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75" yWindow="-30" windowWidth="11340" windowHeight="11820"/>
  </bookViews>
  <sheets>
    <sheet name="Loop1" sheetId="1" r:id="rId1"/>
    <sheet name="Limits" sheetId="2" r:id="rId2"/>
    <sheet name="Notes 5.x.x" sheetId="3" r:id="rId3"/>
    <sheet name="Interop" sheetId="4" r:id="rId4"/>
    <sheet name="Safety" sheetId="5" r:id="rId5"/>
  </sheets>
  <definedNames>
    <definedName name="Date">Loop1!$A$2</definedName>
    <definedName name="HighPwrGrant">Limits!$H$2</definedName>
    <definedName name="I_Index">Loop1!$Y$388</definedName>
    <definedName name="Loop_Count">Loop1!$B$4</definedName>
    <definedName name="Maximum">Loop1!$E$9:$E$389</definedName>
    <definedName name="Min_4Pr_Cl">Limits!$J$2</definedName>
    <definedName name="Min_AT_Version">Loop1!$A$394</definedName>
    <definedName name="MinFwVer">Limits!$O$2</definedName>
    <definedName name="Minimum">Loop1!$D$9:$D$389</definedName>
    <definedName name="MinReqdFwVer">Loop1!$A$398</definedName>
    <definedName name="Parm_Count">Loop1!$U$391</definedName>
    <definedName name="Polarity">Limits!$D$2</definedName>
    <definedName name="Port_Count">Loop1!$B$3</definedName>
    <definedName name="_xlnm.Print_Area" localSheetId="3">Interop!$A$1:$L$50</definedName>
    <definedName name="_xlnm.Print_Area" localSheetId="0">Loop1!$A$1:$J$389</definedName>
    <definedName name="_xlnm.Print_Area" localSheetId="2">'Notes 5.x.x'!$A$1:$G$403</definedName>
    <definedName name="_xlnm.Print_Area" localSheetId="4">Safety!$A$1:$L$48</definedName>
    <definedName name="_xlnm.Print_Titles" localSheetId="0">Loop1!$1:$8</definedName>
    <definedName name="PSA">Limits!$M$2</definedName>
    <definedName name="PSE_Tested">Loop1!$A$5</definedName>
    <definedName name="PSE_Type">Limits!$F$2</definedName>
    <definedName name="Report_Version">Loop1!$I$3</definedName>
    <definedName name="S_Index">Loop1!$W$388</definedName>
    <definedName name="Test_Count">Loop1!$U$390</definedName>
    <definedName name="Test_Limits">Limits!$B$5:$J$394</definedName>
    <definedName name="Test_Parms">#REF!</definedName>
    <definedName name="Time">Loop1!$B$2</definedName>
    <definedName name="Vdiff_Limit" comment="Vdiff_Limit">Limits!$O$225</definedName>
    <definedName name="Version">Loop1!$J$2</definedName>
  </definedNames>
  <calcPr calcId="162913"/>
</workbook>
</file>

<file path=xl/calcChain.xml><?xml version="1.0" encoding="utf-8"?>
<calcChain xmlns="http://schemas.openxmlformats.org/spreadsheetml/2006/main">
  <c r="F369" i="1" l="1"/>
  <c r="I369" i="1" s="1"/>
  <c r="J369" i="1" s="1"/>
  <c r="X369" i="1" s="1"/>
  <c r="E369" i="1"/>
  <c r="D369" i="1"/>
  <c r="F368" i="1"/>
  <c r="I368" i="1" s="1"/>
  <c r="J368" i="1" s="1"/>
  <c r="X368" i="1" s="1"/>
  <c r="E368" i="1"/>
  <c r="D368" i="1"/>
  <c r="U369" i="1"/>
  <c r="T369" i="1"/>
  <c r="U368" i="1"/>
  <c r="T368" i="1"/>
  <c r="G368" i="1" l="1"/>
  <c r="H368" i="1" s="1"/>
  <c r="W368" i="1" s="1"/>
  <c r="G369" i="1"/>
  <c r="H369" i="1" s="1"/>
  <c r="U363" i="1"/>
  <c r="T363" i="1"/>
  <c r="U362" i="1"/>
  <c r="T362" i="1"/>
  <c r="F363" i="1"/>
  <c r="I363" i="1" s="1"/>
  <c r="J363" i="1" s="1"/>
  <c r="X363" i="1" s="1"/>
  <c r="E363" i="1"/>
  <c r="D363" i="1"/>
  <c r="F362" i="1"/>
  <c r="I362" i="1" s="1"/>
  <c r="J362" i="1" s="1"/>
  <c r="X362" i="1" s="1"/>
  <c r="E362" i="1"/>
  <c r="D362" i="1"/>
  <c r="R368" i="1" l="1"/>
  <c r="S368" i="1"/>
  <c r="Y368" i="1"/>
  <c r="V368" i="1"/>
  <c r="Y369" i="1"/>
  <c r="W369" i="1"/>
  <c r="S369" i="1"/>
  <c r="V369" i="1"/>
  <c r="R369" i="1"/>
  <c r="G363" i="1"/>
  <c r="H363" i="1" s="1"/>
  <c r="G362" i="1"/>
  <c r="H362" i="1" s="1"/>
  <c r="Y362" i="1" l="1"/>
  <c r="W362" i="1"/>
  <c r="S362" i="1"/>
  <c r="V362" i="1"/>
  <c r="R362" i="1"/>
  <c r="Y363" i="1"/>
  <c r="W363" i="1"/>
  <c r="S363" i="1"/>
  <c r="V363" i="1"/>
  <c r="R363" i="1"/>
  <c r="D226" i="2" l="1"/>
  <c r="U14" i="1" l="1"/>
  <c r="T14" i="1"/>
  <c r="F14" i="1"/>
  <c r="G14" i="1" s="1"/>
  <c r="H14" i="1" s="1"/>
  <c r="E14" i="1"/>
  <c r="D14" i="1"/>
  <c r="I14" i="1" l="1"/>
  <c r="J14" i="1" s="1"/>
  <c r="X14" i="1" s="1"/>
  <c r="Y14" i="1"/>
  <c r="W14" i="1"/>
  <c r="V14" i="1"/>
  <c r="U19" i="1"/>
  <c r="T19" i="1"/>
  <c r="F19" i="1"/>
  <c r="G19" i="1" s="1"/>
  <c r="H19" i="1" s="1"/>
  <c r="E19" i="1"/>
  <c r="D19" i="1"/>
  <c r="I19" i="1" l="1"/>
  <c r="J19" i="1" s="1"/>
  <c r="X19" i="1" s="1"/>
  <c r="S14" i="1"/>
  <c r="R14" i="1"/>
  <c r="Y19" i="1"/>
  <c r="V19" i="1"/>
  <c r="W19" i="1" s="1"/>
  <c r="U380" i="1"/>
  <c r="T380" i="1"/>
  <c r="U379" i="1"/>
  <c r="T379" i="1"/>
  <c r="F380" i="1"/>
  <c r="I380" i="1" s="1"/>
  <c r="J380" i="1" s="1"/>
  <c r="X380" i="1" s="1"/>
  <c r="E380" i="1"/>
  <c r="D380" i="1"/>
  <c r="F379" i="1"/>
  <c r="I379" i="1" s="1"/>
  <c r="J379" i="1" s="1"/>
  <c r="X379" i="1" s="1"/>
  <c r="E379" i="1"/>
  <c r="D379" i="1"/>
  <c r="R19" i="1" l="1"/>
  <c r="S19" i="1"/>
  <c r="G380" i="1"/>
  <c r="H380" i="1" s="1"/>
  <c r="G379" i="1"/>
  <c r="H379" i="1" s="1"/>
  <c r="V379" i="1" l="1"/>
  <c r="Y379" i="1"/>
  <c r="W379" i="1"/>
  <c r="V380" i="1"/>
  <c r="Y380" i="1"/>
  <c r="W380" i="1"/>
  <c r="S379" i="1"/>
  <c r="R379" i="1"/>
  <c r="S380" i="1"/>
  <c r="R380" i="1"/>
  <c r="U376" i="1" l="1"/>
  <c r="T376" i="1"/>
  <c r="U375" i="1"/>
  <c r="T375" i="1"/>
  <c r="U374" i="1"/>
  <c r="T374" i="1"/>
  <c r="U373" i="1"/>
  <c r="T373" i="1"/>
  <c r="F376" i="1"/>
  <c r="I376" i="1" s="1"/>
  <c r="E376" i="1"/>
  <c r="D376" i="1"/>
  <c r="F375" i="1"/>
  <c r="I375" i="1" s="1"/>
  <c r="E375" i="1"/>
  <c r="D375" i="1"/>
  <c r="F374" i="1"/>
  <c r="I374" i="1" s="1"/>
  <c r="E374" i="1"/>
  <c r="D374" i="1"/>
  <c r="F373" i="1"/>
  <c r="I373" i="1" s="1"/>
  <c r="E373" i="1"/>
  <c r="D373" i="1"/>
  <c r="J375" i="1" l="1"/>
  <c r="X375" i="1" s="1"/>
  <c r="J374" i="1"/>
  <c r="X374" i="1" s="1"/>
  <c r="G375" i="1"/>
  <c r="J373" i="1"/>
  <c r="X373" i="1" s="1"/>
  <c r="J376" i="1"/>
  <c r="X376" i="1" s="1"/>
  <c r="G373" i="1"/>
  <c r="G374" i="1"/>
  <c r="H374" i="1" s="1"/>
  <c r="G376" i="1"/>
  <c r="H376" i="1" s="1"/>
  <c r="G394" i="3"/>
  <c r="H373" i="1" l="1"/>
  <c r="H375" i="1"/>
  <c r="Y376" i="1"/>
  <c r="W376" i="1"/>
  <c r="S376" i="1"/>
  <c r="V376" i="1"/>
  <c r="R376" i="1"/>
  <c r="Y374" i="1"/>
  <c r="W374" i="1"/>
  <c r="S374" i="1"/>
  <c r="V374" i="1"/>
  <c r="R374" i="1"/>
  <c r="G3" i="1"/>
  <c r="U383" i="1"/>
  <c r="T383" i="1"/>
  <c r="F383" i="1"/>
  <c r="I383" i="1" s="1"/>
  <c r="E383" i="1"/>
  <c r="D383" i="1"/>
  <c r="U356" i="1"/>
  <c r="T356" i="1"/>
  <c r="F356" i="1"/>
  <c r="I356" i="1" s="1"/>
  <c r="E356" i="1"/>
  <c r="D356" i="1"/>
  <c r="U355" i="1"/>
  <c r="T355" i="1"/>
  <c r="F355" i="1"/>
  <c r="G355" i="1" s="1"/>
  <c r="H355" i="1" s="1"/>
  <c r="E355" i="1"/>
  <c r="D355" i="1"/>
  <c r="U354" i="1"/>
  <c r="T354" i="1"/>
  <c r="F354" i="1"/>
  <c r="G354" i="1" s="1"/>
  <c r="H354" i="1" s="1"/>
  <c r="E354" i="1"/>
  <c r="D354" i="1"/>
  <c r="U353" i="1"/>
  <c r="T353" i="1"/>
  <c r="F353" i="1"/>
  <c r="I353" i="1" s="1"/>
  <c r="E353" i="1"/>
  <c r="D353" i="1"/>
  <c r="U352" i="1"/>
  <c r="T352" i="1"/>
  <c r="F352" i="1"/>
  <c r="I352" i="1" s="1"/>
  <c r="E352" i="1"/>
  <c r="D352" i="1"/>
  <c r="U351" i="1"/>
  <c r="T351" i="1"/>
  <c r="F351" i="1"/>
  <c r="G351" i="1" s="1"/>
  <c r="H351" i="1" s="1"/>
  <c r="E351" i="1"/>
  <c r="D351" i="1"/>
  <c r="U350" i="1"/>
  <c r="T350" i="1"/>
  <c r="F350" i="1"/>
  <c r="G350" i="1" s="1"/>
  <c r="H350" i="1" s="1"/>
  <c r="E350" i="1"/>
  <c r="D350" i="1"/>
  <c r="C353" i="2"/>
  <c r="D353" i="2"/>
  <c r="C354" i="2"/>
  <c r="D354" i="2"/>
  <c r="J353" i="1" l="1"/>
  <c r="X353" i="1" s="1"/>
  <c r="J383" i="1"/>
  <c r="X383" i="1" s="1"/>
  <c r="R375" i="1"/>
  <c r="W375" i="1"/>
  <c r="V375" i="1"/>
  <c r="S375" i="1"/>
  <c r="V373" i="1"/>
  <c r="S373" i="1"/>
  <c r="R373" i="1"/>
  <c r="W373" i="1"/>
  <c r="J352" i="1"/>
  <c r="X352" i="1" s="1"/>
  <c r="J356" i="1"/>
  <c r="X356" i="1" s="1"/>
  <c r="Y375" i="1"/>
  <c r="Y373" i="1"/>
  <c r="G383" i="1"/>
  <c r="H383" i="1" s="1"/>
  <c r="I350" i="1"/>
  <c r="I354" i="1"/>
  <c r="G353" i="1"/>
  <c r="I351" i="1"/>
  <c r="I355" i="1"/>
  <c r="W351" i="1"/>
  <c r="V351" i="1"/>
  <c r="Y351" i="1"/>
  <c r="W355" i="1"/>
  <c r="V355" i="1"/>
  <c r="Y355" i="1"/>
  <c r="V350" i="1"/>
  <c r="W350" i="1"/>
  <c r="Y350" i="1"/>
  <c r="W354" i="1"/>
  <c r="V354" i="1"/>
  <c r="Y354" i="1"/>
  <c r="G352" i="1"/>
  <c r="H352" i="1" s="1"/>
  <c r="G356" i="1"/>
  <c r="H356" i="1" s="1"/>
  <c r="U360" i="1"/>
  <c r="T360" i="1"/>
  <c r="U359" i="1"/>
  <c r="T359" i="1"/>
  <c r="U358" i="1"/>
  <c r="T358" i="1"/>
  <c r="U357" i="1"/>
  <c r="T357" i="1"/>
  <c r="U349" i="1"/>
  <c r="T349" i="1"/>
  <c r="U348" i="1"/>
  <c r="T348" i="1"/>
  <c r="U347" i="1"/>
  <c r="T347" i="1"/>
  <c r="U346" i="1"/>
  <c r="T346" i="1"/>
  <c r="U345" i="1"/>
  <c r="T345" i="1"/>
  <c r="F360" i="1"/>
  <c r="I360" i="1" s="1"/>
  <c r="E360" i="1"/>
  <c r="D360" i="1"/>
  <c r="F359" i="1"/>
  <c r="I359" i="1" s="1"/>
  <c r="E359" i="1"/>
  <c r="D359" i="1"/>
  <c r="F358" i="1"/>
  <c r="I358" i="1" s="1"/>
  <c r="E358" i="1"/>
  <c r="D358" i="1"/>
  <c r="F357" i="1"/>
  <c r="I357" i="1" s="1"/>
  <c r="E357" i="1"/>
  <c r="D357" i="1"/>
  <c r="F349" i="1"/>
  <c r="I349" i="1" s="1"/>
  <c r="E349" i="1"/>
  <c r="D349" i="1"/>
  <c r="F348" i="1"/>
  <c r="I348" i="1" s="1"/>
  <c r="E348" i="1"/>
  <c r="D348" i="1"/>
  <c r="F347" i="1"/>
  <c r="I347" i="1" s="1"/>
  <c r="E347" i="1"/>
  <c r="D347" i="1"/>
  <c r="F346" i="1"/>
  <c r="I346" i="1" s="1"/>
  <c r="E346" i="1"/>
  <c r="D346" i="1"/>
  <c r="F345" i="1"/>
  <c r="I345" i="1" s="1"/>
  <c r="E345" i="1"/>
  <c r="D345" i="1"/>
  <c r="J347" i="1" l="1"/>
  <c r="X347" i="1" s="1"/>
  <c r="J346" i="1"/>
  <c r="X346" i="1" s="1"/>
  <c r="J348" i="1"/>
  <c r="X348" i="1" s="1"/>
  <c r="J357" i="1"/>
  <c r="X357" i="1" s="1"/>
  <c r="J359" i="1"/>
  <c r="X359" i="1" s="1"/>
  <c r="J355" i="1"/>
  <c r="X355" i="1" s="1"/>
  <c r="H353" i="1"/>
  <c r="V353" i="1" s="1"/>
  <c r="J350" i="1"/>
  <c r="X350" i="1" s="1"/>
  <c r="J345" i="1"/>
  <c r="X345" i="1" s="1"/>
  <c r="J349" i="1"/>
  <c r="X349" i="1" s="1"/>
  <c r="J358" i="1"/>
  <c r="X358" i="1" s="1"/>
  <c r="J360" i="1"/>
  <c r="X360" i="1" s="1"/>
  <c r="J351" i="1"/>
  <c r="X351" i="1" s="1"/>
  <c r="J354" i="1"/>
  <c r="X354" i="1" s="1"/>
  <c r="Y383" i="1"/>
  <c r="W383" i="1"/>
  <c r="S383" i="1"/>
  <c r="R383" i="1"/>
  <c r="V383" i="1"/>
  <c r="Y356" i="1"/>
  <c r="W356" i="1"/>
  <c r="S356" i="1"/>
  <c r="V356" i="1"/>
  <c r="R356" i="1"/>
  <c r="Y352" i="1"/>
  <c r="W352" i="1"/>
  <c r="S352" i="1"/>
  <c r="V352" i="1"/>
  <c r="R352" i="1"/>
  <c r="G345" i="1"/>
  <c r="H345" i="1" s="1"/>
  <c r="G347" i="1"/>
  <c r="H347" i="1" s="1"/>
  <c r="G349" i="1"/>
  <c r="H349" i="1" s="1"/>
  <c r="G358" i="1"/>
  <c r="H358" i="1" s="1"/>
  <c r="G360" i="1"/>
  <c r="H360" i="1" s="1"/>
  <c r="G346" i="1"/>
  <c r="H346" i="1" s="1"/>
  <c r="G348" i="1"/>
  <c r="H348" i="1" s="1"/>
  <c r="G357" i="1"/>
  <c r="H357" i="1" s="1"/>
  <c r="G359" i="1"/>
  <c r="H359" i="1" s="1"/>
  <c r="D121" i="2"/>
  <c r="D120" i="2"/>
  <c r="D119" i="2"/>
  <c r="D118" i="2"/>
  <c r="D111" i="2"/>
  <c r="D110" i="2"/>
  <c r="R355" i="1" l="1"/>
  <c r="R351" i="1"/>
  <c r="S351" i="1"/>
  <c r="S353" i="1"/>
  <c r="S355" i="1"/>
  <c r="R353" i="1"/>
  <c r="W353" i="1"/>
  <c r="Y353" i="1"/>
  <c r="R350" i="1"/>
  <c r="S350" i="1"/>
  <c r="R354" i="1"/>
  <c r="S354" i="1"/>
  <c r="Y357" i="1"/>
  <c r="W357" i="1"/>
  <c r="S357" i="1"/>
  <c r="V357" i="1"/>
  <c r="R357" i="1"/>
  <c r="Y346" i="1"/>
  <c r="W346" i="1"/>
  <c r="S346" i="1"/>
  <c r="V346" i="1"/>
  <c r="R346" i="1"/>
  <c r="Y358" i="1"/>
  <c r="W358" i="1"/>
  <c r="S358" i="1"/>
  <c r="V358" i="1"/>
  <c r="R358" i="1"/>
  <c r="Y347" i="1"/>
  <c r="W347" i="1"/>
  <c r="S347" i="1"/>
  <c r="V347" i="1"/>
  <c r="R347" i="1"/>
  <c r="Y359" i="1"/>
  <c r="W359" i="1"/>
  <c r="S359" i="1"/>
  <c r="V359" i="1"/>
  <c r="R359" i="1"/>
  <c r="Y348" i="1"/>
  <c r="W348" i="1"/>
  <c r="S348" i="1"/>
  <c r="V348" i="1"/>
  <c r="R348" i="1"/>
  <c r="Y360" i="1"/>
  <c r="W360" i="1"/>
  <c r="S360" i="1"/>
  <c r="V360" i="1"/>
  <c r="R360" i="1"/>
  <c r="Y349" i="1"/>
  <c r="W349" i="1"/>
  <c r="S349" i="1"/>
  <c r="V349" i="1"/>
  <c r="R349" i="1"/>
  <c r="Y345" i="1"/>
  <c r="W345" i="1"/>
  <c r="S345" i="1"/>
  <c r="V345" i="1"/>
  <c r="R345" i="1"/>
  <c r="B5" i="5"/>
  <c r="C4" i="5"/>
  <c r="J3" i="5"/>
  <c r="C3" i="5"/>
  <c r="K2" i="5"/>
  <c r="C2" i="5"/>
  <c r="B2" i="5"/>
  <c r="U386" i="1" l="1"/>
  <c r="U385" i="1"/>
  <c r="U384" i="1"/>
  <c r="U382" i="1"/>
  <c r="U381" i="1"/>
  <c r="U378" i="1"/>
  <c r="U377" i="1"/>
  <c r="U372" i="1"/>
  <c r="U371" i="1"/>
  <c r="U370" i="1"/>
  <c r="U367" i="1"/>
  <c r="U366" i="1"/>
  <c r="U365" i="1"/>
  <c r="U364" i="1"/>
  <c r="U361"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8" i="1"/>
  <c r="U17" i="1"/>
  <c r="U16" i="1"/>
  <c r="U15" i="1"/>
  <c r="U13" i="1"/>
  <c r="U12" i="1"/>
  <c r="U11" i="1"/>
  <c r="U10" i="1"/>
  <c r="U9" i="1"/>
  <c r="T377" i="1" l="1"/>
  <c r="T372" i="1"/>
  <c r="T371" i="1"/>
  <c r="T370" i="1"/>
  <c r="T367" i="1"/>
  <c r="F377" i="1"/>
  <c r="G377" i="1" s="1"/>
  <c r="H377" i="1" s="1"/>
  <c r="E377" i="1"/>
  <c r="D377" i="1"/>
  <c r="F372" i="1"/>
  <c r="G372" i="1" s="1"/>
  <c r="H372" i="1" s="1"/>
  <c r="E372" i="1"/>
  <c r="D372" i="1"/>
  <c r="F371" i="1"/>
  <c r="I371" i="1" s="1"/>
  <c r="E371" i="1"/>
  <c r="D371" i="1"/>
  <c r="F370" i="1"/>
  <c r="I370" i="1" s="1"/>
  <c r="E370" i="1"/>
  <c r="D370" i="1"/>
  <c r="F367" i="1"/>
  <c r="G367" i="1" s="1"/>
  <c r="H367" i="1" s="1"/>
  <c r="E367" i="1"/>
  <c r="D367" i="1"/>
  <c r="J371" i="1" l="1"/>
  <c r="X371" i="1" s="1"/>
  <c r="J370" i="1"/>
  <c r="X370" i="1" s="1"/>
  <c r="Y367" i="1"/>
  <c r="W367" i="1"/>
  <c r="V367" i="1"/>
  <c r="Y377" i="1"/>
  <c r="W377" i="1"/>
  <c r="V377" i="1"/>
  <c r="Y372" i="1"/>
  <c r="W372" i="1"/>
  <c r="V372" i="1"/>
  <c r="G371" i="1"/>
  <c r="H371" i="1" s="1"/>
  <c r="I367" i="1"/>
  <c r="I372" i="1"/>
  <c r="I377" i="1"/>
  <c r="G370" i="1"/>
  <c r="H370" i="1" s="1"/>
  <c r="J372" i="1" l="1"/>
  <c r="X372" i="1" s="1"/>
  <c r="J377" i="1"/>
  <c r="X377" i="1" s="1"/>
  <c r="J367" i="1"/>
  <c r="X367" i="1" s="1"/>
  <c r="Y370" i="1"/>
  <c r="W370" i="1"/>
  <c r="V370" i="1"/>
  <c r="Y371" i="1"/>
  <c r="W371" i="1"/>
  <c r="V371" i="1"/>
  <c r="S371" i="1"/>
  <c r="R371" i="1"/>
  <c r="S370" i="1"/>
  <c r="R370" i="1"/>
  <c r="T335" i="1"/>
  <c r="T334" i="1"/>
  <c r="T333" i="1"/>
  <c r="F333" i="1" s="1"/>
  <c r="I333" i="1" s="1"/>
  <c r="T332" i="1"/>
  <c r="T331" i="1"/>
  <c r="T330" i="1"/>
  <c r="F335" i="1"/>
  <c r="I335" i="1" s="1"/>
  <c r="E335" i="1"/>
  <c r="D335" i="1"/>
  <c r="F334" i="1"/>
  <c r="I334" i="1" s="1"/>
  <c r="E334" i="1"/>
  <c r="D334" i="1"/>
  <c r="E333" i="1"/>
  <c r="D333" i="1"/>
  <c r="F332" i="1"/>
  <c r="I332" i="1" s="1"/>
  <c r="E332" i="1"/>
  <c r="D332" i="1"/>
  <c r="F331" i="1"/>
  <c r="I331" i="1" s="1"/>
  <c r="E331" i="1"/>
  <c r="D331" i="1"/>
  <c r="F330" i="1"/>
  <c r="I330" i="1" s="1"/>
  <c r="E330" i="1"/>
  <c r="D330" i="1"/>
  <c r="S372" i="1" l="1"/>
  <c r="R372" i="1"/>
  <c r="S367" i="1"/>
  <c r="R367" i="1"/>
  <c r="R377" i="1"/>
  <c r="S377" i="1"/>
  <c r="J332" i="1"/>
  <c r="X332" i="1" s="1"/>
  <c r="J334" i="1"/>
  <c r="X334" i="1" s="1"/>
  <c r="J330" i="1"/>
  <c r="X330" i="1" s="1"/>
  <c r="J331" i="1"/>
  <c r="X331" i="1" s="1"/>
  <c r="J333" i="1"/>
  <c r="X333" i="1" s="1"/>
  <c r="J335" i="1"/>
  <c r="X335" i="1" s="1"/>
  <c r="G331" i="1"/>
  <c r="H331" i="1" s="1"/>
  <c r="G333" i="1"/>
  <c r="H333" i="1" s="1"/>
  <c r="G335" i="1"/>
  <c r="H335" i="1" s="1"/>
  <c r="G330" i="1"/>
  <c r="H330" i="1" s="1"/>
  <c r="G332" i="1"/>
  <c r="H332" i="1" s="1"/>
  <c r="G334" i="1"/>
  <c r="H334" i="1" s="1"/>
  <c r="Y334" i="1" l="1"/>
  <c r="V334" i="1"/>
  <c r="W334" i="1" s="1"/>
  <c r="Y330" i="1"/>
  <c r="V330" i="1"/>
  <c r="W330" i="1" s="1"/>
  <c r="Y333" i="1"/>
  <c r="W333" i="1"/>
  <c r="V333" i="1"/>
  <c r="Y332" i="1"/>
  <c r="V332" i="1"/>
  <c r="W332" i="1" s="1"/>
  <c r="Y335" i="1"/>
  <c r="V335" i="1"/>
  <c r="W335" i="1" s="1"/>
  <c r="Y331" i="1"/>
  <c r="W331" i="1"/>
  <c r="V331" i="1"/>
  <c r="S331" i="1"/>
  <c r="R331" i="1"/>
  <c r="S332" i="1"/>
  <c r="R332" i="1"/>
  <c r="S335" i="1"/>
  <c r="R335" i="1"/>
  <c r="S334" i="1"/>
  <c r="R334" i="1"/>
  <c r="S330" i="1"/>
  <c r="R330" i="1"/>
  <c r="S333" i="1"/>
  <c r="R333" i="1"/>
  <c r="T318" i="1"/>
  <c r="F318" i="1" s="1"/>
  <c r="G318" i="1" s="1"/>
  <c r="H318" i="1" s="1"/>
  <c r="T317" i="1"/>
  <c r="F317" i="1" s="1"/>
  <c r="T316" i="1"/>
  <c r="T315" i="1"/>
  <c r="T314" i="1"/>
  <c r="F314" i="1" s="1"/>
  <c r="G314" i="1" s="1"/>
  <c r="H314" i="1" s="1"/>
  <c r="T313" i="1"/>
  <c r="F313" i="1" s="1"/>
  <c r="T312" i="1"/>
  <c r="T311" i="1"/>
  <c r="T310" i="1"/>
  <c r="F310" i="1" s="1"/>
  <c r="G310" i="1" s="1"/>
  <c r="H310" i="1" s="1"/>
  <c r="T309" i="1"/>
  <c r="F309" i="1" s="1"/>
  <c r="T308" i="1"/>
  <c r="T307" i="1"/>
  <c r="T306" i="1"/>
  <c r="F306" i="1" s="1"/>
  <c r="G306" i="1" s="1"/>
  <c r="H306" i="1" s="1"/>
  <c r="T305" i="1"/>
  <c r="F305" i="1" s="1"/>
  <c r="T304" i="1"/>
  <c r="T303" i="1"/>
  <c r="T302" i="1"/>
  <c r="F302" i="1" s="1"/>
  <c r="G302" i="1" s="1"/>
  <c r="H302" i="1" s="1"/>
  <c r="T301" i="1"/>
  <c r="F301" i="1" s="1"/>
  <c r="T300" i="1"/>
  <c r="T299" i="1"/>
  <c r="T298" i="1"/>
  <c r="F298" i="1" s="1"/>
  <c r="G298" i="1" s="1"/>
  <c r="H298" i="1" s="1"/>
  <c r="T297" i="1"/>
  <c r="F297" i="1" s="1"/>
  <c r="T296" i="1"/>
  <c r="T295" i="1"/>
  <c r="T294" i="1"/>
  <c r="F294" i="1" s="1"/>
  <c r="G294" i="1" s="1"/>
  <c r="H294" i="1" s="1"/>
  <c r="T293" i="1"/>
  <c r="F293" i="1" s="1"/>
  <c r="T292" i="1"/>
  <c r="E318" i="1"/>
  <c r="D318" i="1"/>
  <c r="E317" i="1"/>
  <c r="D317" i="1"/>
  <c r="F316" i="1"/>
  <c r="G316" i="1" s="1"/>
  <c r="H316" i="1" s="1"/>
  <c r="E316" i="1"/>
  <c r="D316" i="1"/>
  <c r="F315" i="1"/>
  <c r="G315" i="1" s="1"/>
  <c r="H315" i="1" s="1"/>
  <c r="E315" i="1"/>
  <c r="D315" i="1"/>
  <c r="E314" i="1"/>
  <c r="D314" i="1"/>
  <c r="E313" i="1"/>
  <c r="D313" i="1"/>
  <c r="F312" i="1"/>
  <c r="I312" i="1" s="1"/>
  <c r="E312" i="1"/>
  <c r="D312" i="1"/>
  <c r="F311" i="1"/>
  <c r="G311" i="1" s="1"/>
  <c r="H311" i="1" s="1"/>
  <c r="E311" i="1"/>
  <c r="D311" i="1"/>
  <c r="E310" i="1"/>
  <c r="D310" i="1"/>
  <c r="E309" i="1"/>
  <c r="D309" i="1"/>
  <c r="F308" i="1"/>
  <c r="G308" i="1" s="1"/>
  <c r="H308" i="1" s="1"/>
  <c r="E308" i="1"/>
  <c r="D308" i="1"/>
  <c r="F307" i="1"/>
  <c r="G307" i="1" s="1"/>
  <c r="H307" i="1" s="1"/>
  <c r="E307" i="1"/>
  <c r="D307" i="1"/>
  <c r="E306" i="1"/>
  <c r="D306" i="1"/>
  <c r="E305" i="1"/>
  <c r="D305" i="1"/>
  <c r="F304" i="1"/>
  <c r="G304" i="1" s="1"/>
  <c r="H304" i="1" s="1"/>
  <c r="E304" i="1"/>
  <c r="D304" i="1"/>
  <c r="F303" i="1"/>
  <c r="G303" i="1" s="1"/>
  <c r="H303" i="1" s="1"/>
  <c r="E303" i="1"/>
  <c r="D303" i="1"/>
  <c r="E302" i="1"/>
  <c r="D302" i="1"/>
  <c r="E301" i="1"/>
  <c r="D301" i="1"/>
  <c r="F300" i="1"/>
  <c r="G300" i="1" s="1"/>
  <c r="H300" i="1" s="1"/>
  <c r="E300" i="1"/>
  <c r="D300" i="1"/>
  <c r="F299" i="1"/>
  <c r="G299" i="1" s="1"/>
  <c r="H299" i="1" s="1"/>
  <c r="E299" i="1"/>
  <c r="D299" i="1"/>
  <c r="E298" i="1"/>
  <c r="D298" i="1"/>
  <c r="E297" i="1"/>
  <c r="D297" i="1"/>
  <c r="F296" i="1"/>
  <c r="G296" i="1" s="1"/>
  <c r="H296" i="1" s="1"/>
  <c r="E296" i="1"/>
  <c r="D296" i="1"/>
  <c r="F295" i="1"/>
  <c r="G295" i="1" s="1"/>
  <c r="H295" i="1" s="1"/>
  <c r="E295" i="1"/>
  <c r="D295" i="1"/>
  <c r="E294" i="1"/>
  <c r="D294" i="1"/>
  <c r="E293" i="1"/>
  <c r="D293" i="1"/>
  <c r="F292" i="1"/>
  <c r="G292" i="1" s="1"/>
  <c r="H292" i="1" s="1"/>
  <c r="E292" i="1"/>
  <c r="D292" i="1"/>
  <c r="J312" i="1" l="1"/>
  <c r="X312" i="1" s="1"/>
  <c r="V292" i="1"/>
  <c r="Y296" i="1"/>
  <c r="W296" i="1"/>
  <c r="V296" i="1"/>
  <c r="V298" i="1"/>
  <c r="V300" i="1"/>
  <c r="V302" i="1"/>
  <c r="V304" i="1"/>
  <c r="V306" i="1"/>
  <c r="V308" i="1"/>
  <c r="V310" i="1"/>
  <c r="V314" i="1"/>
  <c r="V316" i="1"/>
  <c r="V318" i="1"/>
  <c r="V294" i="1"/>
  <c r="V295" i="1"/>
  <c r="V299" i="1"/>
  <c r="V303" i="1"/>
  <c r="V307" i="1"/>
  <c r="V311" i="1"/>
  <c r="V315" i="1"/>
  <c r="G305" i="1"/>
  <c r="H305" i="1" s="1"/>
  <c r="G297" i="1"/>
  <c r="H297" i="1" s="1"/>
  <c r="G313" i="1"/>
  <c r="H313" i="1" s="1"/>
  <c r="G293" i="1"/>
  <c r="H293" i="1" s="1"/>
  <c r="G301" i="1"/>
  <c r="H301" i="1" s="1"/>
  <c r="G309" i="1"/>
  <c r="H309" i="1" s="1"/>
  <c r="G317" i="1"/>
  <c r="H317" i="1" s="1"/>
  <c r="I293" i="1"/>
  <c r="I297" i="1"/>
  <c r="I301" i="1"/>
  <c r="I305" i="1"/>
  <c r="I309" i="1"/>
  <c r="I313" i="1"/>
  <c r="I317" i="1"/>
  <c r="I294" i="1"/>
  <c r="I298" i="1"/>
  <c r="I299" i="1"/>
  <c r="I302" i="1"/>
  <c r="I303" i="1"/>
  <c r="I311" i="1"/>
  <c r="I318" i="1"/>
  <c r="I295" i="1"/>
  <c r="I306" i="1"/>
  <c r="I307" i="1"/>
  <c r="I310" i="1"/>
  <c r="I314" i="1"/>
  <c r="I315" i="1"/>
  <c r="G312" i="1"/>
  <c r="H312" i="1" s="1"/>
  <c r="I292" i="1"/>
  <c r="I296" i="1"/>
  <c r="I300" i="1"/>
  <c r="I304" i="1"/>
  <c r="I308" i="1"/>
  <c r="I316" i="1"/>
  <c r="J300" i="1" l="1"/>
  <c r="J315" i="1"/>
  <c r="J310" i="1"/>
  <c r="J306" i="1"/>
  <c r="J318" i="1"/>
  <c r="J303" i="1"/>
  <c r="J299" i="1"/>
  <c r="J294" i="1"/>
  <c r="J313" i="1"/>
  <c r="X313" i="1" s="1"/>
  <c r="J305" i="1"/>
  <c r="X305" i="1" s="1"/>
  <c r="J297" i="1"/>
  <c r="X297" i="1" s="1"/>
  <c r="J308" i="1"/>
  <c r="J292" i="1"/>
  <c r="J316" i="1"/>
  <c r="J304" i="1"/>
  <c r="J296" i="1"/>
  <c r="X296" i="1" s="1"/>
  <c r="J314" i="1"/>
  <c r="J307" i="1"/>
  <c r="J295" i="1"/>
  <c r="J311" i="1"/>
  <c r="J302" i="1"/>
  <c r="J298" i="1"/>
  <c r="J317" i="1"/>
  <c r="X317" i="1" s="1"/>
  <c r="J309" i="1"/>
  <c r="X309" i="1" s="1"/>
  <c r="J301" i="1"/>
  <c r="X301" i="1" s="1"/>
  <c r="J293" i="1"/>
  <c r="X293" i="1" s="1"/>
  <c r="Y317" i="1"/>
  <c r="W317" i="1"/>
  <c r="V317" i="1"/>
  <c r="Y301" i="1"/>
  <c r="V301" i="1"/>
  <c r="W301" i="1" s="1"/>
  <c r="Y313" i="1"/>
  <c r="V313" i="1"/>
  <c r="W313" i="1" s="1"/>
  <c r="Y305" i="1"/>
  <c r="V305" i="1"/>
  <c r="Y312" i="1"/>
  <c r="W312" i="1"/>
  <c r="V312" i="1"/>
  <c r="V309" i="1"/>
  <c r="V293" i="1"/>
  <c r="W293" i="1" s="1"/>
  <c r="Y297" i="1"/>
  <c r="V297" i="1"/>
  <c r="S304" i="1"/>
  <c r="S312" i="1"/>
  <c r="R312" i="1"/>
  <c r="C335" i="2"/>
  <c r="C332" i="2"/>
  <c r="C329" i="2"/>
  <c r="C326" i="2"/>
  <c r="C323" i="2"/>
  <c r="C320" i="2"/>
  <c r="X311" i="1" l="1"/>
  <c r="Y311" i="1"/>
  <c r="W311" i="1"/>
  <c r="X308" i="1"/>
  <c r="Y308" i="1" s="1"/>
  <c r="W308" i="1"/>
  <c r="X294" i="1"/>
  <c r="Y294" i="1"/>
  <c r="W294" i="1"/>
  <c r="X306" i="1"/>
  <c r="W306" i="1"/>
  <c r="Y306" i="1"/>
  <c r="W309" i="1"/>
  <c r="X295" i="1"/>
  <c r="Y295" i="1"/>
  <c r="W295" i="1"/>
  <c r="X304" i="1"/>
  <c r="Y304" i="1"/>
  <c r="W304" i="1"/>
  <c r="X299" i="1"/>
  <c r="Y299" i="1" s="1"/>
  <c r="W299" i="1"/>
  <c r="X310" i="1"/>
  <c r="Y310" i="1"/>
  <c r="W310" i="1"/>
  <c r="Y309" i="1"/>
  <c r="X298" i="1"/>
  <c r="Y298" i="1" s="1"/>
  <c r="W298" i="1"/>
  <c r="X307" i="1"/>
  <c r="Y307" i="1"/>
  <c r="W307" i="1"/>
  <c r="X316" i="1"/>
  <c r="W316" i="1"/>
  <c r="Y316" i="1"/>
  <c r="X303" i="1"/>
  <c r="Y303" i="1" s="1"/>
  <c r="W303" i="1"/>
  <c r="X315" i="1"/>
  <c r="Y315" i="1" s="1"/>
  <c r="W315" i="1"/>
  <c r="W297" i="1"/>
  <c r="Y293" i="1"/>
  <c r="W305" i="1"/>
  <c r="X302" i="1"/>
  <c r="Y302" i="1"/>
  <c r="W302" i="1"/>
  <c r="X314" i="1"/>
  <c r="Y314" i="1" s="1"/>
  <c r="W314" i="1"/>
  <c r="X292" i="1"/>
  <c r="Y292" i="1"/>
  <c r="W292" i="1"/>
  <c r="X318" i="1"/>
  <c r="Y318" i="1"/>
  <c r="W318" i="1"/>
  <c r="X300" i="1"/>
  <c r="Y300" i="1"/>
  <c r="W300" i="1"/>
  <c r="R313" i="1"/>
  <c r="S292" i="1"/>
  <c r="S300" i="1"/>
  <c r="S318" i="1"/>
  <c r="R302" i="1"/>
  <c r="R307" i="1"/>
  <c r="R314" i="1"/>
  <c r="R317" i="1"/>
  <c r="S317" i="1"/>
  <c r="R297" i="1"/>
  <c r="S294" i="1"/>
  <c r="S299" i="1"/>
  <c r="S306" i="1"/>
  <c r="R294" i="1"/>
  <c r="S295" i="1"/>
  <c r="R304" i="1"/>
  <c r="R310" i="1"/>
  <c r="S309" i="1"/>
  <c r="R298" i="1"/>
  <c r="S311" i="1"/>
  <c r="R306" i="1"/>
  <c r="S307" i="1"/>
  <c r="R305" i="1"/>
  <c r="R293" i="1"/>
  <c r="S315" i="1"/>
  <c r="S296" i="1"/>
  <c r="R308" i="1"/>
  <c r="S303" i="1"/>
  <c r="R315" i="1"/>
  <c r="S316" i="1"/>
  <c r="R296" i="1"/>
  <c r="S293" i="1"/>
  <c r="R309" i="1"/>
  <c r="S305" i="1"/>
  <c r="S308" i="1"/>
  <c r="R303" i="1"/>
  <c r="R316" i="1"/>
  <c r="R292" i="1"/>
  <c r="R318" i="1"/>
  <c r="R300" i="1"/>
  <c r="S314" i="1"/>
  <c r="S297" i="1"/>
  <c r="R301" i="1"/>
  <c r="S313" i="1"/>
  <c r="R299" i="1"/>
  <c r="S310" i="1"/>
  <c r="S302" i="1"/>
  <c r="S301" i="1"/>
  <c r="R311" i="1"/>
  <c r="R295" i="1"/>
  <c r="S298" i="1"/>
  <c r="T284" i="1"/>
  <c r="T283" i="1"/>
  <c r="F283" i="1" s="1"/>
  <c r="T282" i="1"/>
  <c r="T281" i="1"/>
  <c r="F281" i="1" s="1"/>
  <c r="G281" i="1" s="1"/>
  <c r="H281" i="1" s="1"/>
  <c r="T280" i="1"/>
  <c r="T279" i="1"/>
  <c r="F279" i="1" s="1"/>
  <c r="T278" i="1"/>
  <c r="T277" i="1"/>
  <c r="F277" i="1" s="1"/>
  <c r="G277" i="1" s="1"/>
  <c r="H277" i="1" s="1"/>
  <c r="T276" i="1"/>
  <c r="T275" i="1"/>
  <c r="F275" i="1" s="1"/>
  <c r="T274" i="1"/>
  <c r="T273" i="1"/>
  <c r="F273" i="1" s="1"/>
  <c r="G273" i="1" s="1"/>
  <c r="H273" i="1" s="1"/>
  <c r="T272" i="1"/>
  <c r="T271" i="1"/>
  <c r="F271" i="1" s="1"/>
  <c r="T270" i="1"/>
  <c r="T269" i="1"/>
  <c r="F269" i="1" s="1"/>
  <c r="G269" i="1" s="1"/>
  <c r="H269" i="1" s="1"/>
  <c r="T268" i="1"/>
  <c r="T267" i="1"/>
  <c r="F267" i="1" s="1"/>
  <c r="T266" i="1"/>
  <c r="T265" i="1"/>
  <c r="F265" i="1" s="1"/>
  <c r="G265" i="1" s="1"/>
  <c r="H265" i="1" s="1"/>
  <c r="T264" i="1"/>
  <c r="T263" i="1"/>
  <c r="F263" i="1" s="1"/>
  <c r="T262" i="1"/>
  <c r="T261" i="1"/>
  <c r="F261" i="1" s="1"/>
  <c r="G261" i="1" s="1"/>
  <c r="H261" i="1" s="1"/>
  <c r="T260" i="1"/>
  <c r="T259" i="1"/>
  <c r="F259" i="1" s="1"/>
  <c r="T258" i="1"/>
  <c r="T257" i="1"/>
  <c r="F257" i="1" s="1"/>
  <c r="G257" i="1" s="1"/>
  <c r="H257" i="1" s="1"/>
  <c r="T256" i="1"/>
  <c r="T255" i="1"/>
  <c r="F255" i="1" s="1"/>
  <c r="T254" i="1"/>
  <c r="T253" i="1"/>
  <c r="F253" i="1" s="1"/>
  <c r="G253" i="1" s="1"/>
  <c r="H253" i="1" s="1"/>
  <c r="T252" i="1"/>
  <c r="T251" i="1"/>
  <c r="F251" i="1" s="1"/>
  <c r="T250" i="1"/>
  <c r="T249" i="1"/>
  <c r="F249" i="1" s="1"/>
  <c r="G249" i="1" s="1"/>
  <c r="H249" i="1" s="1"/>
  <c r="T248" i="1"/>
  <c r="F284" i="1"/>
  <c r="G284" i="1" s="1"/>
  <c r="H284" i="1" s="1"/>
  <c r="E284" i="1"/>
  <c r="D284" i="1"/>
  <c r="E283" i="1"/>
  <c r="D283" i="1"/>
  <c r="F282" i="1"/>
  <c r="I282" i="1" s="1"/>
  <c r="E282" i="1"/>
  <c r="D282" i="1"/>
  <c r="E281" i="1"/>
  <c r="D281" i="1"/>
  <c r="F280" i="1"/>
  <c r="G280" i="1" s="1"/>
  <c r="H280" i="1" s="1"/>
  <c r="E280" i="1"/>
  <c r="D280" i="1"/>
  <c r="E279" i="1"/>
  <c r="D279" i="1"/>
  <c r="F278" i="1"/>
  <c r="I278" i="1" s="1"/>
  <c r="E278" i="1"/>
  <c r="D278" i="1"/>
  <c r="E277" i="1"/>
  <c r="D277" i="1"/>
  <c r="F276" i="1"/>
  <c r="G276" i="1" s="1"/>
  <c r="H276" i="1" s="1"/>
  <c r="E276" i="1"/>
  <c r="D276" i="1"/>
  <c r="E275" i="1"/>
  <c r="D275" i="1"/>
  <c r="F274" i="1"/>
  <c r="I274" i="1" s="1"/>
  <c r="E274" i="1"/>
  <c r="D274" i="1"/>
  <c r="E273" i="1"/>
  <c r="D273" i="1"/>
  <c r="F272" i="1"/>
  <c r="G272" i="1" s="1"/>
  <c r="H272" i="1" s="1"/>
  <c r="E272" i="1"/>
  <c r="D272" i="1"/>
  <c r="E271" i="1"/>
  <c r="D271" i="1"/>
  <c r="F270" i="1"/>
  <c r="I270" i="1" s="1"/>
  <c r="E270" i="1"/>
  <c r="D270" i="1"/>
  <c r="E269" i="1"/>
  <c r="D269" i="1"/>
  <c r="F268" i="1"/>
  <c r="G268" i="1" s="1"/>
  <c r="H268" i="1" s="1"/>
  <c r="E268" i="1"/>
  <c r="D268" i="1"/>
  <c r="E267" i="1"/>
  <c r="D267" i="1"/>
  <c r="F266" i="1"/>
  <c r="G266" i="1" s="1"/>
  <c r="E266" i="1"/>
  <c r="D266" i="1"/>
  <c r="E265" i="1"/>
  <c r="D265" i="1"/>
  <c r="F264" i="1"/>
  <c r="G264" i="1" s="1"/>
  <c r="H264" i="1" s="1"/>
  <c r="E264" i="1"/>
  <c r="D264" i="1"/>
  <c r="E263" i="1"/>
  <c r="D263" i="1"/>
  <c r="F262" i="1"/>
  <c r="I262" i="1" s="1"/>
  <c r="E262" i="1"/>
  <c r="D262" i="1"/>
  <c r="E261" i="1"/>
  <c r="D261" i="1"/>
  <c r="F260" i="1"/>
  <c r="G260" i="1" s="1"/>
  <c r="H260" i="1" s="1"/>
  <c r="E260" i="1"/>
  <c r="D260" i="1"/>
  <c r="E259" i="1"/>
  <c r="D259" i="1"/>
  <c r="F258" i="1"/>
  <c r="I258" i="1" s="1"/>
  <c r="E258" i="1"/>
  <c r="D258" i="1"/>
  <c r="E257" i="1"/>
  <c r="D257" i="1"/>
  <c r="F256" i="1"/>
  <c r="G256" i="1" s="1"/>
  <c r="H256" i="1" s="1"/>
  <c r="E256" i="1"/>
  <c r="D256" i="1"/>
  <c r="E255" i="1"/>
  <c r="D255" i="1"/>
  <c r="F254" i="1"/>
  <c r="I254" i="1" s="1"/>
  <c r="E254" i="1"/>
  <c r="D254" i="1"/>
  <c r="E253" i="1"/>
  <c r="D253" i="1"/>
  <c r="F252" i="1"/>
  <c r="G252" i="1" s="1"/>
  <c r="H252" i="1" s="1"/>
  <c r="E252" i="1"/>
  <c r="D252" i="1"/>
  <c r="E251" i="1"/>
  <c r="D251" i="1"/>
  <c r="F250" i="1"/>
  <c r="G250" i="1" s="1"/>
  <c r="E250" i="1"/>
  <c r="D250" i="1"/>
  <c r="E249" i="1"/>
  <c r="D249" i="1"/>
  <c r="F248" i="1"/>
  <c r="G248" i="1" s="1"/>
  <c r="H248" i="1" s="1"/>
  <c r="E248" i="1"/>
  <c r="D248" i="1"/>
  <c r="C312" i="2"/>
  <c r="C311" i="2"/>
  <c r="C292" i="2"/>
  <c r="C291" i="2"/>
  <c r="C288" i="2"/>
  <c r="H250" i="1" l="1"/>
  <c r="H266" i="1"/>
  <c r="J254" i="1"/>
  <c r="X254" i="1" s="1"/>
  <c r="J258" i="1"/>
  <c r="X258" i="1" s="1"/>
  <c r="J262" i="1"/>
  <c r="X262" i="1" s="1"/>
  <c r="J270" i="1"/>
  <c r="X270" i="1" s="1"/>
  <c r="J274" i="1"/>
  <c r="X274" i="1" s="1"/>
  <c r="J278" i="1"/>
  <c r="X278" i="1" s="1"/>
  <c r="J282" i="1"/>
  <c r="X282" i="1" s="1"/>
  <c r="V253" i="1"/>
  <c r="V261" i="1"/>
  <c r="V248" i="1"/>
  <c r="V250" i="1"/>
  <c r="V252" i="1"/>
  <c r="V256" i="1"/>
  <c r="V260" i="1"/>
  <c r="V264" i="1"/>
  <c r="V266" i="1"/>
  <c r="V268" i="1"/>
  <c r="V272" i="1"/>
  <c r="V276" i="1"/>
  <c r="V280" i="1"/>
  <c r="V284" i="1"/>
  <c r="V249" i="1"/>
  <c r="V257" i="1"/>
  <c r="V265" i="1"/>
  <c r="V269" i="1"/>
  <c r="V273" i="1"/>
  <c r="V277" i="1"/>
  <c r="V281" i="1"/>
  <c r="I259" i="1"/>
  <c r="I267" i="1"/>
  <c r="I275" i="1"/>
  <c r="I251" i="1"/>
  <c r="I283" i="1"/>
  <c r="I255" i="1"/>
  <c r="I263" i="1"/>
  <c r="I271" i="1"/>
  <c r="I279" i="1"/>
  <c r="G251" i="1"/>
  <c r="H251" i="1" s="1"/>
  <c r="G259" i="1"/>
  <c r="H259" i="1" s="1"/>
  <c r="G267" i="1"/>
  <c r="H267" i="1" s="1"/>
  <c r="G275" i="1"/>
  <c r="H275" i="1" s="1"/>
  <c r="G283" i="1"/>
  <c r="H283" i="1" s="1"/>
  <c r="G255" i="1"/>
  <c r="H255" i="1" s="1"/>
  <c r="G263" i="1"/>
  <c r="H263" i="1" s="1"/>
  <c r="G271" i="1"/>
  <c r="H271" i="1" s="1"/>
  <c r="G279" i="1"/>
  <c r="H279" i="1" s="1"/>
  <c r="I253" i="1"/>
  <c r="I261" i="1"/>
  <c r="I269" i="1"/>
  <c r="I284" i="1"/>
  <c r="I248" i="1"/>
  <c r="I249" i="1"/>
  <c r="I252" i="1"/>
  <c r="I256" i="1"/>
  <c r="I257" i="1"/>
  <c r="I260" i="1"/>
  <c r="I264" i="1"/>
  <c r="I265" i="1"/>
  <c r="I268" i="1"/>
  <c r="I272" i="1"/>
  <c r="I273" i="1"/>
  <c r="I276" i="1"/>
  <c r="I277" i="1"/>
  <c r="I280" i="1"/>
  <c r="I281" i="1"/>
  <c r="G254" i="1"/>
  <c r="H254" i="1" s="1"/>
  <c r="G258" i="1"/>
  <c r="H258" i="1" s="1"/>
  <c r="G262" i="1"/>
  <c r="H262" i="1" s="1"/>
  <c r="G270" i="1"/>
  <c r="H270" i="1" s="1"/>
  <c r="G274" i="1"/>
  <c r="H274" i="1" s="1"/>
  <c r="G278" i="1"/>
  <c r="H278" i="1" s="1"/>
  <c r="G282" i="1"/>
  <c r="H282" i="1" s="1"/>
  <c r="I250" i="1"/>
  <c r="I266" i="1"/>
  <c r="T30" i="1"/>
  <c r="F30" i="1"/>
  <c r="G30" i="1" s="1"/>
  <c r="H30" i="1" s="1"/>
  <c r="E30" i="1"/>
  <c r="D30" i="1"/>
  <c r="T29" i="1"/>
  <c r="F29" i="1"/>
  <c r="I29" i="1" s="1"/>
  <c r="E29" i="1"/>
  <c r="D29" i="1"/>
  <c r="T28" i="1"/>
  <c r="F28" i="1"/>
  <c r="E28" i="1"/>
  <c r="D28" i="1"/>
  <c r="T27" i="1"/>
  <c r="F27" i="1"/>
  <c r="E27" i="1"/>
  <c r="D27" i="1"/>
  <c r="T26" i="1"/>
  <c r="F26" i="1"/>
  <c r="G26" i="1" s="1"/>
  <c r="H26" i="1" s="1"/>
  <c r="E26" i="1"/>
  <c r="D26" i="1"/>
  <c r="T25" i="1"/>
  <c r="F25" i="1"/>
  <c r="G25" i="1" s="1"/>
  <c r="H25" i="1" s="1"/>
  <c r="E25" i="1"/>
  <c r="D25" i="1"/>
  <c r="T24" i="1"/>
  <c r="F24" i="1"/>
  <c r="E24" i="1"/>
  <c r="D24" i="1"/>
  <c r="T23" i="1"/>
  <c r="F23" i="1"/>
  <c r="I23" i="1" s="1"/>
  <c r="E23" i="1"/>
  <c r="D23" i="1"/>
  <c r="T22" i="1"/>
  <c r="F22" i="1"/>
  <c r="G22" i="1" s="1"/>
  <c r="H22" i="1" s="1"/>
  <c r="E22" i="1"/>
  <c r="D22" i="1"/>
  <c r="T21" i="1"/>
  <c r="F21" i="1"/>
  <c r="I21" i="1" s="1"/>
  <c r="E21" i="1"/>
  <c r="D21" i="1"/>
  <c r="T20" i="1"/>
  <c r="F20" i="1"/>
  <c r="E20" i="1"/>
  <c r="D20" i="1"/>
  <c r="T18" i="1"/>
  <c r="F18" i="1"/>
  <c r="G18" i="1" s="1"/>
  <c r="H18" i="1" s="1"/>
  <c r="E18" i="1"/>
  <c r="D18" i="1"/>
  <c r="T17" i="1"/>
  <c r="F17" i="1"/>
  <c r="G17" i="1" s="1"/>
  <c r="H17" i="1" s="1"/>
  <c r="E17" i="1"/>
  <c r="D17" i="1"/>
  <c r="T16" i="1"/>
  <c r="F16" i="1"/>
  <c r="G16" i="1" s="1"/>
  <c r="H16" i="1" s="1"/>
  <c r="E16" i="1"/>
  <c r="D16" i="1"/>
  <c r="T15" i="1"/>
  <c r="F15" i="1"/>
  <c r="E15" i="1"/>
  <c r="D15" i="1"/>
  <c r="J250" i="1" l="1"/>
  <c r="J281" i="1"/>
  <c r="J277" i="1"/>
  <c r="J273" i="1"/>
  <c r="J268" i="1"/>
  <c r="J264" i="1"/>
  <c r="J257" i="1"/>
  <c r="J252" i="1"/>
  <c r="J248" i="1"/>
  <c r="J269" i="1"/>
  <c r="J253" i="1"/>
  <c r="J279" i="1"/>
  <c r="X279" i="1" s="1"/>
  <c r="J263" i="1"/>
  <c r="X263" i="1" s="1"/>
  <c r="J283" i="1"/>
  <c r="X283" i="1" s="1"/>
  <c r="J275" i="1"/>
  <c r="X275" i="1" s="1"/>
  <c r="J259" i="1"/>
  <c r="X259" i="1" s="1"/>
  <c r="J21" i="1"/>
  <c r="X21" i="1" s="1"/>
  <c r="J23" i="1"/>
  <c r="X23" i="1" s="1"/>
  <c r="J29" i="1"/>
  <c r="X29" i="1" s="1"/>
  <c r="J266" i="1"/>
  <c r="J280" i="1"/>
  <c r="J276" i="1"/>
  <c r="J272" i="1"/>
  <c r="J265" i="1"/>
  <c r="J260" i="1"/>
  <c r="J256" i="1"/>
  <c r="J249" i="1"/>
  <c r="J284" i="1"/>
  <c r="J261" i="1"/>
  <c r="J271" i="1"/>
  <c r="X271" i="1" s="1"/>
  <c r="J255" i="1"/>
  <c r="X255" i="1" s="1"/>
  <c r="J251" i="1"/>
  <c r="X251" i="1" s="1"/>
  <c r="J267" i="1"/>
  <c r="X267" i="1" s="1"/>
  <c r="Y278" i="1"/>
  <c r="V278" i="1"/>
  <c r="W278" i="1" s="1"/>
  <c r="V270" i="1"/>
  <c r="Y270" i="1"/>
  <c r="W270" i="1"/>
  <c r="V258" i="1"/>
  <c r="W258" i="1" s="1"/>
  <c r="Y258" i="1"/>
  <c r="V271" i="1"/>
  <c r="Y271" i="1"/>
  <c r="V255" i="1"/>
  <c r="Y255" i="1"/>
  <c r="W255" i="1"/>
  <c r="V275" i="1"/>
  <c r="V259" i="1"/>
  <c r="V16" i="1"/>
  <c r="V17" i="1"/>
  <c r="V18" i="1"/>
  <c r="V22" i="1"/>
  <c r="Y25" i="1"/>
  <c r="W25" i="1"/>
  <c r="V25" i="1"/>
  <c r="V26" i="1"/>
  <c r="V30" i="1"/>
  <c r="Y282" i="1"/>
  <c r="V282" i="1"/>
  <c r="W282" i="1" s="1"/>
  <c r="Y274" i="1"/>
  <c r="V274" i="1"/>
  <c r="W274" i="1" s="1"/>
  <c r="V262" i="1"/>
  <c r="Y262" i="1"/>
  <c r="W262" i="1"/>
  <c r="V254" i="1"/>
  <c r="Y254" i="1"/>
  <c r="W254" i="1"/>
  <c r="Y279" i="1"/>
  <c r="V279" i="1"/>
  <c r="V263" i="1"/>
  <c r="W263" i="1" s="1"/>
  <c r="Y263" i="1"/>
  <c r="Y283" i="1"/>
  <c r="V283" i="1"/>
  <c r="W283" i="1" s="1"/>
  <c r="V267" i="1"/>
  <c r="Y267" i="1"/>
  <c r="W267" i="1"/>
  <c r="V251" i="1"/>
  <c r="R257" i="1"/>
  <c r="S278" i="1"/>
  <c r="R278" i="1"/>
  <c r="S274" i="1"/>
  <c r="R274" i="1"/>
  <c r="S254" i="1"/>
  <c r="R254" i="1"/>
  <c r="S270" i="1"/>
  <c r="R270" i="1"/>
  <c r="S282" i="1"/>
  <c r="R282" i="1"/>
  <c r="S262" i="1"/>
  <c r="R262" i="1"/>
  <c r="S258" i="1"/>
  <c r="R258" i="1"/>
  <c r="I18" i="1"/>
  <c r="G23" i="1"/>
  <c r="H23" i="1" s="1"/>
  <c r="I25" i="1"/>
  <c r="G27" i="1"/>
  <c r="H27" i="1" s="1"/>
  <c r="I16" i="1"/>
  <c r="I27" i="1"/>
  <c r="G21" i="1"/>
  <c r="H21" i="1" s="1"/>
  <c r="G29" i="1"/>
  <c r="H29" i="1" s="1"/>
  <c r="G15" i="1"/>
  <c r="H15" i="1" s="1"/>
  <c r="I17" i="1"/>
  <c r="G20" i="1"/>
  <c r="H20" i="1" s="1"/>
  <c r="I22" i="1"/>
  <c r="G24" i="1"/>
  <c r="H24" i="1" s="1"/>
  <c r="I26" i="1"/>
  <c r="G28" i="1"/>
  <c r="H28" i="1" s="1"/>
  <c r="I30" i="1"/>
  <c r="I15" i="1"/>
  <c r="I20" i="1"/>
  <c r="I24" i="1"/>
  <c r="I28" i="1"/>
  <c r="T35" i="1"/>
  <c r="F35" i="1"/>
  <c r="E35" i="1"/>
  <c r="D35" i="1"/>
  <c r="T34" i="1"/>
  <c r="F34" i="1"/>
  <c r="E34" i="1"/>
  <c r="D34" i="1"/>
  <c r="T33" i="1"/>
  <c r="F33" i="1"/>
  <c r="G33" i="1" s="1"/>
  <c r="H33" i="1" s="1"/>
  <c r="E33" i="1"/>
  <c r="D33" i="1"/>
  <c r="T32" i="1"/>
  <c r="F32" i="1"/>
  <c r="G32" i="1" s="1"/>
  <c r="H32" i="1" s="1"/>
  <c r="E32" i="1"/>
  <c r="D32" i="1"/>
  <c r="T31" i="1"/>
  <c r="F31" i="1"/>
  <c r="E31" i="1"/>
  <c r="D31" i="1"/>
  <c r="T13" i="1"/>
  <c r="F13" i="1"/>
  <c r="G13" i="1" s="1"/>
  <c r="H13" i="1" s="1"/>
  <c r="E13" i="1"/>
  <c r="D13" i="1"/>
  <c r="X284" i="1" l="1"/>
  <c r="Y284" i="1"/>
  <c r="W284" i="1"/>
  <c r="X265" i="1"/>
  <c r="Y265" i="1" s="1"/>
  <c r="W265" i="1"/>
  <c r="X266" i="1"/>
  <c r="Y266" i="1"/>
  <c r="W266" i="1"/>
  <c r="X252" i="1"/>
  <c r="Y252" i="1"/>
  <c r="W252" i="1"/>
  <c r="X273" i="1"/>
  <c r="Y273" i="1"/>
  <c r="W273" i="1"/>
  <c r="X249" i="1"/>
  <c r="Y249" i="1" s="1"/>
  <c r="W249" i="1"/>
  <c r="X272" i="1"/>
  <c r="Y272" i="1"/>
  <c r="W272" i="1"/>
  <c r="X253" i="1"/>
  <c r="Y253" i="1"/>
  <c r="W253" i="1"/>
  <c r="X257" i="1"/>
  <c r="W257" i="1"/>
  <c r="Y257" i="1"/>
  <c r="X277" i="1"/>
  <c r="Y277" i="1" s="1"/>
  <c r="W277" i="1"/>
  <c r="W251" i="1"/>
  <c r="W259" i="1"/>
  <c r="W275" i="1"/>
  <c r="X256" i="1"/>
  <c r="Y256" i="1"/>
  <c r="W256" i="1"/>
  <c r="X276" i="1"/>
  <c r="Y276" i="1"/>
  <c r="W276" i="1"/>
  <c r="X269" i="1"/>
  <c r="Y269" i="1" s="1"/>
  <c r="W269" i="1"/>
  <c r="X264" i="1"/>
  <c r="Y264" i="1" s="1"/>
  <c r="W264" i="1"/>
  <c r="X281" i="1"/>
  <c r="Y281" i="1"/>
  <c r="W281" i="1"/>
  <c r="Y251" i="1"/>
  <c r="W279" i="1"/>
  <c r="Y259" i="1"/>
  <c r="Y275" i="1"/>
  <c r="W271" i="1"/>
  <c r="X261" i="1"/>
  <c r="Y261" i="1"/>
  <c r="W261" i="1"/>
  <c r="X260" i="1"/>
  <c r="Y260" i="1"/>
  <c r="W260" i="1"/>
  <c r="X280" i="1"/>
  <c r="Y280" i="1" s="1"/>
  <c r="W280" i="1"/>
  <c r="X248" i="1"/>
  <c r="Y248" i="1"/>
  <c r="W248" i="1"/>
  <c r="X268" i="1"/>
  <c r="Y268" i="1"/>
  <c r="W268" i="1"/>
  <c r="X250" i="1"/>
  <c r="W250" i="1"/>
  <c r="Y250" i="1"/>
  <c r="R267" i="1"/>
  <c r="S248" i="1"/>
  <c r="R250" i="1"/>
  <c r="S260" i="1"/>
  <c r="S267" i="1"/>
  <c r="R280" i="1"/>
  <c r="R252" i="1"/>
  <c r="S275" i="1"/>
  <c r="R277" i="1"/>
  <c r="S249" i="1"/>
  <c r="S252" i="1"/>
  <c r="S284" i="1"/>
  <c r="S259" i="1"/>
  <c r="R284" i="1"/>
  <c r="R279" i="1"/>
  <c r="S266" i="1"/>
  <c r="R268" i="1"/>
  <c r="S272" i="1"/>
  <c r="R253" i="1"/>
  <c r="S261" i="1"/>
  <c r="R249" i="1"/>
  <c r="R261" i="1"/>
  <c r="S256" i="1"/>
  <c r="S265" i="1"/>
  <c r="R276" i="1"/>
  <c r="S281" i="1"/>
  <c r="R283" i="1"/>
  <c r="R269" i="1"/>
  <c r="R273" i="1"/>
  <c r="R265" i="1"/>
  <c r="S273" i="1"/>
  <c r="R266" i="1"/>
  <c r="R264" i="1"/>
  <c r="S271" i="1"/>
  <c r="S279" i="1"/>
  <c r="S251" i="1"/>
  <c r="R259" i="1"/>
  <c r="R271" i="1"/>
  <c r="S283" i="1"/>
  <c r="R251" i="1"/>
  <c r="S269" i="1"/>
  <c r="S264" i="1"/>
  <c r="R281" i="1"/>
  <c r="R256" i="1"/>
  <c r="S276" i="1"/>
  <c r="S257" i="1"/>
  <c r="R248" i="1"/>
  <c r="S280" i="1"/>
  <c r="R255" i="1"/>
  <c r="S255" i="1"/>
  <c r="S263" i="1"/>
  <c r="R263" i="1"/>
  <c r="R275" i="1"/>
  <c r="S250" i="1"/>
  <c r="S268" i="1"/>
  <c r="R272" i="1"/>
  <c r="S253" i="1"/>
  <c r="S277" i="1"/>
  <c r="R260" i="1"/>
  <c r="J24" i="1"/>
  <c r="X24" i="1" s="1"/>
  <c r="J16" i="1"/>
  <c r="J18" i="1"/>
  <c r="J15" i="1"/>
  <c r="X15" i="1" s="1"/>
  <c r="J25" i="1"/>
  <c r="X25" i="1" s="1"/>
  <c r="J28" i="1"/>
  <c r="X28" i="1" s="1"/>
  <c r="J20" i="1"/>
  <c r="X20" i="1" s="1"/>
  <c r="J30" i="1"/>
  <c r="J26" i="1"/>
  <c r="J22" i="1"/>
  <c r="J17" i="1"/>
  <c r="J27" i="1"/>
  <c r="X27" i="1" s="1"/>
  <c r="W28" i="1"/>
  <c r="V28" i="1"/>
  <c r="V24" i="1"/>
  <c r="W24" i="1" s="1"/>
  <c r="Y20" i="1"/>
  <c r="V20" i="1"/>
  <c r="W20" i="1" s="1"/>
  <c r="Y15" i="1"/>
  <c r="V15" i="1"/>
  <c r="Y21" i="1"/>
  <c r="W21" i="1"/>
  <c r="V21" i="1"/>
  <c r="V13" i="1"/>
  <c r="Y32" i="1"/>
  <c r="W32" i="1"/>
  <c r="V32" i="1"/>
  <c r="V33" i="1"/>
  <c r="Y29" i="1"/>
  <c r="W29" i="1"/>
  <c r="V29" i="1"/>
  <c r="Y27" i="1"/>
  <c r="V27" i="1"/>
  <c r="W27" i="1" s="1"/>
  <c r="Y23" i="1"/>
  <c r="V23" i="1"/>
  <c r="W23" i="1" s="1"/>
  <c r="R29" i="1"/>
  <c r="S21" i="1"/>
  <c r="R23" i="1"/>
  <c r="S25" i="1"/>
  <c r="R21" i="1"/>
  <c r="S29" i="1"/>
  <c r="S23" i="1"/>
  <c r="S24" i="1"/>
  <c r="G34" i="1"/>
  <c r="H34" i="1" s="1"/>
  <c r="I33" i="1"/>
  <c r="G35" i="1"/>
  <c r="H35" i="1" s="1"/>
  <c r="I13" i="1"/>
  <c r="G31" i="1"/>
  <c r="H31" i="1" s="1"/>
  <c r="I34" i="1"/>
  <c r="I31" i="1"/>
  <c r="I35" i="1"/>
  <c r="I32" i="1"/>
  <c r="T130" i="1"/>
  <c r="F130" i="1"/>
  <c r="G130" i="1" s="1"/>
  <c r="E130" i="1"/>
  <c r="D130" i="1"/>
  <c r="T129" i="1"/>
  <c r="F129" i="1"/>
  <c r="E129" i="1"/>
  <c r="D129" i="1"/>
  <c r="T128" i="1"/>
  <c r="F128" i="1"/>
  <c r="E128" i="1"/>
  <c r="D128" i="1"/>
  <c r="T127" i="1"/>
  <c r="F127" i="1"/>
  <c r="G127" i="1" s="1"/>
  <c r="H127" i="1" s="1"/>
  <c r="E127" i="1"/>
  <c r="D127" i="1"/>
  <c r="T126" i="1"/>
  <c r="F126" i="1"/>
  <c r="G126" i="1" s="1"/>
  <c r="E126" i="1"/>
  <c r="D126" i="1"/>
  <c r="T125" i="1"/>
  <c r="F125" i="1"/>
  <c r="E125" i="1"/>
  <c r="D125" i="1"/>
  <c r="T124" i="1"/>
  <c r="F124" i="1"/>
  <c r="E124" i="1"/>
  <c r="D124" i="1"/>
  <c r="T123" i="1"/>
  <c r="F123" i="1"/>
  <c r="G123" i="1" s="1"/>
  <c r="E123" i="1"/>
  <c r="D123" i="1"/>
  <c r="T122" i="1"/>
  <c r="F122" i="1"/>
  <c r="G122" i="1" s="1"/>
  <c r="E122" i="1"/>
  <c r="D122" i="1"/>
  <c r="T121" i="1"/>
  <c r="F121" i="1"/>
  <c r="E121" i="1"/>
  <c r="D121" i="1"/>
  <c r="T120" i="1"/>
  <c r="F120" i="1"/>
  <c r="I120" i="1" s="1"/>
  <c r="E120" i="1"/>
  <c r="D120" i="1"/>
  <c r="T119" i="1"/>
  <c r="F119" i="1"/>
  <c r="G119" i="1" s="1"/>
  <c r="E119" i="1"/>
  <c r="D119" i="1"/>
  <c r="X22" i="1" l="1"/>
  <c r="W22" i="1"/>
  <c r="Y22" i="1"/>
  <c r="X16" i="1"/>
  <c r="Y16" i="1" s="1"/>
  <c r="W16" i="1"/>
  <c r="Y28" i="1"/>
  <c r="X26" i="1"/>
  <c r="Y26" i="1" s="1"/>
  <c r="W26" i="1"/>
  <c r="H119" i="1"/>
  <c r="H122" i="1"/>
  <c r="H123" i="1"/>
  <c r="H126" i="1"/>
  <c r="V126" i="1" s="1"/>
  <c r="H130" i="1"/>
  <c r="Y24" i="1"/>
  <c r="X30" i="1"/>
  <c r="Y30" i="1"/>
  <c r="W30" i="1"/>
  <c r="W15" i="1"/>
  <c r="X17" i="1"/>
  <c r="Y17" i="1"/>
  <c r="W17" i="1"/>
  <c r="X18" i="1"/>
  <c r="Y18" i="1" s="1"/>
  <c r="W18" i="1"/>
  <c r="S28" i="1"/>
  <c r="R16" i="1"/>
  <c r="S22" i="1"/>
  <c r="R20" i="1"/>
  <c r="S15" i="1"/>
  <c r="R18" i="1"/>
  <c r="S18" i="1"/>
  <c r="S16" i="1"/>
  <c r="R30" i="1"/>
  <c r="R15" i="1"/>
  <c r="R28" i="1"/>
  <c r="R22" i="1"/>
  <c r="S27" i="1"/>
  <c r="R27" i="1"/>
  <c r="S30" i="1"/>
  <c r="R17" i="1"/>
  <c r="S20" i="1"/>
  <c r="R24" i="1"/>
  <c r="S17" i="1"/>
  <c r="R26" i="1"/>
  <c r="R25" i="1"/>
  <c r="S26" i="1"/>
  <c r="J120" i="1"/>
  <c r="X120" i="1" s="1"/>
  <c r="J32" i="1"/>
  <c r="X32" i="1" s="1"/>
  <c r="J31" i="1"/>
  <c r="X31" i="1" s="1"/>
  <c r="J35" i="1"/>
  <c r="X35" i="1" s="1"/>
  <c r="J34" i="1"/>
  <c r="X34" i="1" s="1"/>
  <c r="J13" i="1"/>
  <c r="J33" i="1"/>
  <c r="V119" i="1"/>
  <c r="V123" i="1"/>
  <c r="V127" i="1"/>
  <c r="Y127" i="1"/>
  <c r="W127" i="1"/>
  <c r="V130" i="1"/>
  <c r="Y31" i="1"/>
  <c r="W31" i="1"/>
  <c r="V31" i="1"/>
  <c r="V35" i="1"/>
  <c r="Y34" i="1"/>
  <c r="W34" i="1"/>
  <c r="V34" i="1"/>
  <c r="R33" i="1"/>
  <c r="I119" i="1"/>
  <c r="I122" i="1"/>
  <c r="G128" i="1"/>
  <c r="H128" i="1" s="1"/>
  <c r="G124" i="1"/>
  <c r="H124" i="1" s="1"/>
  <c r="I127" i="1"/>
  <c r="I128" i="1"/>
  <c r="I130" i="1"/>
  <c r="G120" i="1"/>
  <c r="H120" i="1" s="1"/>
  <c r="I123" i="1"/>
  <c r="I124" i="1"/>
  <c r="I126" i="1"/>
  <c r="G121" i="1"/>
  <c r="H121" i="1" s="1"/>
  <c r="G125" i="1"/>
  <c r="H125" i="1" s="1"/>
  <c r="G129" i="1"/>
  <c r="H129" i="1" s="1"/>
  <c r="I121" i="1"/>
  <c r="I125" i="1"/>
  <c r="I129" i="1"/>
  <c r="F384" i="1"/>
  <c r="I384" i="1" s="1"/>
  <c r="E384" i="1"/>
  <c r="D384" i="1"/>
  <c r="F382" i="1"/>
  <c r="I382" i="1" s="1"/>
  <c r="E382" i="1"/>
  <c r="D382" i="1"/>
  <c r="F381" i="1"/>
  <c r="I381" i="1" s="1"/>
  <c r="E381" i="1"/>
  <c r="D381" i="1"/>
  <c r="F378" i="1"/>
  <c r="I378" i="1" s="1"/>
  <c r="E378" i="1"/>
  <c r="D378" i="1"/>
  <c r="F366" i="1"/>
  <c r="I366" i="1" s="1"/>
  <c r="E366" i="1"/>
  <c r="D366" i="1"/>
  <c r="F365" i="1"/>
  <c r="I365" i="1" s="1"/>
  <c r="E365" i="1"/>
  <c r="D365" i="1"/>
  <c r="F364" i="1"/>
  <c r="I364" i="1" s="1"/>
  <c r="E364" i="1"/>
  <c r="D364" i="1"/>
  <c r="F361" i="1"/>
  <c r="I361" i="1" s="1"/>
  <c r="E361" i="1"/>
  <c r="D361" i="1"/>
  <c r="F344" i="1"/>
  <c r="I344" i="1" s="1"/>
  <c r="E344" i="1"/>
  <c r="D344" i="1"/>
  <c r="F343" i="1"/>
  <c r="I343" i="1" s="1"/>
  <c r="E343" i="1"/>
  <c r="D343" i="1"/>
  <c r="F342" i="1"/>
  <c r="I342" i="1" s="1"/>
  <c r="E342" i="1"/>
  <c r="D342" i="1"/>
  <c r="F341" i="1"/>
  <c r="I341" i="1" s="1"/>
  <c r="E341" i="1"/>
  <c r="D341" i="1"/>
  <c r="F340" i="1"/>
  <c r="I340" i="1" s="1"/>
  <c r="E340" i="1"/>
  <c r="D340" i="1"/>
  <c r="F339" i="1"/>
  <c r="I339" i="1" s="1"/>
  <c r="E339" i="1"/>
  <c r="D339" i="1"/>
  <c r="E338" i="1"/>
  <c r="D338" i="1"/>
  <c r="E337" i="1"/>
  <c r="D337" i="1"/>
  <c r="E336" i="1"/>
  <c r="D336" i="1"/>
  <c r="F329" i="1"/>
  <c r="I329" i="1" s="1"/>
  <c r="E329" i="1"/>
  <c r="D329" i="1"/>
  <c r="E328" i="1"/>
  <c r="D328" i="1"/>
  <c r="E327" i="1"/>
  <c r="D327" i="1"/>
  <c r="E326" i="1"/>
  <c r="D326" i="1"/>
  <c r="F325" i="1"/>
  <c r="I325" i="1" s="1"/>
  <c r="E325" i="1"/>
  <c r="D325" i="1"/>
  <c r="E324" i="1"/>
  <c r="D324" i="1"/>
  <c r="F323" i="1"/>
  <c r="I323" i="1" s="1"/>
  <c r="E323" i="1"/>
  <c r="D323" i="1"/>
  <c r="E322" i="1"/>
  <c r="D322" i="1"/>
  <c r="F321" i="1"/>
  <c r="I321" i="1" s="1"/>
  <c r="E321" i="1"/>
  <c r="D321" i="1"/>
  <c r="E320" i="1"/>
  <c r="D320" i="1"/>
  <c r="E319" i="1"/>
  <c r="D319" i="1"/>
  <c r="E291" i="1"/>
  <c r="D291" i="1"/>
  <c r="F290" i="1"/>
  <c r="I290" i="1" s="1"/>
  <c r="E290" i="1"/>
  <c r="D290" i="1"/>
  <c r="E289" i="1"/>
  <c r="D289" i="1"/>
  <c r="E288" i="1"/>
  <c r="D288" i="1"/>
  <c r="E287" i="1"/>
  <c r="D287" i="1"/>
  <c r="F286" i="1"/>
  <c r="I286" i="1" s="1"/>
  <c r="E286" i="1"/>
  <c r="D286" i="1"/>
  <c r="E285" i="1"/>
  <c r="D285" i="1"/>
  <c r="E247" i="1"/>
  <c r="D247" i="1"/>
  <c r="E246" i="1"/>
  <c r="D246" i="1"/>
  <c r="F245" i="1"/>
  <c r="I245" i="1" s="1"/>
  <c r="E245" i="1"/>
  <c r="D245" i="1"/>
  <c r="E244" i="1"/>
  <c r="D244" i="1"/>
  <c r="E243" i="1"/>
  <c r="D243" i="1"/>
  <c r="E242" i="1"/>
  <c r="D242" i="1"/>
  <c r="F241" i="1"/>
  <c r="I241" i="1" s="1"/>
  <c r="E241" i="1"/>
  <c r="D241" i="1"/>
  <c r="F240" i="1"/>
  <c r="I240" i="1" s="1"/>
  <c r="E240" i="1"/>
  <c r="D240" i="1"/>
  <c r="E239" i="1"/>
  <c r="D239" i="1"/>
  <c r="E238" i="1"/>
  <c r="D238" i="1"/>
  <c r="F237" i="1"/>
  <c r="I237" i="1" s="1"/>
  <c r="E237" i="1"/>
  <c r="D237" i="1"/>
  <c r="E236" i="1"/>
  <c r="D236" i="1"/>
  <c r="E235" i="1"/>
  <c r="D235" i="1"/>
  <c r="E234" i="1"/>
  <c r="D234" i="1"/>
  <c r="F233" i="1"/>
  <c r="I233" i="1" s="1"/>
  <c r="E233" i="1"/>
  <c r="D233" i="1"/>
  <c r="E232" i="1"/>
  <c r="D232" i="1"/>
  <c r="E231" i="1"/>
  <c r="D231" i="1"/>
  <c r="E230" i="1"/>
  <c r="D230" i="1"/>
  <c r="F229" i="1"/>
  <c r="I229" i="1" s="1"/>
  <c r="E229" i="1"/>
  <c r="D229" i="1"/>
  <c r="E228" i="1"/>
  <c r="D228" i="1"/>
  <c r="F227" i="1"/>
  <c r="I227" i="1" s="1"/>
  <c r="E227" i="1"/>
  <c r="D227" i="1"/>
  <c r="E226" i="1"/>
  <c r="D226" i="1"/>
  <c r="F225" i="1"/>
  <c r="I225" i="1" s="1"/>
  <c r="E225" i="1"/>
  <c r="D225" i="1"/>
  <c r="E224" i="1"/>
  <c r="D224" i="1"/>
  <c r="E223" i="1"/>
  <c r="D223" i="1"/>
  <c r="T384" i="1"/>
  <c r="T382" i="1"/>
  <c r="T381" i="1"/>
  <c r="T378" i="1"/>
  <c r="T366" i="1"/>
  <c r="T365" i="1"/>
  <c r="T364" i="1"/>
  <c r="T361" i="1"/>
  <c r="T344" i="1"/>
  <c r="T343" i="1"/>
  <c r="T342" i="1"/>
  <c r="T341" i="1"/>
  <c r="T340" i="1"/>
  <c r="T339" i="1"/>
  <c r="T338" i="1"/>
  <c r="F338" i="1" s="1"/>
  <c r="I338" i="1" s="1"/>
  <c r="T337" i="1"/>
  <c r="F337" i="1" s="1"/>
  <c r="I337" i="1" s="1"/>
  <c r="T336" i="1"/>
  <c r="F336" i="1" s="1"/>
  <c r="I336" i="1" s="1"/>
  <c r="T329" i="1"/>
  <c r="T328" i="1"/>
  <c r="F328" i="1" s="1"/>
  <c r="I328" i="1" s="1"/>
  <c r="T327" i="1"/>
  <c r="F327" i="1" s="1"/>
  <c r="I327" i="1" s="1"/>
  <c r="T326" i="1"/>
  <c r="F326" i="1" s="1"/>
  <c r="I326" i="1" s="1"/>
  <c r="T325" i="1"/>
  <c r="T324" i="1"/>
  <c r="F324" i="1" s="1"/>
  <c r="I324" i="1" s="1"/>
  <c r="T323" i="1"/>
  <c r="T322" i="1"/>
  <c r="F322" i="1" s="1"/>
  <c r="I322" i="1" s="1"/>
  <c r="T321" i="1"/>
  <c r="T320" i="1"/>
  <c r="F320" i="1" s="1"/>
  <c r="I320" i="1" s="1"/>
  <c r="T319" i="1"/>
  <c r="F319" i="1" s="1"/>
  <c r="I319" i="1" s="1"/>
  <c r="T291" i="1"/>
  <c r="F291" i="1" s="1"/>
  <c r="I291" i="1" s="1"/>
  <c r="T290" i="1"/>
  <c r="T289" i="1"/>
  <c r="F289" i="1" s="1"/>
  <c r="I289" i="1" s="1"/>
  <c r="T288" i="1"/>
  <c r="F288" i="1" s="1"/>
  <c r="I288" i="1" s="1"/>
  <c r="T287" i="1"/>
  <c r="F287" i="1" s="1"/>
  <c r="I287" i="1" s="1"/>
  <c r="T286" i="1"/>
  <c r="T285" i="1"/>
  <c r="F285" i="1" s="1"/>
  <c r="T247" i="1"/>
  <c r="F247" i="1" s="1"/>
  <c r="I247" i="1" s="1"/>
  <c r="T246" i="1"/>
  <c r="F246" i="1" s="1"/>
  <c r="T245" i="1"/>
  <c r="T244" i="1"/>
  <c r="F244" i="1" s="1"/>
  <c r="T243" i="1"/>
  <c r="F243" i="1" s="1"/>
  <c r="I243" i="1" s="1"/>
  <c r="T242" i="1"/>
  <c r="F242" i="1" s="1"/>
  <c r="T241" i="1"/>
  <c r="T240" i="1"/>
  <c r="T239" i="1"/>
  <c r="F239" i="1" s="1"/>
  <c r="I239" i="1" s="1"/>
  <c r="T238" i="1"/>
  <c r="F238" i="1" s="1"/>
  <c r="I238" i="1" s="1"/>
  <c r="T237" i="1"/>
  <c r="T236" i="1"/>
  <c r="F236" i="1" s="1"/>
  <c r="I236" i="1" s="1"/>
  <c r="T235" i="1"/>
  <c r="F235" i="1" s="1"/>
  <c r="I235" i="1" s="1"/>
  <c r="T234" i="1"/>
  <c r="F234" i="1" s="1"/>
  <c r="I234" i="1" s="1"/>
  <c r="T233" i="1"/>
  <c r="T232" i="1"/>
  <c r="F232" i="1" s="1"/>
  <c r="I232" i="1" s="1"/>
  <c r="T231" i="1"/>
  <c r="F231" i="1" s="1"/>
  <c r="I231" i="1" s="1"/>
  <c r="T230" i="1"/>
  <c r="F230" i="1" s="1"/>
  <c r="I230" i="1" s="1"/>
  <c r="T229" i="1"/>
  <c r="T228" i="1"/>
  <c r="F228" i="1" s="1"/>
  <c r="I228" i="1" s="1"/>
  <c r="T227" i="1"/>
  <c r="T226" i="1"/>
  <c r="F226" i="1" s="1"/>
  <c r="I226" i="1" s="1"/>
  <c r="T225" i="1"/>
  <c r="T224" i="1"/>
  <c r="F224" i="1" s="1"/>
  <c r="I224" i="1" s="1"/>
  <c r="T223" i="1"/>
  <c r="F223" i="1" s="1"/>
  <c r="I223" i="1" s="1"/>
  <c r="Y119" i="1" l="1"/>
  <c r="V122" i="1"/>
  <c r="X33" i="1"/>
  <c r="W33" i="1"/>
  <c r="Y33" i="1"/>
  <c r="W35" i="1"/>
  <c r="X13" i="1"/>
  <c r="Y13" i="1"/>
  <c r="W13" i="1"/>
  <c r="Y35" i="1"/>
  <c r="S34" i="1"/>
  <c r="S32" i="1"/>
  <c r="R35" i="1"/>
  <c r="S13" i="1"/>
  <c r="S35" i="1"/>
  <c r="R13" i="1"/>
  <c r="R32" i="1"/>
  <c r="R31" i="1"/>
  <c r="S31" i="1"/>
  <c r="S33" i="1"/>
  <c r="R34" i="1"/>
  <c r="J223" i="1"/>
  <c r="X223" i="1" s="1"/>
  <c r="J225" i="1"/>
  <c r="X225" i="1" s="1"/>
  <c r="J227" i="1"/>
  <c r="X227" i="1" s="1"/>
  <c r="J229" i="1"/>
  <c r="X229" i="1" s="1"/>
  <c r="J231" i="1"/>
  <c r="X231" i="1" s="1"/>
  <c r="J233" i="1"/>
  <c r="X233" i="1" s="1"/>
  <c r="J235" i="1"/>
  <c r="X235" i="1" s="1"/>
  <c r="J237" i="1"/>
  <c r="X237" i="1" s="1"/>
  <c r="J239" i="1"/>
  <c r="X239" i="1" s="1"/>
  <c r="J241" i="1"/>
  <c r="X241" i="1" s="1"/>
  <c r="J243" i="1"/>
  <c r="X243" i="1" s="1"/>
  <c r="J245" i="1"/>
  <c r="X245" i="1" s="1"/>
  <c r="J247" i="1"/>
  <c r="X247" i="1" s="1"/>
  <c r="J286" i="1"/>
  <c r="X286" i="1" s="1"/>
  <c r="J288" i="1"/>
  <c r="X288" i="1" s="1"/>
  <c r="J290" i="1"/>
  <c r="X290" i="1" s="1"/>
  <c r="J319" i="1"/>
  <c r="X319" i="1" s="1"/>
  <c r="J321" i="1"/>
  <c r="X321" i="1" s="1"/>
  <c r="J323" i="1"/>
  <c r="X323" i="1" s="1"/>
  <c r="J325" i="1"/>
  <c r="X325" i="1" s="1"/>
  <c r="J327" i="1"/>
  <c r="X327" i="1" s="1"/>
  <c r="J329" i="1"/>
  <c r="X329" i="1" s="1"/>
  <c r="J337" i="1"/>
  <c r="X337" i="1" s="1"/>
  <c r="J339" i="1"/>
  <c r="X339" i="1" s="1"/>
  <c r="J341" i="1"/>
  <c r="X341" i="1" s="1"/>
  <c r="J343" i="1"/>
  <c r="X343" i="1" s="1"/>
  <c r="J361" i="1"/>
  <c r="X361" i="1" s="1"/>
  <c r="J365" i="1"/>
  <c r="X365" i="1" s="1"/>
  <c r="J378" i="1"/>
  <c r="X378" i="1" s="1"/>
  <c r="J382" i="1"/>
  <c r="X382" i="1" s="1"/>
  <c r="J129" i="1"/>
  <c r="X129" i="1" s="1"/>
  <c r="J121" i="1"/>
  <c r="X121" i="1" s="1"/>
  <c r="J126" i="1"/>
  <c r="J123" i="1"/>
  <c r="J130" i="1"/>
  <c r="J127" i="1"/>
  <c r="X127" i="1" s="1"/>
  <c r="J119" i="1"/>
  <c r="X119" i="1" s="1"/>
  <c r="J224" i="1"/>
  <c r="X224" i="1" s="1"/>
  <c r="J226" i="1"/>
  <c r="X226" i="1" s="1"/>
  <c r="J228" i="1"/>
  <c r="X228" i="1" s="1"/>
  <c r="J230" i="1"/>
  <c r="X230" i="1" s="1"/>
  <c r="J232" i="1"/>
  <c r="X232" i="1" s="1"/>
  <c r="J234" i="1"/>
  <c r="X234" i="1" s="1"/>
  <c r="J236" i="1"/>
  <c r="X236" i="1" s="1"/>
  <c r="J238" i="1"/>
  <c r="X238" i="1" s="1"/>
  <c r="J240" i="1"/>
  <c r="X240" i="1" s="1"/>
  <c r="J287" i="1"/>
  <c r="X287" i="1" s="1"/>
  <c r="J289" i="1"/>
  <c r="X289" i="1" s="1"/>
  <c r="J291" i="1"/>
  <c r="X291" i="1" s="1"/>
  <c r="J320" i="1"/>
  <c r="X320" i="1" s="1"/>
  <c r="J322" i="1"/>
  <c r="X322" i="1" s="1"/>
  <c r="J324" i="1"/>
  <c r="X324" i="1" s="1"/>
  <c r="J326" i="1"/>
  <c r="X326" i="1" s="1"/>
  <c r="J328" i="1"/>
  <c r="X328" i="1" s="1"/>
  <c r="J336" i="1"/>
  <c r="X336" i="1" s="1"/>
  <c r="J338" i="1"/>
  <c r="X338" i="1" s="1"/>
  <c r="J340" i="1"/>
  <c r="X340" i="1" s="1"/>
  <c r="J342" i="1"/>
  <c r="X342" i="1" s="1"/>
  <c r="J344" i="1"/>
  <c r="X344" i="1" s="1"/>
  <c r="J364" i="1"/>
  <c r="X364" i="1" s="1"/>
  <c r="J366" i="1"/>
  <c r="X366" i="1" s="1"/>
  <c r="J381" i="1"/>
  <c r="X381" i="1" s="1"/>
  <c r="J384" i="1"/>
  <c r="X384" i="1" s="1"/>
  <c r="J125" i="1"/>
  <c r="X125" i="1" s="1"/>
  <c r="J124" i="1"/>
  <c r="X124" i="1" s="1"/>
  <c r="J128" i="1"/>
  <c r="X128" i="1" s="1"/>
  <c r="J122" i="1"/>
  <c r="V125" i="1"/>
  <c r="V128" i="1"/>
  <c r="Y128" i="1"/>
  <c r="V129" i="1"/>
  <c r="Y129" i="1"/>
  <c r="W129" i="1"/>
  <c r="V121" i="1"/>
  <c r="V120" i="1"/>
  <c r="W120" i="1" s="1"/>
  <c r="Y120" i="1"/>
  <c r="V124" i="1"/>
  <c r="W124" i="1" s="1"/>
  <c r="Y124" i="1"/>
  <c r="R120" i="1"/>
  <c r="R130" i="1"/>
  <c r="R127" i="1"/>
  <c r="R126" i="1"/>
  <c r="S120" i="1"/>
  <c r="R129" i="1"/>
  <c r="G243" i="1"/>
  <c r="H243" i="1" s="1"/>
  <c r="G288" i="1"/>
  <c r="H288" i="1" s="1"/>
  <c r="G323" i="1"/>
  <c r="H323" i="1" s="1"/>
  <c r="G247" i="1"/>
  <c r="H247" i="1" s="1"/>
  <c r="G319" i="1"/>
  <c r="H319" i="1" s="1"/>
  <c r="G327" i="1"/>
  <c r="H327" i="1" s="1"/>
  <c r="G341" i="1"/>
  <c r="H341" i="1" s="1"/>
  <c r="G378" i="1"/>
  <c r="H378" i="1" s="1"/>
  <c r="G337" i="1"/>
  <c r="H337" i="1" s="1"/>
  <c r="G361" i="1"/>
  <c r="H361" i="1" s="1"/>
  <c r="G241" i="1"/>
  <c r="H241" i="1" s="1"/>
  <c r="G245" i="1"/>
  <c r="H245" i="1" s="1"/>
  <c r="G286" i="1"/>
  <c r="H286" i="1" s="1"/>
  <c r="G290" i="1"/>
  <c r="H290" i="1" s="1"/>
  <c r="G321" i="1"/>
  <c r="H321" i="1" s="1"/>
  <c r="G325" i="1"/>
  <c r="H325" i="1" s="1"/>
  <c r="G329" i="1"/>
  <c r="H329" i="1" s="1"/>
  <c r="G339" i="1"/>
  <c r="H339" i="1" s="1"/>
  <c r="G343" i="1"/>
  <c r="H343" i="1" s="1"/>
  <c r="G365" i="1"/>
  <c r="H365" i="1" s="1"/>
  <c r="G382" i="1"/>
  <c r="H382" i="1" s="1"/>
  <c r="G224" i="1"/>
  <c r="H224" i="1" s="1"/>
  <c r="G226" i="1"/>
  <c r="H226" i="1" s="1"/>
  <c r="G228" i="1"/>
  <c r="H228" i="1" s="1"/>
  <c r="G230" i="1"/>
  <c r="H230" i="1" s="1"/>
  <c r="G232" i="1"/>
  <c r="H232" i="1" s="1"/>
  <c r="G234" i="1"/>
  <c r="H234" i="1" s="1"/>
  <c r="G236" i="1"/>
  <c r="H236" i="1" s="1"/>
  <c r="G238" i="1"/>
  <c r="H238" i="1" s="1"/>
  <c r="G240" i="1"/>
  <c r="H240" i="1" s="1"/>
  <c r="G223" i="1"/>
  <c r="H223" i="1" s="1"/>
  <c r="G225" i="1"/>
  <c r="H225" i="1" s="1"/>
  <c r="G227" i="1"/>
  <c r="H227" i="1" s="1"/>
  <c r="G229" i="1"/>
  <c r="H229" i="1" s="1"/>
  <c r="G231" i="1"/>
  <c r="H231" i="1" s="1"/>
  <c r="G233" i="1"/>
  <c r="H233" i="1" s="1"/>
  <c r="G235" i="1"/>
  <c r="H235" i="1" s="1"/>
  <c r="G237" i="1"/>
  <c r="H237" i="1" s="1"/>
  <c r="G239" i="1"/>
  <c r="H239" i="1" s="1"/>
  <c r="I242" i="1"/>
  <c r="G242" i="1"/>
  <c r="H242" i="1" s="1"/>
  <c r="I244" i="1"/>
  <c r="G244" i="1"/>
  <c r="H244" i="1" s="1"/>
  <c r="I246" i="1"/>
  <c r="G246" i="1"/>
  <c r="H246" i="1" s="1"/>
  <c r="I285" i="1"/>
  <c r="G285" i="1"/>
  <c r="H285" i="1" s="1"/>
  <c r="G287" i="1"/>
  <c r="H287" i="1" s="1"/>
  <c r="G289" i="1"/>
  <c r="H289" i="1" s="1"/>
  <c r="G291" i="1"/>
  <c r="H291" i="1" s="1"/>
  <c r="G320" i="1"/>
  <c r="H320" i="1" s="1"/>
  <c r="G322" i="1"/>
  <c r="H322" i="1" s="1"/>
  <c r="G324" i="1"/>
  <c r="H324" i="1" s="1"/>
  <c r="G326" i="1"/>
  <c r="H326" i="1" s="1"/>
  <c r="G328" i="1"/>
  <c r="H328" i="1" s="1"/>
  <c r="G336" i="1"/>
  <c r="H336" i="1" s="1"/>
  <c r="G338" i="1"/>
  <c r="H338" i="1" s="1"/>
  <c r="G340" i="1"/>
  <c r="H340" i="1" s="1"/>
  <c r="G342" i="1"/>
  <c r="H342" i="1" s="1"/>
  <c r="G344" i="1"/>
  <c r="H344" i="1" s="1"/>
  <c r="G364" i="1"/>
  <c r="H364" i="1" s="1"/>
  <c r="G366" i="1"/>
  <c r="H366" i="1" s="1"/>
  <c r="G381" i="1"/>
  <c r="H381" i="1" s="1"/>
  <c r="G384" i="1"/>
  <c r="H384" i="1" s="1"/>
  <c r="W121" i="1" l="1"/>
  <c r="X122" i="1"/>
  <c r="Y122" i="1"/>
  <c r="X130" i="1"/>
  <c r="Y130" i="1" s="1"/>
  <c r="Y121" i="1"/>
  <c r="W125" i="1"/>
  <c r="X123" i="1"/>
  <c r="Y123" i="1" s="1"/>
  <c r="W123" i="1"/>
  <c r="W130" i="1"/>
  <c r="W128" i="1"/>
  <c r="Y125" i="1"/>
  <c r="X126" i="1"/>
  <c r="Y126" i="1"/>
  <c r="W126" i="1"/>
  <c r="W119" i="1"/>
  <c r="W122" i="1"/>
  <c r="S288" i="1"/>
  <c r="S130" i="1"/>
  <c r="S126" i="1"/>
  <c r="R124" i="1"/>
  <c r="R122" i="1"/>
  <c r="R125" i="1"/>
  <c r="R121" i="1"/>
  <c r="S127" i="1"/>
  <c r="S128" i="1"/>
  <c r="J285" i="1"/>
  <c r="X285" i="1" s="1"/>
  <c r="J246" i="1"/>
  <c r="X246" i="1" s="1"/>
  <c r="J244" i="1"/>
  <c r="X244" i="1" s="1"/>
  <c r="J242" i="1"/>
  <c r="X242" i="1" s="1"/>
  <c r="S125" i="1"/>
  <c r="S129" i="1"/>
  <c r="S121" i="1"/>
  <c r="S124" i="1"/>
  <c r="R119" i="1"/>
  <c r="S123" i="1"/>
  <c r="R128" i="1"/>
  <c r="S122" i="1"/>
  <c r="S119" i="1"/>
  <c r="R123" i="1"/>
  <c r="Y384" i="1"/>
  <c r="W384" i="1"/>
  <c r="V384" i="1"/>
  <c r="Y344" i="1"/>
  <c r="W344" i="1"/>
  <c r="V344" i="1"/>
  <c r="Y381" i="1"/>
  <c r="W381" i="1"/>
  <c r="V381" i="1"/>
  <c r="Y364" i="1"/>
  <c r="W364" i="1"/>
  <c r="V364" i="1"/>
  <c r="Y342" i="1"/>
  <c r="W342" i="1"/>
  <c r="V342" i="1"/>
  <c r="Y338" i="1"/>
  <c r="V338" i="1"/>
  <c r="W338" i="1" s="1"/>
  <c r="Y328" i="1"/>
  <c r="V328" i="1"/>
  <c r="W328" i="1" s="1"/>
  <c r="Y324" i="1"/>
  <c r="W324" i="1"/>
  <c r="V324" i="1"/>
  <c r="Y320" i="1"/>
  <c r="V320" i="1"/>
  <c r="W320" i="1" s="1"/>
  <c r="Y289" i="1"/>
  <c r="V289" i="1"/>
  <c r="W289" i="1" s="1"/>
  <c r="Y285" i="1"/>
  <c r="V285" i="1"/>
  <c r="V246" i="1"/>
  <c r="W246" i="1" s="1"/>
  <c r="Y246" i="1"/>
  <c r="V244" i="1"/>
  <c r="Y244" i="1"/>
  <c r="W244" i="1"/>
  <c r="V242" i="1"/>
  <c r="W242" i="1"/>
  <c r="V239" i="1"/>
  <c r="W239" i="1" s="1"/>
  <c r="Y239" i="1"/>
  <c r="V235" i="1"/>
  <c r="W235" i="1" s="1"/>
  <c r="Y235" i="1"/>
  <c r="V231" i="1"/>
  <c r="Y231" i="1"/>
  <c r="W231" i="1"/>
  <c r="V227" i="1"/>
  <c r="Y227" i="1"/>
  <c r="W227" i="1"/>
  <c r="V223" i="1"/>
  <c r="W223" i="1" s="1"/>
  <c r="Y223" i="1"/>
  <c r="V238" i="1"/>
  <c r="W238" i="1" s="1"/>
  <c r="Y238" i="1"/>
  <c r="V234" i="1"/>
  <c r="Y234" i="1"/>
  <c r="W234" i="1"/>
  <c r="V230" i="1"/>
  <c r="Y230" i="1"/>
  <c r="W230" i="1"/>
  <c r="V226" i="1"/>
  <c r="W226" i="1" s="1"/>
  <c r="Y226" i="1"/>
  <c r="Y365" i="1"/>
  <c r="W365" i="1"/>
  <c r="V365" i="1"/>
  <c r="Y339" i="1"/>
  <c r="V339" i="1"/>
  <c r="W339" i="1" s="1"/>
  <c r="Y325" i="1"/>
  <c r="V325" i="1"/>
  <c r="W325" i="1" s="1"/>
  <c r="Y290" i="1"/>
  <c r="V290" i="1"/>
  <c r="W290" i="1" s="1"/>
  <c r="V245" i="1"/>
  <c r="W245" i="1" s="1"/>
  <c r="Y245" i="1"/>
  <c r="Y361" i="1"/>
  <c r="W361" i="1"/>
  <c r="V361" i="1"/>
  <c r="Y378" i="1"/>
  <c r="W378" i="1"/>
  <c r="V378" i="1"/>
  <c r="Y327" i="1"/>
  <c r="V327" i="1"/>
  <c r="W327" i="1" s="1"/>
  <c r="V247" i="1"/>
  <c r="W247" i="1" s="1"/>
  <c r="Y247" i="1"/>
  <c r="Y288" i="1"/>
  <c r="V288" i="1"/>
  <c r="W288" i="1" s="1"/>
  <c r="Y366" i="1"/>
  <c r="W366" i="1"/>
  <c r="V366" i="1"/>
  <c r="Y340" i="1"/>
  <c r="W340" i="1"/>
  <c r="V340" i="1"/>
  <c r="Y336" i="1"/>
  <c r="W336" i="1"/>
  <c r="V336" i="1"/>
  <c r="Y326" i="1"/>
  <c r="V326" i="1"/>
  <c r="W326" i="1" s="1"/>
  <c r="Y322" i="1"/>
  <c r="V322" i="1"/>
  <c r="W322" i="1" s="1"/>
  <c r="Y291" i="1"/>
  <c r="V291" i="1"/>
  <c r="W291" i="1" s="1"/>
  <c r="Y287" i="1"/>
  <c r="W287" i="1"/>
  <c r="V287" i="1"/>
  <c r="V237" i="1"/>
  <c r="Y237" i="1"/>
  <c r="W237" i="1"/>
  <c r="V233" i="1"/>
  <c r="Y233" i="1"/>
  <c r="W233" i="1"/>
  <c r="V229" i="1"/>
  <c r="W229" i="1" s="1"/>
  <c r="Y229" i="1"/>
  <c r="V225" i="1"/>
  <c r="W225" i="1" s="1"/>
  <c r="Y225" i="1"/>
  <c r="V240" i="1"/>
  <c r="Y240" i="1"/>
  <c r="W240" i="1"/>
  <c r="V236" i="1"/>
  <c r="Y236" i="1"/>
  <c r="W236" i="1"/>
  <c r="V232" i="1"/>
  <c r="W232" i="1" s="1"/>
  <c r="Y232" i="1"/>
  <c r="V228" i="1"/>
  <c r="W228" i="1" s="1"/>
  <c r="Y228" i="1"/>
  <c r="V224" i="1"/>
  <c r="Y224" i="1"/>
  <c r="W224" i="1"/>
  <c r="Y382" i="1"/>
  <c r="W382" i="1"/>
  <c r="V382" i="1"/>
  <c r="Y343" i="1"/>
  <c r="W343" i="1"/>
  <c r="V343" i="1"/>
  <c r="Y329" i="1"/>
  <c r="W329" i="1"/>
  <c r="V329" i="1"/>
  <c r="Y321" i="1"/>
  <c r="V321" i="1"/>
  <c r="W321" i="1" s="1"/>
  <c r="Y286" i="1"/>
  <c r="V286" i="1"/>
  <c r="W286" i="1" s="1"/>
  <c r="V241" i="1"/>
  <c r="W241" i="1" s="1"/>
  <c r="Y241" i="1"/>
  <c r="Y337" i="1"/>
  <c r="W337" i="1"/>
  <c r="V337" i="1"/>
  <c r="Y341" i="1"/>
  <c r="W341" i="1"/>
  <c r="V341" i="1"/>
  <c r="Y319" i="1"/>
  <c r="V319" i="1"/>
  <c r="W319" i="1" s="1"/>
  <c r="Y323" i="1"/>
  <c r="W323" i="1"/>
  <c r="V323" i="1"/>
  <c r="V243" i="1"/>
  <c r="W243" i="1" s="1"/>
  <c r="Y243" i="1"/>
  <c r="R228" i="1"/>
  <c r="R240" i="1"/>
  <c r="S323" i="1"/>
  <c r="S321" i="1"/>
  <c r="R341" i="1"/>
  <c r="R321" i="1"/>
  <c r="R241" i="1"/>
  <c r="R290" i="1"/>
  <c r="S341" i="1"/>
  <c r="S343" i="1"/>
  <c r="S241" i="1"/>
  <c r="R323" i="1"/>
  <c r="R339" i="1"/>
  <c r="S327" i="1"/>
  <c r="R343" i="1"/>
  <c r="S382" i="1"/>
  <c r="S319" i="1"/>
  <c r="R382" i="1"/>
  <c r="S329" i="1"/>
  <c r="S230" i="1"/>
  <c r="S243" i="1"/>
  <c r="S378" i="1"/>
  <c r="S247" i="1"/>
  <c r="R238" i="1"/>
  <c r="S238" i="1"/>
  <c r="R230" i="1"/>
  <c r="R329" i="1"/>
  <c r="S286" i="1"/>
  <c r="R337" i="1"/>
  <c r="R286" i="1"/>
  <c r="S361" i="1"/>
  <c r="S337" i="1"/>
  <c r="R319" i="1"/>
  <c r="R243" i="1"/>
  <c r="R226" i="1"/>
  <c r="R234" i="1"/>
  <c r="S234" i="1"/>
  <c r="S226" i="1"/>
  <c r="R245" i="1"/>
  <c r="R365" i="1"/>
  <c r="R325" i="1"/>
  <c r="S224" i="1"/>
  <c r="S236" i="1"/>
  <c r="S232" i="1"/>
  <c r="S240" i="1"/>
  <c r="R236" i="1"/>
  <c r="R232" i="1"/>
  <c r="S228" i="1"/>
  <c r="R224" i="1"/>
  <c r="S365" i="1"/>
  <c r="S339" i="1"/>
  <c r="S325" i="1"/>
  <c r="S290" i="1"/>
  <c r="S245" i="1"/>
  <c r="R378" i="1"/>
  <c r="R361" i="1"/>
  <c r="R327" i="1"/>
  <c r="R288" i="1"/>
  <c r="R247" i="1"/>
  <c r="R381" i="1"/>
  <c r="S381" i="1"/>
  <c r="R364" i="1"/>
  <c r="S364" i="1"/>
  <c r="S342" i="1"/>
  <c r="R342" i="1"/>
  <c r="S338" i="1"/>
  <c r="R338" i="1"/>
  <c r="S328" i="1"/>
  <c r="R328" i="1"/>
  <c r="S324" i="1"/>
  <c r="R324" i="1"/>
  <c r="S320" i="1"/>
  <c r="R320" i="1"/>
  <c r="R289" i="1"/>
  <c r="S289" i="1"/>
  <c r="R246" i="1"/>
  <c r="R239" i="1"/>
  <c r="S239" i="1"/>
  <c r="S235" i="1"/>
  <c r="R235" i="1"/>
  <c r="R231" i="1"/>
  <c r="S231" i="1"/>
  <c r="S227" i="1"/>
  <c r="R227" i="1"/>
  <c r="R223" i="1"/>
  <c r="S223" i="1"/>
  <c r="R384" i="1"/>
  <c r="S384" i="1"/>
  <c r="R366" i="1"/>
  <c r="S366" i="1"/>
  <c r="S344" i="1"/>
  <c r="R344" i="1"/>
  <c r="R340" i="1"/>
  <c r="S340" i="1"/>
  <c r="S336" i="1"/>
  <c r="R336" i="1"/>
  <c r="R326" i="1"/>
  <c r="S326" i="1"/>
  <c r="S322" i="1"/>
  <c r="R322" i="1"/>
  <c r="R291" i="1"/>
  <c r="S291" i="1"/>
  <c r="R287" i="1"/>
  <c r="S287" i="1"/>
  <c r="R237" i="1"/>
  <c r="S237" i="1"/>
  <c r="R233" i="1"/>
  <c r="S233" i="1"/>
  <c r="S229" i="1"/>
  <c r="R229" i="1"/>
  <c r="R225" i="1"/>
  <c r="S225" i="1"/>
  <c r="C192" i="2"/>
  <c r="C232" i="2"/>
  <c r="C231" i="2"/>
  <c r="C223" i="2"/>
  <c r="C224" i="2"/>
  <c r="C225" i="2"/>
  <c r="C222" i="2"/>
  <c r="T220" i="1"/>
  <c r="F220" i="1"/>
  <c r="E220" i="1"/>
  <c r="D220" i="1"/>
  <c r="T385" i="1"/>
  <c r="F385" i="1"/>
  <c r="E385" i="1"/>
  <c r="D385" i="1"/>
  <c r="T214" i="1"/>
  <c r="F214" i="1"/>
  <c r="E214" i="1"/>
  <c r="D214" i="1"/>
  <c r="T213" i="1"/>
  <c r="F213" i="1"/>
  <c r="E213" i="1"/>
  <c r="D213" i="1"/>
  <c r="T212" i="1"/>
  <c r="F212" i="1"/>
  <c r="G212" i="1" s="1"/>
  <c r="E212" i="1"/>
  <c r="D212" i="1"/>
  <c r="T207" i="1"/>
  <c r="F207" i="1"/>
  <c r="E207" i="1"/>
  <c r="D207" i="1"/>
  <c r="T206" i="1"/>
  <c r="F206" i="1"/>
  <c r="G206" i="1" s="1"/>
  <c r="E206" i="1"/>
  <c r="D206" i="1"/>
  <c r="T205" i="1"/>
  <c r="F205" i="1"/>
  <c r="E205" i="1"/>
  <c r="D205" i="1"/>
  <c r="T96" i="1"/>
  <c r="F96" i="1"/>
  <c r="E96" i="1"/>
  <c r="D96" i="1"/>
  <c r="T95" i="1"/>
  <c r="F95" i="1"/>
  <c r="E95" i="1"/>
  <c r="D95" i="1"/>
  <c r="T94" i="1"/>
  <c r="F94" i="1"/>
  <c r="E94" i="1"/>
  <c r="D94" i="1"/>
  <c r="T93" i="1"/>
  <c r="F93" i="1"/>
  <c r="E93" i="1"/>
  <c r="D93" i="1"/>
  <c r="T92" i="1"/>
  <c r="F92" i="1"/>
  <c r="E92" i="1"/>
  <c r="D92" i="1"/>
  <c r="T91" i="1"/>
  <c r="F91" i="1"/>
  <c r="E91" i="1"/>
  <c r="D91" i="1"/>
  <c r="T90" i="1"/>
  <c r="F90" i="1"/>
  <c r="E90" i="1"/>
  <c r="D90" i="1"/>
  <c r="T89" i="1"/>
  <c r="F89" i="1"/>
  <c r="E89" i="1"/>
  <c r="D89" i="1"/>
  <c r="T88" i="1"/>
  <c r="F88" i="1"/>
  <c r="E88" i="1"/>
  <c r="D88" i="1"/>
  <c r="T87" i="1"/>
  <c r="F87" i="1"/>
  <c r="E87" i="1"/>
  <c r="D87" i="1"/>
  <c r="T86" i="1"/>
  <c r="F86" i="1"/>
  <c r="E86" i="1"/>
  <c r="D86" i="1"/>
  <c r="T85" i="1"/>
  <c r="F85" i="1"/>
  <c r="E85" i="1"/>
  <c r="D85" i="1"/>
  <c r="T84" i="1"/>
  <c r="F84" i="1"/>
  <c r="E84" i="1"/>
  <c r="D84" i="1"/>
  <c r="T83" i="1"/>
  <c r="F83" i="1"/>
  <c r="E83" i="1"/>
  <c r="D83" i="1"/>
  <c r="T82" i="1"/>
  <c r="F82" i="1"/>
  <c r="E82" i="1"/>
  <c r="D82" i="1"/>
  <c r="T81" i="1"/>
  <c r="F81" i="1"/>
  <c r="E81" i="1"/>
  <c r="D81" i="1"/>
  <c r="T80" i="1"/>
  <c r="F80" i="1"/>
  <c r="E80" i="1"/>
  <c r="D80" i="1"/>
  <c r="T79" i="1"/>
  <c r="F79" i="1"/>
  <c r="E79" i="1"/>
  <c r="D79" i="1"/>
  <c r="T78" i="1"/>
  <c r="F78" i="1"/>
  <c r="E78" i="1"/>
  <c r="D78" i="1"/>
  <c r="T77" i="1"/>
  <c r="F77" i="1"/>
  <c r="E77" i="1"/>
  <c r="D77" i="1"/>
  <c r="T76" i="1"/>
  <c r="F76" i="1"/>
  <c r="E76" i="1"/>
  <c r="D76" i="1"/>
  <c r="T75" i="1"/>
  <c r="F75" i="1"/>
  <c r="E75" i="1"/>
  <c r="D75" i="1"/>
  <c r="T74" i="1"/>
  <c r="F74" i="1"/>
  <c r="E74" i="1"/>
  <c r="D74" i="1"/>
  <c r="T73" i="1"/>
  <c r="F73" i="1"/>
  <c r="E73" i="1"/>
  <c r="D73" i="1"/>
  <c r="T72" i="1"/>
  <c r="F72" i="1"/>
  <c r="E72" i="1"/>
  <c r="D72" i="1"/>
  <c r="T71" i="1"/>
  <c r="F71" i="1"/>
  <c r="E71" i="1"/>
  <c r="D71" i="1"/>
  <c r="T70" i="1"/>
  <c r="F70" i="1"/>
  <c r="E70" i="1"/>
  <c r="D70" i="1"/>
  <c r="T69" i="1"/>
  <c r="F69" i="1"/>
  <c r="E69" i="1"/>
  <c r="D69" i="1"/>
  <c r="T68" i="1"/>
  <c r="F68" i="1"/>
  <c r="E68" i="1"/>
  <c r="D68" i="1"/>
  <c r="T67" i="1"/>
  <c r="F67" i="1"/>
  <c r="E67" i="1"/>
  <c r="D67" i="1"/>
  <c r="T66" i="1"/>
  <c r="F66" i="1"/>
  <c r="E66" i="1"/>
  <c r="D66" i="1"/>
  <c r="T65" i="1"/>
  <c r="F65" i="1"/>
  <c r="E65" i="1"/>
  <c r="D65" i="1"/>
  <c r="T64" i="1"/>
  <c r="F64" i="1"/>
  <c r="E64" i="1"/>
  <c r="D64" i="1"/>
  <c r="T63" i="1"/>
  <c r="F63" i="1"/>
  <c r="E63" i="1"/>
  <c r="D63" i="1"/>
  <c r="T62" i="1"/>
  <c r="F62" i="1"/>
  <c r="E62" i="1"/>
  <c r="D62" i="1"/>
  <c r="T61" i="1"/>
  <c r="F61" i="1"/>
  <c r="E61" i="1"/>
  <c r="D61" i="1"/>
  <c r="T60" i="1"/>
  <c r="F60" i="1"/>
  <c r="E60" i="1"/>
  <c r="D60" i="1"/>
  <c r="T59" i="1"/>
  <c r="F59" i="1"/>
  <c r="E59" i="1"/>
  <c r="D59" i="1"/>
  <c r="T58" i="1"/>
  <c r="F58" i="1"/>
  <c r="E58" i="1"/>
  <c r="D58" i="1"/>
  <c r="T57" i="1"/>
  <c r="F57" i="1"/>
  <c r="E57" i="1"/>
  <c r="D57" i="1"/>
  <c r="T56" i="1"/>
  <c r="F56" i="1"/>
  <c r="E56" i="1"/>
  <c r="D56" i="1"/>
  <c r="T55" i="1"/>
  <c r="F55" i="1"/>
  <c r="E55" i="1"/>
  <c r="D55" i="1"/>
  <c r="T54" i="1"/>
  <c r="F54" i="1"/>
  <c r="E54" i="1"/>
  <c r="D54" i="1"/>
  <c r="T53" i="1"/>
  <c r="F53" i="1"/>
  <c r="G53" i="1" s="1"/>
  <c r="E53" i="1"/>
  <c r="D53" i="1"/>
  <c r="T52" i="1"/>
  <c r="F52" i="1"/>
  <c r="G52" i="1" s="1"/>
  <c r="E52" i="1"/>
  <c r="D52" i="1"/>
  <c r="T51" i="1"/>
  <c r="F51" i="1"/>
  <c r="G51" i="1" s="1"/>
  <c r="H51" i="1" s="1"/>
  <c r="E51" i="1"/>
  <c r="D51" i="1"/>
  <c r="T50" i="1"/>
  <c r="F50" i="1"/>
  <c r="G50" i="1" s="1"/>
  <c r="E50" i="1"/>
  <c r="D50" i="1"/>
  <c r="T49" i="1"/>
  <c r="F49" i="1"/>
  <c r="G49" i="1" s="1"/>
  <c r="E49" i="1"/>
  <c r="D49" i="1"/>
  <c r="T48" i="1"/>
  <c r="F48" i="1"/>
  <c r="G48" i="1" s="1"/>
  <c r="E48" i="1"/>
  <c r="D48" i="1"/>
  <c r="T47" i="1"/>
  <c r="F47" i="1"/>
  <c r="G47" i="1" s="1"/>
  <c r="E47" i="1"/>
  <c r="D47" i="1"/>
  <c r="T46" i="1"/>
  <c r="F46" i="1"/>
  <c r="G46" i="1" s="1"/>
  <c r="E46" i="1"/>
  <c r="D46" i="1"/>
  <c r="T45" i="1"/>
  <c r="F45" i="1"/>
  <c r="G45" i="1" s="1"/>
  <c r="E45" i="1"/>
  <c r="D45" i="1"/>
  <c r="T44" i="1"/>
  <c r="F44" i="1"/>
  <c r="G44" i="1" s="1"/>
  <c r="E44" i="1"/>
  <c r="D44" i="1"/>
  <c r="T43" i="1"/>
  <c r="F43" i="1"/>
  <c r="G43" i="1" s="1"/>
  <c r="E43" i="1"/>
  <c r="D43" i="1"/>
  <c r="T42" i="1"/>
  <c r="F42" i="1"/>
  <c r="G42" i="1" s="1"/>
  <c r="E42" i="1"/>
  <c r="D42" i="1"/>
  <c r="H42" i="1" l="1"/>
  <c r="H43" i="1"/>
  <c r="H44" i="1"/>
  <c r="H45" i="1"/>
  <c r="H46" i="1"/>
  <c r="H47" i="1"/>
  <c r="H48" i="1"/>
  <c r="H49" i="1"/>
  <c r="H50" i="1"/>
  <c r="H52" i="1"/>
  <c r="H53" i="1"/>
  <c r="H206" i="1"/>
  <c r="H212" i="1"/>
  <c r="Y242" i="1"/>
  <c r="W285" i="1"/>
  <c r="S242" i="1"/>
  <c r="R244" i="1"/>
  <c r="R285" i="1"/>
  <c r="S244" i="1"/>
  <c r="S285" i="1"/>
  <c r="R242" i="1"/>
  <c r="S246" i="1"/>
  <c r="W42" i="1"/>
  <c r="V42" i="1"/>
  <c r="V43" i="1"/>
  <c r="W43" i="1" s="1"/>
  <c r="V44" i="1"/>
  <c r="W46" i="1"/>
  <c r="V46" i="1"/>
  <c r="V47" i="1"/>
  <c r="W47" i="1" s="1"/>
  <c r="V48" i="1"/>
  <c r="W50" i="1"/>
  <c r="V50" i="1"/>
  <c r="Y51" i="1"/>
  <c r="W51" i="1"/>
  <c r="V51" i="1"/>
  <c r="V52" i="1"/>
  <c r="V212" i="1"/>
  <c r="W212" i="1"/>
  <c r="G220" i="1"/>
  <c r="H220" i="1" s="1"/>
  <c r="I220" i="1"/>
  <c r="I206" i="1"/>
  <c r="J206" i="1" s="1"/>
  <c r="G205" i="1"/>
  <c r="H205" i="1" s="1"/>
  <c r="G214" i="1"/>
  <c r="H214" i="1" s="1"/>
  <c r="I205" i="1"/>
  <c r="G213" i="1"/>
  <c r="H213" i="1" s="1"/>
  <c r="G385" i="1"/>
  <c r="H385" i="1" s="1"/>
  <c r="G207" i="1"/>
  <c r="H207" i="1" s="1"/>
  <c r="I212" i="1"/>
  <c r="J212" i="1" s="1"/>
  <c r="I213" i="1"/>
  <c r="I214" i="1"/>
  <c r="I207" i="1"/>
  <c r="J207" i="1" s="1"/>
  <c r="I385" i="1"/>
  <c r="G90" i="1"/>
  <c r="H90" i="1" s="1"/>
  <c r="G74" i="1"/>
  <c r="H74" i="1" s="1"/>
  <c r="G58" i="1"/>
  <c r="H58" i="1" s="1"/>
  <c r="G78" i="1"/>
  <c r="H78" i="1" s="1"/>
  <c r="G95" i="1"/>
  <c r="H95" i="1" s="1"/>
  <c r="G66" i="1"/>
  <c r="H66" i="1" s="1"/>
  <c r="G82" i="1"/>
  <c r="H82" i="1" s="1"/>
  <c r="G62" i="1"/>
  <c r="H62" i="1" s="1"/>
  <c r="G70" i="1"/>
  <c r="H70" i="1" s="1"/>
  <c r="G86" i="1"/>
  <c r="H86" i="1" s="1"/>
  <c r="G94" i="1"/>
  <c r="H94" i="1" s="1"/>
  <c r="G55" i="1"/>
  <c r="H55" i="1" s="1"/>
  <c r="G63" i="1"/>
  <c r="H63" i="1" s="1"/>
  <c r="G71" i="1"/>
  <c r="H71" i="1" s="1"/>
  <c r="G79" i="1"/>
  <c r="H79" i="1" s="1"/>
  <c r="G87" i="1"/>
  <c r="H87" i="1" s="1"/>
  <c r="G59" i="1"/>
  <c r="H59" i="1" s="1"/>
  <c r="G67" i="1"/>
  <c r="H67" i="1" s="1"/>
  <c r="G75" i="1"/>
  <c r="H75" i="1" s="1"/>
  <c r="G83" i="1"/>
  <c r="H83" i="1" s="1"/>
  <c r="G91" i="1"/>
  <c r="H91" i="1" s="1"/>
  <c r="G56" i="1"/>
  <c r="H56" i="1" s="1"/>
  <c r="G60" i="1"/>
  <c r="H60" i="1" s="1"/>
  <c r="G64" i="1"/>
  <c r="H64" i="1" s="1"/>
  <c r="G68" i="1"/>
  <c r="H68" i="1" s="1"/>
  <c r="G72" i="1"/>
  <c r="H72" i="1" s="1"/>
  <c r="G76" i="1"/>
  <c r="H76" i="1" s="1"/>
  <c r="G80" i="1"/>
  <c r="H80" i="1" s="1"/>
  <c r="G84" i="1"/>
  <c r="H84" i="1" s="1"/>
  <c r="G88" i="1"/>
  <c r="H88" i="1" s="1"/>
  <c r="G92" i="1"/>
  <c r="H92" i="1" s="1"/>
  <c r="G96" i="1"/>
  <c r="H96" i="1" s="1"/>
  <c r="G57" i="1"/>
  <c r="H57" i="1" s="1"/>
  <c r="G61" i="1"/>
  <c r="H61" i="1" s="1"/>
  <c r="G65" i="1"/>
  <c r="H65" i="1" s="1"/>
  <c r="G69" i="1"/>
  <c r="H69" i="1" s="1"/>
  <c r="G73" i="1"/>
  <c r="H73" i="1" s="1"/>
  <c r="G77" i="1"/>
  <c r="H77" i="1" s="1"/>
  <c r="G81" i="1"/>
  <c r="H81" i="1" s="1"/>
  <c r="G85" i="1"/>
  <c r="H85" i="1" s="1"/>
  <c r="G89" i="1"/>
  <c r="H89" i="1" s="1"/>
  <c r="G93" i="1"/>
  <c r="H93" i="1" s="1"/>
  <c r="I42" i="1"/>
  <c r="J42" i="1" s="1"/>
  <c r="I43" i="1"/>
  <c r="J43" i="1" s="1"/>
  <c r="I44" i="1"/>
  <c r="J44" i="1" s="1"/>
  <c r="I45" i="1"/>
  <c r="J45" i="1" s="1"/>
  <c r="I46" i="1"/>
  <c r="J46" i="1" s="1"/>
  <c r="I47" i="1"/>
  <c r="J47" i="1" s="1"/>
  <c r="I48" i="1"/>
  <c r="J48" i="1" s="1"/>
  <c r="I49" i="1"/>
  <c r="J49" i="1" s="1"/>
  <c r="I50" i="1"/>
  <c r="J50" i="1" s="1"/>
  <c r="I51" i="1"/>
  <c r="J51" i="1" s="1"/>
  <c r="I52" i="1"/>
  <c r="J52" i="1" s="1"/>
  <c r="W52" i="1" s="1"/>
  <c r="I53" i="1"/>
  <c r="J53" i="1" s="1"/>
  <c r="I54" i="1"/>
  <c r="G54" i="1"/>
  <c r="H54" i="1" s="1"/>
  <c r="I55" i="1"/>
  <c r="I56" i="1"/>
  <c r="I57" i="1"/>
  <c r="I58" i="1"/>
  <c r="I59" i="1"/>
  <c r="I60" i="1"/>
  <c r="I61" i="1"/>
  <c r="I62" i="1"/>
  <c r="I63" i="1"/>
  <c r="I64" i="1"/>
  <c r="I65" i="1"/>
  <c r="I66" i="1"/>
  <c r="I67" i="1"/>
  <c r="I68" i="1"/>
  <c r="I69" i="1"/>
  <c r="I70" i="1"/>
  <c r="I71" i="1"/>
  <c r="I72" i="1"/>
  <c r="I73" i="1"/>
  <c r="I74" i="1"/>
  <c r="I75" i="1"/>
  <c r="J75" i="1" s="1"/>
  <c r="I76" i="1"/>
  <c r="I77" i="1"/>
  <c r="I78" i="1"/>
  <c r="I79" i="1"/>
  <c r="J79" i="1" s="1"/>
  <c r="I80" i="1"/>
  <c r="I81" i="1"/>
  <c r="I82" i="1"/>
  <c r="I83" i="1"/>
  <c r="I84" i="1"/>
  <c r="I85" i="1"/>
  <c r="I86" i="1"/>
  <c r="I87" i="1"/>
  <c r="I88" i="1"/>
  <c r="I89" i="1"/>
  <c r="I90" i="1"/>
  <c r="I91" i="1"/>
  <c r="I92" i="1"/>
  <c r="I93" i="1"/>
  <c r="I94" i="1"/>
  <c r="I95" i="1"/>
  <c r="I96" i="1"/>
  <c r="W206" i="1" l="1"/>
  <c r="W49" i="1"/>
  <c r="Y44" i="1"/>
  <c r="Y45" i="1"/>
  <c r="Y52" i="1"/>
  <c r="V206" i="1"/>
  <c r="V53" i="1"/>
  <c r="W53" i="1" s="1"/>
  <c r="V49" i="1"/>
  <c r="W48" i="1"/>
  <c r="V45" i="1"/>
  <c r="W45" i="1" s="1"/>
  <c r="W44" i="1"/>
  <c r="J93" i="1"/>
  <c r="X93" i="1" s="1"/>
  <c r="J89" i="1"/>
  <c r="X89" i="1" s="1"/>
  <c r="J85" i="1"/>
  <c r="X85" i="1" s="1"/>
  <c r="J96" i="1"/>
  <c r="X96" i="1" s="1"/>
  <c r="J94" i="1"/>
  <c r="X94" i="1" s="1"/>
  <c r="J92" i="1"/>
  <c r="X92" i="1" s="1"/>
  <c r="J90" i="1"/>
  <c r="X90" i="1" s="1"/>
  <c r="J88" i="1"/>
  <c r="X88" i="1" s="1"/>
  <c r="J86" i="1"/>
  <c r="X86" i="1" s="1"/>
  <c r="J84" i="1"/>
  <c r="X84" i="1" s="1"/>
  <c r="J82" i="1"/>
  <c r="X82" i="1" s="1"/>
  <c r="J80" i="1"/>
  <c r="X80" i="1" s="1"/>
  <c r="J78" i="1"/>
  <c r="X78" i="1" s="1"/>
  <c r="J76" i="1"/>
  <c r="X76" i="1" s="1"/>
  <c r="J74" i="1"/>
  <c r="X74" i="1" s="1"/>
  <c r="J72" i="1"/>
  <c r="X72" i="1" s="1"/>
  <c r="J70" i="1"/>
  <c r="X70" i="1" s="1"/>
  <c r="J68" i="1"/>
  <c r="X68" i="1" s="1"/>
  <c r="J66" i="1"/>
  <c r="X66" i="1" s="1"/>
  <c r="J64" i="1"/>
  <c r="X64" i="1" s="1"/>
  <c r="J62" i="1"/>
  <c r="X62" i="1" s="1"/>
  <c r="J60" i="1"/>
  <c r="X60" i="1" s="1"/>
  <c r="J58" i="1"/>
  <c r="X58" i="1" s="1"/>
  <c r="J56" i="1"/>
  <c r="X56" i="1" s="1"/>
  <c r="J385" i="1"/>
  <c r="X385" i="1" s="1"/>
  <c r="J214" i="1"/>
  <c r="X214" i="1" s="1"/>
  <c r="J205" i="1"/>
  <c r="X205" i="1" s="1"/>
  <c r="J220" i="1"/>
  <c r="X220" i="1" s="1"/>
  <c r="J95" i="1"/>
  <c r="X95" i="1" s="1"/>
  <c r="J91" i="1"/>
  <c r="X91" i="1" s="1"/>
  <c r="J87" i="1"/>
  <c r="X87" i="1" s="1"/>
  <c r="J83" i="1"/>
  <c r="X83" i="1" s="1"/>
  <c r="J81" i="1"/>
  <c r="X81" i="1" s="1"/>
  <c r="J77" i="1"/>
  <c r="X77" i="1" s="1"/>
  <c r="J73" i="1"/>
  <c r="X73" i="1" s="1"/>
  <c r="J71" i="1"/>
  <c r="X71" i="1" s="1"/>
  <c r="J69" i="1"/>
  <c r="X69" i="1" s="1"/>
  <c r="J67" i="1"/>
  <c r="X67" i="1" s="1"/>
  <c r="J65" i="1"/>
  <c r="X65" i="1" s="1"/>
  <c r="J63" i="1"/>
  <c r="X63" i="1" s="1"/>
  <c r="J61" i="1"/>
  <c r="X61" i="1" s="1"/>
  <c r="J59" i="1"/>
  <c r="X59" i="1" s="1"/>
  <c r="J57" i="1"/>
  <c r="X57" i="1" s="1"/>
  <c r="J55" i="1"/>
  <c r="X55" i="1" s="1"/>
  <c r="J54" i="1"/>
  <c r="X54" i="1" s="1"/>
  <c r="J213" i="1"/>
  <c r="X213" i="1" s="1"/>
  <c r="Y54" i="1"/>
  <c r="W54" i="1"/>
  <c r="V54" i="1"/>
  <c r="Y75" i="1"/>
  <c r="V75" i="1"/>
  <c r="W75" i="1" s="1"/>
  <c r="Y95" i="1"/>
  <c r="W95" i="1"/>
  <c r="V95" i="1"/>
  <c r="X53" i="1"/>
  <c r="Y53" i="1" s="1"/>
  <c r="X52" i="1"/>
  <c r="X51" i="1"/>
  <c r="X50" i="1"/>
  <c r="Y50" i="1" s="1"/>
  <c r="X49" i="1"/>
  <c r="Y49" i="1" s="1"/>
  <c r="X48" i="1"/>
  <c r="Y48" i="1" s="1"/>
  <c r="X47" i="1"/>
  <c r="Y47" i="1" s="1"/>
  <c r="X46" i="1"/>
  <c r="Y46" i="1" s="1"/>
  <c r="X45" i="1"/>
  <c r="X44" i="1"/>
  <c r="X43" i="1"/>
  <c r="Y43" i="1" s="1"/>
  <c r="X42" i="1"/>
  <c r="Y42" i="1" s="1"/>
  <c r="X207" i="1"/>
  <c r="X206" i="1"/>
  <c r="Y206" i="1" s="1"/>
  <c r="X79" i="1"/>
  <c r="X75" i="1"/>
  <c r="X212" i="1"/>
  <c r="Y212" i="1" s="1"/>
  <c r="S54" i="1"/>
  <c r="D210" i="1"/>
  <c r="E210" i="1"/>
  <c r="F210" i="1"/>
  <c r="I210" i="1" s="1"/>
  <c r="D211" i="1"/>
  <c r="E211" i="1"/>
  <c r="D215" i="1"/>
  <c r="E215" i="1"/>
  <c r="F215" i="1"/>
  <c r="G215" i="1" s="1"/>
  <c r="H215" i="1" s="1"/>
  <c r="T210" i="1"/>
  <c r="T211" i="1"/>
  <c r="F211" i="1" s="1"/>
  <c r="G211" i="1" s="1"/>
  <c r="H211" i="1" s="1"/>
  <c r="T215" i="1"/>
  <c r="S95" i="1" l="1"/>
  <c r="J210" i="1"/>
  <c r="X210" i="1" s="1"/>
  <c r="R54" i="1"/>
  <c r="R95" i="1"/>
  <c r="V211" i="1"/>
  <c r="V205" i="1"/>
  <c r="W205" i="1" s="1"/>
  <c r="Y205" i="1"/>
  <c r="Y58" i="1"/>
  <c r="W58" i="1"/>
  <c r="V58" i="1"/>
  <c r="Y70" i="1"/>
  <c r="V70" i="1"/>
  <c r="W70" i="1" s="1"/>
  <c r="Y63" i="1"/>
  <c r="V63" i="1"/>
  <c r="W63" i="1" s="1"/>
  <c r="Y59" i="1"/>
  <c r="V59" i="1"/>
  <c r="W59" i="1" s="1"/>
  <c r="Y60" i="1"/>
  <c r="W60" i="1"/>
  <c r="V60" i="1"/>
  <c r="Y76" i="1"/>
  <c r="V76" i="1"/>
  <c r="W76" i="1" s="1"/>
  <c r="Y92" i="1"/>
  <c r="V92" i="1"/>
  <c r="W92" i="1" s="1"/>
  <c r="Y65" i="1"/>
  <c r="V65" i="1"/>
  <c r="W65" i="1" s="1"/>
  <c r="Y81" i="1"/>
  <c r="W81" i="1"/>
  <c r="V81" i="1"/>
  <c r="V220" i="1"/>
  <c r="Y220" i="1"/>
  <c r="W220" i="1"/>
  <c r="V214" i="1"/>
  <c r="Y214" i="1"/>
  <c r="W214" i="1"/>
  <c r="V207" i="1"/>
  <c r="W207" i="1" s="1"/>
  <c r="Y207" i="1"/>
  <c r="Y74" i="1"/>
  <c r="W74" i="1"/>
  <c r="V74" i="1"/>
  <c r="Y66" i="1"/>
  <c r="W66" i="1"/>
  <c r="V66" i="1"/>
  <c r="Y86" i="1"/>
  <c r="V86" i="1"/>
  <c r="W86" i="1" s="1"/>
  <c r="Y71" i="1"/>
  <c r="V71" i="1"/>
  <c r="W71" i="1" s="1"/>
  <c r="Y67" i="1"/>
  <c r="W67" i="1"/>
  <c r="V67" i="1"/>
  <c r="Y56" i="1"/>
  <c r="V56" i="1"/>
  <c r="W56" i="1" s="1"/>
  <c r="Y72" i="1"/>
  <c r="V72" i="1"/>
  <c r="W72" i="1" s="1"/>
  <c r="Y88" i="1"/>
  <c r="V88" i="1"/>
  <c r="W88" i="1" s="1"/>
  <c r="Y61" i="1"/>
  <c r="W61" i="1"/>
  <c r="V61" i="1"/>
  <c r="Y77" i="1"/>
  <c r="V77" i="1"/>
  <c r="W77" i="1" s="1"/>
  <c r="Y93" i="1"/>
  <c r="V93" i="1"/>
  <c r="W93" i="1" s="1"/>
  <c r="V215" i="1"/>
  <c r="Y385" i="1"/>
  <c r="W385" i="1"/>
  <c r="V385" i="1"/>
  <c r="Y90" i="1"/>
  <c r="V90" i="1"/>
  <c r="W90" i="1" s="1"/>
  <c r="Y82" i="1"/>
  <c r="V82" i="1"/>
  <c r="W82" i="1" s="1"/>
  <c r="Y94" i="1"/>
  <c r="V94" i="1"/>
  <c r="W94" i="1" s="1"/>
  <c r="Y79" i="1"/>
  <c r="W79" i="1"/>
  <c r="V79" i="1"/>
  <c r="Y91" i="1"/>
  <c r="V91" i="1"/>
  <c r="W91" i="1" s="1"/>
  <c r="Y68" i="1"/>
  <c r="V68" i="1"/>
  <c r="W68" i="1" s="1"/>
  <c r="Y84" i="1"/>
  <c r="V84" i="1"/>
  <c r="W84" i="1" s="1"/>
  <c r="Y57" i="1"/>
  <c r="W57" i="1"/>
  <c r="V57" i="1"/>
  <c r="Y73" i="1"/>
  <c r="V73" i="1"/>
  <c r="W73" i="1" s="1"/>
  <c r="Y89" i="1"/>
  <c r="V89" i="1"/>
  <c r="W89" i="1" s="1"/>
  <c r="V213" i="1"/>
  <c r="W213" i="1" s="1"/>
  <c r="Y213" i="1"/>
  <c r="Y78" i="1"/>
  <c r="W78" i="1"/>
  <c r="V78" i="1"/>
  <c r="Y62" i="1"/>
  <c r="V62" i="1"/>
  <c r="W62" i="1" s="1"/>
  <c r="Y55" i="1"/>
  <c r="V55" i="1"/>
  <c r="W55" i="1" s="1"/>
  <c r="Y87" i="1"/>
  <c r="V87" i="1"/>
  <c r="W87" i="1" s="1"/>
  <c r="Y83" i="1"/>
  <c r="W83" i="1"/>
  <c r="V83" i="1"/>
  <c r="Y64" i="1"/>
  <c r="V64" i="1"/>
  <c r="W64" i="1" s="1"/>
  <c r="Y80" i="1"/>
  <c r="V80" i="1"/>
  <c r="W80" i="1" s="1"/>
  <c r="Y96" i="1"/>
  <c r="V96" i="1"/>
  <c r="W96" i="1" s="1"/>
  <c r="Y69" i="1"/>
  <c r="W69" i="1"/>
  <c r="V69" i="1"/>
  <c r="Y85" i="1"/>
  <c r="V85" i="1"/>
  <c r="W85" i="1" s="1"/>
  <c r="S43" i="1"/>
  <c r="R206" i="1"/>
  <c r="R44" i="1"/>
  <c r="R48" i="1"/>
  <c r="R52" i="1"/>
  <c r="R75" i="1"/>
  <c r="S45" i="1"/>
  <c r="R49" i="1"/>
  <c r="R53" i="1"/>
  <c r="R42" i="1"/>
  <c r="R46" i="1"/>
  <c r="R50" i="1"/>
  <c r="R47" i="1"/>
  <c r="S51" i="1"/>
  <c r="S212" i="1"/>
  <c r="R74" i="1"/>
  <c r="R220" i="1"/>
  <c r="S70" i="1"/>
  <c r="R79" i="1"/>
  <c r="R81" i="1"/>
  <c r="S49" i="1"/>
  <c r="R93" i="1"/>
  <c r="R94" i="1"/>
  <c r="R82" i="1"/>
  <c r="R77" i="1"/>
  <c r="S71" i="1"/>
  <c r="R43" i="1"/>
  <c r="R71" i="1"/>
  <c r="S58" i="1"/>
  <c r="S88" i="1"/>
  <c r="S74" i="1"/>
  <c r="R45" i="1"/>
  <c r="R88" i="1"/>
  <c r="S75" i="1"/>
  <c r="S47" i="1"/>
  <c r="S61" i="1"/>
  <c r="S56" i="1"/>
  <c r="R86" i="1"/>
  <c r="S76" i="1"/>
  <c r="R59" i="1"/>
  <c r="S57" i="1"/>
  <c r="R61" i="1"/>
  <c r="R72" i="1"/>
  <c r="R56" i="1"/>
  <c r="R65" i="1"/>
  <c r="S86" i="1"/>
  <c r="R66" i="1"/>
  <c r="S53" i="1"/>
  <c r="R51" i="1"/>
  <c r="S93" i="1"/>
  <c r="S77" i="1"/>
  <c r="S67" i="1"/>
  <c r="S72" i="1"/>
  <c r="S65" i="1"/>
  <c r="R67" i="1"/>
  <c r="S81" i="1"/>
  <c r="R212" i="1"/>
  <c r="R70" i="1"/>
  <c r="S214" i="1"/>
  <c r="S46" i="1"/>
  <c r="S91" i="1"/>
  <c r="R68" i="1"/>
  <c r="S85" i="1"/>
  <c r="S83" i="1"/>
  <c r="S80" i="1"/>
  <c r="S42" i="1"/>
  <c r="S48" i="1"/>
  <c r="S96" i="1"/>
  <c r="S69" i="1"/>
  <c r="S89" i="1"/>
  <c r="S55" i="1"/>
  <c r="S87" i="1"/>
  <c r="S68" i="1"/>
  <c r="S84" i="1"/>
  <c r="S94" i="1"/>
  <c r="R62" i="1"/>
  <c r="S213" i="1"/>
  <c r="R83" i="1"/>
  <c r="R64" i="1"/>
  <c r="R80" i="1"/>
  <c r="S50" i="1"/>
  <c r="S52" i="1"/>
  <c r="S62" i="1"/>
  <c r="S78" i="1"/>
  <c r="R89" i="1"/>
  <c r="S44" i="1"/>
  <c r="R84" i="1"/>
  <c r="S79" i="1"/>
  <c r="R57" i="1"/>
  <c r="R69" i="1"/>
  <c r="R85" i="1"/>
  <c r="S64" i="1"/>
  <c r="S385" i="1"/>
  <c r="R96" i="1"/>
  <c r="R55" i="1"/>
  <c r="R87" i="1"/>
  <c r="S207" i="1"/>
  <c r="R92" i="1"/>
  <c r="R60" i="1"/>
  <c r="R73" i="1"/>
  <c r="R90" i="1"/>
  <c r="R76" i="1"/>
  <c r="S73" i="1"/>
  <c r="S63" i="1"/>
  <c r="S59" i="1"/>
  <c r="S82" i="1"/>
  <c r="S66" i="1"/>
  <c r="R58" i="1"/>
  <c r="S60" i="1"/>
  <c r="S92" i="1"/>
  <c r="R207" i="1"/>
  <c r="R78" i="1"/>
  <c r="R385" i="1"/>
  <c r="R205" i="1"/>
  <c r="S90" i="1"/>
  <c r="R91" i="1"/>
  <c r="R63" i="1"/>
  <c r="R214" i="1"/>
  <c r="S220" i="1"/>
  <c r="S206" i="1"/>
  <c r="S205" i="1"/>
  <c r="R213" i="1"/>
  <c r="I215" i="1"/>
  <c r="J215" i="1" s="1"/>
  <c r="I211" i="1"/>
  <c r="J211" i="1" s="1"/>
  <c r="G210" i="1"/>
  <c r="H210" i="1" s="1"/>
  <c r="Y211" i="1" l="1"/>
  <c r="W211" i="1"/>
  <c r="W215" i="1"/>
  <c r="X211" i="1"/>
  <c r="X215" i="1"/>
  <c r="Y215" i="1" s="1"/>
  <c r="V210" i="1" l="1"/>
  <c r="Y210" i="1"/>
  <c r="W210" i="1"/>
  <c r="R215" i="1"/>
  <c r="S211" i="1"/>
  <c r="S210" i="1"/>
  <c r="R210" i="1"/>
  <c r="R211" i="1"/>
  <c r="S215" i="1"/>
  <c r="U390" i="1"/>
  <c r="U391" i="1" s="1"/>
  <c r="E219" i="1"/>
  <c r="D219" i="1"/>
  <c r="F218" i="1"/>
  <c r="I218" i="1" s="1"/>
  <c r="E218" i="1"/>
  <c r="D218" i="1"/>
  <c r="E217" i="1"/>
  <c r="D217" i="1"/>
  <c r="T219" i="1"/>
  <c r="F219" i="1" s="1"/>
  <c r="I219" i="1" s="1"/>
  <c r="T218" i="1"/>
  <c r="T217" i="1"/>
  <c r="F217" i="1" s="1"/>
  <c r="I217" i="1" s="1"/>
  <c r="J218" i="1" l="1"/>
  <c r="X218" i="1" s="1"/>
  <c r="J217" i="1"/>
  <c r="X217" i="1" s="1"/>
  <c r="J219" i="1"/>
  <c r="X219" i="1" s="1"/>
  <c r="F4" i="5"/>
  <c r="F4" i="4"/>
  <c r="G217" i="1"/>
  <c r="H217" i="1" s="1"/>
  <c r="G219" i="1"/>
  <c r="H219" i="1" s="1"/>
  <c r="G218" i="1"/>
  <c r="H218" i="1" s="1"/>
  <c r="F5" i="5" l="1"/>
  <c r="F5" i="4"/>
  <c r="V218" i="1"/>
  <c r="W218" i="1" s="1"/>
  <c r="Y218" i="1"/>
  <c r="V217" i="1"/>
  <c r="Y217" i="1"/>
  <c r="W217" i="1"/>
  <c r="V219" i="1"/>
  <c r="Y219" i="1"/>
  <c r="W219" i="1"/>
  <c r="S219" i="1"/>
  <c r="R219" i="1"/>
  <c r="R218" i="1"/>
  <c r="S218" i="1"/>
  <c r="S217" i="1"/>
  <c r="R217" i="1"/>
  <c r="T386" i="1" l="1"/>
  <c r="F388" i="1"/>
  <c r="I388" i="1" s="1"/>
  <c r="J388" i="1" s="1"/>
  <c r="E388" i="1"/>
  <c r="D388" i="1"/>
  <c r="G388" i="1" l="1"/>
  <c r="H388" i="1" s="1"/>
  <c r="B391" i="1"/>
  <c r="A393" i="1" l="1"/>
  <c r="A392" i="1"/>
  <c r="A391" i="1"/>
  <c r="T222" i="1" l="1"/>
  <c r="T221" i="1"/>
  <c r="T216" i="1"/>
  <c r="T209" i="1"/>
  <c r="T208"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18" i="1"/>
  <c r="T117" i="1"/>
  <c r="T116" i="1"/>
  <c r="T115" i="1"/>
  <c r="T114" i="1"/>
  <c r="T113" i="1"/>
  <c r="T112" i="1"/>
  <c r="T111" i="1"/>
  <c r="T110" i="1"/>
  <c r="T109" i="1"/>
  <c r="T108" i="1"/>
  <c r="T107" i="1"/>
  <c r="T106" i="1"/>
  <c r="T105" i="1"/>
  <c r="T104" i="1"/>
  <c r="T103" i="1"/>
  <c r="T102" i="1"/>
  <c r="T101" i="1"/>
  <c r="T100" i="1"/>
  <c r="T99" i="1"/>
  <c r="T98" i="1"/>
  <c r="T97" i="1"/>
  <c r="T41" i="1"/>
  <c r="T40" i="1"/>
  <c r="T39" i="1"/>
  <c r="T38" i="1"/>
  <c r="T37" i="1"/>
  <c r="T36" i="1"/>
  <c r="T12" i="1"/>
  <c r="T11" i="1"/>
  <c r="T10" i="1"/>
  <c r="T9" i="1"/>
  <c r="F389" i="1" l="1"/>
  <c r="F387" i="1"/>
  <c r="F386" i="1"/>
  <c r="F222" i="1"/>
  <c r="F221" i="1"/>
  <c r="F216" i="1"/>
  <c r="F209" i="1"/>
  <c r="F208"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18" i="1"/>
  <c r="F117" i="1"/>
  <c r="F116" i="1"/>
  <c r="F115" i="1"/>
  <c r="F114" i="1"/>
  <c r="F113" i="1"/>
  <c r="F112" i="1"/>
  <c r="F111" i="1"/>
  <c r="F110" i="1"/>
  <c r="F109" i="1"/>
  <c r="F108" i="1"/>
  <c r="F107" i="1"/>
  <c r="F106" i="1"/>
  <c r="F105" i="1"/>
  <c r="F104" i="1"/>
  <c r="F103" i="1"/>
  <c r="F102" i="1"/>
  <c r="F101" i="1"/>
  <c r="F100" i="1"/>
  <c r="F99" i="1"/>
  <c r="F98" i="1"/>
  <c r="F97" i="1"/>
  <c r="F41" i="1"/>
  <c r="F40" i="1"/>
  <c r="F39" i="1"/>
  <c r="F38" i="1"/>
  <c r="F37" i="1"/>
  <c r="F36" i="1"/>
  <c r="F12" i="1"/>
  <c r="F11" i="1"/>
  <c r="F10" i="1"/>
  <c r="F9" i="1"/>
  <c r="I11" i="1" l="1"/>
  <c r="G11" i="1"/>
  <c r="G10" i="1"/>
  <c r="I10" i="1"/>
  <c r="G36" i="1"/>
  <c r="I36" i="1"/>
  <c r="I387" i="1" l="1"/>
  <c r="J387" i="1" s="1"/>
  <c r="E387" i="1"/>
  <c r="D387" i="1"/>
  <c r="I386" i="1"/>
  <c r="E386" i="1"/>
  <c r="D386" i="1"/>
  <c r="J386" i="1" l="1"/>
  <c r="X386" i="1" s="1"/>
  <c r="G387" i="1"/>
  <c r="H387" i="1" s="1"/>
  <c r="G386" i="1"/>
  <c r="H386" i="1" s="1"/>
  <c r="B2" i="4"/>
  <c r="C2" i="4"/>
  <c r="K2" i="4"/>
  <c r="C3" i="4"/>
  <c r="J3" i="4"/>
  <c r="C4" i="4"/>
  <c r="B5" i="4"/>
  <c r="B7" i="1"/>
  <c r="D9" i="1"/>
  <c r="E9" i="1"/>
  <c r="G9" i="1"/>
  <c r="D10" i="1"/>
  <c r="H10" i="1" s="1"/>
  <c r="E10" i="1"/>
  <c r="J10" i="1" s="1"/>
  <c r="X10" i="1" s="1"/>
  <c r="D11" i="1"/>
  <c r="H11" i="1" s="1"/>
  <c r="E11" i="1"/>
  <c r="J11" i="1" s="1"/>
  <c r="X11" i="1" s="1"/>
  <c r="D12" i="1"/>
  <c r="E12" i="1"/>
  <c r="G12" i="1"/>
  <c r="D36" i="1"/>
  <c r="H36" i="1" s="1"/>
  <c r="E36" i="1"/>
  <c r="J36" i="1" s="1"/>
  <c r="D37" i="1"/>
  <c r="E37" i="1"/>
  <c r="G37" i="1"/>
  <c r="D38" i="1"/>
  <c r="E38" i="1"/>
  <c r="G38" i="1"/>
  <c r="D39" i="1"/>
  <c r="E39" i="1"/>
  <c r="G39" i="1"/>
  <c r="H39" i="1" s="1"/>
  <c r="D40" i="1"/>
  <c r="E40" i="1"/>
  <c r="G40" i="1"/>
  <c r="H40" i="1" s="1"/>
  <c r="D41" i="1"/>
  <c r="E41" i="1"/>
  <c r="G41" i="1"/>
  <c r="H41" i="1" s="1"/>
  <c r="D97" i="1"/>
  <c r="E97" i="1"/>
  <c r="G97" i="1"/>
  <c r="D98" i="1"/>
  <c r="E98" i="1"/>
  <c r="G98" i="1"/>
  <c r="H98" i="1" s="1"/>
  <c r="D99" i="1"/>
  <c r="E99" i="1"/>
  <c r="G99" i="1"/>
  <c r="H99" i="1" s="1"/>
  <c r="D100" i="1"/>
  <c r="E100" i="1"/>
  <c r="G100" i="1"/>
  <c r="D101" i="1"/>
  <c r="E101" i="1"/>
  <c r="G101" i="1"/>
  <c r="D102" i="1"/>
  <c r="E102" i="1"/>
  <c r="G102" i="1"/>
  <c r="H102" i="1" s="1"/>
  <c r="D103" i="1"/>
  <c r="E103" i="1"/>
  <c r="G103" i="1"/>
  <c r="H103" i="1" s="1"/>
  <c r="D104" i="1"/>
  <c r="E104" i="1"/>
  <c r="D105" i="1"/>
  <c r="E105" i="1"/>
  <c r="G105" i="1"/>
  <c r="H105" i="1" s="1"/>
  <c r="D106" i="1"/>
  <c r="E106" i="1"/>
  <c r="D107" i="1"/>
  <c r="E107" i="1"/>
  <c r="G107" i="1"/>
  <c r="H107" i="1" s="1"/>
  <c r="D108" i="1"/>
  <c r="E108" i="1"/>
  <c r="G108" i="1"/>
  <c r="H108" i="1" s="1"/>
  <c r="D109" i="1"/>
  <c r="E109" i="1"/>
  <c r="G109" i="1"/>
  <c r="H109" i="1" s="1"/>
  <c r="D110" i="1"/>
  <c r="E110" i="1"/>
  <c r="G110" i="1"/>
  <c r="D111" i="1"/>
  <c r="E111" i="1"/>
  <c r="G111" i="1"/>
  <c r="D112" i="1"/>
  <c r="E112" i="1"/>
  <c r="G112" i="1"/>
  <c r="H112" i="1" s="1"/>
  <c r="D113" i="1"/>
  <c r="E113" i="1"/>
  <c r="G113" i="1"/>
  <c r="H113" i="1" s="1"/>
  <c r="D114" i="1"/>
  <c r="E114" i="1"/>
  <c r="G114" i="1"/>
  <c r="D115" i="1"/>
  <c r="E115" i="1"/>
  <c r="G115" i="1"/>
  <c r="D116" i="1"/>
  <c r="E116" i="1"/>
  <c r="G116" i="1"/>
  <c r="H116" i="1" s="1"/>
  <c r="D117" i="1"/>
  <c r="E117" i="1"/>
  <c r="G117" i="1"/>
  <c r="H117" i="1" s="1"/>
  <c r="D118" i="1"/>
  <c r="E118" i="1"/>
  <c r="G118" i="1"/>
  <c r="D131" i="1"/>
  <c r="E131" i="1"/>
  <c r="G131" i="1"/>
  <c r="D132" i="1"/>
  <c r="E132" i="1"/>
  <c r="G132" i="1"/>
  <c r="H132" i="1" s="1"/>
  <c r="D133" i="1"/>
  <c r="E133" i="1"/>
  <c r="G133" i="1"/>
  <c r="H133" i="1" s="1"/>
  <c r="D134" i="1"/>
  <c r="E134" i="1"/>
  <c r="G134" i="1"/>
  <c r="D135" i="1"/>
  <c r="E135" i="1"/>
  <c r="G135" i="1"/>
  <c r="D136" i="1"/>
  <c r="E136" i="1"/>
  <c r="G136" i="1"/>
  <c r="H136" i="1" s="1"/>
  <c r="D137" i="1"/>
  <c r="E137" i="1"/>
  <c r="G137" i="1"/>
  <c r="H137" i="1" s="1"/>
  <c r="D138" i="1"/>
  <c r="E138" i="1"/>
  <c r="G138" i="1"/>
  <c r="D139" i="1"/>
  <c r="E139" i="1"/>
  <c r="G139" i="1"/>
  <c r="D140" i="1"/>
  <c r="E140" i="1"/>
  <c r="G140" i="1"/>
  <c r="H140" i="1" s="1"/>
  <c r="D141" i="1"/>
  <c r="E141" i="1"/>
  <c r="G141" i="1"/>
  <c r="H141" i="1" s="1"/>
  <c r="D142" i="1"/>
  <c r="E142" i="1"/>
  <c r="G142" i="1"/>
  <c r="D143" i="1"/>
  <c r="E143" i="1"/>
  <c r="G143" i="1"/>
  <c r="D144" i="1"/>
  <c r="E144" i="1"/>
  <c r="G144" i="1"/>
  <c r="H144" i="1" s="1"/>
  <c r="D145" i="1"/>
  <c r="E145" i="1"/>
  <c r="G145" i="1"/>
  <c r="H145" i="1" s="1"/>
  <c r="D146" i="1"/>
  <c r="E146" i="1"/>
  <c r="G146" i="1"/>
  <c r="D147" i="1"/>
  <c r="E147" i="1"/>
  <c r="G147" i="1"/>
  <c r="D148" i="1"/>
  <c r="E148" i="1"/>
  <c r="G148" i="1"/>
  <c r="H148" i="1" s="1"/>
  <c r="D149" i="1"/>
  <c r="E149" i="1"/>
  <c r="G149" i="1"/>
  <c r="H149" i="1" s="1"/>
  <c r="D150" i="1"/>
  <c r="E150" i="1"/>
  <c r="D151" i="1"/>
  <c r="E151" i="1"/>
  <c r="I151" i="1"/>
  <c r="D152" i="1"/>
  <c r="E152" i="1"/>
  <c r="D153" i="1"/>
  <c r="E153" i="1"/>
  <c r="G153" i="1"/>
  <c r="H153" i="1" s="1"/>
  <c r="D154" i="1"/>
  <c r="E154" i="1"/>
  <c r="D155" i="1"/>
  <c r="E155" i="1"/>
  <c r="I155" i="1"/>
  <c r="D156" i="1"/>
  <c r="E156" i="1"/>
  <c r="D157" i="1"/>
  <c r="E157" i="1"/>
  <c r="G157" i="1"/>
  <c r="H157" i="1" s="1"/>
  <c r="D158" i="1"/>
  <c r="E158" i="1"/>
  <c r="D159" i="1"/>
  <c r="E159" i="1"/>
  <c r="I159" i="1"/>
  <c r="D160" i="1"/>
  <c r="E160" i="1"/>
  <c r="I160" i="1"/>
  <c r="D161" i="1"/>
  <c r="E161" i="1"/>
  <c r="G161" i="1"/>
  <c r="D162" i="1"/>
  <c r="E162" i="1"/>
  <c r="G162" i="1"/>
  <c r="D163" i="1"/>
  <c r="E163" i="1"/>
  <c r="G163" i="1"/>
  <c r="H163" i="1" s="1"/>
  <c r="D164" i="1"/>
  <c r="E164" i="1"/>
  <c r="G164" i="1"/>
  <c r="H164" i="1" s="1"/>
  <c r="D165" i="1"/>
  <c r="E165" i="1"/>
  <c r="G165" i="1"/>
  <c r="D166" i="1"/>
  <c r="E166" i="1"/>
  <c r="I166" i="1"/>
  <c r="D167" i="1"/>
  <c r="E167" i="1"/>
  <c r="G167" i="1"/>
  <c r="H167" i="1" s="1"/>
  <c r="D168" i="1"/>
  <c r="E168" i="1"/>
  <c r="D169" i="1"/>
  <c r="E169" i="1"/>
  <c r="G169" i="1"/>
  <c r="D170" i="1"/>
  <c r="E170" i="1"/>
  <c r="G170" i="1"/>
  <c r="H170" i="1" s="1"/>
  <c r="D171" i="1"/>
  <c r="E171" i="1"/>
  <c r="G171" i="1"/>
  <c r="H171" i="1" s="1"/>
  <c r="D172" i="1"/>
  <c r="E172" i="1"/>
  <c r="D173" i="1"/>
  <c r="E173" i="1"/>
  <c r="G173" i="1"/>
  <c r="H173" i="1" s="1"/>
  <c r="D174" i="1"/>
  <c r="E174" i="1"/>
  <c r="G174" i="1"/>
  <c r="H174" i="1" s="1"/>
  <c r="D175" i="1"/>
  <c r="E175" i="1"/>
  <c r="G175" i="1"/>
  <c r="D176" i="1"/>
  <c r="E176" i="1"/>
  <c r="G176" i="1"/>
  <c r="D177" i="1"/>
  <c r="E177" i="1"/>
  <c r="G177" i="1"/>
  <c r="H177" i="1" s="1"/>
  <c r="D178" i="1"/>
  <c r="E178" i="1"/>
  <c r="G178" i="1"/>
  <c r="H178" i="1" s="1"/>
  <c r="D179" i="1"/>
  <c r="E179" i="1"/>
  <c r="G179" i="1"/>
  <c r="D180" i="1"/>
  <c r="E180" i="1"/>
  <c r="G180" i="1"/>
  <c r="D181" i="1"/>
  <c r="E181" i="1"/>
  <c r="G181" i="1"/>
  <c r="H181" i="1" s="1"/>
  <c r="D182" i="1"/>
  <c r="E182" i="1"/>
  <c r="G182" i="1"/>
  <c r="H182" i="1" s="1"/>
  <c r="D183" i="1"/>
  <c r="E183" i="1"/>
  <c r="G183" i="1"/>
  <c r="D184" i="1"/>
  <c r="E184" i="1"/>
  <c r="G184" i="1"/>
  <c r="D185" i="1"/>
  <c r="E185" i="1"/>
  <c r="G185" i="1"/>
  <c r="H185" i="1" s="1"/>
  <c r="D186" i="1"/>
  <c r="E186" i="1"/>
  <c r="G186" i="1"/>
  <c r="H186" i="1" s="1"/>
  <c r="D187" i="1"/>
  <c r="E187" i="1"/>
  <c r="G187" i="1"/>
  <c r="D188" i="1"/>
  <c r="E188" i="1"/>
  <c r="G188" i="1"/>
  <c r="D189" i="1"/>
  <c r="E189" i="1"/>
  <c r="I189" i="1"/>
  <c r="D190" i="1"/>
  <c r="E190" i="1"/>
  <c r="G190" i="1"/>
  <c r="H190" i="1" s="1"/>
  <c r="D191" i="1"/>
  <c r="E191" i="1"/>
  <c r="I191" i="1"/>
  <c r="D192" i="1"/>
  <c r="E192" i="1"/>
  <c r="G192" i="1"/>
  <c r="D193" i="1"/>
  <c r="E193" i="1"/>
  <c r="G193" i="1"/>
  <c r="H193" i="1" s="1"/>
  <c r="D194" i="1"/>
  <c r="E194" i="1"/>
  <c r="G194" i="1"/>
  <c r="H194" i="1" s="1"/>
  <c r="D195" i="1"/>
  <c r="E195" i="1"/>
  <c r="G195" i="1"/>
  <c r="D196" i="1"/>
  <c r="E196" i="1"/>
  <c r="G196" i="1"/>
  <c r="D197" i="1"/>
  <c r="E197" i="1"/>
  <c r="G197" i="1"/>
  <c r="H197" i="1" s="1"/>
  <c r="D198" i="1"/>
  <c r="E198" i="1"/>
  <c r="G198" i="1"/>
  <c r="H198" i="1" s="1"/>
  <c r="D199" i="1"/>
  <c r="E199" i="1"/>
  <c r="G199" i="1"/>
  <c r="D200" i="1"/>
  <c r="E200" i="1"/>
  <c r="G200" i="1"/>
  <c r="D201" i="1"/>
  <c r="E201" i="1"/>
  <c r="G201" i="1"/>
  <c r="H201" i="1" s="1"/>
  <c r="D202" i="1"/>
  <c r="E202" i="1"/>
  <c r="G202" i="1"/>
  <c r="H202" i="1" s="1"/>
  <c r="D203" i="1"/>
  <c r="E203" i="1"/>
  <c r="G203" i="1"/>
  <c r="D204" i="1"/>
  <c r="E204" i="1"/>
  <c r="G204" i="1"/>
  <c r="D208" i="1"/>
  <c r="E208" i="1"/>
  <c r="G208" i="1"/>
  <c r="H208" i="1" s="1"/>
  <c r="D209" i="1"/>
  <c r="E209" i="1"/>
  <c r="G209" i="1"/>
  <c r="H209" i="1" s="1"/>
  <c r="D216" i="1"/>
  <c r="E216" i="1"/>
  <c r="G216" i="1"/>
  <c r="D221" i="1"/>
  <c r="E221" i="1"/>
  <c r="G221" i="1"/>
  <c r="D222" i="1"/>
  <c r="E222" i="1"/>
  <c r="G222" i="1"/>
  <c r="H222" i="1" s="1"/>
  <c r="D389" i="1"/>
  <c r="E389" i="1"/>
  <c r="G389" i="1"/>
  <c r="H389" i="1" s="1"/>
  <c r="I183" i="1"/>
  <c r="I179" i="1"/>
  <c r="I177" i="1"/>
  <c r="I175" i="1"/>
  <c r="I173" i="1"/>
  <c r="I171" i="1"/>
  <c r="I169" i="1"/>
  <c r="I167" i="1"/>
  <c r="I165" i="1"/>
  <c r="I163" i="1"/>
  <c r="I161" i="1"/>
  <c r="G158" i="1"/>
  <c r="I158" i="1"/>
  <c r="G156" i="1"/>
  <c r="I156" i="1"/>
  <c r="G154" i="1"/>
  <c r="H154" i="1" s="1"/>
  <c r="I154" i="1"/>
  <c r="G152" i="1"/>
  <c r="H152" i="1" s="1"/>
  <c r="I152" i="1"/>
  <c r="G150" i="1"/>
  <c r="I150" i="1"/>
  <c r="I148" i="1"/>
  <c r="I146" i="1"/>
  <c r="I144" i="1"/>
  <c r="I142" i="1"/>
  <c r="I140" i="1"/>
  <c r="I138" i="1"/>
  <c r="J138" i="1" s="1"/>
  <c r="I136" i="1"/>
  <c r="I134" i="1"/>
  <c r="I132" i="1"/>
  <c r="I117" i="1"/>
  <c r="I115" i="1"/>
  <c r="I113" i="1"/>
  <c r="I111" i="1"/>
  <c r="I109" i="1"/>
  <c r="G106" i="1"/>
  <c r="H106" i="1" s="1"/>
  <c r="I106" i="1"/>
  <c r="G104" i="1"/>
  <c r="I104" i="1"/>
  <c r="I102" i="1"/>
  <c r="I100" i="1"/>
  <c r="I98" i="1"/>
  <c r="I40" i="1"/>
  <c r="I38" i="1"/>
  <c r="X36" i="1"/>
  <c r="I9" i="1"/>
  <c r="I201" i="1"/>
  <c r="I203" i="1"/>
  <c r="G189" i="1"/>
  <c r="H189" i="1" s="1"/>
  <c r="I170" i="1"/>
  <c r="I174" i="1"/>
  <c r="I116" i="1"/>
  <c r="I39" i="1"/>
  <c r="I37" i="1"/>
  <c r="I12" i="1"/>
  <c r="I186" i="1"/>
  <c r="I202" i="1"/>
  <c r="I153" i="1"/>
  <c r="I103" i="1"/>
  <c r="I101" i="1"/>
  <c r="I190" i="1"/>
  <c r="I184" i="1"/>
  <c r="I141" i="1"/>
  <c r="I137" i="1"/>
  <c r="I196" i="1"/>
  <c r="I162" i="1"/>
  <c r="I157" i="1"/>
  <c r="I149" i="1"/>
  <c r="I131" i="1"/>
  <c r="I99" i="1"/>
  <c r="I222" i="1"/>
  <c r="I389" i="1"/>
  <c r="J389" i="1" s="1"/>
  <c r="I209" i="1"/>
  <c r="I198" i="1"/>
  <c r="I192" i="1"/>
  <c r="I188" i="1"/>
  <c r="I178" i="1"/>
  <c r="I164" i="1"/>
  <c r="I143" i="1"/>
  <c r="I135" i="1"/>
  <c r="I118" i="1"/>
  <c r="I112" i="1"/>
  <c r="I105" i="1"/>
  <c r="I197" i="1"/>
  <c r="I199" i="1"/>
  <c r="I216" i="1"/>
  <c r="I221" i="1"/>
  <c r="I204" i="1"/>
  <c r="I200" i="1"/>
  <c r="I180" i="1"/>
  <c r="I145" i="1"/>
  <c r="I41" i="1"/>
  <c r="I108" i="1"/>
  <c r="I107" i="1"/>
  <c r="I208" i="1"/>
  <c r="I194" i="1"/>
  <c r="I182" i="1"/>
  <c r="I176" i="1"/>
  <c r="G168" i="1"/>
  <c r="H168" i="1" s="1"/>
  <c r="I168" i="1"/>
  <c r="G172" i="1"/>
  <c r="H172" i="1" s="1"/>
  <c r="I172" i="1"/>
  <c r="G166" i="1"/>
  <c r="G160" i="1"/>
  <c r="H160" i="1" s="1"/>
  <c r="G159" i="1"/>
  <c r="H159" i="1" s="1"/>
  <c r="G155" i="1"/>
  <c r="G151" i="1"/>
  <c r="H151" i="1" s="1"/>
  <c r="I147" i="1"/>
  <c r="I139" i="1"/>
  <c r="I133" i="1"/>
  <c r="I114" i="1"/>
  <c r="I110" i="1"/>
  <c r="I97" i="1"/>
  <c r="I181" i="1"/>
  <c r="I185" i="1"/>
  <c r="I193" i="1"/>
  <c r="I187" i="1"/>
  <c r="G191" i="1"/>
  <c r="I195" i="1"/>
  <c r="H150" i="1" l="1"/>
  <c r="H158" i="1"/>
  <c r="Y10" i="1"/>
  <c r="W10" i="1"/>
  <c r="V10" i="1"/>
  <c r="H166" i="1"/>
  <c r="Y166" i="1" s="1"/>
  <c r="H216" i="1"/>
  <c r="H203" i="1"/>
  <c r="H199" i="1"/>
  <c r="H195" i="1"/>
  <c r="H187" i="1"/>
  <c r="H183" i="1"/>
  <c r="H179" i="1"/>
  <c r="H175" i="1"/>
  <c r="H165" i="1"/>
  <c r="H161" i="1"/>
  <c r="H146" i="1"/>
  <c r="H142" i="1"/>
  <c r="H138" i="1"/>
  <c r="H134" i="1"/>
  <c r="H118" i="1"/>
  <c r="H114" i="1"/>
  <c r="H110" i="1"/>
  <c r="H100" i="1"/>
  <c r="H37" i="1"/>
  <c r="H191" i="1"/>
  <c r="H155" i="1"/>
  <c r="H104" i="1"/>
  <c r="V104" i="1" s="1"/>
  <c r="W104" i="1" s="1"/>
  <c r="H156" i="1"/>
  <c r="H221" i="1"/>
  <c r="H204" i="1"/>
  <c r="H200" i="1"/>
  <c r="H196" i="1"/>
  <c r="H192" i="1"/>
  <c r="H188" i="1"/>
  <c r="H184" i="1"/>
  <c r="H180" i="1"/>
  <c r="H176" i="1"/>
  <c r="H169" i="1"/>
  <c r="H162" i="1"/>
  <c r="H147" i="1"/>
  <c r="H143" i="1"/>
  <c r="H139" i="1"/>
  <c r="H135" i="1"/>
  <c r="H131" i="1"/>
  <c r="H115" i="1"/>
  <c r="H111" i="1"/>
  <c r="H101" i="1"/>
  <c r="H97" i="1"/>
  <c r="H38" i="1"/>
  <c r="H12" i="1"/>
  <c r="V11" i="1"/>
  <c r="W11" i="1" s="1"/>
  <c r="Y11" i="1"/>
  <c r="J193" i="1"/>
  <c r="X193" i="1" s="1"/>
  <c r="J110" i="1"/>
  <c r="X110" i="1" s="1"/>
  <c r="J147" i="1"/>
  <c r="X147" i="1" s="1"/>
  <c r="J168" i="1"/>
  <c r="X168" i="1" s="1"/>
  <c r="J194" i="1"/>
  <c r="X194" i="1" s="1"/>
  <c r="J41" i="1"/>
  <c r="X41" i="1" s="1"/>
  <c r="J204" i="1"/>
  <c r="X204" i="1" s="1"/>
  <c r="J216" i="1"/>
  <c r="X216" i="1" s="1"/>
  <c r="J197" i="1"/>
  <c r="X197" i="1" s="1"/>
  <c r="J112" i="1"/>
  <c r="X112" i="1" s="1"/>
  <c r="J135" i="1"/>
  <c r="X135" i="1" s="1"/>
  <c r="J164" i="1"/>
  <c r="X164" i="1" s="1"/>
  <c r="J188" i="1"/>
  <c r="X188" i="1" s="1"/>
  <c r="J198" i="1"/>
  <c r="X198" i="1" s="1"/>
  <c r="J99" i="1"/>
  <c r="X99" i="1" s="1"/>
  <c r="J149" i="1"/>
  <c r="X149" i="1" s="1"/>
  <c r="J162" i="1"/>
  <c r="X162" i="1" s="1"/>
  <c r="J137" i="1"/>
  <c r="X137" i="1" s="1"/>
  <c r="J184" i="1"/>
  <c r="X184" i="1" s="1"/>
  <c r="J101" i="1"/>
  <c r="X101" i="1" s="1"/>
  <c r="J153" i="1"/>
  <c r="X153" i="1" s="1"/>
  <c r="J186" i="1"/>
  <c r="X186" i="1" s="1"/>
  <c r="J37" i="1"/>
  <c r="X37" i="1" s="1"/>
  <c r="J116" i="1"/>
  <c r="X116" i="1" s="1"/>
  <c r="J170" i="1"/>
  <c r="X170" i="1" s="1"/>
  <c r="J203" i="1"/>
  <c r="X203" i="1" s="1"/>
  <c r="J9" i="1"/>
  <c r="X9" i="1" s="1"/>
  <c r="J38" i="1"/>
  <c r="X38" i="1" s="1"/>
  <c r="J98" i="1"/>
  <c r="X98" i="1" s="1"/>
  <c r="J102" i="1"/>
  <c r="X102" i="1" s="1"/>
  <c r="J111" i="1"/>
  <c r="X111" i="1" s="1"/>
  <c r="J115" i="1"/>
  <c r="X115" i="1" s="1"/>
  <c r="J132" i="1"/>
  <c r="X132" i="1" s="1"/>
  <c r="J136" i="1"/>
  <c r="X136" i="1" s="1"/>
  <c r="J140" i="1"/>
  <c r="X140" i="1" s="1"/>
  <c r="J144" i="1"/>
  <c r="X144" i="1" s="1"/>
  <c r="J148" i="1"/>
  <c r="X148" i="1" s="1"/>
  <c r="J163" i="1"/>
  <c r="X163" i="1" s="1"/>
  <c r="J167" i="1"/>
  <c r="X167" i="1" s="1"/>
  <c r="J171" i="1"/>
  <c r="X171" i="1" s="1"/>
  <c r="J175" i="1"/>
  <c r="X175" i="1" s="1"/>
  <c r="J179" i="1"/>
  <c r="X179" i="1" s="1"/>
  <c r="J166" i="1"/>
  <c r="X166" i="1" s="1"/>
  <c r="J160" i="1"/>
  <c r="X160" i="1" s="1"/>
  <c r="J181" i="1"/>
  <c r="X181" i="1" s="1"/>
  <c r="J133" i="1"/>
  <c r="X133" i="1" s="1"/>
  <c r="J172" i="1"/>
  <c r="X172" i="1" s="1"/>
  <c r="J176" i="1"/>
  <c r="X176" i="1" s="1"/>
  <c r="J107" i="1"/>
  <c r="X107" i="1" s="1"/>
  <c r="J180" i="1"/>
  <c r="X180" i="1" s="1"/>
  <c r="J195" i="1"/>
  <c r="X195" i="1" s="1"/>
  <c r="J187" i="1"/>
  <c r="X187" i="1" s="1"/>
  <c r="J185" i="1"/>
  <c r="X185" i="1" s="1"/>
  <c r="J97" i="1"/>
  <c r="X97" i="1" s="1"/>
  <c r="J114" i="1"/>
  <c r="X114" i="1" s="1"/>
  <c r="J139" i="1"/>
  <c r="X139" i="1" s="1"/>
  <c r="J182" i="1"/>
  <c r="X182" i="1" s="1"/>
  <c r="J208" i="1"/>
  <c r="X208" i="1" s="1"/>
  <c r="J108" i="1"/>
  <c r="X108" i="1" s="1"/>
  <c r="J145" i="1"/>
  <c r="X145" i="1" s="1"/>
  <c r="J200" i="1"/>
  <c r="X200" i="1" s="1"/>
  <c r="J221" i="1"/>
  <c r="X221" i="1" s="1"/>
  <c r="J199" i="1"/>
  <c r="X199" i="1" s="1"/>
  <c r="J105" i="1"/>
  <c r="X105" i="1" s="1"/>
  <c r="J118" i="1"/>
  <c r="X118" i="1" s="1"/>
  <c r="J143" i="1"/>
  <c r="X143" i="1" s="1"/>
  <c r="J178" i="1"/>
  <c r="X178" i="1" s="1"/>
  <c r="J192" i="1"/>
  <c r="X192" i="1" s="1"/>
  <c r="J209" i="1"/>
  <c r="X209" i="1" s="1"/>
  <c r="J222" i="1"/>
  <c r="X222" i="1" s="1"/>
  <c r="J131" i="1"/>
  <c r="X131" i="1" s="1"/>
  <c r="J157" i="1"/>
  <c r="X157" i="1" s="1"/>
  <c r="J196" i="1"/>
  <c r="X196" i="1" s="1"/>
  <c r="J141" i="1"/>
  <c r="X141" i="1" s="1"/>
  <c r="J190" i="1"/>
  <c r="X190" i="1" s="1"/>
  <c r="J103" i="1"/>
  <c r="X103" i="1" s="1"/>
  <c r="J202" i="1"/>
  <c r="X202" i="1" s="1"/>
  <c r="J12" i="1"/>
  <c r="X12" i="1" s="1"/>
  <c r="J39" i="1"/>
  <c r="X39" i="1" s="1"/>
  <c r="J174" i="1"/>
  <c r="X174" i="1" s="1"/>
  <c r="J201" i="1"/>
  <c r="X201" i="1" s="1"/>
  <c r="J40" i="1"/>
  <c r="X40" i="1" s="1"/>
  <c r="J100" i="1"/>
  <c r="X100" i="1" s="1"/>
  <c r="J104" i="1"/>
  <c r="X104" i="1" s="1"/>
  <c r="J106" i="1"/>
  <c r="X106" i="1" s="1"/>
  <c r="J109" i="1"/>
  <c r="X109" i="1" s="1"/>
  <c r="J113" i="1"/>
  <c r="X113" i="1" s="1"/>
  <c r="J117" i="1"/>
  <c r="X117" i="1" s="1"/>
  <c r="J134" i="1"/>
  <c r="X134" i="1" s="1"/>
  <c r="J142" i="1"/>
  <c r="X142" i="1" s="1"/>
  <c r="J146" i="1"/>
  <c r="X146" i="1" s="1"/>
  <c r="J150" i="1"/>
  <c r="X150" i="1" s="1"/>
  <c r="J152" i="1"/>
  <c r="X152" i="1" s="1"/>
  <c r="J154" i="1"/>
  <c r="X154" i="1" s="1"/>
  <c r="J156" i="1"/>
  <c r="X156" i="1" s="1"/>
  <c r="J158" i="1"/>
  <c r="X158" i="1" s="1"/>
  <c r="J161" i="1"/>
  <c r="X161" i="1" s="1"/>
  <c r="J165" i="1"/>
  <c r="X165" i="1" s="1"/>
  <c r="J169" i="1"/>
  <c r="X169" i="1" s="1"/>
  <c r="J173" i="1"/>
  <c r="X173" i="1" s="1"/>
  <c r="J177" i="1"/>
  <c r="X177" i="1" s="1"/>
  <c r="J183" i="1"/>
  <c r="X183" i="1" s="1"/>
  <c r="J191" i="1"/>
  <c r="X191" i="1" s="1"/>
  <c r="J189" i="1"/>
  <c r="X189" i="1" s="1"/>
  <c r="J159" i="1"/>
  <c r="X159" i="1" s="1"/>
  <c r="J155" i="1"/>
  <c r="X155" i="1" s="1"/>
  <c r="J151" i="1"/>
  <c r="X151" i="1" s="1"/>
  <c r="H9" i="1"/>
  <c r="V9" i="1" s="1"/>
  <c r="V152" i="1"/>
  <c r="Y152" i="1"/>
  <c r="W152" i="1"/>
  <c r="Y386" i="1"/>
  <c r="W386" i="1"/>
  <c r="V386" i="1"/>
  <c r="V166" i="1"/>
  <c r="W166" i="1" s="1"/>
  <c r="Y189" i="1"/>
  <c r="V189" i="1"/>
  <c r="X138" i="1"/>
  <c r="R10" i="1"/>
  <c r="S386" i="1"/>
  <c r="R386" i="1"/>
  <c r="S10" i="1"/>
  <c r="S11" i="1"/>
  <c r="R11" i="1"/>
  <c r="Y104" i="1" l="1"/>
  <c r="W189" i="1"/>
  <c r="Y9" i="1"/>
  <c r="R152" i="1"/>
  <c r="S104" i="1"/>
  <c r="R166" i="1"/>
  <c r="S152" i="1"/>
  <c r="R9" i="1"/>
  <c r="R189" i="1"/>
  <c r="X387" i="1"/>
  <c r="S166" i="1"/>
  <c r="S9" i="1"/>
  <c r="R104" i="1"/>
  <c r="S189" i="1"/>
  <c r="W9" i="1"/>
  <c r="Y12" i="1"/>
  <c r="V12" i="1"/>
  <c r="W12" i="1" s="1"/>
  <c r="Y40" i="1"/>
  <c r="W40" i="1"/>
  <c r="V40" i="1"/>
  <c r="Y99" i="1"/>
  <c r="V99" i="1"/>
  <c r="W99" i="1" s="1"/>
  <c r="Y103" i="1"/>
  <c r="V103" i="1"/>
  <c r="W103" i="1" s="1"/>
  <c r="V109" i="1"/>
  <c r="W109" i="1" s="1"/>
  <c r="Y109" i="1"/>
  <c r="V113" i="1"/>
  <c r="W113" i="1" s="1"/>
  <c r="Y113" i="1"/>
  <c r="V117" i="1"/>
  <c r="Y117" i="1"/>
  <c r="W117" i="1"/>
  <c r="V134" i="1"/>
  <c r="Y134" i="1"/>
  <c r="W134" i="1"/>
  <c r="V138" i="1"/>
  <c r="W138" i="1" s="1"/>
  <c r="Y138" i="1"/>
  <c r="V142" i="1"/>
  <c r="W142" i="1" s="1"/>
  <c r="Y142" i="1"/>
  <c r="V146" i="1"/>
  <c r="Y146" i="1"/>
  <c r="W146" i="1"/>
  <c r="V161" i="1"/>
  <c r="Y161" i="1"/>
  <c r="W161" i="1"/>
  <c r="V165" i="1"/>
  <c r="W165" i="1" s="1"/>
  <c r="Y165" i="1"/>
  <c r="V170" i="1"/>
  <c r="W170" i="1" s="1"/>
  <c r="Y170" i="1"/>
  <c r="V175" i="1"/>
  <c r="Y175" i="1"/>
  <c r="W175" i="1"/>
  <c r="V179" i="1"/>
  <c r="Y179" i="1"/>
  <c r="W179" i="1"/>
  <c r="V183" i="1"/>
  <c r="W183" i="1" s="1"/>
  <c r="Y183" i="1"/>
  <c r="V187" i="1"/>
  <c r="W187" i="1" s="1"/>
  <c r="Y187" i="1"/>
  <c r="V195" i="1"/>
  <c r="Y195" i="1"/>
  <c r="W195" i="1"/>
  <c r="V199" i="1"/>
  <c r="Y199" i="1"/>
  <c r="W199" i="1"/>
  <c r="V203" i="1"/>
  <c r="W203" i="1" s="1"/>
  <c r="Y203" i="1"/>
  <c r="V216" i="1"/>
  <c r="W216" i="1" s="1"/>
  <c r="Y216" i="1"/>
  <c r="V160" i="1"/>
  <c r="Y160" i="1"/>
  <c r="W160" i="1"/>
  <c r="Y39" i="1"/>
  <c r="V39" i="1"/>
  <c r="W39" i="1" s="1"/>
  <c r="Y98" i="1"/>
  <c r="V98" i="1"/>
  <c r="W98" i="1" s="1"/>
  <c r="Y102" i="1"/>
  <c r="W102" i="1"/>
  <c r="V102" i="1"/>
  <c r="V108" i="1"/>
  <c r="Y108" i="1"/>
  <c r="W108" i="1"/>
  <c r="V112" i="1"/>
  <c r="Y112" i="1"/>
  <c r="W112" i="1"/>
  <c r="V116" i="1"/>
  <c r="W116" i="1" s="1"/>
  <c r="Y116" i="1"/>
  <c r="V131" i="1"/>
  <c r="W131" i="1" s="1"/>
  <c r="Y131" i="1"/>
  <c r="V135" i="1"/>
  <c r="Y135" i="1"/>
  <c r="W135" i="1"/>
  <c r="V139" i="1"/>
  <c r="Y139" i="1"/>
  <c r="W139" i="1"/>
  <c r="V143" i="1"/>
  <c r="W143" i="1" s="1"/>
  <c r="Y143" i="1"/>
  <c r="V147" i="1"/>
  <c r="W147" i="1" s="1"/>
  <c r="Y147" i="1"/>
  <c r="V153" i="1"/>
  <c r="Y153" i="1"/>
  <c r="W153" i="1"/>
  <c r="V162" i="1"/>
  <c r="Y162" i="1"/>
  <c r="W162" i="1"/>
  <c r="V169" i="1"/>
  <c r="W169" i="1" s="1"/>
  <c r="Y169" i="1"/>
  <c r="V174" i="1"/>
  <c r="W174" i="1" s="1"/>
  <c r="Y174" i="1"/>
  <c r="V178" i="1"/>
  <c r="Y178" i="1"/>
  <c r="W178" i="1"/>
  <c r="V182" i="1"/>
  <c r="Y182" i="1"/>
  <c r="W182" i="1"/>
  <c r="V186" i="1"/>
  <c r="W186" i="1" s="1"/>
  <c r="Y186" i="1"/>
  <c r="V190" i="1"/>
  <c r="W190" i="1" s="1"/>
  <c r="Y190" i="1"/>
  <c r="V194" i="1"/>
  <c r="Y194" i="1"/>
  <c r="W194" i="1"/>
  <c r="V198" i="1"/>
  <c r="Y198" i="1"/>
  <c r="W198" i="1"/>
  <c r="V202" i="1"/>
  <c r="W202" i="1" s="1"/>
  <c r="Y202" i="1"/>
  <c r="V209" i="1"/>
  <c r="W209" i="1" s="1"/>
  <c r="Y209" i="1"/>
  <c r="V158" i="1"/>
  <c r="Y158" i="1"/>
  <c r="W158" i="1"/>
  <c r="V154" i="1"/>
  <c r="Y154" i="1"/>
  <c r="W154" i="1"/>
  <c r="V168" i="1"/>
  <c r="W168" i="1" s="1"/>
  <c r="Y168" i="1"/>
  <c r="V159" i="1"/>
  <c r="W159" i="1" s="1"/>
  <c r="Y159" i="1"/>
  <c r="V191" i="1"/>
  <c r="Y191" i="1"/>
  <c r="W191" i="1"/>
  <c r="Y37" i="1"/>
  <c r="V37" i="1"/>
  <c r="W37" i="1" s="1"/>
  <c r="Y36" i="1"/>
  <c r="V36" i="1"/>
  <c r="W36" i="1" s="1"/>
  <c r="Y38" i="1"/>
  <c r="W38" i="1"/>
  <c r="V38" i="1"/>
  <c r="Y97" i="1"/>
  <c r="V97" i="1"/>
  <c r="W97" i="1" s="1"/>
  <c r="Y101" i="1"/>
  <c r="V101" i="1"/>
  <c r="W101" i="1" s="1"/>
  <c r="V107" i="1"/>
  <c r="Y107" i="1"/>
  <c r="W107" i="1"/>
  <c r="V111" i="1"/>
  <c r="W111" i="1" s="1"/>
  <c r="Y111" i="1"/>
  <c r="V115" i="1"/>
  <c r="Y115" i="1"/>
  <c r="W115" i="1"/>
  <c r="V132" i="1"/>
  <c r="Y132" i="1"/>
  <c r="W132" i="1"/>
  <c r="V136" i="1"/>
  <c r="W136" i="1" s="1"/>
  <c r="Y136" i="1"/>
  <c r="V140" i="1"/>
  <c r="W140" i="1" s="1"/>
  <c r="Y140" i="1"/>
  <c r="V144" i="1"/>
  <c r="Y144" i="1"/>
  <c r="W144" i="1"/>
  <c r="V148" i="1"/>
  <c r="Y148" i="1"/>
  <c r="W148" i="1"/>
  <c r="V163" i="1"/>
  <c r="W163" i="1" s="1"/>
  <c r="Y163" i="1"/>
  <c r="V167" i="1"/>
  <c r="W167" i="1" s="1"/>
  <c r="Y167" i="1"/>
  <c r="V173" i="1"/>
  <c r="Y173" i="1"/>
  <c r="W173" i="1"/>
  <c r="V177" i="1"/>
  <c r="Y177" i="1"/>
  <c r="W177" i="1"/>
  <c r="V181" i="1"/>
  <c r="W181" i="1" s="1"/>
  <c r="Y181" i="1"/>
  <c r="V185" i="1"/>
  <c r="W185" i="1" s="1"/>
  <c r="Y185" i="1"/>
  <c r="V193" i="1"/>
  <c r="Y193" i="1"/>
  <c r="W193" i="1"/>
  <c r="V197" i="1"/>
  <c r="Y197" i="1"/>
  <c r="W197" i="1"/>
  <c r="V201" i="1"/>
  <c r="W201" i="1" s="1"/>
  <c r="Y201" i="1"/>
  <c r="V208" i="1"/>
  <c r="W208" i="1" s="1"/>
  <c r="Y208" i="1"/>
  <c r="V222" i="1"/>
  <c r="Y222" i="1"/>
  <c r="W222" i="1"/>
  <c r="V106" i="1"/>
  <c r="Y106" i="1"/>
  <c r="W106" i="1"/>
  <c r="V155" i="1"/>
  <c r="W155" i="1" s="1"/>
  <c r="Y155" i="1"/>
  <c r="Y41" i="1"/>
  <c r="W41" i="1"/>
  <c r="V41" i="1"/>
  <c r="Y100" i="1"/>
  <c r="V100" i="1"/>
  <c r="W100" i="1" s="1"/>
  <c r="V105" i="1"/>
  <c r="Y105" i="1"/>
  <c r="W105" i="1"/>
  <c r="V110" i="1"/>
  <c r="W110" i="1" s="1"/>
  <c r="Y110" i="1"/>
  <c r="V114" i="1"/>
  <c r="W114" i="1" s="1"/>
  <c r="Y114" i="1"/>
  <c r="V118" i="1"/>
  <c r="Y118" i="1"/>
  <c r="W118" i="1"/>
  <c r="V133" i="1"/>
  <c r="Y133" i="1"/>
  <c r="W133" i="1"/>
  <c r="V137" i="1"/>
  <c r="W137" i="1" s="1"/>
  <c r="Y137" i="1"/>
  <c r="V141" i="1"/>
  <c r="W141" i="1" s="1"/>
  <c r="Y141" i="1"/>
  <c r="V145" i="1"/>
  <c r="Y145" i="1"/>
  <c r="W145" i="1"/>
  <c r="V149" i="1"/>
  <c r="Y149" i="1"/>
  <c r="W149" i="1"/>
  <c r="V157" i="1"/>
  <c r="W157" i="1" s="1"/>
  <c r="Y157" i="1"/>
  <c r="V164" i="1"/>
  <c r="W164" i="1" s="1"/>
  <c r="Y164" i="1"/>
  <c r="V171" i="1"/>
  <c r="Y171" i="1"/>
  <c r="W171" i="1"/>
  <c r="V176" i="1"/>
  <c r="Y176" i="1"/>
  <c r="W176" i="1"/>
  <c r="V180" i="1"/>
  <c r="W180" i="1" s="1"/>
  <c r="Y180" i="1"/>
  <c r="V184" i="1"/>
  <c r="W184" i="1" s="1"/>
  <c r="Y184" i="1"/>
  <c r="V188" i="1"/>
  <c r="Y188" i="1"/>
  <c r="W188" i="1"/>
  <c r="V192" i="1"/>
  <c r="Y192" i="1"/>
  <c r="W192" i="1"/>
  <c r="V196" i="1"/>
  <c r="W196" i="1" s="1"/>
  <c r="Y196" i="1"/>
  <c r="V200" i="1"/>
  <c r="W200" i="1" s="1"/>
  <c r="Y200" i="1"/>
  <c r="V204" i="1"/>
  <c r="Y204" i="1"/>
  <c r="W204" i="1"/>
  <c r="V221" i="1"/>
  <c r="Y221" i="1"/>
  <c r="W221" i="1"/>
  <c r="V156" i="1"/>
  <c r="W156" i="1" s="1"/>
  <c r="Y156" i="1"/>
  <c r="V150" i="1"/>
  <c r="W150" i="1" s="1"/>
  <c r="Y150" i="1"/>
  <c r="V172" i="1"/>
  <c r="Y172" i="1"/>
  <c r="W172" i="1"/>
  <c r="V151" i="1"/>
  <c r="Y151" i="1"/>
  <c r="W151" i="1"/>
  <c r="S138" i="1"/>
  <c r="R174" i="1"/>
  <c r="R118" i="1"/>
  <c r="R190" i="1"/>
  <c r="S194" i="1"/>
  <c r="R191" i="1"/>
  <c r="S108" i="1"/>
  <c r="S169" i="1"/>
  <c r="S39" i="1"/>
  <c r="R203" i="1"/>
  <c r="R102" i="1"/>
  <c r="S131" i="1"/>
  <c r="S197" i="1"/>
  <c r="S150" i="1"/>
  <c r="R208" i="1"/>
  <c r="R156" i="1"/>
  <c r="R100" i="1"/>
  <c r="S100" i="1"/>
  <c r="S136" i="1"/>
  <c r="R171" i="1"/>
  <c r="S176" i="1"/>
  <c r="R181" i="1"/>
  <c r="S200" i="1"/>
  <c r="S201" i="1"/>
  <c r="S221" i="1"/>
  <c r="R182" i="1"/>
  <c r="R142" i="1"/>
  <c r="S159" i="1"/>
  <c r="R116" i="1"/>
  <c r="R143" i="1"/>
  <c r="S135" i="1"/>
  <c r="R147" i="1"/>
  <c r="R138" i="1"/>
  <c r="R115" i="1"/>
  <c r="R107" i="1"/>
  <c r="R158" i="1"/>
  <c r="S160" i="1"/>
  <c r="S139" i="1"/>
  <c r="R178" i="1"/>
  <c r="R108" i="1"/>
  <c r="R154" i="1"/>
  <c r="R39" i="1"/>
  <c r="S195" i="1"/>
  <c r="R175" i="1"/>
  <c r="S146" i="1"/>
  <c r="R183" i="1"/>
  <c r="R162" i="1"/>
  <c r="R111" i="1"/>
  <c r="R186" i="1"/>
  <c r="R101" i="1"/>
  <c r="S153" i="1"/>
  <c r="R153" i="1"/>
  <c r="S198" i="1"/>
  <c r="S178" i="1"/>
  <c r="S115" i="1"/>
  <c r="R172" i="1"/>
  <c r="S192" i="1"/>
  <c r="R114" i="1"/>
  <c r="S140" i="1"/>
  <c r="S204" i="1"/>
  <c r="S117" i="1"/>
  <c r="R103" i="1"/>
  <c r="R164" i="1"/>
  <c r="R180" i="1"/>
  <c r="R106" i="1"/>
  <c r="R110" i="1"/>
  <c r="S196" i="1"/>
  <c r="R105" i="1"/>
  <c r="S155" i="1"/>
  <c r="S157" i="1"/>
  <c r="S148" i="1"/>
  <c r="S151" i="1"/>
  <c r="S133" i="1"/>
  <c r="R137" i="1"/>
  <c r="R188" i="1"/>
  <c r="S141" i="1"/>
  <c r="S41" i="1"/>
  <c r="S208" i="1"/>
  <c r="R221" i="1"/>
  <c r="S167" i="1"/>
  <c r="S110" i="1"/>
  <c r="S164" i="1"/>
  <c r="R184" i="1"/>
  <c r="R196" i="1"/>
  <c r="R204" i="1"/>
  <c r="S156" i="1"/>
  <c r="S105" i="1"/>
  <c r="R109" i="1"/>
  <c r="R157" i="1"/>
  <c r="R40" i="1"/>
  <c r="R144" i="1"/>
  <c r="S144" i="1"/>
  <c r="R197" i="1"/>
  <c r="R151" i="1"/>
  <c r="R192" i="1"/>
  <c r="S114" i="1"/>
  <c r="R150" i="1"/>
  <c r="R155" i="1"/>
  <c r="R193" i="1"/>
  <c r="S171" i="1"/>
  <c r="R176" i="1"/>
  <c r="S172" i="1"/>
  <c r="S118" i="1"/>
  <c r="S132" i="1"/>
  <c r="R41" i="1"/>
  <c r="S145" i="1"/>
  <c r="S163" i="1"/>
  <c r="R222" i="1"/>
  <c r="S188" i="1"/>
  <c r="R145" i="1"/>
  <c r="S149" i="1"/>
  <c r="R185" i="1"/>
  <c r="R149" i="1"/>
  <c r="S177" i="1"/>
  <c r="S181" i="1"/>
  <c r="R141" i="1"/>
  <c r="S184" i="1"/>
  <c r="R200" i="1"/>
  <c r="R167" i="1"/>
  <c r="S109" i="1"/>
  <c r="S193" i="1"/>
  <c r="S173" i="1"/>
  <c r="S180" i="1"/>
  <c r="S107" i="1"/>
  <c r="S190" i="1"/>
  <c r="R202" i="1"/>
  <c r="S158" i="1"/>
  <c r="R160" i="1"/>
  <c r="S174" i="1"/>
  <c r="S187" i="1"/>
  <c r="R194" i="1"/>
  <c r="R169" i="1"/>
  <c r="R139" i="1"/>
  <c r="S98" i="1"/>
  <c r="R97" i="1"/>
  <c r="R168" i="1"/>
  <c r="S147" i="1"/>
  <c r="R98" i="1"/>
  <c r="S179" i="1"/>
  <c r="R161" i="1"/>
  <c r="S162" i="1"/>
  <c r="S191" i="1"/>
  <c r="S168" i="1"/>
  <c r="S165" i="1"/>
  <c r="S170" i="1"/>
  <c r="S116" i="1"/>
  <c r="S143" i="1"/>
  <c r="R135" i="1"/>
  <c r="S112" i="1"/>
  <c r="R209" i="1"/>
  <c r="R198" i="1"/>
  <c r="R112" i="1"/>
  <c r="S209" i="1"/>
  <c r="S186" i="1"/>
  <c r="R159" i="1"/>
  <c r="S154" i="1"/>
  <c r="S202" i="1"/>
  <c r="S182" i="1"/>
  <c r="S101" i="1"/>
  <c r="S142" i="1"/>
  <c r="S38" i="1"/>
  <c r="S40" i="1"/>
  <c r="S97" i="1"/>
  <c r="R134" i="1"/>
  <c r="R148" i="1"/>
  <c r="S175" i="1"/>
  <c r="R179" i="1"/>
  <c r="R146" i="1"/>
  <c r="R136" i="1"/>
  <c r="S183" i="1"/>
  <c r="S161" i="1"/>
  <c r="R165" i="1"/>
  <c r="S203" i="1"/>
  <c r="R140" i="1"/>
  <c r="R170" i="1"/>
  <c r="S111" i="1"/>
  <c r="R132" i="1"/>
  <c r="S99" i="1"/>
  <c r="S216" i="1"/>
  <c r="R201" i="1"/>
  <c r="R173" i="1"/>
  <c r="R216" i="1"/>
  <c r="S113" i="1"/>
  <c r="S222" i="1"/>
  <c r="R38" i="1"/>
  <c r="R199" i="1"/>
  <c r="R187" i="1"/>
  <c r="R117" i="1"/>
  <c r="R177" i="1"/>
  <c r="S102" i="1"/>
  <c r="R12" i="1"/>
  <c r="S106" i="1"/>
  <c r="R163" i="1"/>
  <c r="R113" i="1"/>
  <c r="R195" i="1"/>
  <c r="S12" i="1"/>
  <c r="R99" i="1"/>
  <c r="R131" i="1"/>
  <c r="S185" i="1"/>
  <c r="S103" i="1"/>
  <c r="S134" i="1"/>
  <c r="S199" i="1"/>
  <c r="R133" i="1"/>
  <c r="S137" i="1"/>
  <c r="S37" i="1"/>
  <c r="R37" i="1"/>
  <c r="R36" i="1"/>
  <c r="S36" i="1"/>
  <c r="W387" i="1" l="1"/>
  <c r="Y387" i="1"/>
  <c r="Y388" i="1" s="1"/>
  <c r="V387" i="1"/>
  <c r="G2" i="4" l="1"/>
  <c r="G5" i="4" s="1"/>
  <c r="I4" i="1"/>
  <c r="W388" i="1"/>
  <c r="G2" i="5" l="1"/>
  <c r="G5" i="5" s="1"/>
  <c r="F4" i="1"/>
</calcChain>
</file>

<file path=xl/comments1.xml><?xml version="1.0" encoding="utf-8"?>
<comments xmlns="http://schemas.openxmlformats.org/spreadsheetml/2006/main">
  <authors>
    <author>PGJ1</author>
  </authors>
  <commentList>
    <comment ref="C181" authorId="0" shapeId="0">
      <text>
        <r>
          <rPr>
            <b/>
            <sz val="8"/>
            <color indexed="81"/>
            <rFont val="Tahoma"/>
            <family val="2"/>
          </rPr>
          <t>PGJ1:</t>
        </r>
        <r>
          <rPr>
            <sz val="8"/>
            <color indexed="81"/>
            <rFont val="Tahoma"/>
            <family val="2"/>
          </rPr>
          <t xml:space="preserve">
Tlce(Min)+Tme2(Min)+50msec Tinrush</t>
        </r>
      </text>
    </comment>
    <comment ref="C182" authorId="0" shapeId="0">
      <text>
        <r>
          <rPr>
            <b/>
            <sz val="8"/>
            <color indexed="81"/>
            <rFont val="Tahoma"/>
            <family val="2"/>
          </rPr>
          <t>PGJ1:</t>
        </r>
        <r>
          <rPr>
            <sz val="8"/>
            <color indexed="81"/>
            <rFont val="Tahoma"/>
            <family val="2"/>
          </rPr>
          <t xml:space="preserve">
Tlce(Min)+Tme2(Min)+50msec Tinrush</t>
        </r>
      </text>
    </comment>
    <comment ref="C183" authorId="0" shapeId="0">
      <text>
        <r>
          <rPr>
            <b/>
            <sz val="8"/>
            <color indexed="81"/>
            <rFont val="Tahoma"/>
            <family val="2"/>
          </rPr>
          <t>PGJ1:</t>
        </r>
        <r>
          <rPr>
            <sz val="8"/>
            <color indexed="81"/>
            <rFont val="Tahoma"/>
            <family val="2"/>
          </rPr>
          <t xml:space="preserve">
Tlce(Min)+Tme2(Min)+50msec Tinrush</t>
        </r>
      </text>
    </comment>
    <comment ref="D226" authorId="0" shapeId="0">
      <text>
        <r>
          <rPr>
            <b/>
            <sz val="8"/>
            <color indexed="81"/>
            <rFont val="Tahoma"/>
            <family val="2"/>
          </rPr>
          <t>PGJ1:</t>
        </r>
        <r>
          <rPr>
            <sz val="8"/>
            <color indexed="81"/>
            <rFont val="Tahoma"/>
            <family val="2"/>
          </rPr>
          <t xml:space="preserve">
Dependent on Vdiff factory calibration</t>
        </r>
      </text>
    </comment>
  </commentList>
</comments>
</file>

<file path=xl/sharedStrings.xml><?xml version="1.0" encoding="utf-8"?>
<sst xmlns="http://schemas.openxmlformats.org/spreadsheetml/2006/main" count="3058" uniqueCount="1179">
  <si>
    <t>Weight</t>
  </si>
  <si>
    <t>Info Low</t>
  </si>
  <si>
    <t>Info High</t>
  </si>
  <si>
    <t>Interop</t>
  </si>
  <si>
    <t>Score</t>
  </si>
  <si>
    <t>Port Count………………………………</t>
  </si>
  <si>
    <t>Loop Count……………………………..</t>
  </si>
  <si>
    <t>Most PD's are insensitive to this parameter</t>
  </si>
  <si>
    <t>Parameter has no impact to PD's</t>
  </si>
  <si>
    <t>Deduct</t>
  </si>
  <si>
    <t>Interoperability Test Items</t>
  </si>
  <si>
    <t>Points</t>
  </si>
  <si>
    <t xml:space="preserve">Sifos PSE Interop Index*:  </t>
  </si>
  <si>
    <t>Sifos PSE Interop Index Defined</t>
  </si>
  <si>
    <t>Date</t>
  </si>
  <si>
    <t>Time</t>
  </si>
  <si>
    <t>Error Log:</t>
  </si>
  <si>
    <t>****</t>
  </si>
  <si>
    <t>None</t>
  </si>
  <si>
    <t>PSA:</t>
  </si>
  <si>
    <t xml:space="preserve"> HighPwrGrant:</t>
  </si>
  <si>
    <t>PHY</t>
  </si>
  <si>
    <t>LLDP</t>
  </si>
  <si>
    <t>Configuration Options:</t>
  </si>
  <si>
    <t xml:space="preserve">Test: pwron_pwrcap                  </t>
  </si>
  <si>
    <t>Test: class_lldp</t>
  </si>
  <si>
    <t>Test: pwron_v</t>
  </si>
  <si>
    <t>Test: pwron_overld</t>
  </si>
  <si>
    <t>Limit Logic Color Key</t>
  </si>
  <si>
    <t xml:space="preserve">Test: pwron_maxi                    </t>
  </si>
  <si>
    <t>Min</t>
  </si>
  <si>
    <t>Max</t>
  </si>
  <si>
    <t>Average</t>
  </si>
  <si>
    <t>UNITS</t>
  </si>
  <si>
    <t>Low</t>
  </si>
  <si>
    <t>Limit</t>
  </si>
  <si>
    <t>High</t>
  </si>
  <si>
    <t xml:space="preserve">Test: det_v                         </t>
  </si>
  <si>
    <t xml:space="preserve">Test: det_i                         </t>
  </si>
  <si>
    <t xml:space="preserve">Test: det_range                     </t>
  </si>
  <si>
    <t xml:space="preserve">Test: det_time                      </t>
  </si>
  <si>
    <t xml:space="preserve">Test: det_rsource                   </t>
  </si>
  <si>
    <t xml:space="preserve">Test: pwrdn_time                    </t>
  </si>
  <si>
    <t xml:space="preserve">Test: pwrdn_v                       </t>
  </si>
  <si>
    <t>Low Limit</t>
  </si>
  <si>
    <t>High Limit</t>
  </si>
  <si>
    <t xml:space="preserve">Test: mps_dc_valid                  </t>
  </si>
  <si>
    <t xml:space="preserve">Test: mps_dc_pwrdn                  </t>
  </si>
  <si>
    <t>Parameter</t>
  </si>
  <si>
    <t>P/F</t>
  </si>
  <si>
    <t>Units</t>
  </si>
  <si>
    <t>Volts</t>
  </si>
  <si>
    <r>
      <t>V/</t>
    </r>
    <r>
      <rPr>
        <sz val="10"/>
        <rFont val="Symbol"/>
        <family val="1"/>
        <charset val="2"/>
      </rPr>
      <t>m</t>
    </r>
    <r>
      <rPr>
        <sz val="10"/>
        <rFont val="Arial"/>
        <family val="2"/>
      </rPr>
      <t>sec</t>
    </r>
  </si>
  <si>
    <t>mA</t>
  </si>
  <si>
    <r>
      <t>K</t>
    </r>
    <r>
      <rPr>
        <sz val="10"/>
        <rFont val="Symbol"/>
        <family val="1"/>
        <charset val="2"/>
      </rPr>
      <t>W</t>
    </r>
  </si>
  <si>
    <r>
      <t>m</t>
    </r>
    <r>
      <rPr>
        <sz val="10"/>
        <rFont val="Arial"/>
        <family val="2"/>
      </rPr>
      <t>F</t>
    </r>
  </si>
  <si>
    <t>msec</t>
  </si>
  <si>
    <r>
      <t>m</t>
    </r>
    <r>
      <rPr>
        <sz val="10"/>
        <rFont val="Arial"/>
        <family val="2"/>
      </rPr>
      <t>sec</t>
    </r>
  </si>
  <si>
    <t>mVp-p</t>
  </si>
  <si>
    <t>Steps</t>
  </si>
  <si>
    <t xml:space="preserve"> version</t>
  </si>
  <si>
    <t>Type</t>
  </si>
  <si>
    <t>PF</t>
  </si>
  <si>
    <t>Warn</t>
  </si>
  <si>
    <t>Description</t>
  </si>
  <si>
    <t>Special Notes</t>
  </si>
  <si>
    <t>PSE Conformance Test Suite</t>
  </si>
  <si>
    <r>
      <t xml:space="preserve">The Interop Index should </t>
    </r>
    <r>
      <rPr>
        <b/>
        <sz val="10"/>
        <color theme="3"/>
        <rFont val="Arial"/>
        <family val="2"/>
      </rPr>
      <t xml:space="preserve">not </t>
    </r>
    <r>
      <rPr>
        <sz val="10"/>
        <color theme="3"/>
        <rFont val="Arial"/>
        <family val="2"/>
      </rPr>
      <t>be interpreted as a probability or percentage of PD's that will operate with this PSE.  Instead, it is simply an aggregate score of performance developed from the test data collected on the Loop1 page of this report.  It will be influenced therefore by what tests are run and by how many ports are tested.</t>
    </r>
  </si>
  <si>
    <t>test port version info</t>
  </si>
  <si>
    <t>Sig. Dig.</t>
  </si>
  <si>
    <t>MinFW Ver:</t>
  </si>
  <si>
    <t>3.1F</t>
  </si>
  <si>
    <t>DEMO MODE!</t>
  </si>
  <si>
    <t>Sig.Digs.</t>
  </si>
  <si>
    <t>Test Count</t>
  </si>
  <si>
    <t>Parameter Count</t>
  </si>
  <si>
    <t>Last 3 rows are</t>
  </si>
  <si>
    <t>Tests Run:</t>
  </si>
  <si>
    <t>Total Parameters:</t>
  </si>
  <si>
    <t>PHY+LLDP</t>
  </si>
  <si>
    <t>Type-4</t>
  </si>
  <si>
    <t>Type-3</t>
  </si>
  <si>
    <t xml:space="preserve">         Open_Circuit_Voc_A=</t>
  </si>
  <si>
    <t xml:space="preserve">         Open_Circuit_Voc_B=</t>
  </si>
  <si>
    <t xml:space="preserve">          Backoff_Voltage_A=</t>
  </si>
  <si>
    <t xml:space="preserve">          Backoff_Voltage_B=</t>
  </si>
  <si>
    <t xml:space="preserve">         Backoff_Voltage_Ss=</t>
  </si>
  <si>
    <t xml:space="preserve">           Max_Det_Step_V_A=</t>
  </si>
  <si>
    <t xml:space="preserve">           Max_Det_Step_V_B=</t>
  </si>
  <si>
    <t xml:space="preserve">           Min_Det_Step_V_A=</t>
  </si>
  <si>
    <t xml:space="preserve">           Min_Det_Step_V_B=</t>
  </si>
  <si>
    <t xml:space="preserve">         Det_Step_Changes_A=</t>
  </si>
  <si>
    <t xml:space="preserve">         Det_Step_Changes_B=</t>
  </si>
  <si>
    <t xml:space="preserve">        Pre-Det_CC_Step_V_A=</t>
  </si>
  <si>
    <t xml:space="preserve">        Pre-Det_CC_Step_V_B=</t>
  </si>
  <si>
    <t xml:space="preserve">Test: det_cc                </t>
  </si>
  <si>
    <t xml:space="preserve">        Presumed_CC_DET_SEQ=</t>
  </si>
  <si>
    <t xml:space="preserve">            Conn_Chk_SS_V_A=</t>
  </si>
  <si>
    <t xml:space="preserve">            Conn_Chk_SS_V_B=</t>
  </si>
  <si>
    <t xml:space="preserve">            Conn_Chk_DS_V_A=</t>
  </si>
  <si>
    <t xml:space="preserve">            Conn_Chk_DS_V_B=</t>
  </si>
  <si>
    <t xml:space="preserve">        High_Signature_CC_A=</t>
  </si>
  <si>
    <t xml:space="preserve">        High_Signature_CC_B=</t>
  </si>
  <si>
    <t xml:space="preserve">           4Pair_Start_Fail=</t>
  </si>
  <si>
    <t xml:space="preserve">                 Isc_Init_A=</t>
  </si>
  <si>
    <t xml:space="preserve">                 Isc_Init_B=</t>
  </si>
  <si>
    <t xml:space="preserve">                  Isc_Det_A=</t>
  </si>
  <si>
    <t xml:space="preserve">                  Isc_Det_B=</t>
  </si>
  <si>
    <t xml:space="preserve">                 Det_Slew_A=</t>
  </si>
  <si>
    <t xml:space="preserve">                 Det_Slew_B=</t>
  </si>
  <si>
    <t xml:space="preserve">         Detect_Time_Tdet_A=</t>
  </si>
  <si>
    <t xml:space="preserve">         Detect_Time_Tdet_B=</t>
  </si>
  <si>
    <t xml:space="preserve">            Backoff_Time_SS=</t>
  </si>
  <si>
    <t xml:space="preserve">               Det2Det_Time=</t>
  </si>
  <si>
    <t xml:space="preserve">                Det+CC_Time=</t>
  </si>
  <si>
    <t xml:space="preserve">                CC2Det_Time=</t>
  </si>
  <si>
    <t xml:space="preserve">          PSE_Detect_Source=</t>
  </si>
  <si>
    <t xml:space="preserve">          PSE_Source_Zout_A=</t>
  </si>
  <si>
    <t xml:space="preserve">          PSE_Source_Zout_B=</t>
  </si>
  <si>
    <t xml:space="preserve">           Rgood_Max_Single=</t>
  </si>
  <si>
    <t xml:space="preserve">           Rgood_Min_Single=</t>
  </si>
  <si>
    <t xml:space="preserve">           Cgood_Max_Single=</t>
  </si>
  <si>
    <t xml:space="preserve">           Rgood_Max_Dual_A=</t>
  </si>
  <si>
    <t xml:space="preserve">           Rgood_Max_Dual_B=</t>
  </si>
  <si>
    <t xml:space="preserve">           Rgood_Min_Dual_A=</t>
  </si>
  <si>
    <t xml:space="preserve">           Rgood_Min_Dual_B=</t>
  </si>
  <si>
    <t xml:space="preserve">           Cgood_Max_Dual_A=</t>
  </si>
  <si>
    <t xml:space="preserve">           Cgood_Max_Dual_B=</t>
  </si>
  <si>
    <t xml:space="preserve">        Single_Sig_Response=</t>
  </si>
  <si>
    <t xml:space="preserve">          Dual_Sig_Response=</t>
  </si>
  <si>
    <t xml:space="preserve">                 2Pair_PD_A=</t>
  </si>
  <si>
    <t>Info</t>
  </si>
  <si>
    <t xml:space="preserve">                 2Pair_PD_B=</t>
  </si>
  <si>
    <t xml:space="preserve">              Vclass_max_SS=</t>
  </si>
  <si>
    <t xml:space="preserve">              Vclass_min_SS=</t>
  </si>
  <si>
    <t xml:space="preserve">                   Vmark_SS=</t>
  </si>
  <si>
    <t xml:space="preserve">                  Vreset_SS=</t>
  </si>
  <si>
    <t xml:space="preserve">             Vclass_max_DSA=</t>
  </si>
  <si>
    <t xml:space="preserve">             Vclass_max_DSB=</t>
  </si>
  <si>
    <t xml:space="preserve">             Vclass_min_DSA=</t>
  </si>
  <si>
    <t xml:space="preserve">             Vclass_min_DSB=</t>
  </si>
  <si>
    <t xml:space="preserve">                  Vmark_DSA=</t>
  </si>
  <si>
    <t xml:space="preserve">                  Vmark_DSB=</t>
  </si>
  <si>
    <t xml:space="preserve">                 Vreset_DSA=</t>
  </si>
  <si>
    <t xml:space="preserve">                 Vreset_DSB=</t>
  </si>
  <si>
    <t xml:space="preserve">             Class_Probe_SS=</t>
  </si>
  <si>
    <t xml:space="preserve">              EV_Count_7_SS=</t>
  </si>
  <si>
    <t xml:space="preserve">           Long_EV1_Time_SS=</t>
  </si>
  <si>
    <t xml:space="preserve">       Min_Class_EV_Time_SS=</t>
  </si>
  <si>
    <t xml:space="preserve">       Max_Class_EV_Time_SS=</t>
  </si>
  <si>
    <t xml:space="preserve">        Min_Mark_EV_Time_SS=</t>
  </si>
  <si>
    <t xml:space="preserve">        Max_Mark_EV_Time_SS=</t>
  </si>
  <si>
    <t xml:space="preserve">      Final_Mark_EV_Time_SS=</t>
  </si>
  <si>
    <t xml:space="preserve">       Cl_Prb_Reset_Time_SS=</t>
  </si>
  <si>
    <t xml:space="preserve">             Class_Probe_DA=</t>
  </si>
  <si>
    <t xml:space="preserve">             EV_Count_5D_DA=</t>
  </si>
  <si>
    <t xml:space="preserve">           Long_EV1_Time_DA=</t>
  </si>
  <si>
    <t xml:space="preserve">       Min_Class_EV_Time_DA=</t>
  </si>
  <si>
    <t xml:space="preserve">       Max_Class_EV_Time_DA=</t>
  </si>
  <si>
    <t xml:space="preserve">        Min_Mark_EV_Time_DA=</t>
  </si>
  <si>
    <t xml:space="preserve">        Max_Mark_EV_Time_DA=</t>
  </si>
  <si>
    <t xml:space="preserve">      Final_Mark_EV_Time_DA=</t>
  </si>
  <si>
    <t xml:space="preserve">       Cl_Prb_Reset_Time_DA=</t>
  </si>
  <si>
    <t xml:space="preserve">             Class_Probe_DB=</t>
  </si>
  <si>
    <t xml:space="preserve">             EV_Count_5D_DB=</t>
  </si>
  <si>
    <t xml:space="preserve">           Long_EV1_Time_DB=</t>
  </si>
  <si>
    <t xml:space="preserve">       Min_Class_EV_Time_DB=</t>
  </si>
  <si>
    <t xml:space="preserve">       Max_Class_EV_Time_DB=</t>
  </si>
  <si>
    <t xml:space="preserve">        Min_Mark_EV_Time_DB=</t>
  </si>
  <si>
    <t xml:space="preserve">        Max_Mark_EV_Time_DB=</t>
  </si>
  <si>
    <t xml:space="preserve">      Final_Mark_EV_Time_DB=</t>
  </si>
  <si>
    <t xml:space="preserve">       Cl_Prb_Reset_Time_DB=</t>
  </si>
  <si>
    <t xml:space="preserve">              Class_3_Count=</t>
  </si>
  <si>
    <t xml:space="preserve">              Class_4_Count=</t>
  </si>
  <si>
    <t xml:space="preserve">              Class_5_Count=</t>
  </si>
  <si>
    <t xml:space="preserve">              Class_6_Count=</t>
  </si>
  <si>
    <t xml:space="preserve">              Class_7_Count=</t>
  </si>
  <si>
    <t xml:space="preserve">              Class_8_Count=</t>
  </si>
  <si>
    <t xml:space="preserve">           Class_2D_Count_A=</t>
  </si>
  <si>
    <t xml:space="preserve">           Class_2D_Count_B=</t>
  </si>
  <si>
    <t xml:space="preserve">           Class_3D_Count_A=</t>
  </si>
  <si>
    <t xml:space="preserve">           Class_3D_Count_B=</t>
  </si>
  <si>
    <t xml:space="preserve">           Class_4D_Count_A=</t>
  </si>
  <si>
    <t xml:space="preserve">           Class_4D_Count_B=</t>
  </si>
  <si>
    <t xml:space="preserve">           Class_5D_Count_A=</t>
  </si>
  <si>
    <t xml:space="preserve">           Class_5D_Count_B=</t>
  </si>
  <si>
    <t xml:space="preserve">               Max_SS_Class=</t>
  </si>
  <si>
    <t xml:space="preserve">               Max_DS_Class=</t>
  </si>
  <si>
    <t xml:space="preserve">           Init_Grant_Match=</t>
  </si>
  <si>
    <t xml:space="preserve">             2-Pair_Pairset=</t>
  </si>
  <si>
    <t xml:space="preserve">            PRI_4pr_Pairset=</t>
  </si>
  <si>
    <t xml:space="preserve">               Class_Ilim_A=</t>
  </si>
  <si>
    <t xml:space="preserve">               Class_Ilim_B=</t>
  </si>
  <si>
    <t xml:space="preserve">               Pwr_Cl_52_SS=</t>
  </si>
  <si>
    <t xml:space="preserve">              Pwr_Cl_52_DSA=</t>
  </si>
  <si>
    <t xml:space="preserve">              Pwr_Cl_52_DSB=</t>
  </si>
  <si>
    <t xml:space="preserve">                Mark_Ilim_A=</t>
  </si>
  <si>
    <t xml:space="preserve">                Mark_Ilim_B=</t>
  </si>
  <si>
    <t xml:space="preserve">           Inval_Sig_EV2_SS=</t>
  </si>
  <si>
    <t xml:space="preserve">           Inval_Sig_EV4_SS=</t>
  </si>
  <si>
    <t xml:space="preserve">           Inval_Sig_EV5_SS=</t>
  </si>
  <si>
    <t xml:space="preserve">          Inval_Sig_EV2_DSA=</t>
  </si>
  <si>
    <t xml:space="preserve">          Inval_Sig_EV2_DSB=</t>
  </si>
  <si>
    <t xml:space="preserve">          Inval_Sig_EV4_DSA=</t>
  </si>
  <si>
    <t xml:space="preserve">          Inval_Sig_EV4_DSB=</t>
  </si>
  <si>
    <t xml:space="preserve">        Pwr_On_Time_Tpon_SS=</t>
  </si>
  <si>
    <t xml:space="preserve">       Pwr_On_Time_Tpon_DSA=</t>
  </si>
  <si>
    <t xml:space="preserve">       Pwr_On_Time_Tpon_DSB=</t>
  </si>
  <si>
    <t xml:space="preserve">          Pwrup_Rise_Time_A=</t>
  </si>
  <si>
    <t xml:space="preserve">          Pwrup_Rise_Time_B=</t>
  </si>
  <si>
    <t xml:space="preserve">       Pwr_Stagger_Time_SS4=</t>
  </si>
  <si>
    <t xml:space="preserve">       Pwr_Stagger_Time_SS5=</t>
  </si>
  <si>
    <t xml:space="preserve">        Pwr_Stagger_Time_DS=</t>
  </si>
  <si>
    <t xml:space="preserve">        Iinrush_min_Class_3=</t>
  </si>
  <si>
    <t xml:space="preserve">        Iinrush_min_Class_5=</t>
  </si>
  <si>
    <t xml:space="preserve">        Iinrush_min_Class_7=</t>
  </si>
  <si>
    <t xml:space="preserve">     Iinrush_min_Class_1D_A=</t>
  </si>
  <si>
    <t xml:space="preserve">     Iinrush_min_Class_1D_B=</t>
  </si>
  <si>
    <t xml:space="preserve">     Iinrush_4P_max_Class_3=</t>
  </si>
  <si>
    <t xml:space="preserve">     Iinrush_2P_max_Class_3=</t>
  </si>
  <si>
    <t xml:space="preserve">     Iinrush_2p_max_Cl_1D_A=</t>
  </si>
  <si>
    <t xml:space="preserve">     Iinrush_2p_max_Cl_1D_B=</t>
  </si>
  <si>
    <t xml:space="preserve">      Tinrush_minPr_Class_3=</t>
  </si>
  <si>
    <t xml:space="preserve">      Tinrush_maxPr_Class_3=</t>
  </si>
  <si>
    <t xml:space="preserve">      Tinrush_minPr_Class_7=</t>
  </si>
  <si>
    <t xml:space="preserve">      Tinrush_maxPr_Class_7=</t>
  </si>
  <si>
    <t xml:space="preserve">         Tinrush_Class_1D_A=</t>
  </si>
  <si>
    <t xml:space="preserve">         Tinrush_Class_1D_B=</t>
  </si>
  <si>
    <t xml:space="preserve">       Delay_Inrush_Class_7=</t>
  </si>
  <si>
    <t xml:space="preserve">    Delay_Inrush_Class_2D_A=</t>
  </si>
  <si>
    <t xml:space="preserve">    Delay_Inrush_Class_2D_B=</t>
  </si>
  <si>
    <t xml:space="preserve">      45ms_Pwr_Stat_Class_7=</t>
  </si>
  <si>
    <t xml:space="preserve">   45ms_Pwr_Stat_Class_2D_A=</t>
  </si>
  <si>
    <t xml:space="preserve">   45ms_Pwr_Stat_Class_2D_B=</t>
  </si>
  <si>
    <t xml:space="preserve">         Vinrush_Class_2D_A=</t>
  </si>
  <si>
    <t xml:space="preserve">         Vinrush_Class_2D_B=</t>
  </si>
  <si>
    <t xml:space="preserve">             Vpse_Max_Alt_A=</t>
  </si>
  <si>
    <t xml:space="preserve">             Vpse_Max_Alt_B=</t>
  </si>
  <si>
    <t xml:space="preserve">             Vpse_Min_Alt_A=</t>
  </si>
  <si>
    <t xml:space="preserve">             Vpse_Min_Alt_B=</t>
  </si>
  <si>
    <t xml:space="preserve">             Vport_PSE_diff=</t>
  </si>
  <si>
    <t>mV</t>
  </si>
  <si>
    <t xml:space="preserve">                 V_ripple_A=</t>
  </si>
  <si>
    <t xml:space="preserve">                 V_ripple_B=</t>
  </si>
  <si>
    <t xml:space="preserve">                  V_noise_A=</t>
  </si>
  <si>
    <t xml:space="preserve">                  V_noise_B=</t>
  </si>
  <si>
    <t xml:space="preserve">                  V_trans_A=</t>
  </si>
  <si>
    <t xml:space="preserve">                  V_trans_B=</t>
  </si>
  <si>
    <t>802.3bt 4Pr Conformance Report</t>
  </si>
  <si>
    <t xml:space="preserve">    Iinrush_4P_max1_Class_5=</t>
  </si>
  <si>
    <t xml:space="preserve">    Iinrush_4P_max2_Class_5=</t>
  </si>
  <si>
    <t xml:space="preserve">    Iinrush_4P_max1_Class_7=</t>
  </si>
  <si>
    <t xml:space="preserve">    Iinrush_4P_max2_Class_7=</t>
  </si>
  <si>
    <t xml:space="preserve">    Iinrush_2P_max1_Class_7=</t>
  </si>
  <si>
    <t xml:space="preserve">    Iinrush_2P_max2_Class_7=</t>
  </si>
  <si>
    <t>Unscored</t>
  </si>
  <si>
    <t xml:space="preserve">              Min_Step_DV_A=</t>
  </si>
  <si>
    <t xml:space="preserve">              Min_Step_DV_B=</t>
  </si>
  <si>
    <t>class_lldp</t>
  </si>
  <si>
    <t>class_lldp2</t>
  </si>
  <si>
    <t>pwron_pwrcap</t>
  </si>
  <si>
    <t>pwron_maxi</t>
  </si>
  <si>
    <t>pwron_overld</t>
  </si>
  <si>
    <t>mps_dc_valid</t>
  </si>
  <si>
    <t>mps_dc_pwrdn</t>
  </si>
  <si>
    <t>pwrdn_time</t>
  </si>
  <si>
    <t>pwrdn_v</t>
  </si>
  <si>
    <t>Peak Open Circuit Detection Voltage on Alt-A Pairset</t>
  </si>
  <si>
    <t>Peak Open Circuit Detection Voltage on Alt-B Pairset</t>
  </si>
  <si>
    <t>IDLE State voltage during detection backoff on the Alt-A Pairset</t>
  </si>
  <si>
    <t>IDLE State voltage during Single Signature detection backoff across both Pairsets</t>
  </si>
  <si>
    <r>
      <t>Measured as a minimum voltage in the IDLE region when Dual detection signature is set to 37K</t>
    </r>
    <r>
      <rPr>
        <i/>
        <sz val="10"/>
        <rFont val="Symbol"/>
        <family val="1"/>
        <charset val="2"/>
      </rPr>
      <t>W</t>
    </r>
  </si>
  <si>
    <t>Maximum Detection Voltage with Valid Detection Signature - Alt-A Pairset</t>
  </si>
  <si>
    <t>Maximum Detection Voltage with Valid Detection Signature - Alt-B Pairset</t>
  </si>
  <si>
    <t>Minimum Valid Step Voltage with Valid Detection Signature - Alt-A Pairset</t>
  </si>
  <si>
    <t>Minimum Valid Step Voltage with Valid Detection Signature - Alt-B Pairset</t>
  </si>
  <si>
    <t>Count of Detection Step Transitions on the Alt-A Pairset</t>
  </si>
  <si>
    <t>Count of Detection Step Transitions on the Alt-B Pairset</t>
  </si>
  <si>
    <t>Detection Step Magnitude from Max Voltage to Min Voltage - Alt-A Pairset</t>
  </si>
  <si>
    <r>
      <t>Measured with (valid) 26K</t>
    </r>
    <r>
      <rPr>
        <i/>
        <sz val="10"/>
        <rFont val="Symbol"/>
        <family val="1"/>
        <charset val="2"/>
      </rPr>
      <t>W</t>
    </r>
    <r>
      <rPr>
        <i/>
        <sz val="10"/>
        <rFont val="Arial"/>
        <family val="2"/>
      </rPr>
      <t xml:space="preserve"> signature</t>
    </r>
  </si>
  <si>
    <r>
      <t>Measured with (valid) 19K</t>
    </r>
    <r>
      <rPr>
        <i/>
        <sz val="10"/>
        <rFont val="Symbol"/>
        <family val="1"/>
        <charset val="2"/>
      </rPr>
      <t>W</t>
    </r>
    <r>
      <rPr>
        <i/>
        <sz val="10"/>
        <rFont val="Arial"/>
        <family val="2"/>
      </rPr>
      <t xml:space="preserve"> signature</t>
    </r>
  </si>
  <si>
    <t>Magnitude of any non-802 pre-detection signaling on the Alt-A Pairset</t>
  </si>
  <si>
    <t>Set to 0V if no predetection discovered.  Predetection would generally include non-stepped signals that appear on just one pairset at any time.</t>
  </si>
  <si>
    <t>CC_DET_SEQ as described by the 802.3bt PSE State Machine.</t>
  </si>
  <si>
    <t>Based upon observations and analysis of PSE detection and connection check signaling relative to PSE state machine described sequences.   Knowledge of this parameter is essential to the evaluation of detection timing behaviors.</t>
  </si>
  <si>
    <t>Peak connection check voltage on the Alt-A Pairset with Single Signature</t>
  </si>
  <si>
    <t>Peak connection check voltage on the Alt-B Pairset with Single Signature</t>
  </si>
  <si>
    <t>Peak connection check voltage on the Alt-A Pairset with Dual Signature</t>
  </si>
  <si>
    <t>Peak connection check voltage on the Alt-B Pairset with Dual Signature</t>
  </si>
  <si>
    <t>These voltages must fall into the valid detection voltage band:  2.8V to 10V.</t>
  </si>
  <si>
    <t>The performance of Connection check is insensitive to PD detection signature validity if CC_DET_SEQ = 0, 2, or 3.   If CC_DET_SEQ=1, then there should be no Connection Check given an invalid PD signature.</t>
  </si>
  <si>
    <t>Flag indication compliance to PSE state machine on the Alt-A Pairset.  1 is a PASS, 0 is a FAIL.</t>
  </si>
  <si>
    <t>This is a serious problem if the PSE is designed to do 4-pair powering.</t>
  </si>
  <si>
    <t>Flag indication that the 4-Pair PSE failed to produce any signaling on at least one Pairset when a valid PD signature was connected.</t>
  </si>
  <si>
    <t>Peak detection current @ &gt;1.5V on the Alt-A Pairset</t>
  </si>
  <si>
    <t>Peak detection current @ &gt;2.2V on the Alt-A Pairset</t>
  </si>
  <si>
    <t>Peak detection current @ &gt;1.5V on the Alt-B Pairset</t>
  </si>
  <si>
    <t>Peak detection current @ &gt;2.2V on the Alt-B Pairset</t>
  </si>
  <si>
    <t>Maximum expected detection voltage slew rate on the Alt-A Pairset</t>
  </si>
  <si>
    <t>Maximum expected detection voltage slew rate on the Alt-B Pairset</t>
  </si>
  <si>
    <r>
      <t>This parameter is derived based upon the peak current and the voltage effect it would have given the minimum PD input capacitance of 0.05</t>
    </r>
    <r>
      <rPr>
        <i/>
        <sz val="10"/>
        <rFont val="Symbol"/>
        <family val="1"/>
        <charset val="2"/>
      </rPr>
      <t>m</t>
    </r>
    <r>
      <rPr>
        <i/>
        <sz val="10"/>
        <rFont val="Arial"/>
        <family val="2"/>
      </rPr>
      <t>F on a pairset.</t>
    </r>
  </si>
  <si>
    <t>Time from start of detection until end of detection on the Alt-A Pairset</t>
  </si>
  <si>
    <t>Measurement will include effect of any slow slewing voltages above ~3V on leading and trailing edges of detection</t>
  </si>
  <si>
    <t>(IDLE state) Time from end of a detection sequence until start of a new detection sequence given an invalid Single Signature</t>
  </si>
  <si>
    <t>CC_DET_SEQ 0, 1, and 3 ONLY:  The time duration between the end of detection on the PRI Pairset and the start of detection on the SEC pairset.</t>
  </si>
  <si>
    <t>Not reported if CC_DET_SEQ= 2</t>
  </si>
  <si>
    <t>CC_DET_SEQ 2 ONLY:  The total time duration of Detection on both pairsets and Connection Check.</t>
  </si>
  <si>
    <t>CC_DET_SEQ 0, 3 ONLY:  The time from end of Connection Check until start of the first Pairset Detection.</t>
  </si>
  <si>
    <t>Not reported if CC_DET_SEQ= 1 or 2.</t>
  </si>
  <si>
    <t>With CC_DET_SEQ=2, there is no prescribed order or sequence of pairset detections and connection check.   The requirement is to complete all in 500msec.   The test will relax that requirement in cases where it is observed that at least one connection check and at least one pairset detection are fully completed in the final 500msec that the intent of the 802.3bt standard is accomplished.
Not Reported if CC_DET_SEQ= 0, 1, or 3.</t>
  </si>
  <si>
    <t>PSE Detection Scheme.  0= Voltage probing, 1= Current probing.</t>
  </si>
  <si>
    <t>In cases where both current and voltage probing are observed, the report will indicate '1' for current probing.</t>
  </si>
  <si>
    <t>The source impedance of the Detection probing on the Alt-A Pairset</t>
  </si>
  <si>
    <t>The source impedance of the Detection probing on the Alt-B Pairset</t>
  </si>
  <si>
    <t>Primarily applicable to current probes that may use series resistance to convert voltage into current.   Voltage probing PSE's effectively have zero output impedance and are reported as 0.  Current sourcing PSE's should show higher than 45KW unless they deploy a blocking diode to prevent reverse detection by another PSE port.</t>
  </si>
  <si>
    <t>Maximum Detection signature resistance that gets powered given a Single Signature PD</t>
  </si>
  <si>
    <t>Minimum Detection signature resistance that gets powered given a Single Signature PD</t>
  </si>
  <si>
    <t>Maximum Capacitive signature that gets powered given a Single Signature PD</t>
  </si>
  <si>
    <r>
      <t>Testing performed with 0.1, 5, 7, and 11</t>
    </r>
    <r>
      <rPr>
        <i/>
        <sz val="10"/>
        <rFont val="Symbol"/>
        <family val="1"/>
        <charset val="2"/>
      </rPr>
      <t>m</t>
    </r>
    <r>
      <rPr>
        <i/>
        <sz val="10"/>
        <rFont val="Arial"/>
        <family val="2"/>
      </rPr>
      <t>F capacitive sigantures</t>
    </r>
  </si>
  <si>
    <r>
      <t>Test resolves this to 1K</t>
    </r>
    <r>
      <rPr>
        <i/>
        <sz val="10"/>
        <rFont val="Symbol"/>
        <family val="1"/>
        <charset val="2"/>
      </rPr>
      <t>W</t>
    </r>
  </si>
  <si>
    <t>Maximum Detection signature resistance that gets powered on the Alt-A Pairset given a Dual Signature PD</t>
  </si>
  <si>
    <t>Maximum Detection signature resistance that gets powered on the Alt-B Pairset given a Dual Signature PD</t>
  </si>
  <si>
    <t>Minimum Detection signature resistance that gets powered on the Alt-A Pairset given a Dual Signature PD</t>
  </si>
  <si>
    <t>Minimum Detection signature resistance that gets powered on the Alt-B Pairset given a Dual Signature PD</t>
  </si>
  <si>
    <t>Maximum Capacitive signature that gets powered on the Alt-A Pairset given a Dual Signature PD</t>
  </si>
  <si>
    <t>Maximum Capacitive signature that gets powered on the Alt-B Pairset given a Dual Signature PD</t>
  </si>
  <si>
    <t>Test: cc_response</t>
  </si>
  <si>
    <t>Flag indicating that the PSE properly characterized a Single Signature PD prior to powering.  1= Success, 0= Failure.</t>
  </si>
  <si>
    <t>Flag indicating that the PSE properly characterized a Dual Signature PD prior to powering.  1= Success, 0= Failure.</t>
  </si>
  <si>
    <t>Flag indicating the count of Pairsets powered when a valid PD signature is connected only on the Alt-A Pairset.  0= No Pairsets powered, 1= Alt-A Pairset powered, 2= both pairsets powered.</t>
  </si>
  <si>
    <t>This test assesses PSE response to a 2-Pair PD connection.  In no case should more than one pairset power.</t>
  </si>
  <si>
    <t>Test: class_v</t>
  </si>
  <si>
    <t>Test: class_time</t>
  </si>
  <si>
    <t>Test: class_response</t>
  </si>
  <si>
    <t>Assess with Dual Signature adjusted to present 43mA signature for minimum class voltage assessment and 1mA class signature for maximum class voltage assessment.</t>
  </si>
  <si>
    <t>Maximum Class Event Voltage measured as the peak of both pairsets given a Single Signature PD emulation</t>
  </si>
  <si>
    <t>Minimum Class Event Voltage measured as the peak of both pairsets given a Single Signature PD emulation</t>
  </si>
  <si>
    <t>Median Mark region voltage from the peak of both pairsets given a Single Signature PD emulation</t>
  </si>
  <si>
    <t>Assess with Single Signature adjusted to present 43mA signature for minimum class voltage assessment and 1mA class signature for maximum class voltage assessment.</t>
  </si>
  <si>
    <t>Measured using a 5mA Mark load current.</t>
  </si>
  <si>
    <t>If the PSE utilizes a Class Probe given Single Signature PD connection, this is the maximum voltage following the completion of the class probe until the start of Event 1 Classification.</t>
  </si>
  <si>
    <t>Maximum Class Event Voltage on the Alt-A Pairset given a Dual Signature PD emulation</t>
  </si>
  <si>
    <t>Maximum Class Event Voltage on the Alt-B Pairset given a Dual Signature PD emulation</t>
  </si>
  <si>
    <t>Minimum Class Event Voltage on the Alt-A Pairset given a Dual Signature PD emulation</t>
  </si>
  <si>
    <t>Minimum Class Event Voltage on the Alt-B Pairset given a Dual Signature PD emulation</t>
  </si>
  <si>
    <t>Median Mark region voltage on the Alt-A Pairset given a Dual Signature PD emulation</t>
  </si>
  <si>
    <t>Median Mark region voltage on the Alt-B Pairset given a Dual Signature PD emulation</t>
  </si>
  <si>
    <t>Measured using a 5mA Mark load current on each pairset.</t>
  </si>
  <si>
    <t>If the PSE utilizes a Class Probe given Dual Signature PD connection, this is the maximum voltage following the completion of the class probe until the start of Event 1 Classification on the Alt-A Pairset.</t>
  </si>
  <si>
    <r>
      <t>If the PSE utilizes a Class Probe given Dual Signature PD connection, this is the maximum voltage following the completion of the class probe until the start of Event 1 Classification on the Alt-</t>
    </r>
    <r>
      <rPr>
        <b/>
        <sz val="10"/>
        <rFont val="Arial"/>
        <family val="2"/>
      </rPr>
      <t>A</t>
    </r>
    <r>
      <rPr>
        <sz val="10"/>
        <rFont val="Arial"/>
        <family val="2"/>
      </rPr>
      <t xml:space="preserve"> Pairset.</t>
    </r>
  </si>
  <si>
    <t>Flag indicating if a Class Probe is discovered given a Single Signature PD.  1= Class Probe Discovered, 0= No Class Probe.</t>
  </si>
  <si>
    <t>This is informational</t>
  </si>
  <si>
    <t>This must drop below 2.8V.  Will report as -1 if no Class Probe.</t>
  </si>
  <si>
    <t>This must drop below 2.8V on each pairset.  Will report as -1 if no Class Probe.</t>
  </si>
  <si>
    <t>Class Event Count in response to Class 7 (Single Signature) PD</t>
  </si>
  <si>
    <t>Duration of Event #1 (LCE) Class Pulse prior to power-up given a Single Signature PD connection.</t>
  </si>
  <si>
    <t>Minimum duration of any non-LCE Class Event prior to power-up given a Single Signature PD.</t>
  </si>
  <si>
    <t>Maximum duration of any non-LCE Class Event prior to power-up given a Single Signature PD.</t>
  </si>
  <si>
    <t>Minimum duration of any non-final Mark Event prior to power-up given a Single Signature PD.</t>
  </si>
  <si>
    <t>Maximum duration of any non-final Mark Event prior to power-up given a Single Signature PD.</t>
  </si>
  <si>
    <t>Will be reported as -1 if the PSE fails to apply power.</t>
  </si>
  <si>
    <t>If the PSE utilizes a Class Probe given Single Signature PD connection, this is the time duration from end-of-Class-Probe until start of Event  #1.</t>
  </si>
  <si>
    <t>Flag indicating if a Class Probe is discovered on the Alt-A Pairset given a Dual Signature PD.  1= Class Probe Discovered, 0= No Class Probe.</t>
  </si>
  <si>
    <t>Flag indicating if a Class Probe is discovered on the Alt-B Pairset given a Dual Signature PD.  1= Class Probe Discovered, 0= No Class Probe.</t>
  </si>
  <si>
    <t>Class Event Count on the Alt-A Pairset in response to a Dual Class 5 PD</t>
  </si>
  <si>
    <t>Class Event Count on the Alt-B Pairset in response to a Dual Class 5 PD</t>
  </si>
  <si>
    <t>Duration of Event #1 (LCE) Class Pulse prior to power-up on the Alt-A Pairset given a Dual Signature PD connection.</t>
  </si>
  <si>
    <t>Duration of Event #1 (LCE) Class Pulse prior to power-up on the Alt-B Pairset given a Dual Signature PD connection.</t>
  </si>
  <si>
    <t>Minimum duration of any non-LCE Class Event on the Alt-A Pairset prior to power-up given a Dual Signature PD.</t>
  </si>
  <si>
    <t>Minimum duration of any non-LCE Class Event on the Alt-B Pairset prior to power-up given a Dual Signature PD.</t>
  </si>
  <si>
    <t>Maximum duration of any non-LCE Class Event on the Alt-A Pairset prior to power-up given a Dual Signature PD.</t>
  </si>
  <si>
    <t>Maximum duration of any non-LCE Class Event on the Alt-B Pairset prior to power-up given a Dual Signature PD.</t>
  </si>
  <si>
    <t>Minimum duration of any non-final Mark Event on the Alt-A Pairset prior to power-up given a Dual Signature PD.</t>
  </si>
  <si>
    <t>Maximum duration of any non-final Mark Event on the Alt-A Pairset prior to power-up given a Dual Signature PD.</t>
  </si>
  <si>
    <t>Minimum duration of any non-final Mark Event on the Alt-B Pairset prior to power-up given a Dual Signature PD.</t>
  </si>
  <si>
    <t>Maximum duration of any non-final Mark Event on the Alt-B Pairset prior to power-up given a Dual Signature PD.</t>
  </si>
  <si>
    <t>Duration of the final Mark Event leading into Power-Up given a Single Signature PD.</t>
  </si>
  <si>
    <t>Duration of the final Mark Event on the Alt-A Pairset leading into Power-Up given a Dual Signature PD.</t>
  </si>
  <si>
    <t>Duration of the final Mark Event on the Alt-B Pairset leading into Power-Up given a Dual Signature PD.</t>
  </si>
  <si>
    <t>If the PSE utilizes a Class Probe on the Alt-A Pairset given a Dual Signature PD connection, this is the time duration from end-of-Class-Probe until start of Event  #1.</t>
  </si>
  <si>
    <t>If the PSE utilizes a Class Probe on the Alt-B Pairset given a Dual Signature PD connection, this is the time duration from end-of-Class-Probe until start of Event  #1.</t>
  </si>
  <si>
    <t>Test: class_err</t>
  </si>
  <si>
    <t>Class Event count in response to Class 3 (Single Signature) PD</t>
  </si>
  <si>
    <t>Class Event count in response to Class 4 (Single Signature) PD</t>
  </si>
  <si>
    <t>Class Event count in response to Class 5 (Single Signature) PD</t>
  </si>
  <si>
    <t>Class Event count in response to Class 6 (Single Signature) PD</t>
  </si>
  <si>
    <t>Class Event count in response to Class 7 (Single Signature) PD</t>
  </si>
  <si>
    <t>Class Event count in response to Class 8 (Single Signature) PD</t>
  </si>
  <si>
    <t>Class Event count on the Alt-A Pairset in response to a Dual Class 2 PD</t>
  </si>
  <si>
    <t>Class Event count on the Alt-B Pairset in response to a Dual Class 2 PD</t>
  </si>
  <si>
    <t>Class Event count on the Alt-A Pairset in response to a Dual Class 3 PD</t>
  </si>
  <si>
    <t>Class Event count on the Alt-B Pairset in response to a Dual Class 3 PD</t>
  </si>
  <si>
    <t>Class Event count on the Alt-A Pairset in response to a Dual Class 4 PD</t>
  </si>
  <si>
    <t>Class Event count on the Alt-B Pairset in response to a Dual Class 4 PD</t>
  </si>
  <si>
    <t>Class Event count on the Alt-A Pairset in response to a Dual Class 5 PD</t>
  </si>
  <si>
    <t>Class Event count on the Alt-B Pairset in response to a Dual Class 5 PD</t>
  </si>
  <si>
    <t>Maximum Single Signature PD Class that the PSE will assign at power-up</t>
  </si>
  <si>
    <t>Maximum Dual Signature PD Class that both Alt-A and Alt-B Pairsets will assign at power-up</t>
  </si>
  <si>
    <t>Flag indicating that the maximum power granted to Dual Signature PD's corresponds to the maximum power granted to Single Signature PD's.  1= Correspondance, 0 = Inconsistent</t>
  </si>
  <si>
    <t>Flag indicating which Pairset gets 2-Pair powered if and when the PSE performs 2-Pair powering.  Set to 0 if PSE always 4-Pair powers, 1 if Alt-A Pairset powered, 2 if Alt-B Pairset powered.</t>
  </si>
  <si>
    <t>Informational</t>
  </si>
  <si>
    <t>Primary (PRI) Pairset where Classification occurs given Single Signature PD connection.  1= Alt-A Pairset, 2= Alt-B Pairset, 12= Either Pairset.</t>
  </si>
  <si>
    <t>Classification Event current limit on the Alt-A Pairset.</t>
  </si>
  <si>
    <t>PSA test port configured to assure voltage holds above ~14V during these measurements</t>
  </si>
  <si>
    <t>Classification Event current limit on the Alt-B Pairset.</t>
  </si>
  <si>
    <t>Flag indicating if PSE powers the Alt-A Pairset a 52mA Class signature given a Dual Signature PD.  0= No Power. 1= Power Applied.</t>
  </si>
  <si>
    <t>Flag indicating if PSE powers the Alt-B Pairset a 52mA Class signature given a Dual Signature PD.  0= No Power. 1= Power Applied.</t>
  </si>
  <si>
    <t>Mark Event current limit on the Alt-A Pairset.</t>
  </si>
  <si>
    <t>Mark Event current limit on the Alt-B Pairset.</t>
  </si>
  <si>
    <t>PSE's should not power this signature.</t>
  </si>
  <si>
    <t>Test: class_lldp2</t>
  </si>
  <si>
    <t>Test: pwrup_time</t>
  </si>
  <si>
    <t>Time duration from the end of Detection and Connection Check until the end of the POWER_UP state given a Single Signature PD.</t>
  </si>
  <si>
    <t>Time duration from the end of Detection and Connection Check until the end of the POWER_UP state on the Alt-A Pairset given a Dual Signature PD.</t>
  </si>
  <si>
    <t>Time duration from the end of Detection and Connection Check until the end of the POWER_UP state on the Alt-B Pairset given a Dual Signature PD.</t>
  </si>
  <si>
    <r>
      <t>Estimated time (</t>
    </r>
    <r>
      <rPr>
        <sz val="10"/>
        <rFont val="Symbol"/>
        <family val="1"/>
        <charset val="2"/>
      </rPr>
      <t>m</t>
    </r>
    <r>
      <rPr>
        <sz val="10"/>
        <rFont val="Arial"/>
        <family val="2"/>
      </rPr>
      <t>sec) for the Alt-A Pairset to transit from 10% of Vpse to 90% of Vpse while applying power.</t>
    </r>
  </si>
  <si>
    <r>
      <t>Estimated time (</t>
    </r>
    <r>
      <rPr>
        <sz val="10"/>
        <rFont val="Symbol"/>
        <family val="1"/>
        <charset val="2"/>
      </rPr>
      <t>m</t>
    </r>
    <r>
      <rPr>
        <sz val="10"/>
        <rFont val="Arial"/>
        <family val="2"/>
      </rPr>
      <t>sec) for the Alt-B Pairset to transit from 10% of Vpse to 90% of Vpse while applying power.</t>
    </r>
  </si>
  <si>
    <t>Time duration between primary (PRI) Pairset power-up and secondary (SEC) pairset power-up given Single Signature Class 4.  Set to 0 for simultaneous power-ups and to -1 for 2-pair power-ups.</t>
  </si>
  <si>
    <t>Time duration between primary (PRI) Pairset power-up and secondary (SEC) pairset power-up given Single Signature Class 5.  Set to 0 for simultaneous power-ups and to -1 for 2-pair power-ups.</t>
  </si>
  <si>
    <t>Time duration between primary (PRI) Pairset power-up and secondary (SEC) pairset power-up given Dual Signature PD.  Set to 0 for simultaneous power-ups and to -1 for 2-pair power-ups.</t>
  </si>
  <si>
    <t>PSE must have both pairsets powered within ~75 msec of each other.  2-Pair power-ups not allowed.</t>
  </si>
  <si>
    <t>Test: pwrup_inrush</t>
  </si>
  <si>
    <t>Minimum 4-Pair Inrush current from power-up until 50msec after power-up given Single Signature Class 3 PD</t>
  </si>
  <si>
    <t>Minimum 4-Pair Inrush current from power-up until 50msec after power-up given Single Signature Class 5 PD</t>
  </si>
  <si>
    <t>Minimum 4-Pair Inrush current from power-up until 50msec after power-up given Single Signature Class 7 PD</t>
  </si>
  <si>
    <t>Minimum Alt-A Pairset Inrush current from power-up until 50msec after power-up given Dual Signature Class   PD</t>
  </si>
  <si>
    <t>Minimum Alt-B Pairset Inrush current from power-up until 50msec after power-up given Dual Signature Class   PD</t>
  </si>
  <si>
    <t>Maximum 4-Pair Inrush current from 1msec after power-up until shutdown given a Single Signature Class 3 PD</t>
  </si>
  <si>
    <t>All testin performed with foldback suppression to maintain minimum port voltage &gt; 30V while PSE is in current limiting state.</t>
  </si>
  <si>
    <t>Maximum 4-Pair Inrush current from 1msec after power-up until shutdown given a Single Signature Class 5 PD and given a PSE that grants a maximum of Class 4 power.</t>
  </si>
  <si>
    <t>Maximum 4-Pair Inrush current from 1msec after power-up until shutdown given a Single Signature Class 5 PD and given a PSE that grants greater than Class 4 power.</t>
  </si>
  <si>
    <t>Maximum 4-Pair Inrush current from 1msec after power-up until shutdown given a Single Signature Class 7 PD and given a PSE that grants a maximum of Class 4 power.</t>
  </si>
  <si>
    <t>Maximum 4-Pair Inrush current from 1msec after power-up until shutdown given a Single Signature Class 7 PD and given a PSE that grants greater than Class 4 power.</t>
  </si>
  <si>
    <t>Maximum 2-Pair Inrush current from 1msec after power-up until shutdown given a Single Signature Class 3 PD.</t>
  </si>
  <si>
    <t>Maximum 2-Pair Inrush current from 1msec after power-up until shutdown given a Single Signature Class 7 PD and given a PSE that grants a maximum of Class 4 power.</t>
  </si>
  <si>
    <t>Maximum 2-Pair Inrush current from 1msec after power-up until shutdown given a Single Signature Class 7 PD and given a PSE that grants greater than Class 4 power.</t>
  </si>
  <si>
    <t>Maximum 2-Pair Inrush current on the Alt-A Pairset from 1msec after power-up until shutdown given a Dual Signature Class 1 PD.</t>
  </si>
  <si>
    <t>Maximum 2-Pair Inrush current on the Alt-B Pairset from 1msec after power-up until shutdown given a Dual Signature Class 1 PD.</t>
  </si>
  <si>
    <t>Inrush Shutdown Time measured from power-up until power removal given Single Signature Class 3 PD - minimum of the Alt-A and Alt-B Pairsets</t>
  </si>
  <si>
    <t>Inrush Shutdown Time measured from power-up until power removal given Single Signature Class 3 PD - maximum of the Alt-A and Alt-B Pairsets</t>
  </si>
  <si>
    <t>Inrush Shutdown Time measured from power-up until power removal given Single Signature Class 7 PD - minimum of the Alt-A and Alt-B Pairsets</t>
  </si>
  <si>
    <t>Inrush Shutdown Time measured from power-up until power removal given Single Signature Class 7 PD - maximum of the Alt-A and Alt-B Pairsets</t>
  </si>
  <si>
    <t>If only one pairset powers, use the same figure for minPr and maxPr parameters</t>
  </si>
  <si>
    <t>Inrush Shutdown Time measured from power-up until power removal on the Alt-A Pairset given Dual Signature Class 1 PD</t>
  </si>
  <si>
    <t>Inrush Shutdown Time measured from power-up until power removal on the Alt-B Pairset given Dual Signature Class 1 PD</t>
  </si>
  <si>
    <t>Inrush Shutdown Time measured from power-up until power removal on both Pairsets given a Single Signture Class 7 PD and an inrush overload that is delayed by 25msec from power-up</t>
  </si>
  <si>
    <t>Inrush Shutdown Time measured on the Alt-A Pairset from power-up until power removal given a Dual Signture Class 1 PD and an inrush overload that is delayed by 25msec from power-up of the Alt-A Pairset</t>
  </si>
  <si>
    <t>Inrush Shutdown Time measured on the Alt-B Pairset from power-up until power removal given a Dual Signture Class 1 PD and an inrush overload that is delayed by 25msec from power-up of the Alt-B Pairset</t>
  </si>
  <si>
    <t>Flag indicating if PSE maintained power when a 45msec Inrush current overload is applied given a Single Signature Class 7 PD.  1= Power Maintained, 0= Power Removed.</t>
  </si>
  <si>
    <t>Flag indicating if PSE maintained power on the Alt-A Pairset when a 45msec Inrush current overload is applied given a Dual Signature Class 2 PD.  1= Power Maintained, 0= Power Removed.</t>
  </si>
  <si>
    <t>Flag indicating if PSE maintained power on the Alt-B Pairset when a 45msec Inrush current overload is applied given a Dual Signature Class 2 PD.  1= Power Maintained, 0= Power Removed.</t>
  </si>
  <si>
    <t>Inrush voltage on the Alt-A Pairset while the PSE is in current limit.</t>
  </si>
  <si>
    <t>Inrush voltage on the Alt-B Pairset while the PSE is in current limit.</t>
  </si>
  <si>
    <t>Informational - should be &gt; 30V</t>
  </si>
  <si>
    <t>PSE output voltage on the Alt-A Pairset when PSE is powered and lightly loaded (~1W).</t>
  </si>
  <si>
    <t>PSE output voltage on the Alt-B Pairset when PSE is powered and lightly loaded (~1W).</t>
  </si>
  <si>
    <r>
      <t xml:space="preserve">PSE output voltage on the Alt-A Pairset when PSE is powered and heavily loaded (~95% of </t>
    </r>
    <r>
      <rPr>
        <b/>
        <sz val="10"/>
        <rFont val="Arial"/>
        <family val="2"/>
      </rPr>
      <t>Pclass</t>
    </r>
    <r>
      <rPr>
        <sz val="10"/>
        <rFont val="Arial"/>
        <family val="2"/>
      </rPr>
      <t>).</t>
    </r>
  </si>
  <si>
    <r>
      <t xml:space="preserve">PSE output voltage on the Alt-B Pairset when PSE is powered and heavily loaded (~95% of </t>
    </r>
    <r>
      <rPr>
        <b/>
        <sz val="10"/>
        <rFont val="Arial"/>
        <family val="2"/>
      </rPr>
      <t>Pclass</t>
    </r>
    <r>
      <rPr>
        <sz val="10"/>
        <rFont val="Arial"/>
        <family val="2"/>
      </rPr>
      <t>).</t>
    </r>
  </si>
  <si>
    <t>Difference between Alt-A and Alt-B output voltages when PSE is 4-pair powered and has zero mA load.</t>
  </si>
  <si>
    <t>Low frequency (20Hz-150Hz) ripple measured on the Alt-A Pairset when the PSE is powered.  Measurement made at both low and high power load with maximum of the two reported.</t>
  </si>
  <si>
    <t>Low frequency (20Hz-150Hz) ripple measured on the Alt-B Pairset when the PSE is powered.  Measurement made at both low and high power load with maximum of the two reported.</t>
  </si>
  <si>
    <t>High frequency (50KHz-300KHz) noise measured on the Alt-A Pairset when the PSE is powered.  Measurement made at both low and high power load with maximum of the two reported.</t>
  </si>
  <si>
    <t>High frequency (50KHz-300KHz) noise measured on the Alt-B Pairset when the PSE is powered.  Measurement made at both low and high power load with maximum of the two reported.</t>
  </si>
  <si>
    <r>
      <t>AC peak-peak measurements are made with a PoE load capacitance of 0.05</t>
    </r>
    <r>
      <rPr>
        <i/>
        <sz val="10"/>
        <rFont val="Symbol"/>
        <family val="1"/>
        <charset val="2"/>
      </rPr>
      <t>m</t>
    </r>
    <r>
      <rPr>
        <i/>
        <sz val="10"/>
        <rFont val="Arial"/>
        <family val="2"/>
      </rPr>
      <t>F as this is the minimum possible input capacitance a PD will connect while PSE port is powered.</t>
    </r>
  </si>
  <si>
    <r>
      <t>Minimum voltage mesured on the Alt-B Pairset during a load transition from ~0.5W to ~</t>
    </r>
    <r>
      <rPr>
        <b/>
        <sz val="10"/>
        <rFont val="Arial"/>
        <family val="2"/>
      </rPr>
      <t xml:space="preserve">Pclass </t>
    </r>
    <r>
      <rPr>
        <sz val="10"/>
        <rFont val="Arial"/>
        <family val="2"/>
      </rPr>
      <t>and back over a short (&lt; 5msec) duration.</t>
    </r>
  </si>
  <si>
    <r>
      <t>Minimum voltage mesured on the Alt-A Pairset during a load transition from ~0.5W to ~</t>
    </r>
    <r>
      <rPr>
        <b/>
        <sz val="10"/>
        <rFont val="Arial"/>
        <family val="2"/>
      </rPr>
      <t xml:space="preserve">Pclass </t>
    </r>
    <r>
      <rPr>
        <sz val="10"/>
        <rFont val="Arial"/>
        <family val="2"/>
      </rPr>
      <t>and back over a short (&lt; 5msec) duration.</t>
    </r>
  </si>
  <si>
    <r>
      <t>Assess the IDLE Backoff voltage a Single Signature PD would see downstream of the full wave bridge with detection signature of 37K</t>
    </r>
    <r>
      <rPr>
        <i/>
        <sz val="10"/>
        <rFont val="Symbol"/>
        <family val="1"/>
        <charset val="2"/>
      </rPr>
      <t>W</t>
    </r>
    <r>
      <rPr>
        <i/>
        <sz val="10"/>
        <rFont val="Arial"/>
        <family val="2"/>
      </rPr>
      <t>.  The 802.3bt standard requires PSE to pass through IDLE and separately requires IDLE voltage ≤ 2.8V.   The parameter is treated as a Warning (Info mark) only because it is not clear that PSE-PD detection interoperability could be practically be affected by detection signaling that does not drop below 2.8V as a result of invalid detection backoff.</t>
    </r>
  </si>
  <si>
    <t xml:space="preserve">          Max_Asgn_Class_SS=</t>
  </si>
  <si>
    <t xml:space="preserve">                    Pcon_c1=</t>
  </si>
  <si>
    <t xml:space="preserve">                    Pcon_c2=</t>
  </si>
  <si>
    <t xml:space="preserve">                    Pcon_c3=</t>
  </si>
  <si>
    <t xml:space="preserve">                    Pcon_c4=</t>
  </si>
  <si>
    <t xml:space="preserve">                    Pcon_c5=</t>
  </si>
  <si>
    <t xml:space="preserve">                    Pcon_c6=</t>
  </si>
  <si>
    <t xml:space="preserve">                    Pcon_c7=</t>
  </si>
  <si>
    <t xml:space="preserve">                    Pcon_c8=</t>
  </si>
  <si>
    <t xml:space="preserve">                  Icon_%_c1=</t>
  </si>
  <si>
    <t xml:space="preserve">                  Icon_%_c2=</t>
  </si>
  <si>
    <t xml:space="preserve">                  Icon_%_c3=</t>
  </si>
  <si>
    <t xml:space="preserve">                  Icon_%_c4=</t>
  </si>
  <si>
    <t xml:space="preserve">                  Icon_%_c5=</t>
  </si>
  <si>
    <t xml:space="preserve">                  Icon_%_c6=</t>
  </si>
  <si>
    <t xml:space="preserve">                  Icon_%_c7=</t>
  </si>
  <si>
    <t xml:space="preserve">                  Icon_%_c8=</t>
  </si>
  <si>
    <t xml:space="preserve">              Type_N_Enable=</t>
  </si>
  <si>
    <t xml:space="preserve">            Pclass_LLDP_95%=</t>
  </si>
  <si>
    <t xml:space="preserve">            Pclass_LLDP_75%=</t>
  </si>
  <si>
    <t xml:space="preserve">          Max_Asgn_Class_DS=</t>
  </si>
  <si>
    <t xml:space="preserve">                  Pcon_c1DA=</t>
  </si>
  <si>
    <t xml:space="preserve">                Icon_%_c1DA=</t>
  </si>
  <si>
    <t xml:space="preserve">                  Pcon_c2DB=</t>
  </si>
  <si>
    <t xml:space="preserve">                  Pcon_c3DA=</t>
  </si>
  <si>
    <t xml:space="preserve">                  Pcon_c4DB=</t>
  </si>
  <si>
    <t xml:space="preserve">                Icon_%_c2DB=</t>
  </si>
  <si>
    <t xml:space="preserve">                Icon_%_c3DA=</t>
  </si>
  <si>
    <t xml:space="preserve">                Icon_%_c4DB=</t>
  </si>
  <si>
    <t>Watts</t>
  </si>
  <si>
    <t>%</t>
  </si>
  <si>
    <t xml:space="preserve">                  Pcon_c5DA=</t>
  </si>
  <si>
    <t xml:space="preserve">                Icon_%_c5DA=</t>
  </si>
  <si>
    <t xml:space="preserve">           PSE_LLDP_Time_SS=</t>
  </si>
  <si>
    <t>pwron_unbal</t>
  </si>
  <si>
    <t xml:space="preserve">            pseP2pUnbal_c4A=</t>
  </si>
  <si>
    <t xml:space="preserve">            pseP2pUnbal_c4B=</t>
  </si>
  <si>
    <t xml:space="preserve">            pseP2pUnbal_c5A=</t>
  </si>
  <si>
    <t xml:space="preserve">            pseP2pUnbal_c5B=</t>
  </si>
  <si>
    <t xml:space="preserve">            pseP2pUnbal_c6A=</t>
  </si>
  <si>
    <t xml:space="preserve">            pseP2pUnbal_c6B=</t>
  </si>
  <si>
    <t xml:space="preserve">            pseP2pUnbal_c7A=</t>
  </si>
  <si>
    <t xml:space="preserve">            pseP2pUnbal_c7B=</t>
  </si>
  <si>
    <t xml:space="preserve">            pseP2pUnbal_c8A=</t>
  </si>
  <si>
    <t xml:space="preserve">            pseP2pUnbal_c8B=</t>
  </si>
  <si>
    <t xml:space="preserve">                LLDP_Length=</t>
  </si>
  <si>
    <t xml:space="preserve">               PSE_Pwr_Pair=</t>
  </si>
  <si>
    <t xml:space="preserve">            PSE_MDI_Pwr_Sup=</t>
  </si>
  <si>
    <t xml:space="preserve">              PSE_Pwr_Class=</t>
  </si>
  <si>
    <t xml:space="preserve">        PSE_Source_Priority=</t>
  </si>
  <si>
    <t xml:space="preserve">               PSE_Ext_Type=</t>
  </si>
  <si>
    <t xml:space="preserve">          PSE_Ext_Status_SS=</t>
  </si>
  <si>
    <t xml:space="preserve">           PSE_Ext_Class_SS=</t>
  </si>
  <si>
    <t xml:space="preserve">             PSE_Max_Pwr_SS=</t>
  </si>
  <si>
    <t xml:space="preserve">         Link_Down_Shutdown=</t>
  </si>
  <si>
    <t xml:space="preserve">          PSE_Echo_Time_1SS=</t>
  </si>
  <si>
    <t>sec</t>
  </si>
  <si>
    <t xml:space="preserve">         PSE_Alloc_Time_1SS=</t>
  </si>
  <si>
    <t xml:space="preserve">          PSE_Echo_Time_2SS=</t>
  </si>
  <si>
    <t xml:space="preserve">         PSE_Alloc_Time_2SS=</t>
  </si>
  <si>
    <t>Time from Power On to 1st LLDP Frame.  -1 = No Frame Received &lt; 45 seconds</t>
  </si>
  <si>
    <t>TLV Length Field. 29 for 802.3bt</t>
  </si>
  <si>
    <t>MDI Power Support Field.  4 bit value where bits 0-2 are set and bit 3 is don't care.</t>
  </si>
  <si>
    <t>MDI 802.3at PSE Class Support.  Class 4 and above will specify 4</t>
  </si>
  <si>
    <t>Extended PSE Type.  Either Type-3 or Type-4</t>
  </si>
  <si>
    <t>Powering Status of PSE. =41 if set to Both_Alts and 4pr_Pwr_Single
=21 if et to Alt_A or Alt_B and 2pr_Pwr. Otherwise set to 0.</t>
  </si>
  <si>
    <t>Assigned Class available from the PSE.  
=41 if Class between 1 and 8 and 4pr_Pwr_Single. 
=21 if Class between 1 and 4 and 2pr_Pwr. Otherwise set to 0</t>
  </si>
  <si>
    <t>Time from a PD request for a change to a low power until the frame containing the Echo of that request is received</t>
  </si>
  <si>
    <t>Time from a PD request for a change to a low power until the frame containing the Allocation of that request is received</t>
  </si>
  <si>
    <t>Power Allocated by the PSE when requesting a change to a low power</t>
  </si>
  <si>
    <t>Time from a PD request for a change to the max power available until the frame containing the Echo of that request is received</t>
  </si>
  <si>
    <t>Time from a PD request for a change to the max power available until the frame containing the Allocation of that request is received</t>
  </si>
  <si>
    <t>Disconnect the LAN. Set to 1 if Power NOT removed. 0 if Power removed</t>
  </si>
  <si>
    <t xml:space="preserve">           PSE_Pwr_Class_DS=</t>
  </si>
  <si>
    <t>Value of the Dual-sig Extended Class for Alt-A and Alt-B. Set to 1 if both TLVs are set to Single Signature otherwise set to 0.</t>
  </si>
  <si>
    <t xml:space="preserve">Test: pwron_unbal                  </t>
  </si>
  <si>
    <t>The maximum classification a PSE will assign to a Single Signature PD through either event counts or LLDP.</t>
  </si>
  <si>
    <t>This governs the minimum power the PSE is required to source to all Single Signature PD's.</t>
  </si>
  <si>
    <t>This governs the minimum power the PSE is required to source on both pairsets to all Dual Signature PD's.</t>
  </si>
  <si>
    <t>Maximum sustainded power (in watts) to a Class 1 PD</t>
  </si>
  <si>
    <t>Maximum sustainded power (in watts) to a Class 2 PD</t>
  </si>
  <si>
    <t>Maximum sustainded power (in watts) to a Class 3 PD</t>
  </si>
  <si>
    <t>Maximum sustainded power (in watts) to a Class 4 PD</t>
  </si>
  <si>
    <t>Maximum sustainded power (in watts) to a Class 5 PD</t>
  </si>
  <si>
    <t>Maximum sustainded power (in watts) to a Class 6 PD</t>
  </si>
  <si>
    <t>Maximum sustainded power (in watts) to a Class 7 PD</t>
  </si>
  <si>
    <t>Maximum sustainded power (in watts) to a Class 8 PD</t>
  </si>
  <si>
    <r>
      <t xml:space="preserve">Maximum sustained load current as a % of </t>
    </r>
    <r>
      <rPr>
        <b/>
        <sz val="10"/>
        <rFont val="Arial"/>
        <family val="2"/>
      </rPr>
      <t xml:space="preserve">Icon </t>
    </r>
    <r>
      <rPr>
        <sz val="10"/>
        <rFont val="Arial"/>
        <family val="2"/>
      </rPr>
      <t>for a Class 1 PD</t>
    </r>
    <r>
      <rPr>
        <sz val="10"/>
        <rFont val="Arial"/>
        <family val="2"/>
      </rPr>
      <t xml:space="preserve">, the minimum required load current associated with </t>
    </r>
    <r>
      <rPr>
        <b/>
        <sz val="10"/>
        <rFont val="Arial"/>
        <family val="2"/>
      </rPr>
      <t>Pclass</t>
    </r>
    <r>
      <rPr>
        <sz val="10"/>
        <rFont val="Arial"/>
        <family val="2"/>
      </rPr>
      <t>.   To pass, this should be ≥ 100%.</t>
    </r>
  </si>
  <si>
    <r>
      <t xml:space="preserve">Maximum sustained load current as a % of </t>
    </r>
    <r>
      <rPr>
        <b/>
        <sz val="10"/>
        <rFont val="Arial"/>
        <family val="2"/>
      </rPr>
      <t xml:space="preserve">Icon </t>
    </r>
    <r>
      <rPr>
        <sz val="10"/>
        <rFont val="Arial"/>
        <family val="2"/>
      </rPr>
      <t>for a Class 2 PD</t>
    </r>
    <r>
      <rPr>
        <sz val="10"/>
        <rFont val="Arial"/>
        <family val="2"/>
      </rPr>
      <t xml:space="preserve">, the minimum required load current associated with </t>
    </r>
    <r>
      <rPr>
        <b/>
        <sz val="10"/>
        <rFont val="Arial"/>
        <family val="2"/>
      </rPr>
      <t>Pclass</t>
    </r>
    <r>
      <rPr>
        <sz val="10"/>
        <rFont val="Arial"/>
        <family val="2"/>
      </rPr>
      <t>.   To pass, this should be ≥ 100%.</t>
    </r>
  </si>
  <si>
    <r>
      <t xml:space="preserve">Maximum sustained load current as a % of </t>
    </r>
    <r>
      <rPr>
        <b/>
        <sz val="10"/>
        <rFont val="Arial"/>
        <family val="2"/>
      </rPr>
      <t xml:space="preserve">Icon </t>
    </r>
    <r>
      <rPr>
        <sz val="10"/>
        <rFont val="Arial"/>
        <family val="2"/>
      </rPr>
      <t>for a Class 3 PD</t>
    </r>
    <r>
      <rPr>
        <sz val="10"/>
        <rFont val="Arial"/>
        <family val="2"/>
      </rPr>
      <t xml:space="preserve">, the minimum required load current associated with </t>
    </r>
    <r>
      <rPr>
        <b/>
        <sz val="10"/>
        <rFont val="Arial"/>
        <family val="2"/>
      </rPr>
      <t>Pclass</t>
    </r>
    <r>
      <rPr>
        <sz val="10"/>
        <rFont val="Arial"/>
        <family val="2"/>
      </rPr>
      <t>.   To pass, this should be ≥ 100%.</t>
    </r>
  </si>
  <si>
    <r>
      <t xml:space="preserve">Maximum sustained load current as a % of </t>
    </r>
    <r>
      <rPr>
        <b/>
        <sz val="10"/>
        <rFont val="Arial"/>
        <family val="2"/>
      </rPr>
      <t xml:space="preserve">Icon </t>
    </r>
    <r>
      <rPr>
        <sz val="10"/>
        <rFont val="Arial"/>
        <family val="2"/>
      </rPr>
      <t>for a Class 4 PD</t>
    </r>
    <r>
      <rPr>
        <sz val="10"/>
        <rFont val="Arial"/>
        <family val="2"/>
      </rPr>
      <t xml:space="preserve">, the minimum required load current associated with </t>
    </r>
    <r>
      <rPr>
        <b/>
        <sz val="10"/>
        <rFont val="Arial"/>
        <family val="2"/>
      </rPr>
      <t>Pclass</t>
    </r>
    <r>
      <rPr>
        <sz val="10"/>
        <rFont val="Arial"/>
        <family val="2"/>
      </rPr>
      <t>.   To pass, this should be ≥ 100%.</t>
    </r>
  </si>
  <si>
    <r>
      <t xml:space="preserve">Maximum sustained load current as a % of </t>
    </r>
    <r>
      <rPr>
        <b/>
        <sz val="10"/>
        <rFont val="Arial"/>
        <family val="2"/>
      </rPr>
      <t xml:space="preserve">Icon </t>
    </r>
    <r>
      <rPr>
        <sz val="10"/>
        <rFont val="Arial"/>
        <family val="2"/>
      </rPr>
      <t>for a Class 8 PD</t>
    </r>
    <r>
      <rPr>
        <sz val="10"/>
        <rFont val="Arial"/>
        <family val="2"/>
      </rPr>
      <t xml:space="preserve">, the minimum required load current associated with </t>
    </r>
    <r>
      <rPr>
        <b/>
        <sz val="10"/>
        <rFont val="Arial"/>
        <family val="2"/>
      </rPr>
      <t>Pclass</t>
    </r>
    <r>
      <rPr>
        <sz val="10"/>
        <rFont val="Arial"/>
        <family val="2"/>
      </rPr>
      <t>.   To pass, this should be ≥ 100%.</t>
    </r>
  </si>
  <si>
    <r>
      <t xml:space="preserve">Maximum sustained load current as a % of </t>
    </r>
    <r>
      <rPr>
        <b/>
        <sz val="10"/>
        <rFont val="Arial"/>
        <family val="2"/>
      </rPr>
      <t xml:space="preserve">Icon </t>
    </r>
    <r>
      <rPr>
        <sz val="10"/>
        <rFont val="Arial"/>
        <family val="2"/>
      </rPr>
      <t>for a Class 5 PD</t>
    </r>
    <r>
      <rPr>
        <sz val="10"/>
        <rFont val="Arial"/>
        <family val="2"/>
      </rPr>
      <t xml:space="preserve">, the minimum required load current associated with </t>
    </r>
    <r>
      <rPr>
        <b/>
        <sz val="10"/>
        <rFont val="Arial"/>
        <family val="2"/>
      </rPr>
      <t>Pclass</t>
    </r>
    <r>
      <rPr>
        <sz val="10"/>
        <rFont val="Arial"/>
        <family val="2"/>
      </rPr>
      <t>.   To pass, this should be ≥ 100%.</t>
    </r>
  </si>
  <si>
    <r>
      <t xml:space="preserve">Maximum sustained load current as a % of </t>
    </r>
    <r>
      <rPr>
        <b/>
        <sz val="10"/>
        <rFont val="Arial"/>
        <family val="2"/>
      </rPr>
      <t xml:space="preserve">Icon </t>
    </r>
    <r>
      <rPr>
        <sz val="10"/>
        <rFont val="Arial"/>
        <family val="2"/>
      </rPr>
      <t>for a Class 6 PD</t>
    </r>
    <r>
      <rPr>
        <sz val="10"/>
        <rFont val="Arial"/>
        <family val="2"/>
      </rPr>
      <t xml:space="preserve">, the minimum required load current associated with </t>
    </r>
    <r>
      <rPr>
        <b/>
        <sz val="10"/>
        <rFont val="Arial"/>
        <family val="2"/>
      </rPr>
      <t>Pclass</t>
    </r>
    <r>
      <rPr>
        <sz val="10"/>
        <rFont val="Arial"/>
        <family val="2"/>
      </rPr>
      <t>.   To pass, this should be ≥ 100%.</t>
    </r>
  </si>
  <si>
    <r>
      <t xml:space="preserve">Maximum sustained load current as a % of </t>
    </r>
    <r>
      <rPr>
        <b/>
        <sz val="10"/>
        <rFont val="Arial"/>
        <family val="2"/>
      </rPr>
      <t xml:space="preserve">Icon </t>
    </r>
    <r>
      <rPr>
        <sz val="10"/>
        <rFont val="Arial"/>
        <family val="2"/>
      </rPr>
      <t>for a Class 7 PD</t>
    </r>
    <r>
      <rPr>
        <sz val="10"/>
        <rFont val="Arial"/>
        <family val="2"/>
      </rPr>
      <t xml:space="preserve">, the minimum required load current associated with </t>
    </r>
    <r>
      <rPr>
        <b/>
        <sz val="10"/>
        <rFont val="Arial"/>
        <family val="2"/>
      </rPr>
      <t>Pclass</t>
    </r>
    <r>
      <rPr>
        <sz val="10"/>
        <rFont val="Arial"/>
        <family val="2"/>
      </rPr>
      <t>.   To pass, this should be ≥ 100%.</t>
    </r>
  </si>
  <si>
    <r>
      <t xml:space="preserve">Powering status when a load of ~ 90% </t>
    </r>
    <r>
      <rPr>
        <b/>
        <sz val="10"/>
        <rFont val="Arial"/>
        <family val="2"/>
      </rPr>
      <t xml:space="preserve">Pclass  </t>
    </r>
    <r>
      <rPr>
        <sz val="10"/>
        <rFont val="Arial"/>
        <family val="2"/>
      </rPr>
      <t xml:space="preserve">(Icon) is applied at 80 msec following power-up.   
</t>
    </r>
  </si>
  <si>
    <t>= 1 if PHY granting PSE maintains power or if an LLDP granting PSE removes power
= 0 if PHY granting PSE removes power or if an LLDP granting PSE maintains power</t>
  </si>
  <si>
    <t>LLDP Granting PSE's Only:  Power status when a negotiation for 95% of the maximum available PSE port power is negotiated, then the corresponding PD load with maximum cable loss is applied.</t>
  </si>
  <si>
    <t>LLDP Granting PSE's Only:  Power status when a negotiation for 75% of the maximum available PSE port power is negotiated, then the corresponding PD load with maximum cable loss is applied.</t>
  </si>
  <si>
    <t>The Pclass_pd value associated with the 95% (or 75%) maximum power grant is computed, then from that and the PSE voltage, the PSE load is computed and applied following the LLDP negotiation.</t>
  </si>
  <si>
    <r>
      <t>The maximum classifications a PSE will assign to a Dual Signature PD (</t>
    </r>
    <r>
      <rPr>
        <u/>
        <sz val="10"/>
        <rFont val="Arial"/>
        <family val="2"/>
      </rPr>
      <t>on both pairsets</t>
    </r>
    <r>
      <rPr>
        <sz val="10"/>
        <rFont val="Arial"/>
        <family val="2"/>
      </rPr>
      <t>) through either event counts or LLDP.</t>
    </r>
  </si>
  <si>
    <t>Maximum sustainded power on the Alt-A pairset (in watts) to a Dual Class 1 PD</t>
  </si>
  <si>
    <t>Maximum sustainded power on the Alt-B pairset (in watts) to a Dual Class 2 PD</t>
  </si>
  <si>
    <r>
      <t>Given a Dual Class 1 PD, the maximum sustained Alt-A load current as a % of</t>
    </r>
    <r>
      <rPr>
        <b/>
        <sz val="10"/>
        <rFont val="Arial"/>
        <family val="2"/>
      </rPr>
      <t xml:space="preserve"> Icon_2p</t>
    </r>
    <r>
      <rPr>
        <sz val="10"/>
        <rFont val="Arial"/>
        <family val="2"/>
      </rPr>
      <t xml:space="preserve">, the minimum required load current associated with </t>
    </r>
    <r>
      <rPr>
        <b/>
        <sz val="10"/>
        <rFont val="Arial"/>
        <family val="2"/>
      </rPr>
      <t>Pclass_2p</t>
    </r>
    <r>
      <rPr>
        <sz val="10"/>
        <rFont val="Arial"/>
        <family val="2"/>
      </rPr>
      <t>.   To pass, this should be ≥ 100%.</t>
    </r>
  </si>
  <si>
    <r>
      <t>Given a Dual Class 2 PD, the maximum sustained Alt-B load current as a % of</t>
    </r>
    <r>
      <rPr>
        <b/>
        <sz val="10"/>
        <rFont val="Arial"/>
        <family val="2"/>
      </rPr>
      <t xml:space="preserve"> Icon_2p</t>
    </r>
    <r>
      <rPr>
        <sz val="10"/>
        <rFont val="Arial"/>
        <family val="2"/>
      </rPr>
      <t xml:space="preserve">, the minimum required load current associated with </t>
    </r>
    <r>
      <rPr>
        <b/>
        <sz val="10"/>
        <rFont val="Arial"/>
        <family val="2"/>
      </rPr>
      <t>Pclass_2p</t>
    </r>
    <r>
      <rPr>
        <sz val="10"/>
        <rFont val="Arial"/>
        <family val="2"/>
      </rPr>
      <t>.   To pass, this should be ≥ 100%.</t>
    </r>
  </si>
  <si>
    <t xml:space="preserve">If a PSE powers Class 4 with 4-Pairs:
The powering status when a total load of ~90% Icon is shifted onto the Alt-A pairset and the load current on the Alt-B pairset is zero mA.
</t>
  </si>
  <si>
    <r>
      <t xml:space="preserve">Maximum sustained power must equal or exceed </t>
    </r>
    <r>
      <rPr>
        <b/>
        <i/>
        <sz val="10"/>
        <rFont val="Arial"/>
        <family val="2"/>
      </rPr>
      <t>Pclass</t>
    </r>
    <r>
      <rPr>
        <i/>
        <sz val="10"/>
        <rFont val="Arial"/>
        <family val="2"/>
      </rPr>
      <t xml:space="preserve"> as defined in 802.3bt.   </t>
    </r>
    <r>
      <rPr>
        <b/>
        <i/>
        <sz val="10"/>
        <rFont val="Arial"/>
        <family val="2"/>
      </rPr>
      <t xml:space="preserve">Pclass </t>
    </r>
    <r>
      <rPr>
        <i/>
        <sz val="10"/>
        <rFont val="Arial"/>
        <family val="2"/>
      </rPr>
      <t xml:space="preserve">is dependent on:
1.  Number of powered pairs
2.  PSE output voltage </t>
    </r>
    <r>
      <rPr>
        <b/>
        <i/>
        <sz val="10"/>
        <rFont val="Arial"/>
        <family val="2"/>
      </rPr>
      <t>Vpse</t>
    </r>
    <r>
      <rPr>
        <i/>
        <sz val="10"/>
        <rFont val="Arial"/>
        <family val="2"/>
      </rPr>
      <t xml:space="preserve"> under load
3.  PSE assigned class (that is the minimum of </t>
    </r>
    <r>
      <rPr>
        <b/>
        <i/>
        <sz val="10"/>
        <rFont val="Arial"/>
        <family val="2"/>
      </rPr>
      <t>PD Class</t>
    </r>
    <r>
      <rPr>
        <i/>
        <sz val="10"/>
        <rFont val="Arial"/>
        <family val="2"/>
      </rPr>
      <t xml:space="preserve"> and </t>
    </r>
    <r>
      <rPr>
        <b/>
        <i/>
        <sz val="10"/>
        <rFont val="Arial"/>
        <family val="2"/>
      </rPr>
      <t>Max_Asgn_Class_SS</t>
    </r>
    <r>
      <rPr>
        <i/>
        <sz val="10"/>
        <rFont val="Arial"/>
        <family val="2"/>
      </rPr>
      <t xml:space="preserve">)
</t>
    </r>
    <r>
      <rPr>
        <b/>
        <i/>
        <sz val="10"/>
        <rFont val="Arial"/>
        <family val="2"/>
      </rPr>
      <t>Icon_%_cX</t>
    </r>
    <r>
      <rPr>
        <i/>
        <sz val="10"/>
        <rFont val="Arial"/>
        <family val="2"/>
      </rPr>
      <t xml:space="preserve"> is a ratio of the measured maximum sustained load current to</t>
    </r>
    <r>
      <rPr>
        <b/>
        <i/>
        <sz val="10"/>
        <rFont val="Arial"/>
        <family val="2"/>
      </rPr>
      <t xml:space="preserve"> Icon </t>
    </r>
    <r>
      <rPr>
        <i/>
        <sz val="10"/>
        <rFont val="Arial"/>
        <family val="2"/>
      </rPr>
      <t xml:space="preserve">that is </t>
    </r>
    <r>
      <rPr>
        <b/>
        <i/>
        <sz val="10"/>
        <rFont val="Arial"/>
        <family val="2"/>
      </rPr>
      <t>Pclass</t>
    </r>
    <r>
      <rPr>
        <i/>
        <sz val="10"/>
        <rFont val="Arial"/>
        <family val="2"/>
      </rPr>
      <t xml:space="preserve"> / </t>
    </r>
    <r>
      <rPr>
        <b/>
        <i/>
        <sz val="10"/>
        <rFont val="Arial"/>
        <family val="2"/>
      </rPr>
      <t>Vpse</t>
    </r>
    <r>
      <rPr>
        <i/>
        <sz val="10"/>
        <rFont val="Arial"/>
        <family val="2"/>
      </rPr>
      <t xml:space="preserve">.   Like </t>
    </r>
    <r>
      <rPr>
        <b/>
        <i/>
        <sz val="10"/>
        <rFont val="Arial"/>
        <family val="2"/>
      </rPr>
      <t>Pclass</t>
    </r>
    <r>
      <rPr>
        <i/>
        <sz val="10"/>
        <rFont val="Arial"/>
        <family val="2"/>
      </rPr>
      <t xml:space="preserve">, </t>
    </r>
    <r>
      <rPr>
        <b/>
        <i/>
        <sz val="10"/>
        <rFont val="Arial"/>
        <family val="2"/>
      </rPr>
      <t>Icon</t>
    </r>
    <r>
      <rPr>
        <i/>
        <sz val="10"/>
        <rFont val="Arial"/>
        <family val="2"/>
      </rPr>
      <t xml:space="preserve"> is limited by </t>
    </r>
    <r>
      <rPr>
        <b/>
        <i/>
        <sz val="10"/>
        <rFont val="Arial"/>
        <family val="2"/>
      </rPr>
      <t xml:space="preserve">Max_Asgn_Class_SS </t>
    </r>
    <r>
      <rPr>
        <i/>
        <sz val="10"/>
        <rFont val="Arial"/>
        <family val="2"/>
      </rPr>
      <t>in power demoted situations.</t>
    </r>
  </si>
  <si>
    <t>If the PSE powers with just 2 pairs, set to -1.   If 4-Pair powered PSE tolerates the load unbalance, set to 1.  Otherwise, set to 0.</t>
  </si>
  <si>
    <t xml:space="preserve">If a PSE powers Class 4 with 4-Pairs:
The powering status when a total load of ~90% Icon is shifted onto the Alt-B pairset and the load current on the Alt-A pairset is zero mA.
</t>
  </si>
  <si>
    <r>
      <t xml:space="preserve">As described above, </t>
    </r>
    <r>
      <rPr>
        <b/>
        <i/>
        <sz val="10"/>
        <rFont val="Arial"/>
        <family val="2"/>
      </rPr>
      <t>Icon</t>
    </r>
    <r>
      <rPr>
        <i/>
        <sz val="10"/>
        <rFont val="Arial"/>
        <family val="2"/>
      </rPr>
      <t xml:space="preserve"> is determined as a function of:
1.  PSE output voltage </t>
    </r>
    <r>
      <rPr>
        <b/>
        <i/>
        <sz val="10"/>
        <rFont val="Arial"/>
        <family val="2"/>
      </rPr>
      <t>Vpse</t>
    </r>
    <r>
      <rPr>
        <i/>
        <sz val="10"/>
        <rFont val="Arial"/>
        <family val="2"/>
      </rPr>
      <t xml:space="preserve"> under load
2.  PSE assigned class (that is the minimum of </t>
    </r>
    <r>
      <rPr>
        <b/>
        <i/>
        <sz val="10"/>
        <rFont val="Arial"/>
        <family val="2"/>
      </rPr>
      <t xml:space="preserve">PD Class </t>
    </r>
    <r>
      <rPr>
        <i/>
        <sz val="10"/>
        <rFont val="Arial"/>
        <family val="2"/>
      </rPr>
      <t xml:space="preserve">and </t>
    </r>
    <r>
      <rPr>
        <b/>
        <i/>
        <sz val="10"/>
        <rFont val="Arial"/>
        <family val="2"/>
      </rPr>
      <t>Max_Asgn_Class_SS</t>
    </r>
    <r>
      <rPr>
        <i/>
        <sz val="10"/>
        <rFont val="Arial"/>
        <family val="2"/>
      </rPr>
      <t>)</t>
    </r>
  </si>
  <si>
    <r>
      <t xml:space="preserve">The powering status when a total load of ~90% </t>
    </r>
    <r>
      <rPr>
        <b/>
        <sz val="10"/>
        <rFont val="Arial"/>
        <family val="2"/>
      </rPr>
      <t>Icon</t>
    </r>
    <r>
      <rPr>
        <sz val="10"/>
        <rFont val="Arial"/>
        <family val="2"/>
      </rPr>
      <t xml:space="preserve"> is split such that the Alt-A pairset gets </t>
    </r>
    <r>
      <rPr>
        <b/>
        <sz val="10"/>
        <rFont val="Arial"/>
        <family val="2"/>
      </rPr>
      <t xml:space="preserve">Icon_2p_unb </t>
    </r>
    <r>
      <rPr>
        <sz val="10"/>
        <rFont val="Arial"/>
        <family val="2"/>
      </rPr>
      <t>and the Alt-B pairset gets the remaining load current (90% *</t>
    </r>
    <r>
      <rPr>
        <b/>
        <sz val="10"/>
        <rFont val="Arial"/>
        <family val="2"/>
      </rPr>
      <t xml:space="preserve"> Icon</t>
    </r>
    <r>
      <rPr>
        <sz val="10"/>
        <rFont val="Arial"/>
        <family val="2"/>
      </rPr>
      <t xml:space="preserve"> - </t>
    </r>
    <r>
      <rPr>
        <b/>
        <sz val="10"/>
        <rFont val="Arial"/>
        <family val="2"/>
      </rPr>
      <t>Icon_2p_unb</t>
    </r>
    <r>
      <rPr>
        <sz val="10"/>
        <rFont val="Arial"/>
        <family val="2"/>
      </rPr>
      <t xml:space="preserve">).   </t>
    </r>
    <r>
      <rPr>
        <b/>
        <sz val="10"/>
        <rFont val="Arial"/>
        <family val="2"/>
      </rPr>
      <t>Icon_2p_unb</t>
    </r>
    <r>
      <rPr>
        <sz val="10"/>
        <rFont val="Arial"/>
        <family val="2"/>
      </rPr>
      <t xml:space="preserve"> = 560mA for assigned class 5, 692mA for assigned class 6, 794mA for assigned class 7, and 948mA for assigned class 8.</t>
    </r>
  </si>
  <si>
    <r>
      <t xml:space="preserve">The powering status when a total load of ~90% </t>
    </r>
    <r>
      <rPr>
        <b/>
        <sz val="10"/>
        <rFont val="Arial"/>
        <family val="2"/>
      </rPr>
      <t>Icon</t>
    </r>
    <r>
      <rPr>
        <sz val="10"/>
        <rFont val="Arial"/>
        <family val="2"/>
      </rPr>
      <t xml:space="preserve"> is split such that the Alt-B pairset gets </t>
    </r>
    <r>
      <rPr>
        <b/>
        <sz val="10"/>
        <rFont val="Arial"/>
        <family val="2"/>
      </rPr>
      <t xml:space="preserve">Icon_2p_unb </t>
    </r>
    <r>
      <rPr>
        <sz val="10"/>
        <rFont val="Arial"/>
        <family val="2"/>
      </rPr>
      <t>and the Alt-A pairset gets the remaining load current (90% *</t>
    </r>
    <r>
      <rPr>
        <b/>
        <sz val="10"/>
        <rFont val="Arial"/>
        <family val="2"/>
      </rPr>
      <t xml:space="preserve"> Icon</t>
    </r>
    <r>
      <rPr>
        <sz val="10"/>
        <rFont val="Arial"/>
        <family val="2"/>
      </rPr>
      <t xml:space="preserve"> - </t>
    </r>
    <r>
      <rPr>
        <b/>
        <sz val="10"/>
        <rFont val="Arial"/>
        <family val="2"/>
      </rPr>
      <t>Icon_2p_unb</t>
    </r>
    <r>
      <rPr>
        <sz val="10"/>
        <rFont val="Arial"/>
        <family val="2"/>
      </rPr>
      <t xml:space="preserve">).   </t>
    </r>
    <r>
      <rPr>
        <b/>
        <sz val="10"/>
        <rFont val="Arial"/>
        <family val="2"/>
      </rPr>
      <t>Icon_2p_unb</t>
    </r>
    <r>
      <rPr>
        <sz val="10"/>
        <rFont val="Arial"/>
        <family val="2"/>
      </rPr>
      <t xml:space="preserve"> = 560mA for assigned class 5, 692mA for assigned class 6, 794mA for assigned class 7, and 948mA for assigned class 8.</t>
    </r>
  </si>
  <si>
    <r>
      <t xml:space="preserve">Since the Request frame transmitted is from an emulated </t>
    </r>
    <r>
      <rPr>
        <b/>
        <i/>
        <sz val="10"/>
        <rFont val="Arial"/>
        <family val="2"/>
      </rPr>
      <t>Class 8</t>
    </r>
    <r>
      <rPr>
        <i/>
        <sz val="10"/>
        <rFont val="Arial"/>
        <family val="2"/>
      </rPr>
      <t xml:space="preserve"> PD, we should expect that the powering status is 4-Pair powering.   If the PSE only does 2-Pair powering at its maximum assigned class, then this is the wrong test suite as the PSE is a 2-Pair PSE.
So minimum expected result is '41'.</t>
    </r>
  </si>
  <si>
    <t xml:space="preserve">           PSE_LLDP_Time_DS=</t>
  </si>
  <si>
    <t xml:space="preserve">          PSE_Ext_Status_DS=</t>
  </si>
  <si>
    <t xml:space="preserve">          PSE_Ext_Class_DSA=</t>
  </si>
  <si>
    <t xml:space="preserve">          PSE_Ext_Class_DSB=</t>
  </si>
  <si>
    <t xml:space="preserve">             PSE_Max_Pwr_DS=</t>
  </si>
  <si>
    <t xml:space="preserve">           PSE_Pwr_Class_SS=</t>
  </si>
  <si>
    <t xml:space="preserve">          PSE_Echo_Time_1DS=</t>
  </si>
  <si>
    <t xml:space="preserve">         PSE_Alloc_Time_1DS=</t>
  </si>
  <si>
    <t xml:space="preserve">          PSE_Echo_Time_2DS=</t>
  </si>
  <si>
    <t xml:space="preserve">         PSE_Alloc_Time_2DS=</t>
  </si>
  <si>
    <t xml:space="preserve">         PSE_Alloc_Limit_DS=</t>
  </si>
  <si>
    <t>The PSE is required to produce a first 802.3bt or 802.3at TLV within 10 seconds of power-up and link-up by the emulated PD.
First received frame must match either the 802.3bt or the 802.3at TLV structure.   If first received frame is the 802.3at TLV structure, the test will initiate an 802.3bt TLV message and then capture an 802.3bt TLV.</t>
  </si>
  <si>
    <t>Since the Request frame transmitted is from an emulated Class 8 PD, we should expect that the powering status is 4-Pair powering.   If the PSE only does 2-Pair powering at its maximum assigned class, then this is the wrong test suite as the PSE is a 2-Pair PSE.
So minimum expected result is '42'.</t>
  </si>
  <si>
    <t>Powering Status of PSE. 
=42 if set to Both_Alts and 4pr_Pwr_Dual
=21 if et to Alt_A or Alt_B and 2pr_Pwr. Otherwise set to 0.</t>
  </si>
  <si>
    <t>Value of the Single-sig Extended Class for Alt-A and Alt-B. Set to 1 if TLV is set to Single Signature otherwise set to 0.</t>
  </si>
  <si>
    <t>Power Allocated on Alt-A by the PSE when requesting a change to a low power</t>
  </si>
  <si>
    <t>Power Allocated on Alt-B by the PSE when requesting a change to a low power</t>
  </si>
  <si>
    <t>Indicates Power was Allocated by the PSE when requesting a change to the max power available. =1 if Allocated, =0 if Not Allocated</t>
  </si>
  <si>
    <t>Indicates Power was Allocated on Alt-A by the PSE when requesting a change to the max power available. =1 if Allocated, =0 if Not Allocated</t>
  </si>
  <si>
    <t>Indicates Power was Allocated on Alt-B by the PSE when requesting a change to the max power available. =1 if Allocated, =0 if Not Allocated</t>
  </si>
  <si>
    <t xml:space="preserve"> PSE does not allocate more than the Class assigned at Power-Up.
=1 if PSE Limits power Allocation, =0 if PSE does not</t>
  </si>
  <si>
    <t>Class at Power-Up determined by the min of PD Requested Class and PSE Assigned Class</t>
  </si>
  <si>
    <t xml:space="preserve">       PSE_Alloc_LowPwr_1SS=</t>
  </si>
  <si>
    <t xml:space="preserve">       PSE_Alloc_MaxPwr_2SS=</t>
  </si>
  <si>
    <t xml:space="preserve">      PSE_Alloc_LowPwr_1DSA=</t>
  </si>
  <si>
    <t xml:space="preserve">      PSE_Alloc_LowPwr_1DSB=</t>
  </si>
  <si>
    <t xml:space="preserve">      PSE_Alloc_MaxPwr_2DSA=</t>
  </si>
  <si>
    <t xml:space="preserve">      PSE_Alloc_MaxPwr_2DSB=</t>
  </si>
  <si>
    <r>
      <t>Measurement is performed with minimal load current (~0mA) during the power-up.   
Fastest rise time that can be measured is 6usec.  If -99, then rise time measurement likely false triggered on a large voltage transient most likely at start or end of classification pulse.
As of report version</t>
    </r>
    <r>
      <rPr>
        <b/>
        <i/>
        <sz val="10"/>
        <rFont val="Arial"/>
        <family val="2"/>
      </rPr>
      <t xml:space="preserve"> 5.1.07</t>
    </r>
    <r>
      <rPr>
        <i/>
        <sz val="10"/>
        <rFont val="Arial"/>
        <family val="2"/>
      </rPr>
      <t>, this parameter is PASS/</t>
    </r>
    <r>
      <rPr>
        <b/>
        <i/>
        <sz val="10"/>
        <rFont val="Arial"/>
        <family val="2"/>
      </rPr>
      <t>INFO</t>
    </r>
    <r>
      <rPr>
        <i/>
        <sz val="10"/>
        <rFont val="Arial"/>
        <family val="2"/>
      </rPr>
      <t xml:space="preserve"> and not PASS/</t>
    </r>
    <r>
      <rPr>
        <b/>
        <i/>
        <sz val="10"/>
        <rFont val="Arial"/>
        <family val="2"/>
      </rPr>
      <t>FAIL</t>
    </r>
    <r>
      <rPr>
        <i/>
        <sz val="10"/>
        <rFont val="Arial"/>
        <family val="2"/>
      </rPr>
      <t xml:space="preserve"> because technically speaking, the explicit measurement of 10% to 90% of </t>
    </r>
    <r>
      <rPr>
        <b/>
        <i/>
        <sz val="10"/>
        <rFont val="Arial"/>
        <family val="2"/>
      </rPr>
      <t>Vpse</t>
    </r>
    <r>
      <rPr>
        <i/>
        <sz val="10"/>
        <rFont val="Arial"/>
        <family val="2"/>
      </rPr>
      <t xml:space="preserve"> is not possible with the PSA time interval measurement and is not feasible using any method since the 802.3bt PSE powers up from Vmark (2-Event classification).   A rise time measurement with an </t>
    </r>
    <r>
      <rPr>
        <b/>
        <i/>
        <sz val="10"/>
        <rFont val="Arial"/>
        <family val="2"/>
      </rPr>
      <t>INFO</t>
    </r>
    <r>
      <rPr>
        <i/>
        <sz val="10"/>
        <rFont val="Arial"/>
        <family val="2"/>
      </rPr>
      <t xml:space="preserve"> mark indicates a power-up slew rate that exceeds the 'intent' of the 802.3 standard.
</t>
    </r>
  </si>
  <si>
    <t xml:space="preserve">            Ilim_2p_max_SSA=</t>
  </si>
  <si>
    <t xml:space="preserve">                    Tlim_SS=</t>
  </si>
  <si>
    <t xml:space="preserve">            Ilim_2p_max_DSA=</t>
  </si>
  <si>
    <t xml:space="preserve">            Ilim_2p_max_SSB=</t>
  </si>
  <si>
    <t xml:space="preserve">            Ilim_2p_max_DSB=</t>
  </si>
  <si>
    <t xml:space="preserve">                   Tlim_DSA=</t>
  </si>
  <si>
    <t xml:space="preserve">                   Tlim_DSB=</t>
  </si>
  <si>
    <t xml:space="preserve">              Ilim_min_cAB3=</t>
  </si>
  <si>
    <t xml:space="preserve">               Max_trans_c3=</t>
  </si>
  <si>
    <t xml:space="preserve">              Ilim_min_cAB4=</t>
  </si>
  <si>
    <t xml:space="preserve">               Max_trans_c4=</t>
  </si>
  <si>
    <t xml:space="preserve">              Ilim_min_cAB5=</t>
  </si>
  <si>
    <t xml:space="preserve">               Max_trans_c5=</t>
  </si>
  <si>
    <t xml:space="preserve">              Ilim_min_cAB6=</t>
  </si>
  <si>
    <t xml:space="preserve">             Ilim_min_cAB3D=</t>
  </si>
  <si>
    <t xml:space="preserve">             Ilim_min_cAB4D=</t>
  </si>
  <si>
    <t xml:space="preserve">             Ilim_min_cAB5D=</t>
  </si>
  <si>
    <t xml:space="preserve">                 Ilps_type4=</t>
  </si>
  <si>
    <t xml:space="preserve">            Iport_max_type4=</t>
  </si>
  <si>
    <t xml:space="preserve">            Iport_max_type3=</t>
  </si>
  <si>
    <t xml:space="preserve">                Vtrans_2p_B=</t>
  </si>
  <si>
    <t xml:space="preserve">                Vtrans_2p_A=</t>
  </si>
  <si>
    <t xml:space="preserve">              Max_trans_c5D=</t>
  </si>
  <si>
    <t xml:space="preserve">              Max_trans_c4D=</t>
  </si>
  <si>
    <t xml:space="preserve">              Max_trans_c3D=</t>
  </si>
  <si>
    <t xml:space="preserve">               Max_trans_c8=</t>
  </si>
  <si>
    <t xml:space="preserve">              Ilim_min_cAB8=</t>
  </si>
  <si>
    <t xml:space="preserve">               Max_trans_c7=</t>
  </si>
  <si>
    <t xml:space="preserve">              Ilim_min_cAB7=</t>
  </si>
  <si>
    <t xml:space="preserve">               Max_trans_c6=</t>
  </si>
  <si>
    <t>PSE TYPE:</t>
  </si>
  <si>
    <t xml:space="preserve"> PSE TYPE:</t>
  </si>
  <si>
    <t>PwrGrant</t>
  </si>
  <si>
    <t>Maximum current measured during short circuit overload from $pseMaxClass_SS PD on Alt-A and Alt-B pairsets.</t>
  </si>
  <si>
    <t>Maximum current measured during short circuit overload from $pseMaxClass_DS PD on Alt-A and Alt-B pairsets.</t>
  </si>
  <si>
    <t xml:space="preserve">PSE Powering status at end of the Class 3 Peak Transient traces </t>
  </si>
  <si>
    <t>Should be powered.  1= Powered, 0= Down</t>
  </si>
  <si>
    <t>Should be powered.  1= Powered, 0= Down, -1= Never Powered</t>
  </si>
  <si>
    <t xml:space="preserve">PSE Powering status at end of the Class 4 Peak Transient traces </t>
  </si>
  <si>
    <t>Ilim_min current loads applied to one pairset at a time</t>
  </si>
  <si>
    <t xml:space="preserve">PSE Powering status at end of the Class 6 Peak Transient traces </t>
  </si>
  <si>
    <t xml:space="preserve">PSE Powering status at end of the Class 5 Peak Transient traces </t>
  </si>
  <si>
    <t xml:space="preserve">PSE Powering status at end of the Class 7 Peak Transient traces </t>
  </si>
  <si>
    <t xml:space="preserve">PSE Powering status at end of the Class 8 Peak Transient traces </t>
  </si>
  <si>
    <t xml:space="preserve">Ilim_min applied concurrently to both pairsets </t>
  </si>
  <si>
    <r>
      <t xml:space="preserve">Minimum current sustained with </t>
    </r>
    <r>
      <rPr>
        <b/>
        <sz val="10"/>
        <rFont val="Arial"/>
        <family val="2"/>
      </rPr>
      <t>Ilim_min_2p</t>
    </r>
    <r>
      <rPr>
        <sz val="10"/>
        <rFont val="Arial"/>
        <family val="2"/>
      </rPr>
      <t xml:space="preserve"> (400mA) applied Alt-A, then Alt-B pairsets for </t>
    </r>
    <r>
      <rPr>
        <b/>
        <sz val="10"/>
        <rFont val="Arial"/>
        <family val="2"/>
      </rPr>
      <t>Tlim_min</t>
    </r>
  </si>
  <si>
    <r>
      <t xml:space="preserve">Minimum current sustained with </t>
    </r>
    <r>
      <rPr>
        <b/>
        <sz val="10"/>
        <rFont val="Arial"/>
        <family val="2"/>
      </rPr>
      <t>Ilim_min_2p</t>
    </r>
    <r>
      <rPr>
        <sz val="10"/>
        <rFont val="Arial"/>
        <family val="2"/>
      </rPr>
      <t xml:space="preserve"> (684mA) applied Alt-A, then Alt-B pairsets for </t>
    </r>
    <r>
      <rPr>
        <b/>
        <sz val="10"/>
        <rFont val="Arial"/>
        <family val="2"/>
      </rPr>
      <t>Tlim_min</t>
    </r>
  </si>
  <si>
    <r>
      <t xml:space="preserve">Minimum current sustained with </t>
    </r>
    <r>
      <rPr>
        <b/>
        <sz val="10"/>
        <rFont val="Arial"/>
        <family val="2"/>
      </rPr>
      <t>Ilim_min_2p</t>
    </r>
    <r>
      <rPr>
        <sz val="10"/>
        <rFont val="Arial"/>
        <family val="2"/>
      </rPr>
      <t xml:space="preserve"> (580mA) applied Alt-A and Alt-B pairsets for </t>
    </r>
    <r>
      <rPr>
        <b/>
        <sz val="10"/>
        <rFont val="Arial"/>
        <family val="2"/>
      </rPr>
      <t>Tlim_min</t>
    </r>
  </si>
  <si>
    <r>
      <t xml:space="preserve">Minimum current sustained with </t>
    </r>
    <r>
      <rPr>
        <b/>
        <sz val="10"/>
        <rFont val="Arial"/>
        <family val="2"/>
      </rPr>
      <t>Ilim_min_2p</t>
    </r>
    <r>
      <rPr>
        <sz val="10"/>
        <rFont val="Arial"/>
        <family val="2"/>
      </rPr>
      <t xml:space="preserve"> (720mA) applied Alt-A and Alt-B pairsets for </t>
    </r>
    <r>
      <rPr>
        <b/>
        <sz val="10"/>
        <rFont val="Arial"/>
        <family val="2"/>
      </rPr>
      <t>Tlim_min</t>
    </r>
  </si>
  <si>
    <r>
      <t xml:space="preserve">Minimum current sustained with </t>
    </r>
    <r>
      <rPr>
        <b/>
        <sz val="10"/>
        <rFont val="Arial"/>
        <family val="2"/>
      </rPr>
      <t>Ilim_min_2p</t>
    </r>
    <r>
      <rPr>
        <sz val="10"/>
        <rFont val="Arial"/>
        <family val="2"/>
      </rPr>
      <t xml:space="preserve"> (850mA) applied Alt-A and Alt-B pairsets for </t>
    </r>
    <r>
      <rPr>
        <b/>
        <sz val="10"/>
        <rFont val="Arial"/>
        <family val="2"/>
      </rPr>
      <t>Tlim_min</t>
    </r>
  </si>
  <si>
    <r>
      <t xml:space="preserve">Minimum current sustained with </t>
    </r>
    <r>
      <rPr>
        <b/>
        <sz val="10"/>
        <rFont val="Arial"/>
        <family val="2"/>
      </rPr>
      <t>Ilim_min_2p</t>
    </r>
    <r>
      <rPr>
        <sz val="10"/>
        <rFont val="Arial"/>
        <family val="2"/>
      </rPr>
      <t xml:space="preserve"> (1005mA) applied Alt-A and Alt-B pairsets for </t>
    </r>
    <r>
      <rPr>
        <b/>
        <sz val="10"/>
        <rFont val="Arial"/>
        <family val="2"/>
      </rPr>
      <t>Tlim_min</t>
    </r>
  </si>
  <si>
    <r>
      <t xml:space="preserve">Minimum current sustained with </t>
    </r>
    <r>
      <rPr>
        <b/>
        <sz val="10"/>
        <rFont val="Arial"/>
        <family val="2"/>
      </rPr>
      <t>Ilim_min_2p</t>
    </r>
    <r>
      <rPr>
        <sz val="10"/>
        <rFont val="Arial"/>
        <family val="2"/>
      </rPr>
      <t xml:space="preserve"> (400mA) applied Alt-A and Alt-B pairsets for </t>
    </r>
    <r>
      <rPr>
        <b/>
        <sz val="10"/>
        <rFont val="Arial"/>
        <family val="2"/>
      </rPr>
      <t>Tlim_min</t>
    </r>
  </si>
  <si>
    <t xml:space="preserve">PSE Powering status at end of the Dual Signature Class 3 Peak Transient traces </t>
  </si>
  <si>
    <r>
      <t xml:space="preserve">Minimum current sustained with </t>
    </r>
    <r>
      <rPr>
        <b/>
        <sz val="10"/>
        <rFont val="Arial"/>
        <family val="2"/>
      </rPr>
      <t>Ilim_min_2p</t>
    </r>
    <r>
      <rPr>
        <sz val="10"/>
        <rFont val="Arial"/>
        <family val="2"/>
      </rPr>
      <t xml:space="preserve"> (684mA) applied Alt-A and Alt-B pairsets for </t>
    </r>
    <r>
      <rPr>
        <b/>
        <sz val="10"/>
        <rFont val="Arial"/>
        <family val="2"/>
      </rPr>
      <t>Tlim_min</t>
    </r>
  </si>
  <si>
    <r>
      <t xml:space="preserve">Minimum current sustained with </t>
    </r>
    <r>
      <rPr>
        <b/>
        <sz val="10"/>
        <rFont val="Arial"/>
        <family val="2"/>
      </rPr>
      <t>Ilim_min_2p</t>
    </r>
    <r>
      <rPr>
        <sz val="10"/>
        <rFont val="Arial"/>
        <family val="2"/>
      </rPr>
      <t xml:space="preserve"> (990mA) applied Alt-A and Alt-B pairsets for </t>
    </r>
    <r>
      <rPr>
        <b/>
        <sz val="10"/>
        <rFont val="Arial"/>
        <family val="2"/>
      </rPr>
      <t>Tlim_min</t>
    </r>
  </si>
  <si>
    <t>Should be powered.  1= Powered, 0= Alt-A or Alt-B Down</t>
  </si>
  <si>
    <t>Minimum Alt-A voltage in response to a maximum transient overload (Ilim_min) of 250usec duration from the maximum class PD a PD will support</t>
  </si>
  <si>
    <t>Minimum Alt-B voltage in response to a maximum transient overload (Ilim_min) of 250usec duration from the maximum class PD a PD will support</t>
  </si>
  <si>
    <t xml:space="preserve">Flag indicating power removed from both pairsets of Type-4 PSE with 1302mA per pairset for &gt; 75 msec </t>
  </si>
  <si>
    <t>Flag indicating power removed from both pairsets of Type-4 PSE with Maximum LPS current per pairset for &gt; 4 sec</t>
  </si>
  <si>
    <t>Maximum LPS current is 100W / Vpse</t>
  </si>
  <si>
    <t xml:space="preserve">                   Ipeak_c1=</t>
  </si>
  <si>
    <t xml:space="preserve">                   Ipeak_c2=</t>
  </si>
  <si>
    <t xml:space="preserve">                   Ipeak_c3=</t>
  </si>
  <si>
    <t xml:space="preserve">                   Ipeak_c4=</t>
  </si>
  <si>
    <t xml:space="preserve">                   Ipeak_c5=</t>
  </si>
  <si>
    <t xml:space="preserve">                   Ipeak_c6=</t>
  </si>
  <si>
    <t xml:space="preserve">                   Ipeak_c7=</t>
  </si>
  <si>
    <t xml:space="preserve">                   Ipeak_c8=</t>
  </si>
  <si>
    <t xml:space="preserve">                  Ipeak_c3D=</t>
  </si>
  <si>
    <t xml:space="preserve">                  Ipeak_c4D=</t>
  </si>
  <si>
    <t xml:space="preserve">                  Ipeak_c5D=</t>
  </si>
  <si>
    <t xml:space="preserve">                  Ipeak_c1D=</t>
  </si>
  <si>
    <t xml:space="preserve">                  Ipeak_c2D=</t>
  </si>
  <si>
    <t xml:space="preserve">             Vport_Ipeak_c3=</t>
  </si>
  <si>
    <t xml:space="preserve">             Vport_Ipeak_c4=</t>
  </si>
  <si>
    <t xml:space="preserve">             Vport_Ipeak_c5=</t>
  </si>
  <si>
    <t xml:space="preserve">             Vport_Ipeak_c7=</t>
  </si>
  <si>
    <t xml:space="preserve">             Vport_Ipeak_c6=</t>
  </si>
  <si>
    <t xml:space="preserve">             Vport_Ipeak_c8=</t>
  </si>
  <si>
    <t xml:space="preserve">              Ipeak_5%DC_c3=</t>
  </si>
  <si>
    <t xml:space="preserve">              Ipeak_5%DC_c4=</t>
  </si>
  <si>
    <t xml:space="preserve">              Ipeak_5%DC_c5=</t>
  </si>
  <si>
    <t xml:space="preserve">              Ipeak_5%DC_c6=</t>
  </si>
  <si>
    <t xml:space="preserve">              Ipeak_5%DC_c7=</t>
  </si>
  <si>
    <t xml:space="preserve">              Ipeak_5%DC_c8=</t>
  </si>
  <si>
    <t>1 = Power Maintained
0 = Power Dropped
Ipeak determined based on Vpse, Ppeak_pd, and Rchan</t>
  </si>
  <si>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Class 1 PD</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</si>
  <si>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Class 2 PD</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</si>
  <si>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Class 3 PD</t>
    </r>
  </si>
  <si>
    <t>Should be in the range of Vpse for Type-3/4 PSE</t>
  </si>
  <si>
    <r>
      <t>Flag indicating if PSE maintains powwer following a 5% duty cylcle transient load of</t>
    </r>
    <r>
      <rPr>
        <b/>
        <sz val="10"/>
        <rFont val="Arial"/>
        <family val="2"/>
      </rPr>
      <t xml:space="preserve"> Ipeak</t>
    </r>
    <r>
      <rPr>
        <sz val="10"/>
        <rFont val="Arial"/>
        <family val="2"/>
      </rPr>
      <t xml:space="preserve"> to a Class 3 PD</t>
    </r>
  </si>
  <si>
    <t>1 = Power Maintained
0 = Power Dropped</t>
  </si>
  <si>
    <t>See Ipeak_c3 above</t>
  </si>
  <si>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Class 4 PD</t>
    </r>
  </si>
  <si>
    <r>
      <t>Flag indicating if PSE maintains powwer following a 5% duty cylcle transient load of</t>
    </r>
    <r>
      <rPr>
        <b/>
        <sz val="10"/>
        <rFont val="Arial"/>
        <family val="2"/>
      </rPr>
      <t xml:space="preserve"> Ipeak</t>
    </r>
    <r>
      <rPr>
        <sz val="10"/>
        <rFont val="Arial"/>
        <family val="2"/>
      </rPr>
      <t xml:space="preserve"> to a Class 4 PD</t>
    </r>
  </si>
  <si>
    <r>
      <t xml:space="preserve">Minimum voltage during </t>
    </r>
    <r>
      <rPr>
        <b/>
        <sz val="10"/>
        <rFont val="Arial"/>
        <family val="2"/>
      </rPr>
      <t>Ipeak</t>
    </r>
    <r>
      <rPr>
        <sz val="10"/>
        <rFont val="Arial"/>
        <family val="2"/>
      </rPr>
      <t xml:space="preserve"> Class 3 transient</t>
    </r>
  </si>
  <si>
    <r>
      <t xml:space="preserve">Minimum voltage during </t>
    </r>
    <r>
      <rPr>
        <b/>
        <sz val="10"/>
        <rFont val="Arial"/>
        <family val="2"/>
      </rPr>
      <t>Ipeak</t>
    </r>
    <r>
      <rPr>
        <sz val="10"/>
        <rFont val="Arial"/>
        <family val="2"/>
      </rPr>
      <t xml:space="preserve"> Class 4 transient</t>
    </r>
  </si>
  <si>
    <r>
      <t xml:space="preserve">Minimum voltage during </t>
    </r>
    <r>
      <rPr>
        <b/>
        <sz val="10"/>
        <rFont val="Arial"/>
        <family val="2"/>
      </rPr>
      <t>Ipeak</t>
    </r>
    <r>
      <rPr>
        <sz val="10"/>
        <rFont val="Arial"/>
        <family val="2"/>
      </rPr>
      <t xml:space="preserve"> Class 5 transient</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</si>
  <si>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Class 6 PD</t>
    </r>
  </si>
  <si>
    <r>
      <t xml:space="preserve">Minimum voltage during </t>
    </r>
    <r>
      <rPr>
        <b/>
        <sz val="10"/>
        <rFont val="Arial"/>
        <family val="2"/>
      </rPr>
      <t>Ipeak</t>
    </r>
    <r>
      <rPr>
        <sz val="10"/>
        <rFont val="Arial"/>
        <family val="2"/>
      </rPr>
      <t xml:space="preserve"> Class 6 transient</t>
    </r>
  </si>
  <si>
    <r>
      <t>Flag indicating if PSE maintains powwer following a 5% duty cylcle transient load of</t>
    </r>
    <r>
      <rPr>
        <b/>
        <sz val="10"/>
        <rFont val="Arial"/>
        <family val="2"/>
      </rPr>
      <t xml:space="preserve"> Ipeak</t>
    </r>
    <r>
      <rPr>
        <sz val="10"/>
        <rFont val="Arial"/>
        <family val="2"/>
      </rPr>
      <t xml:space="preserve"> to a Class 7 PD</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</si>
  <si>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Class 7 PD</t>
    </r>
  </si>
  <si>
    <r>
      <t xml:space="preserve">Minimum voltage during </t>
    </r>
    <r>
      <rPr>
        <b/>
        <sz val="10"/>
        <rFont val="Arial"/>
        <family val="2"/>
      </rPr>
      <t>Ipeak</t>
    </r>
    <r>
      <rPr>
        <sz val="10"/>
        <rFont val="Arial"/>
        <family val="2"/>
      </rPr>
      <t xml:space="preserve"> Class 7 transient</t>
    </r>
  </si>
  <si>
    <r>
      <t>Flag indicating if PSE maintains powwer following a 5% duty cylcle transient load of</t>
    </r>
    <r>
      <rPr>
        <b/>
        <sz val="10"/>
        <rFont val="Arial"/>
        <family val="2"/>
      </rPr>
      <t xml:space="preserve"> Ipeak</t>
    </r>
    <r>
      <rPr>
        <sz val="10"/>
        <rFont val="Arial"/>
        <family val="2"/>
      </rPr>
      <t xml:space="preserve"> to a Class 6 PD</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</si>
  <si>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Class 8 PD</t>
    </r>
  </si>
  <si>
    <r>
      <t xml:space="preserve">Minimum voltage during </t>
    </r>
    <r>
      <rPr>
        <b/>
        <sz val="10"/>
        <rFont val="Arial"/>
        <family val="2"/>
      </rPr>
      <t>Ipeak</t>
    </r>
    <r>
      <rPr>
        <sz val="10"/>
        <rFont val="Arial"/>
        <family val="2"/>
      </rPr>
      <t xml:space="preserve"> Class 8 transient</t>
    </r>
  </si>
  <si>
    <r>
      <t>Flag indicating if PSE maintains powwer following a 5% duty cylcle transient load of</t>
    </r>
    <r>
      <rPr>
        <b/>
        <sz val="10"/>
        <rFont val="Arial"/>
        <family val="2"/>
      </rPr>
      <t xml:space="preserve"> Ipeak</t>
    </r>
    <r>
      <rPr>
        <sz val="10"/>
        <rFont val="Arial"/>
        <family val="2"/>
      </rPr>
      <t xml:space="preserve"> to a Class 8 PD</t>
    </r>
  </si>
  <si>
    <t>Should be in the range of Vpse for Type-4 PSE</t>
  </si>
  <si>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Dual Class 1 PD</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</si>
  <si>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Dual Class 2 PD</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</si>
  <si>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Dual Class 3 PD</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</si>
  <si>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Dual Class 4 PD</t>
    </r>
  </si>
  <si>
    <r>
      <t>Flag indicating if the PSE maintains power following an</t>
    </r>
    <r>
      <rPr>
        <b/>
        <sz val="10"/>
        <rFont val="Arial"/>
        <family val="2"/>
      </rPr>
      <t xml:space="preserve"> Ipeak</t>
    </r>
    <r>
      <rPr>
        <sz val="10"/>
        <rFont val="Arial"/>
        <family val="2"/>
      </rPr>
      <t xml:space="preserve"> current transient of duration</t>
    </r>
    <r>
      <rPr>
        <b/>
        <sz val="10"/>
        <rFont val="Arial"/>
        <family val="2"/>
      </rPr>
      <t xml:space="preserve"> Tcut_min</t>
    </r>
    <r>
      <rPr>
        <sz val="10"/>
        <rFont val="Arial"/>
        <family val="2"/>
      </rPr>
      <t xml:space="preserve"> (50msec) to a Dual Class 5 PD</t>
    </r>
  </si>
  <si>
    <t>PSE Type:</t>
  </si>
  <si>
    <t xml:space="preserve">                   Ihold_c3=</t>
  </si>
  <si>
    <t xml:space="preserve">                   Ihold_c5=</t>
  </si>
  <si>
    <t xml:space="preserve">                   Ihold_c7=</t>
  </si>
  <si>
    <t xml:space="preserve">               Ihold_2p_c3A=</t>
  </si>
  <si>
    <t xml:space="preserve">               Ihold_2p_c3B=</t>
  </si>
  <si>
    <t xml:space="preserve">               Ihold_2p_c5A=</t>
  </si>
  <si>
    <t xml:space="preserve">               Ihold_2p_c5B=</t>
  </si>
  <si>
    <t xml:space="preserve">               Ihold_2p_c7B=</t>
  </si>
  <si>
    <t xml:space="preserve">               Ihold_2p_c7A=</t>
  </si>
  <si>
    <t xml:space="preserve">              Ihold_2p_c2DA=</t>
  </si>
  <si>
    <t xml:space="preserve">              Ihold_2p_c2DB=</t>
  </si>
  <si>
    <t xml:space="preserve">              LP_MPS_Tol_c3=</t>
  </si>
  <si>
    <t xml:space="preserve">              LP_MPS_Tol_c5=</t>
  </si>
  <si>
    <t xml:space="preserve">              LP_MPS_Tol_c7=</t>
  </si>
  <si>
    <t xml:space="preserve">             LP_MPS_Tol_c2D=</t>
  </si>
  <si>
    <t xml:space="preserve">                  Tmpdo_c3A=</t>
  </si>
  <si>
    <t xml:space="preserve">                  Tmpdo_c3B=</t>
  </si>
  <si>
    <t xml:space="preserve">                  Tmpdo_c5A=</t>
  </si>
  <si>
    <t xml:space="preserve">                  Tmpdo_c5B=</t>
  </si>
  <si>
    <t xml:space="preserve">                  Tmpdo_c7A=</t>
  </si>
  <si>
    <t xml:space="preserve">                  Tmpdo_c7B=</t>
  </si>
  <si>
    <t xml:space="preserve">                 Tmpdo_c2DA=</t>
  </si>
  <si>
    <t xml:space="preserve">              4pr_Stat_c2DA=</t>
  </si>
  <si>
    <t xml:space="preserve">                 Tmpdo_c2DB=</t>
  </si>
  <si>
    <t xml:space="preserve">              4pr_Stat_c2DB=</t>
  </si>
  <si>
    <t>Polarity:</t>
  </si>
  <si>
    <t>Min 4Pr Cl:</t>
  </si>
  <si>
    <t>Minimum 4-pair load current, split evently between pairsets, that will maintain power to a Class 3 PD</t>
  </si>
  <si>
    <t>Minimum 4-pair load current, split evently between pairsets, that will maintain power to a Class 5 PD</t>
  </si>
  <si>
    <t>Minimum 4-pair load current, split evently between pairsets, that will maintain power to a Class 7 PD</t>
  </si>
  <si>
    <t>Flag indicating if power is maitained on both pairsets following a succession of low power MPS impulses providing valid current for Tmps with 2.15% duty cycle given a Class 2D PD.</t>
  </si>
  <si>
    <t>Flag indicating if 4-Pair power is maitained following a succession of low power MPS impulses providing valid current for Tmps with 2.15% duty cycle given a Class 5 PD.</t>
  </si>
  <si>
    <t>Flag indicating if 4-Pair power is maitained following a succession of low power MPS impulses providing valid current for Tmps with 2.15% duty cycle given a Class 7 PD.</t>
  </si>
  <si>
    <t>Flag indicating if 2-Pair or 4-Pair  power is maitained following a succession of low power MPS impulses providing valid current for Tmps with 2.15% duty cycle given a Class 3 PD.</t>
  </si>
  <si>
    <t>1= Power Maintained
0= Power Dropped</t>
  </si>
  <si>
    <r>
      <t xml:space="preserve">Time from PD disconnect until power removal on Alt-A pairset given a Class 3 PD.  Tested using a load current of </t>
    </r>
    <r>
      <rPr>
        <b/>
        <sz val="10"/>
        <rFont val="Arial"/>
        <family val="2"/>
      </rPr>
      <t>Ihold_min</t>
    </r>
    <r>
      <rPr>
        <sz val="10"/>
        <rFont val="Arial"/>
        <family val="2"/>
      </rPr>
      <t xml:space="preserve"> - 1 mA.</t>
    </r>
  </si>
  <si>
    <r>
      <t xml:space="preserve">Time from PD disconnect until power removal on Alt-B pairset given a Class 3 PD.  Tested using a load current of </t>
    </r>
    <r>
      <rPr>
        <b/>
        <sz val="10"/>
        <rFont val="Arial"/>
        <family val="2"/>
      </rPr>
      <t>Ihold_min</t>
    </r>
    <r>
      <rPr>
        <sz val="10"/>
        <rFont val="Arial"/>
        <family val="2"/>
      </rPr>
      <t xml:space="preserve"> - 1 mA.</t>
    </r>
  </si>
  <si>
    <r>
      <t xml:space="preserve">Time from PD disconnect until power removal on Alt-A pairset given a Class 5 PD.  Tested using a load current of </t>
    </r>
    <r>
      <rPr>
        <b/>
        <sz val="10"/>
        <rFont val="Arial"/>
        <family val="2"/>
      </rPr>
      <t>Ihold_min</t>
    </r>
    <r>
      <rPr>
        <sz val="10"/>
        <rFont val="Arial"/>
        <family val="2"/>
      </rPr>
      <t xml:space="preserve"> - 1 mA.</t>
    </r>
  </si>
  <si>
    <r>
      <t xml:space="preserve">Time from PD disconnect until power removal on Alt-B pairset given a Class 5 PD.  Tested using a load current of </t>
    </r>
    <r>
      <rPr>
        <b/>
        <sz val="10"/>
        <rFont val="Arial"/>
        <family val="2"/>
      </rPr>
      <t>Ihold_min</t>
    </r>
    <r>
      <rPr>
        <sz val="10"/>
        <rFont val="Arial"/>
        <family val="2"/>
      </rPr>
      <t xml:space="preserve"> - 1 mA.</t>
    </r>
  </si>
  <si>
    <r>
      <t xml:space="preserve">Time from PD disconnect until power removal on Alt-A pairset given a Class 7 PD.  Tested using a load current of </t>
    </r>
    <r>
      <rPr>
        <b/>
        <sz val="10"/>
        <rFont val="Arial"/>
        <family val="2"/>
      </rPr>
      <t>Ihold_min</t>
    </r>
    <r>
      <rPr>
        <sz val="10"/>
        <rFont val="Arial"/>
        <family val="2"/>
      </rPr>
      <t xml:space="preserve"> - 1 mA.</t>
    </r>
  </si>
  <si>
    <r>
      <t xml:space="preserve">Time from PD disconnect until power removal on Alt-B pairset given a Class 7 PD.  Tested using a load current of </t>
    </r>
    <r>
      <rPr>
        <b/>
        <sz val="10"/>
        <rFont val="Arial"/>
        <family val="2"/>
      </rPr>
      <t>Ihold_min</t>
    </r>
    <r>
      <rPr>
        <sz val="10"/>
        <rFont val="Arial"/>
        <family val="2"/>
      </rPr>
      <t xml:space="preserve"> - 1 mA.</t>
    </r>
  </si>
  <si>
    <r>
      <t xml:space="preserve">Time from Alt-A pairset disconnect until power removal on the Alt-A pairset given a dual Class 2 PD.   Tested using load current of </t>
    </r>
    <r>
      <rPr>
        <b/>
        <sz val="10"/>
        <rFont val="Arial"/>
        <family val="2"/>
      </rPr>
      <t xml:space="preserve">Ihold_2p_min </t>
    </r>
    <r>
      <rPr>
        <sz val="10"/>
        <rFont val="Arial"/>
        <family val="2"/>
      </rPr>
      <t>- 1 mA.</t>
    </r>
  </si>
  <si>
    <r>
      <t xml:space="preserve">Time from Alt-B pairset disconnect until power removal on the Alt-B pairset given a dual Class 2 PD.   Tested using load current of </t>
    </r>
    <r>
      <rPr>
        <b/>
        <sz val="10"/>
        <rFont val="Arial"/>
        <family val="2"/>
      </rPr>
      <t xml:space="preserve">Ihold_2p_min </t>
    </r>
    <r>
      <rPr>
        <sz val="10"/>
        <rFont val="Arial"/>
        <family val="2"/>
      </rPr>
      <t>- 1 mA.</t>
    </r>
  </si>
  <si>
    <t>Will report 9999 if power is not removed.</t>
  </si>
  <si>
    <t>0 = Both pairsets shut down
2 = Alt-A pairset not shut down
1 = Only Alt-A pairset shut down</t>
  </si>
  <si>
    <t>Flag indicating if PSE removes power on one pairset or both pairsets when the Alt-A pairset is disconnected.</t>
  </si>
  <si>
    <t>Flag indicating if PSE removes power on one pairset or both pairsets when the Alt-B pairset is disconnected.</t>
  </si>
  <si>
    <t>PIC</t>
  </si>
  <si>
    <t>802.3bt Clause</t>
  </si>
  <si>
    <t>PSE6
PSE10
PSE12
PSE15
PSE16
PSE21
PSD75
PSE76</t>
  </si>
  <si>
    <t>145.2.5.1
145.2.6.1
145.2.6.2
145.2.7
145.2.10.11</t>
  </si>
  <si>
    <t>802.3 Parm.</t>
  </si>
  <si>
    <t>VOC</t>
  </si>
  <si>
    <t>Voff, VReset</t>
  </si>
  <si>
    <t>Vvalid</t>
  </si>
  <si>
    <r>
      <rPr>
        <sz val="11"/>
        <color theme="1"/>
        <rFont val="Symbol"/>
        <family val="1"/>
        <charset val="2"/>
      </rPr>
      <t>D</t>
    </r>
    <r>
      <rPr>
        <sz val="10"/>
        <rFont val="Arial"/>
        <family val="2"/>
      </rPr>
      <t>V</t>
    </r>
    <r>
      <rPr>
        <vertAlign val="subscript"/>
        <sz val="11"/>
        <color theme="1"/>
        <rFont val="Calibri"/>
        <family val="2"/>
        <scheme val="minor"/>
      </rPr>
      <t>test</t>
    </r>
  </si>
  <si>
    <r>
      <rPr>
        <sz val="10"/>
        <rFont val="Symbol"/>
        <family val="1"/>
        <charset val="2"/>
      </rPr>
      <t>D</t>
    </r>
    <r>
      <rPr>
        <sz val="10"/>
        <rFont val="Arial"/>
        <family val="2"/>
      </rPr>
      <t>Vtest</t>
    </r>
  </si>
  <si>
    <t>802.3bt Coverage</t>
  </si>
  <si>
    <t>CC_DET_SEQ</t>
  </si>
  <si>
    <t>Flag indication compliance to PSE state machine on the Alt-B Pairset.  1 is a PASS, 0 is a FAIL.</t>
  </si>
  <si>
    <t>Isc</t>
  </si>
  <si>
    <t>Vslew</t>
  </si>
  <si>
    <t>PSE12
PSE17
PSE21</t>
  </si>
  <si>
    <t xml:space="preserve">145.2.6.2
145.2.7
</t>
  </si>
  <si>
    <t xml:space="preserve">145.2.4
145.2.5
145.2.5.1
145.2.7
</t>
  </si>
  <si>
    <t>Tdet</t>
  </si>
  <si>
    <t>Tdbo</t>
  </si>
  <si>
    <t>Tdet2det</t>
  </si>
  <si>
    <t>Tcc2det</t>
  </si>
  <si>
    <t>Zsource</t>
  </si>
  <si>
    <t>145.2.6.1</t>
  </si>
  <si>
    <t>Rgood,
Rbad</t>
  </si>
  <si>
    <t>Cgood,
Cbad</t>
  </si>
  <si>
    <t>145.2.5
145.2.9</t>
  </si>
  <si>
    <t>Vclass</t>
  </si>
  <si>
    <t>Vmark</t>
  </si>
  <si>
    <t>Vreset</t>
  </si>
  <si>
    <t xml:space="preserve">145.2.8
145.2.8.1
</t>
  </si>
  <si>
    <t>Tlce</t>
  </si>
  <si>
    <t>Tcev</t>
  </si>
  <si>
    <t>Tme1</t>
  </si>
  <si>
    <t>Tme2</t>
  </si>
  <si>
    <t>Treset</t>
  </si>
  <si>
    <t xml:space="preserve">145.2.8
145.2.8.1
</t>
  </si>
  <si>
    <t xml:space="preserve">145.2.4
145.2.5
145.2.5.1
145.2.5.4
145.2.8
145.2.8.1
</t>
  </si>
  <si>
    <t>Iclass_lim</t>
  </si>
  <si>
    <t>Imark_lim</t>
  </si>
  <si>
    <t>145.2.5
145.2.8.1</t>
  </si>
  <si>
    <t>Tpon</t>
  </si>
  <si>
    <t>Trise</t>
  </si>
  <si>
    <t>145.2.5
145.2.10.14</t>
  </si>
  <si>
    <t>Iinrush</t>
  </si>
  <si>
    <t>Inrush_2p</t>
  </si>
  <si>
    <t>Tinrush</t>
  </si>
  <si>
    <t>Inrush</t>
  </si>
  <si>
    <t>145.2.5
145.2.10.7</t>
  </si>
  <si>
    <t>Vport_pse_2p</t>
  </si>
  <si>
    <t>Vport_pse_diff</t>
  </si>
  <si>
    <t>Vnoise</t>
  </si>
  <si>
    <t>Vtran_2p</t>
  </si>
  <si>
    <t>PSE57
PSE58
PSE61
PSE64</t>
  </si>
  <si>
    <t>145.2.10
145.2.10.1
145.2.10.3
145.2.10.5</t>
  </si>
  <si>
    <t>Pclass</t>
  </si>
  <si>
    <t>Icon_2p</t>
  </si>
  <si>
    <t>Icon</t>
  </si>
  <si>
    <t>Tdelay (PD)</t>
  </si>
  <si>
    <t>Icon_2p_unb</t>
  </si>
  <si>
    <t>Iport_2p</t>
  </si>
  <si>
    <t>Ilim_2p</t>
  </si>
  <si>
    <t>Tlim</t>
  </si>
  <si>
    <r>
      <rPr>
        <b/>
        <i/>
        <sz val="10"/>
        <rFont val="Arial"/>
        <family val="2"/>
      </rPr>
      <t>Tlim</t>
    </r>
    <r>
      <rPr>
        <i/>
        <sz val="10"/>
        <rFont val="Arial"/>
        <family val="2"/>
      </rPr>
      <t xml:space="preserve">, while specified, is not a practically enforceable parameter because of clause 145.2.10.9 that says that a PSE can remove power without regard to </t>
    </r>
    <r>
      <rPr>
        <b/>
        <i/>
        <sz val="10"/>
        <rFont val="Arial"/>
        <family val="2"/>
      </rPr>
      <t>Tlim</t>
    </r>
    <r>
      <rPr>
        <i/>
        <sz val="10"/>
        <rFont val="Arial"/>
        <family val="2"/>
      </rPr>
      <t xml:space="preserve"> if the voltage drops below </t>
    </r>
    <r>
      <rPr>
        <b/>
        <i/>
        <sz val="10"/>
        <rFont val="Arial"/>
        <family val="2"/>
      </rPr>
      <t>Vport_pse</t>
    </r>
    <r>
      <rPr>
        <i/>
        <sz val="10"/>
        <rFont val="Arial"/>
        <family val="2"/>
      </rPr>
      <t xml:space="preserve">(min).  A PSE in current limit will, as a practical matter, always have a sub </t>
    </r>
    <r>
      <rPr>
        <b/>
        <i/>
        <sz val="10"/>
        <rFont val="Arial"/>
        <family val="2"/>
      </rPr>
      <t>Vport_pse</t>
    </r>
    <r>
      <rPr>
        <i/>
        <sz val="10"/>
        <rFont val="Arial"/>
        <family val="2"/>
      </rPr>
      <t>(min) voltage.</t>
    </r>
  </si>
  <si>
    <t>See comment above.</t>
  </si>
  <si>
    <r>
      <rPr>
        <b/>
        <i/>
        <sz val="10"/>
        <rFont val="Arial"/>
        <family val="2"/>
      </rPr>
      <t>Ilim_min</t>
    </r>
    <r>
      <rPr>
        <i/>
        <sz val="10"/>
        <rFont val="Arial"/>
        <family val="2"/>
      </rPr>
      <t xml:space="preserve"> current loads applied to one pairset at a time</t>
    </r>
  </si>
  <si>
    <t>Ilim_2p(min),
Tlim(min)</t>
  </si>
  <si>
    <t>Ilps_2p</t>
  </si>
  <si>
    <t>145.2.10.3
145.2.10.9
145.2.10.13</t>
  </si>
  <si>
    <t>Vport_pse</t>
  </si>
  <si>
    <t>Ipeak</t>
  </si>
  <si>
    <t>Ipeak_2p</t>
  </si>
  <si>
    <t>145.2.10.3
145.2.10.6
145.2.11</t>
  </si>
  <si>
    <t>Ihold</t>
  </si>
  <si>
    <t>Ihold_2p</t>
  </si>
  <si>
    <t>Tmps,
Tmpdo(min),
Ihold(max)</t>
  </si>
  <si>
    <t>145.2.12</t>
  </si>
  <si>
    <t>Tmpdo,
Ihold(min),
Ihold_2p(min)</t>
  </si>
  <si>
    <t>Uncovered PICS</t>
  </si>
  <si>
    <t>PSE23</t>
  </si>
  <si>
    <t>Untestable - would require a PSE that produced connection check voltage exceeding 10V.</t>
  </si>
  <si>
    <t>PSE63</t>
  </si>
  <si>
    <t>Requires hardware resource not available in all PSA-3202 test blades.  May be addressed in future testing with Version 9 PSA-3202 blades.</t>
  </si>
  <si>
    <t>PSE67</t>
  </si>
  <si>
    <t>Requires specialized hardware resource not available within PSA test blades.</t>
  </si>
  <si>
    <t>PSE77</t>
  </si>
  <si>
    <t>PSE78</t>
  </si>
  <si>
    <t>Explanation</t>
  </si>
  <si>
    <t>Topic</t>
  </si>
  <si>
    <t>Voltage exceeding 10V during connection check</t>
  </si>
  <si>
    <t>Reverse negative pair current with 3-pair powering</t>
  </si>
  <si>
    <t>PSE contribution to Pair-to-Pair unbalance</t>
  </si>
  <si>
    <t>Current unbalance within a single pair up to 3%</t>
  </si>
  <si>
    <t>Impact of maximum single pair current unbalance to 100Base-Tx transmission</t>
  </si>
  <si>
    <t>PSE59</t>
  </si>
  <si>
    <r>
      <t>Voltage Transient slew rates 3.5V/</t>
    </r>
    <r>
      <rPr>
        <sz val="10"/>
        <rFont val="Symbol"/>
        <family val="1"/>
        <charset val="2"/>
      </rPr>
      <t>m</t>
    </r>
    <r>
      <rPr>
        <sz val="10"/>
        <rFont val="Arial"/>
        <family val="2"/>
      </rPr>
      <t>sec</t>
    </r>
  </si>
  <si>
    <t>Not testable with PSA-3202 test blade.   May generally be untestable if PSE voltage is not impacted substantially by load current transients.</t>
  </si>
  <si>
    <t>Other Coverages</t>
  </si>
  <si>
    <t>PSE1</t>
  </si>
  <si>
    <t>Polarity configurations</t>
  </si>
  <si>
    <t>Covered by standard test report</t>
  </si>
  <si>
    <t>EL1 - EL20</t>
  </si>
  <si>
    <t xml:space="preserve">LAN Interface Electrical Characteristics </t>
  </si>
  <si>
    <t>Requires specialized fixturing, PSE port interventions, and specialized instrumentation to analyze electrical characteristics including differential LAN signals up to and exceeding 100MHz.</t>
  </si>
  <si>
    <t>PSEEL1 - PSEEL26</t>
  </si>
  <si>
    <t>DLL1
DLL2
DLL3
DLL4
DLL5
DLL7
DLL9
DLL12
PVT3
PVT5 - PVT8
PVT9 - PVT10
PVT11
PVT12 - PVT14
PVT17
PVT18
PVT19
PVT22
PVT25
PVT26
PVT30
PVT38
PVT40 - PVT44</t>
  </si>
  <si>
    <t>145.5.1
145.5.2
145.5.3
145.5.4
79.3.2
79.3.2.1
79.3.2.2
79.3.2.3
79.3.2.4
79.3.2.6
79.3.2.6</t>
  </si>
  <si>
    <t>Total</t>
  </si>
  <si>
    <t>Covered</t>
  </si>
  <si>
    <t>Future Coverage</t>
  </si>
  <si>
    <t>% Coverage</t>
  </si>
  <si>
    <t>DLL1
DLL2
DLL3
DLL4
DLL5
DLL7
DLL9
DLL12
PVT3
PVT5 - PVT8
PVT9 - PVT10
PVT11
PVT12 - PVT14
PVT17
PVT20
PVT21
PVT25
PVT26
PVT31
PVT34
PVT35
PVT39
PVT40
PVT41</t>
  </si>
  <si>
    <t>Minimum 2-pair load current on Alt-A pairset that will maintain power to a Class 5 PD when the Alt-B pairset is drawing 1.5 mA</t>
  </si>
  <si>
    <t>Minimum 2-pair load current on Alt-B pairset that will maintain power to a Class 5 PD when the Alt-A pairset is drawing 1.5  mA</t>
  </si>
  <si>
    <r>
      <t xml:space="preserve">Test evaluates if pairset current impacts disconnect shutdown.  If PSE uses primarily the 4-pair </t>
    </r>
    <r>
      <rPr>
        <b/>
        <i/>
        <sz val="10"/>
        <rFont val="Arial"/>
        <family val="2"/>
      </rPr>
      <t>Ihold</t>
    </r>
    <r>
      <rPr>
        <i/>
        <sz val="10"/>
        <rFont val="Arial"/>
        <family val="2"/>
      </rPr>
      <t xml:space="preserve"> to decide, then </t>
    </r>
    <r>
      <rPr>
        <b/>
        <i/>
        <sz val="10"/>
        <rFont val="Arial"/>
        <family val="2"/>
      </rPr>
      <t>Ihold_2p_c5</t>
    </r>
    <r>
      <rPr>
        <i/>
        <sz val="10"/>
        <rFont val="Arial"/>
        <family val="2"/>
      </rPr>
      <t xml:space="preserve"> will generally report top-of-the-range 7mA. </t>
    </r>
    <r>
      <rPr>
        <b/>
        <i/>
        <sz val="10"/>
        <rFont val="Arial"/>
        <family val="2"/>
      </rPr>
      <t>Ihold_2p_c5</t>
    </r>
    <r>
      <rPr>
        <i/>
        <sz val="10"/>
        <rFont val="Arial"/>
        <family val="2"/>
      </rPr>
      <t xml:space="preserve"> must report in the band of 2mA to 7mA. </t>
    </r>
  </si>
  <si>
    <r>
      <t xml:space="preserve">Test evaluates if pairset current impacts disconnect shutdown.  If PSE uses primarily the 4-pair </t>
    </r>
    <r>
      <rPr>
        <b/>
        <i/>
        <sz val="10"/>
        <rFont val="Arial"/>
        <family val="2"/>
      </rPr>
      <t>Ihold</t>
    </r>
    <r>
      <rPr>
        <i/>
        <sz val="10"/>
        <rFont val="Arial"/>
        <family val="2"/>
      </rPr>
      <t xml:space="preserve"> to decide, then </t>
    </r>
    <r>
      <rPr>
        <b/>
        <i/>
        <sz val="10"/>
        <rFont val="Arial"/>
        <family val="2"/>
      </rPr>
      <t>Ihold_2p_c7</t>
    </r>
    <r>
      <rPr>
        <i/>
        <sz val="10"/>
        <rFont val="Arial"/>
        <family val="2"/>
      </rPr>
      <t xml:space="preserve"> will generally report top-of-the-range 7mA. </t>
    </r>
    <r>
      <rPr>
        <b/>
        <i/>
        <sz val="10"/>
        <rFont val="Arial"/>
        <family val="2"/>
      </rPr>
      <t>Ihold_2p_c7</t>
    </r>
    <r>
      <rPr>
        <i/>
        <sz val="10"/>
        <rFont val="Arial"/>
        <family val="2"/>
      </rPr>
      <t xml:space="preserve"> must report in the band of 2mA to 7mA. </t>
    </r>
  </si>
  <si>
    <t>Minimum 2-pair load current on Alt-A pairset that will maintain power to a Class 7 PD when the Alt-B pairset is drawing 1.5 mA</t>
  </si>
  <si>
    <t>Minimum 2-pair load current on Alt-B pairset that will maintain power to a Class 7 PD when the Alt-A pairset is drawing 1.5 mA</t>
  </si>
  <si>
    <t>Minimum Alt-A load current to maintain power on the Alt-A pairset given a dual signature PD and 80mA load on the Alt-B pairset.</t>
  </si>
  <si>
    <t>Minimum Alt-B load current to maintain power on the Alt-B pairset given a dual signature PD and 80mA load on the Alt-A pairset.</t>
  </si>
  <si>
    <t>Minimum 2-pair load current on Alt-A pairset that will maintain power to a Class 3 PD.  If PSE powers with 4-pairs, the Alt-B pairset will be drawing 1.5 mA during the scan.</t>
  </si>
  <si>
    <t>Minimum 2-pair load current on Alt-B pairset that will maintain power to a Class 3 PD.  If PSE powers with 4-pairs, the Alt-A pairset will be drawing 1.5 mA during the scan.</t>
  </si>
  <si>
    <t xml:space="preserve">        Turnoff_time_Toff_A=</t>
  </si>
  <si>
    <t xml:space="preserve">        Turnoff_time_Toff_B=</t>
  </si>
  <si>
    <t xml:space="preserve">                     Cout_A=</t>
  </si>
  <si>
    <t xml:space="preserve">                     Cout_B=</t>
  </si>
  <si>
    <t xml:space="preserve">                Output_Rp_A=</t>
  </si>
  <si>
    <t xml:space="preserve">                Output_Rp_B=</t>
  </si>
  <si>
    <t>nF</t>
  </si>
  <si>
    <r>
      <t>PSE shutdown time on the Alt-A pairset following a PD Disconnect.  Test is performed with a 320K</t>
    </r>
    <r>
      <rPr>
        <sz val="10"/>
        <rFont val="Symbol"/>
        <family val="1"/>
        <charset val="2"/>
      </rPr>
      <t>W</t>
    </r>
    <r>
      <rPr>
        <sz val="10"/>
        <rFont val="Arial"/>
        <family val="2"/>
      </rPr>
      <t xml:space="preserve"> load appllied across the pairset.</t>
    </r>
  </si>
  <si>
    <r>
      <t>PSE shutdown time on the Alt-B pairset following a PD Disconnect.  Test is performed with a 320K</t>
    </r>
    <r>
      <rPr>
        <sz val="10"/>
        <rFont val="Symbol"/>
        <family val="1"/>
        <charset val="2"/>
      </rPr>
      <t>W</t>
    </r>
    <r>
      <rPr>
        <sz val="10"/>
        <rFont val="Arial"/>
        <family val="2"/>
      </rPr>
      <t xml:space="preserve"> load appllied across the pairset.</t>
    </r>
  </si>
  <si>
    <t xml:space="preserve">PSE14
</t>
  </si>
  <si>
    <t>Toff</t>
  </si>
  <si>
    <t>Cout</t>
  </si>
  <si>
    <t>145.2.10.10</t>
  </si>
  <si>
    <t>Effective PSE discharge resistance on the Alt-A pairset as measured immediately after disconnect shutdown.</t>
  </si>
  <si>
    <t>Effective PSE discharge resistance on the Alt-B pairset as measured immediately after disconnect shutdown.</t>
  </si>
  <si>
    <t>PSE output capacitance on the Alt-B pairset as measured immediately after disconnect shutdown.</t>
  </si>
  <si>
    <t>PSE output capacitance on the Alt-A pairset as measured immediately after disconnect shutdown.</t>
  </si>
  <si>
    <r>
      <t xml:space="preserve">This test performs measurements of two disconnect shutdowns, one with a fixed discharge current applied, in order to establish the discharge time constant (RC), then the output capacitance </t>
    </r>
    <r>
      <rPr>
        <b/>
        <i/>
        <sz val="10"/>
        <rFont val="Arial"/>
        <family val="2"/>
      </rPr>
      <t>Cout</t>
    </r>
    <r>
      <rPr>
        <i/>
        <sz val="10"/>
        <rFont val="Arial"/>
        <family val="2"/>
      </rPr>
      <t xml:space="preserve">, then the passive discharge resistance, </t>
    </r>
    <r>
      <rPr>
        <b/>
        <i/>
        <sz val="10"/>
        <rFont val="Arial"/>
        <family val="2"/>
      </rPr>
      <t>Rp</t>
    </r>
    <r>
      <rPr>
        <i/>
        <sz val="10"/>
        <rFont val="Arial"/>
        <family val="2"/>
      </rPr>
      <t xml:space="preserve">.   Using these circuit parameters, the test computes </t>
    </r>
    <r>
      <rPr>
        <b/>
        <i/>
        <sz val="10"/>
        <rFont val="Arial"/>
        <family val="2"/>
      </rPr>
      <t>Toff</t>
    </r>
    <r>
      <rPr>
        <i/>
        <sz val="10"/>
        <rFont val="Arial"/>
        <family val="2"/>
      </rPr>
      <t xml:space="preserve"> by connecting a virtual 320K</t>
    </r>
    <r>
      <rPr>
        <i/>
        <sz val="10"/>
        <rFont val="Symbol"/>
        <family val="1"/>
        <charset val="2"/>
      </rPr>
      <t>W</t>
    </r>
    <r>
      <rPr>
        <i/>
        <sz val="10"/>
        <rFont val="Arial"/>
        <family val="2"/>
      </rPr>
      <t xml:space="preserve"> resistance to each pairset output.  Bot </t>
    </r>
    <r>
      <rPr>
        <b/>
        <i/>
        <sz val="10"/>
        <rFont val="Arial"/>
        <family val="2"/>
      </rPr>
      <t xml:space="preserve">Cout </t>
    </r>
    <r>
      <rPr>
        <i/>
        <sz val="10"/>
        <rFont val="Arial"/>
        <family val="2"/>
      </rPr>
      <t xml:space="preserve">and </t>
    </r>
    <r>
      <rPr>
        <b/>
        <i/>
        <sz val="10"/>
        <rFont val="Arial"/>
        <family val="2"/>
      </rPr>
      <t>Rp</t>
    </r>
    <r>
      <rPr>
        <i/>
        <sz val="10"/>
        <rFont val="Arial"/>
        <family val="2"/>
      </rPr>
      <t xml:space="preserve"> are corrected for parasitic test port elements.</t>
    </r>
  </si>
  <si>
    <t xml:space="preserve">           Error_Delay_SS_A=</t>
  </si>
  <si>
    <t xml:space="preserve">           Error_Delay_SS_B=</t>
  </si>
  <si>
    <t xml:space="preserve">             Idle_Voff_DS_B=</t>
  </si>
  <si>
    <t xml:space="preserve">             Idle_Voff_DS_A=</t>
  </si>
  <si>
    <t xml:space="preserve">             Idle_Voff_SS_B=</t>
  </si>
  <si>
    <t xml:space="preserve">             Idle_Voff_SS_A=</t>
  </si>
  <si>
    <t xml:space="preserve">           Error_Delay_DS_B=</t>
  </si>
  <si>
    <t xml:space="preserve">           Error_Delay_DS_A=</t>
  </si>
  <si>
    <t>PSE4
PSE57</t>
  </si>
  <si>
    <t>Ted</t>
  </si>
  <si>
    <t>Voff</t>
  </si>
  <si>
    <t>Time between overload shutdown and attempted new detection of a single signature PD on the Alt-A pairset.</t>
  </si>
  <si>
    <t>Time between overload shutdown and attempted new detection of a single signature PD on the Alt-B pairset.</t>
  </si>
  <si>
    <t>Time between overload shutdown and attempted new detection of a dual signature PD on the Alt-A pairset.</t>
  </si>
  <si>
    <t>Time between overload shutdown and attempted new detection of a dual signature PD on the Alt-B pairset.</t>
  </si>
  <si>
    <t>Average voltage during the error delay period on the Alt-A pairset given a single signature PD</t>
  </si>
  <si>
    <t>Average voltage during the error delay period on the Alt-B pairset given a single signature PD</t>
  </si>
  <si>
    <t>Average voltage during the error delay period on the Alt-A pairset given a dual signature PD</t>
  </si>
  <si>
    <t>Average voltage during the error delay period on the Alt-B pairset given a dual signature PD</t>
  </si>
  <si>
    <r>
      <t xml:space="preserve">With 4-pair powering, the test evaluates if pairset current impacts disconnect shutdown.  If PSE uses primarily the 4-pair </t>
    </r>
    <r>
      <rPr>
        <b/>
        <i/>
        <sz val="10"/>
        <rFont val="Arial"/>
        <family val="2"/>
      </rPr>
      <t>Ihold</t>
    </r>
    <r>
      <rPr>
        <i/>
        <sz val="10"/>
        <rFont val="Arial"/>
        <family val="2"/>
      </rPr>
      <t xml:space="preserve"> to decide, then </t>
    </r>
    <r>
      <rPr>
        <b/>
        <i/>
        <sz val="10"/>
        <rFont val="Arial"/>
        <family val="2"/>
      </rPr>
      <t>Ihold_2p_c3</t>
    </r>
    <r>
      <rPr>
        <i/>
        <sz val="10"/>
        <rFont val="Arial"/>
        <family val="2"/>
      </rPr>
      <t xml:space="preserve"> will generally report top-of-the-range 5mA. </t>
    </r>
    <r>
      <rPr>
        <b/>
        <i/>
        <sz val="10"/>
        <rFont val="Arial"/>
        <family val="2"/>
      </rPr>
      <t>Ihold_2p_c3</t>
    </r>
    <r>
      <rPr>
        <i/>
        <sz val="10"/>
        <rFont val="Arial"/>
        <family val="2"/>
      </rPr>
      <t xml:space="preserve"> must report in the band of 2mA to 5mA. 
With 2-pair powering, the test simply determines the minimum 2-pair current that maintains power.
PSE's that rapidly convert from 4-Pair to 2-Pair powering during Tmpdo will report as '-1'.</t>
    </r>
  </si>
  <si>
    <t>Accept</t>
  </si>
  <si>
    <t>Safety</t>
  </si>
  <si>
    <t>PSE TYPE Dependence</t>
  </si>
  <si>
    <t>Minimum 4-Pair Class Dependence</t>
  </si>
  <si>
    <t xml:space="preserve"> Safety Index*:  </t>
  </si>
  <si>
    <t xml:space="preserve"> Interop Index*:  </t>
  </si>
  <si>
    <t xml:space="preserve">Sifos Safety Index*:  </t>
  </si>
  <si>
    <t xml:space="preserve">1) All possible 802.3at and 802.3bt compliant PD's </t>
  </si>
  <si>
    <r>
      <t xml:space="preserve">The Sifos Interop Index is a aggregate summary derived from PSE Conformance Testing Results.   The index only considers those PSE characteristics that </t>
    </r>
    <r>
      <rPr>
        <b/>
        <sz val="10"/>
        <color theme="3"/>
        <rFont val="Arial"/>
        <family val="2"/>
      </rPr>
      <t>may</t>
    </r>
    <r>
      <rPr>
        <sz val="10"/>
        <color theme="3"/>
        <rFont val="Arial"/>
        <family val="2"/>
      </rPr>
      <t xml:space="preserve"> affect PSE interoperation with: </t>
    </r>
  </si>
  <si>
    <t>2) Non-Compliant 802.3at &amp; 802.3bt PD's that that would successfully interoperate with 802.3bt PSE's that fully meet all PSE specifications.</t>
  </si>
  <si>
    <t>PSE Conformance Test parameters are individually weighted with values of 5, 3, 1, or 0 depending upon impact to PD interoperation.   Many Conformance Test parameters have no impact on PD interoperation meaning those parameters will not affect the Interop Index.  Conversely, parameters such as port power capacity, output voltage, and signaling levels all weigh heavily into the Interop Index.  The weightings by parameter are included with the Limits section of this document.</t>
  </si>
  <si>
    <t>Safety Test Items</t>
  </si>
  <si>
    <t>Sifos PSE Safety Index Defined</t>
  </si>
  <si>
    <r>
      <t xml:space="preserve">The Sifos Safety Index is a aggregate summary derived from PSE Conformance Testing Results.   The index only considers those PSE characteristics that </t>
    </r>
    <r>
      <rPr>
        <b/>
        <sz val="10"/>
        <color theme="3"/>
        <rFont val="Arial"/>
        <family val="2"/>
      </rPr>
      <t>may</t>
    </r>
    <r>
      <rPr>
        <sz val="10"/>
        <color theme="3"/>
        <rFont val="Arial"/>
        <family val="2"/>
      </rPr>
      <t xml:space="preserve"> affect PSE ability to damage other equipment or itself.</t>
    </r>
  </si>
  <si>
    <t>PSE Conformance Test parameters are individually weighted with values of 5, 3, 1, or 0 depending upon impact to safe PSE performance.   Many Conformance Test parameters have no impact on safety meaning those parameters will not affect the Safety Index.  Conversely, parameters such as open circuit voltage, detection current, detection signature range, maximum inrush current, and maximum continuous current all weigh heavily into the Safety Index.  The weightings by parameter are included with the Limits section of this document.</t>
  </si>
  <si>
    <r>
      <t xml:space="preserve">The Safety Index should </t>
    </r>
    <r>
      <rPr>
        <b/>
        <sz val="10"/>
        <color theme="3"/>
        <rFont val="Arial"/>
        <family val="2"/>
      </rPr>
      <t xml:space="preserve">not </t>
    </r>
    <r>
      <rPr>
        <sz val="10"/>
        <color theme="3"/>
        <rFont val="Arial"/>
        <family val="2"/>
      </rPr>
      <t>be interpreted as a probability, high or low, that a PSE will cause any harm to any other entity or to any user.  Instead, it is simply an aggregate score of characteristics developed from the test data collected on the Loop1 page of this report.  It will be influenced therefore by what tests are run and by how many ports are tested.</t>
    </r>
  </si>
  <si>
    <t>Assigned Class available from the PSE on Alt-A.  
=42 if Class between 1 and 5 and 4pr_Pwr_Dual. 
=21 if Class between 1 and 4 and 2pr_Pwr. Otherwise set to 0</t>
  </si>
  <si>
    <t>Assigned Class available from the PSE on Alt-B.  
=42 if Class between 1 and 5 and 4pr_Pwr_Dual. 
=21 if Class between 1 and 4 and 2pr_Pwr. Otherwise set to 0</t>
  </si>
  <si>
    <t>MDI Legacy Powered Pair. Confirm the value of either 1 or 2. All other values fail.   Value = 1 means the Signal Pairs are in use.
Value = 2 means the Spare Pairs are in use.</t>
  </si>
  <si>
    <t xml:space="preserve">                  Pcon_c5DB=</t>
  </si>
  <si>
    <t xml:space="preserve">                Icon_%_c5DB=</t>
  </si>
  <si>
    <t xml:space="preserve">                  Pcon_c4DA=</t>
  </si>
  <si>
    <t xml:space="preserve">                Icon_%_c4DA=</t>
  </si>
  <si>
    <t xml:space="preserve">                  Pcon_c3DB=</t>
  </si>
  <si>
    <t xml:space="preserve">                Icon_%_c3DB=</t>
  </si>
  <si>
    <t xml:space="preserve">                  Pcon_c3DA=
      OR      Pcon_c3DB=</t>
  </si>
  <si>
    <t>Maximum sustainded power on the Alt-A pairset (or Alt-B if only Alt-B powers) in watts to a Dual Class 3 PD</t>
  </si>
  <si>
    <t>Maximum sustainded power on the Alt-A pairset (or Alt-B if only Alt-B powers) in watts to a Dual Class 4 PD</t>
  </si>
  <si>
    <t>Maximum sustainded power on the Alt-A pairset (or Alt-B if only Alt-B powers) in watts to a Dual Class 5 PD</t>
  </si>
  <si>
    <t xml:space="preserve">                  Pcon_c4DA=
      OR      Pcon_c4DB=</t>
  </si>
  <si>
    <t xml:space="preserve">                Icon_%_c3DA=
      OR    Icon_%_c3DB=</t>
  </si>
  <si>
    <r>
      <t>Given a Dual Class 3 PD, the maximum sustained Alt-A (or Alt-B if only Alt-B powers) load current as a % of</t>
    </r>
    <r>
      <rPr>
        <b/>
        <sz val="10"/>
        <rFont val="Arial"/>
        <family val="2"/>
      </rPr>
      <t xml:space="preserve"> Icon_2p</t>
    </r>
    <r>
      <rPr>
        <sz val="10"/>
        <rFont val="Arial"/>
        <family val="2"/>
      </rPr>
      <t xml:space="preserve">, the minimum required load current associated with </t>
    </r>
    <r>
      <rPr>
        <b/>
        <sz val="10"/>
        <rFont val="Arial"/>
        <family val="2"/>
      </rPr>
      <t>Pclass_2p</t>
    </r>
    <r>
      <rPr>
        <sz val="10"/>
        <rFont val="Arial"/>
        <family val="2"/>
      </rPr>
      <t>.   To pass, this should be ≥ 100%.</t>
    </r>
  </si>
  <si>
    <t xml:space="preserve">                Icon_%_c4DA=
      OR    Icon_%_c4DB=</t>
  </si>
  <si>
    <r>
      <t>Given a Dual Class 4 PD, the maximum sustained Alt-A (or Alt-B if only Alt-B powers) load current as a % of</t>
    </r>
    <r>
      <rPr>
        <b/>
        <sz val="10"/>
        <rFont val="Arial"/>
        <family val="2"/>
      </rPr>
      <t xml:space="preserve"> Icon_2p</t>
    </r>
    <r>
      <rPr>
        <sz val="10"/>
        <rFont val="Arial"/>
        <family val="2"/>
      </rPr>
      <t xml:space="preserve">, the minimum required load current associated with </t>
    </r>
    <r>
      <rPr>
        <b/>
        <sz val="10"/>
        <rFont val="Arial"/>
        <family val="2"/>
      </rPr>
      <t>Pclass_2p</t>
    </r>
    <r>
      <rPr>
        <sz val="10"/>
        <rFont val="Arial"/>
        <family val="2"/>
      </rPr>
      <t>.   To pass, this should be ≥ 100%.</t>
    </r>
  </si>
  <si>
    <t xml:space="preserve">                Icon_%_c5DA=
      OR    Icon_%_c5DB=</t>
  </si>
  <si>
    <r>
      <t>Given a Dual Class 5 PD, the maximum sustained Alt-A (or Alt-B if only Alt-B powers) load current as a % of</t>
    </r>
    <r>
      <rPr>
        <b/>
        <sz val="10"/>
        <rFont val="Arial"/>
        <family val="2"/>
      </rPr>
      <t xml:space="preserve"> Icon_2p</t>
    </r>
    <r>
      <rPr>
        <sz val="10"/>
        <rFont val="Arial"/>
        <family val="2"/>
      </rPr>
      <t xml:space="preserve">, the minimum required load current associated with </t>
    </r>
    <r>
      <rPr>
        <b/>
        <sz val="10"/>
        <rFont val="Arial"/>
        <family val="2"/>
      </rPr>
      <t>Pclass_2p</t>
    </r>
    <r>
      <rPr>
        <sz val="10"/>
        <rFont val="Arial"/>
        <family val="2"/>
      </rPr>
      <t>.   To pass, this should be ≥ 100%.</t>
    </r>
  </si>
  <si>
    <r>
      <t xml:space="preserve">Maximum sustained power must equal or exceed </t>
    </r>
    <r>
      <rPr>
        <b/>
        <i/>
        <sz val="10"/>
        <rFont val="Arial"/>
        <family val="2"/>
      </rPr>
      <t xml:space="preserve">Pclass_2p </t>
    </r>
    <r>
      <rPr>
        <i/>
        <sz val="10"/>
        <rFont val="Arial"/>
        <family val="2"/>
      </rPr>
      <t xml:space="preserve">as defined in 802.3bt.   </t>
    </r>
    <r>
      <rPr>
        <b/>
        <i/>
        <sz val="10"/>
        <rFont val="Arial"/>
        <family val="2"/>
      </rPr>
      <t>Pclass_2p</t>
    </r>
    <r>
      <rPr>
        <i/>
        <sz val="10"/>
        <rFont val="Arial"/>
        <family val="2"/>
      </rPr>
      <t xml:space="preserve"> is dependent on:
1.  PSE pairset output voltage</t>
    </r>
    <r>
      <rPr>
        <b/>
        <i/>
        <sz val="10"/>
        <rFont val="Arial"/>
        <family val="2"/>
      </rPr>
      <t xml:space="preserve"> Vpse</t>
    </r>
    <r>
      <rPr>
        <i/>
        <sz val="10"/>
        <rFont val="Arial"/>
        <family val="2"/>
      </rPr>
      <t xml:space="preserve"> under load
2.  PSE assigned class (that is the minimum of </t>
    </r>
    <r>
      <rPr>
        <b/>
        <i/>
        <sz val="10"/>
        <rFont val="Arial"/>
        <family val="2"/>
      </rPr>
      <t>PD Class</t>
    </r>
    <r>
      <rPr>
        <i/>
        <sz val="10"/>
        <rFont val="Arial"/>
        <family val="2"/>
      </rPr>
      <t xml:space="preserve"> and </t>
    </r>
    <r>
      <rPr>
        <b/>
        <i/>
        <sz val="10"/>
        <rFont val="Arial"/>
        <family val="2"/>
      </rPr>
      <t>Max_Asgn_Class_DS</t>
    </r>
    <r>
      <rPr>
        <i/>
        <sz val="10"/>
        <rFont val="Arial"/>
        <family val="2"/>
      </rPr>
      <t>)
Icon_%_cXDA abd Icon_%_cXDB are ratios of the measured maximum sustained pairset load current to</t>
    </r>
    <r>
      <rPr>
        <b/>
        <i/>
        <sz val="10"/>
        <rFont val="Arial"/>
        <family val="2"/>
      </rPr>
      <t xml:space="preserve"> Icon_2p</t>
    </r>
    <r>
      <rPr>
        <i/>
        <sz val="10"/>
        <rFont val="Arial"/>
        <family val="2"/>
      </rPr>
      <t xml:space="preserve"> that is </t>
    </r>
    <r>
      <rPr>
        <b/>
        <i/>
        <sz val="10"/>
        <rFont val="Arial"/>
        <family val="2"/>
      </rPr>
      <t>Pclass_2p</t>
    </r>
    <r>
      <rPr>
        <i/>
        <sz val="10"/>
        <rFont val="Arial"/>
        <family val="2"/>
      </rPr>
      <t xml:space="preserve"> / </t>
    </r>
    <r>
      <rPr>
        <b/>
        <i/>
        <sz val="10"/>
        <rFont val="Arial"/>
        <family val="2"/>
      </rPr>
      <t>Vpse</t>
    </r>
    <r>
      <rPr>
        <i/>
        <sz val="10"/>
        <rFont val="Arial"/>
        <family val="2"/>
      </rPr>
      <t xml:space="preserve">.   Like </t>
    </r>
    <r>
      <rPr>
        <b/>
        <i/>
        <sz val="10"/>
        <rFont val="Arial"/>
        <family val="2"/>
      </rPr>
      <t>Pclass_2p</t>
    </r>
    <r>
      <rPr>
        <i/>
        <sz val="10"/>
        <rFont val="Arial"/>
        <family val="2"/>
      </rPr>
      <t xml:space="preserve">, </t>
    </r>
    <r>
      <rPr>
        <b/>
        <i/>
        <sz val="10"/>
        <rFont val="Arial"/>
        <family val="2"/>
      </rPr>
      <t>Icon_2p</t>
    </r>
    <r>
      <rPr>
        <i/>
        <sz val="10"/>
        <rFont val="Arial"/>
        <family val="2"/>
      </rPr>
      <t xml:space="preserve"> is limited by </t>
    </r>
    <r>
      <rPr>
        <b/>
        <i/>
        <sz val="10"/>
        <rFont val="Arial"/>
        <family val="2"/>
      </rPr>
      <t>Max_Asgn_Class_DS</t>
    </r>
    <r>
      <rPr>
        <i/>
        <sz val="10"/>
        <rFont val="Arial"/>
        <family val="2"/>
      </rPr>
      <t xml:space="preserve"> in power demoted situations.
The test will respond to single-pairset power-ups for Non-LLDP granting PSE's when emulated class exceeds the maximum assigned class that would be granted to both pairsets.  In this case, it will test just the powered pairset to the assigned class on that pairset.</t>
    </r>
  </si>
  <si>
    <t>0 = Both pairsets shut down
2 = Alt-B pairset not shut down
1 = Only Alt-B pairset shut down</t>
  </si>
  <si>
    <t xml:space="preserve">        PSE_Class_6_Ext_Pwr=</t>
  </si>
  <si>
    <t>Maximum Port Power Available from the PSE. 
Valid values are &gt;= 0.1W to &lt;= 99.9W</t>
  </si>
  <si>
    <t>PSE_Class_6_Ext_Pwr=</t>
  </si>
  <si>
    <t>Check if PSE Extends Power beyond Pclass_pd for Class 6. Set to 0 if PSE does NOT extend power and 1 if PSE does extend power</t>
  </si>
  <si>
    <t>Only check if PSE_Ext_Class_SS is Class 6 and PSE_Max_Pwr_SS is &gt; 51.0W.  Otherwise NOT reported</t>
  </si>
  <si>
    <t>Should be restricted to Class 6 if Type-3, Class 8 if Type-4</t>
  </si>
  <si>
    <t>Should be restricted to Class 4D if Type-3, Class 5D if Type-4</t>
  </si>
  <si>
    <t>Should be restricted to 4-Events if Type-3, 5-Events for Type-4</t>
  </si>
  <si>
    <t>Should be restricted to 3-Events if Type-3, 4-Events for Type-4</t>
  </si>
  <si>
    <t>4-Pair PSE Conformance Report</t>
  </si>
  <si>
    <t>802.3bt 4-Pair Interoperability Weight Scale</t>
  </si>
  <si>
    <t>802.3bt 4-Pair Test Limits</t>
  </si>
  <si>
    <t>Vital Parameter to many 802.3bt and 802.3at PD's</t>
  </si>
  <si>
    <t>Parameter could be significant to certain 802.3bt and 802.3at PD's</t>
  </si>
  <si>
    <t>802.3bt 4-Pair Interoperability Safety Scale</t>
  </si>
  <si>
    <t>Behavior that is not ideal but is very low risk to PD's, non-PD's, PSE ports</t>
  </si>
  <si>
    <t>Behavior has no damaging impact to PD's, non-PD's, or PSE ports</t>
  </si>
  <si>
    <t>Important behavior to protect damage to PD's, non-PD's, and/or PSE ports</t>
  </si>
  <si>
    <t>Behavior could lead to damage of some PD's, non-PD's, and/or PSE ports</t>
  </si>
  <si>
    <t>Flag indicating if the PSE powers an uneven 2-Event classification given a Single Signature PD where Event 1 is 40mA, Event 2 is 18 mA. 0 = No Power, 1= PSE dropped back to 1-event, 2= PSE Powered.</t>
  </si>
  <si>
    <t>Flag indicating if the PSE powers an uneven 4-Event classification given a Single Signature PD where Event #4 differs from Event #3. 0 = No Power, 1= PSE dropped back to 1-3 events, 2= PSE Powered.</t>
  </si>
  <si>
    <t>Flag indicating if the PSE powers an uneven 5-Event classification given a Single Signature PD where Event #5 differs from Event #4. 0 = No Power, 1= PSE dropped back to 1-4 events, 2= PSE Powered.</t>
  </si>
  <si>
    <t>Flag indicating if the PSE powers the Alt-A Pairset following an uneven 2-Event classification given a Dual Signature PD. 0 = No Power, 1= PSE dropped back to 1-event, 2= PSE Powered.</t>
  </si>
  <si>
    <t>Flag indicating if the PSE powers the Alt-B Pairset following an uneven 2-Event classification given a Dual Signature PD. 0 = No Power, 1= PSE dropped back to 1-event, 2= PSE Powered.</t>
  </si>
  <si>
    <t>Flag indicating if the PSE powers the Alt-A Pairset following an uneven 4-Event classification where Event #4 differs from Event #3 given a Dual Signature PD. 0 = No Power, 1= PSE dropped back to 1 -3 events, 2= PSE Powered.</t>
  </si>
  <si>
    <t>Flag indicating if the PSE powers the Alt-B Pairset following an uneven 4-Event classification where Event #4 differs from Event #3 given a Dual Signature PD. 0 = No Power, 1= PSE dropped back to 1 -3 events, 2= PSE Powered.</t>
  </si>
  <si>
    <t>PSE's should not power these signatures.   Set flag to 1 if PSE re-cycles detection and drops back to fewer events in response to uneven signature.  That behavior would allow for a legitimate power-up.</t>
  </si>
  <si>
    <t>The end of POWER_UP state is assessed as Tinrush_min (50 msec) following the observed Power-Up.  If one pairset powering is staggered, then measurement is performed using the first pairset powered.  
The minimum expected Tpon is Tlce_min (88msec)+Tme2_min (6msec)+Tinrush_min (50 msec) = 144msec.</t>
  </si>
  <si>
    <t>det_v</t>
  </si>
  <si>
    <t>det_cc</t>
  </si>
  <si>
    <t>det_i</t>
  </si>
  <si>
    <t>det_time</t>
  </si>
  <si>
    <t>det_rsource</t>
  </si>
  <si>
    <t>det_range</t>
  </si>
  <si>
    <t>cc_response</t>
  </si>
  <si>
    <t>class_v</t>
  </si>
  <si>
    <t>class_time</t>
  </si>
  <si>
    <t>class_response</t>
  </si>
  <si>
    <t>class_err</t>
  </si>
  <si>
    <t>pwrup_time</t>
  </si>
  <si>
    <t>pwrup_inrush</t>
  </si>
  <si>
    <t>pwron_v</t>
  </si>
  <si>
    <t>Time from a PD request for a change to the max power available until the frame containing the Allocation of that request is received.  Will be -1 if allocation never received.</t>
  </si>
  <si>
    <t>Will be reported as -1 if the PSE fails echo power request</t>
  </si>
  <si>
    <t>MDI 802.3at Type-Source-Priority field flag where 0 = VALID entries, 1= INVALID entries. If PSE is Type-3 and Type-4 it must specify Type-2.  Power Source can be Primary, Secondary, or Unknown.</t>
  </si>
  <si>
    <t>Will be reported as -1 if the PSE fails to echo both pairset power requests</t>
  </si>
  <si>
    <t>Informational -  Will be reported as -1 if the PSE fails to allocated both pairset power requests</t>
  </si>
  <si>
    <t>Informational.  Will be reported as -1 if the PSE fails allocate power request.</t>
  </si>
  <si>
    <t>Will be reported as -1 if the PSE fails to echo power request</t>
  </si>
  <si>
    <t>Informational.  Will be reported as -1 if the PSE fails to allocate power request.</t>
  </si>
  <si>
    <t>Flag indicating if PSE powers a 52mA Class signature given a Single Signature PD.  0= No Power. 1= Power Applied on one pairset.  12= Power Applied on both pairsets.</t>
  </si>
  <si>
    <t>pwron_autoclass</t>
  </si>
  <si>
    <t xml:space="preserve">          Pac_margin_C3_low=</t>
  </si>
  <si>
    <t xml:space="preserve">         Pac_margin_C3_high=</t>
  </si>
  <si>
    <t xml:space="preserve">          Pac_margin_C5_low=</t>
  </si>
  <si>
    <t xml:space="preserve">         Pac_margin_C5_high=</t>
  </si>
  <si>
    <t xml:space="preserve">          Pac_margin_C7_low=</t>
  </si>
  <si>
    <t xml:space="preserve">         Pac_margin_C7_high=</t>
  </si>
  <si>
    <t xml:space="preserve">Test: pwron_autoclass              </t>
  </si>
  <si>
    <t>PSE powers 3W in Class 3 and determines that PSE maintains power at Pautoclass + Pac_margin.  Pac_margin for Class 1-4 is 0.5 W.</t>
  </si>
  <si>
    <t>Pac_margin</t>
  </si>
  <si>
    <t>PSE powers 9W in Class 3 and determines that PSE maintains power at Pautoclass + Pac_margin.  Pac_margin for Class 1-4 is 0.5 W.</t>
  </si>
  <si>
    <t>PSE powers 3W in Class 5 and determines that PSE maintains power at Pautoclass + Pac_margin.  Pac_margin for Class 5-6 is 0.75 W.</t>
  </si>
  <si>
    <t>PSE powers 34W in Class 5 and determines that PSE maintains power at Pautoclass + Pac_margin.  Pac_margin for Class 5-6 is 0.75 W.</t>
  </si>
  <si>
    <t>PSE powers 3W in Class 7 and determines that PSE maintains power at Pautoclass + Pac_margin.  Pac_margin for Class 7-8 is 1.5 W.</t>
  </si>
  <si>
    <t>PSE powers 55W in Class 7 and determines that PSE maintains power at Pautoclass + Pac_margin.  Pac_margin for Class 7-8 is 1.5 W.</t>
  </si>
  <si>
    <t>Set PSE power to 95% of Pclass and determine if PSE removes power</t>
  </si>
  <si>
    <t xml:space="preserve">         Autoclass_Shutdown=</t>
  </si>
  <si>
    <t>Autoclass</t>
  </si>
  <si>
    <t>This is an INFO only paramter.  If PSE removes power set to 1 otherwise set to 0.  A value of 0 implies that the PSE does not support Autoclass.  The remaining parameters will not be tested and values will be set to -1.</t>
  </si>
  <si>
    <t>If PSE remains powered set to 1 otherwise set to 0.  If PSE determined to not support Autoclass then set to -1.</t>
  </si>
  <si>
    <t>If PSE remains powered set to 1 otherwise set to 0.  Limit applies is based on assigned class so if PSE is Type-3 then Pac_margin = 0.75W is used. If PSE determined to not support Autoclass then set to -1</t>
  </si>
  <si>
    <t>PSE PICS</t>
  </si>
  <si>
    <t>PSE11</t>
  </si>
  <si>
    <t xml:space="preserve">PSE9
PSE18
PSE19
PSE56
</t>
  </si>
  <si>
    <t>PSE13</t>
  </si>
  <si>
    <t>Backdriven current (5mA into PSE)</t>
  </si>
  <si>
    <t>This requires current source that can back drive into and unpowered PSE port and poses a risk of damage to the PSE port.  The PSA does not offer this resource.</t>
  </si>
  <si>
    <t>PSE2
PSE3
PSE4
PSE7
PSE15
PSE20
PSE22</t>
  </si>
  <si>
    <t>Flag indicating the count of Pairsets powered when a valid PD signature is connected only on the Alt-B Pairset.  0= No Pairsets powered, 1= Alt-A Pairset powered, 2= both pairsets powered.</t>
  </si>
  <si>
    <t>PSE26</t>
  </si>
  <si>
    <t>PSE autoclass power capacity adjustment after switching from 4-pair to 2-Pair powering</t>
  </si>
  <si>
    <t xml:space="preserve">PSE2
PSE4
PSE8
PSE27
PSE28
PSE29
PSE32
PSE33
PSE34
PSE35
PSE36
PSE37
PSE51
</t>
  </si>
  <si>
    <t>Testing uses power-ups and subsequence MPS processing to verify correct interpretation of PD signature type.</t>
  </si>
  <si>
    <t>PSE4
PSE56</t>
  </si>
  <si>
    <t>PSE57
PSE61
PSE71
PSE72
PSE73
PSE79</t>
  </si>
  <si>
    <t>PSE57
PSE74</t>
  </si>
  <si>
    <t>PSE57
PSE75
PSE76</t>
  </si>
  <si>
    <r>
      <t xml:space="preserve">PSE4
PSE7
PSE57
PSE60
PSE80
PSE81
</t>
    </r>
    <r>
      <rPr>
        <i/>
        <sz val="10"/>
        <rFont val="Arial"/>
        <family val="2"/>
      </rPr>
      <t>PICS as drafted are incomplete here</t>
    </r>
  </si>
  <si>
    <r>
      <t xml:space="preserve">PSE57
PSE62
PSE66
PSE82
</t>
    </r>
    <r>
      <rPr>
        <i/>
        <sz val="10"/>
        <rFont val="Arial"/>
        <family val="2"/>
      </rPr>
      <t>PICS as drafted are incomplete here</t>
    </r>
  </si>
  <si>
    <t>PSE57
PSE83
PSE84
PSE85
PSE87
PSE88
PSE91
PSE93
PSE96</t>
  </si>
  <si>
    <t>PSE57
PSE83
PSE85
PSE86
PSE89
PSE90
PSE92
PSE94
PSE95</t>
  </si>
  <si>
    <t>Time from start of detection until end of detection on the Alt-B Pairset</t>
  </si>
  <si>
    <t xml:space="preserve">               Autoclass_4W=</t>
  </si>
  <si>
    <t>Power PSE Class 5 with Autoclass power set to &lt;= 4W.  PSE should not enforce Autoclass and remain powered at 95% of Pclass</t>
  </si>
  <si>
    <t>If PSE remains powered then set to 1.  If PSE removes power then set to 0.  If PSE determined to not support Autoclass then set to -1</t>
  </si>
  <si>
    <t xml:space="preserve">PSE24
PSE24a
PSE39
PSE54
PSE55
</t>
  </si>
  <si>
    <t>The cross section of an Autoclass capable PSE that reverts to 2-pair powering following a single pairset overload is so rare as to render this test impractical.</t>
  </si>
  <si>
    <t>PSE57
PSE65
PSE66</t>
  </si>
  <si>
    <t xml:space="preserve">               Pclass_2p_c5=</t>
  </si>
  <si>
    <t>= 1 if PSE supports Class 4 power to remaining powered pairset
= 0 if PSE shuts down with Class 4 power to remaining powered pairset
= -1 if PSE shuts down both pairset with 2-pair overload</t>
  </si>
  <si>
    <r>
      <t xml:space="preserve">PSE25
PSE29
PSE60
PSE65
PSE68
PSE82
</t>
    </r>
    <r>
      <rPr>
        <i/>
        <sz val="10"/>
        <rFont val="Arial"/>
        <family val="2"/>
      </rPr>
      <t>PICS as drafted are incomplete here</t>
    </r>
  </si>
  <si>
    <t>If PSE supports class 5 or higher and PSE maintains 2-pair powering after a 2-pair overload shutdown, verify that remaining pairset supports at least 28W (Class 4 power capacity).</t>
  </si>
  <si>
    <t xml:space="preserve">            pseP2pPkUnbal_A=</t>
  </si>
  <si>
    <t xml:space="preserve">            pseP2pPkUnbal_B=</t>
  </si>
  <si>
    <r>
      <t xml:space="preserve">The powering status following an </t>
    </r>
    <r>
      <rPr>
        <b/>
        <sz val="10"/>
        <rFont val="Arial"/>
        <family val="2"/>
      </rPr>
      <t>Ipeak_2p_unb</t>
    </r>
    <r>
      <rPr>
        <sz val="10"/>
        <rFont val="Arial"/>
        <family val="2"/>
      </rPr>
      <t xml:space="preserve"> (=</t>
    </r>
    <r>
      <rPr>
        <b/>
        <sz val="10"/>
        <rFont val="Arial"/>
        <family val="2"/>
      </rPr>
      <t xml:space="preserve"> Ilim_2p</t>
    </r>
    <r>
      <rPr>
        <sz val="10"/>
        <rFont val="Arial"/>
        <family val="2"/>
      </rPr>
      <t xml:space="preserve"> - 2mA) transient load of duration </t>
    </r>
    <r>
      <rPr>
        <b/>
        <sz val="10"/>
        <rFont val="Arial"/>
        <family val="2"/>
      </rPr>
      <t>Tcut_min</t>
    </r>
    <r>
      <rPr>
        <sz val="10"/>
        <rFont val="Arial"/>
        <family val="2"/>
      </rPr>
      <t xml:space="preserve"> (50msec) applied to the pairset (Alt-A or Alt-B) that is carrying the higher unbalanced load at PSE maximum supported class.</t>
    </r>
  </si>
  <si>
    <t>Ipeak_2p_unb</t>
  </si>
  <si>
    <t>145.2.10
145.2.10.6
145.2.10.6.1</t>
  </si>
  <si>
    <t>This measurement is only performed at the maximum supported PSE assigned class using the corresponding value of Ilim_min for that assigned class.</t>
  </si>
  <si>
    <t>145.2.6
145.2.6.3
145.2.6.4
145.2.9</t>
  </si>
  <si>
    <t>145.2.5
145.2.5.1
145.2.10</t>
  </si>
  <si>
    <t>PSE30
PSE31
PSE38
PSE40
PSE42
PSE44
PSE49
PSE50
PSE52
PSE53</t>
  </si>
  <si>
    <t>PSE27
PSE28
PSE30
PSE31
PSE32
PSE33
PSE34
PSE35
PSE38
PSE40
PSE41
PSE43
PSE45
PSE50
PSE51
PSE52
PSE53</t>
  </si>
  <si>
    <t>145.2.8
145.2.10.1
145.2.10.6
145.2.11</t>
  </si>
  <si>
    <t>145.2.8
145.2.8.1
145.2.8.2
NOTE:
PSE24a from
802.3cv Supplemental Spec</t>
  </si>
  <si>
    <t>145.2.10
145.2.12</t>
  </si>
  <si>
    <t>145.2.5
145.2.10</t>
  </si>
  <si>
    <t>145.2.10
145.2.10.11</t>
  </si>
  <si>
    <t>Warn_PF</t>
  </si>
  <si>
    <t>Time from short circuit overload assertion until first pairset shutdown.   Reported as '999' if there is no power removal after current limiting.</t>
  </si>
  <si>
    <t>Time from short circuit overload assertion until Alt-A pairset shutdown.  Reported as '999' if there is no power removal after current limiting.</t>
  </si>
  <si>
    <t>Time from short circuit overload assertion until Alt-B pairset shutdown.  Reported as '999' if there is no power removal after current limiting.</t>
  </si>
  <si>
    <t>PSE4
PSE57
PSE68
PSE69
PSE70</t>
  </si>
  <si>
    <t>Minimum inrush current following foldback to ~16V on the Alt-A pairset with Class 3D emulation.  Measured over 10msec interval.</t>
  </si>
  <si>
    <t>Minimum inrush current following foldback to ~16V on the Alt-B pairset with Class 3D emulation.  Measured over 10msec interval.</t>
  </si>
  <si>
    <t>Iinrush_2p</t>
  </si>
  <si>
    <t xml:space="preserve">           Iinrush_16V_DS3B=</t>
  </si>
  <si>
    <t xml:space="preserve">           Iinrush_16V_DS3A=</t>
  </si>
  <si>
    <t xml:space="preserve">             PSE_AT_Pwr_Neg=</t>
  </si>
  <si>
    <t>145.5.1
145.5.2
145.5.3
145.5.4
79.3.2
79.3.2.1
79.3.2.2
79.3.2.3
79.3.2.4
79.3.2.5
79.3.2.6
79.3.2.6
802.3at support
from supplemental
specification</t>
  </si>
  <si>
    <t>This is an INFO only paramter.</t>
  </si>
  <si>
    <t>Indicates the PSE can successfully negotiate power using the 802.3at LLDP Protocol. Set to 1 if PSE uses 802.3at LLDP and 0 if not.</t>
  </si>
  <si>
    <t xml:space="preserve">        PSE_Post_AT_Pwr_Neg=</t>
  </si>
  <si>
    <t>Indicates the PSE can successfully negotiate power using the 802.3bt LLDP Protocol on power-up after using 802.3at LLDP Protocol. 1 =  PSE uses 802.3bt LLDP on power-up following 802.3at.  0 = PSE failed to return to 802.3bt LLDP following 802.3at.</t>
  </si>
  <si>
    <t>Without Vdiff factory calibration, test limit must allow for up to 195mV of metering difference in test port between Alt-A and Alt-B pairsets.  With Vdiff factory calibration, measurements are corrected to tested to tighter limit of 65mV or lower.</t>
  </si>
  <si>
    <t>HIGH</t>
  </si>
  <si>
    <t>Vport_pse_diff Test Limit:</t>
  </si>
  <si>
    <t>HIGH=</t>
  </si>
  <si>
    <t>LOW=</t>
  </si>
  <si>
    <t>Class_Reset_SS=</t>
  </si>
  <si>
    <t>Class_Reset_DS=</t>
  </si>
  <si>
    <t xml:space="preserve">             Class_Reset_SS=</t>
  </si>
  <si>
    <t xml:space="preserve">             Class_Reset_DS=</t>
  </si>
  <si>
    <t>Flag indicating if PSE produces at least 15msec of IDLE time and voltage on both pairsets following and aborted classification sequence.  Tested using 55mA class signature with single signature emulation.  1 = valid class reset, 0 = invalid (short) class reset.</t>
  </si>
  <si>
    <t>Flag indicating if PSE produces at least 15msec of IDLE time and voltage on each pairset following and aborted classification sequences.  Tested using 55mA class signature on each pairset with dual signature emulation. 1 = valid class reset on both pairsets, 0 = invalid (short) class reset on one or both pairsets.</t>
  </si>
  <si>
    <t xml:space="preserve">            Backoff_Time_DS=</t>
  </si>
  <si>
    <r>
      <t>PD presents invalid 37K</t>
    </r>
    <r>
      <rPr>
        <i/>
        <sz val="10"/>
        <rFont val="Symbol"/>
        <family val="1"/>
        <charset val="2"/>
      </rPr>
      <t>W</t>
    </r>
    <r>
      <rPr>
        <i/>
        <sz val="10"/>
        <rFont val="Arial"/>
        <family val="2"/>
      </rPr>
      <t xml:space="preserve"> and then 14K</t>
    </r>
    <r>
      <rPr>
        <i/>
        <sz val="10"/>
        <rFont val="Symbol"/>
        <family val="1"/>
        <charset val="2"/>
      </rPr>
      <t>W</t>
    </r>
    <r>
      <rPr>
        <i/>
        <sz val="10"/>
        <rFont val="Arial"/>
        <family val="2"/>
      </rPr>
      <t xml:space="preserve"> single signature.  According to the PSE State Machine, a PSE should pass thorugh IDLE during detection back-off.   IDLE is separately described as the voltage band from 0 to 2.8V.</t>
    </r>
  </si>
  <si>
    <t>(IDLE state) Time from end of a detection on the Alt-A pairset to start of a new detection/connection check on the Alt-A pairset given an invalid signature on the Alt-A pairset.</t>
  </si>
  <si>
    <r>
      <t>PD presents invalid 37K</t>
    </r>
    <r>
      <rPr>
        <i/>
        <sz val="10"/>
        <rFont val="Symbol"/>
        <family val="1"/>
        <charset val="2"/>
      </rPr>
      <t>W</t>
    </r>
    <r>
      <rPr>
        <i/>
        <sz val="10"/>
        <rFont val="Arial"/>
        <family val="2"/>
      </rPr>
      <t xml:space="preserve">  signature on the Alt-A pairset.  According to the PSE State Machine, a PSE pairset should pass thorugh IDLE during detection back-off.   IDLE is separately described as the voltage band from 0 to 2.8V.</t>
    </r>
  </si>
  <si>
    <r>
      <t xml:space="preserve">PSE4
PSE5
PSE7
PSE57
PSE75
PSE76
</t>
    </r>
    <r>
      <rPr>
        <i/>
        <sz val="10"/>
        <rFont val="Arial"/>
        <family val="2"/>
      </rPr>
      <t>PICS as drafted are incomplete here</t>
    </r>
  </si>
  <si>
    <t xml:space="preserve">               Idle_time_SS=</t>
  </si>
  <si>
    <t>Duration following a 4-pair disconnect shutdown over which IDLE voltage is maintained prior to new detection cycles.</t>
  </si>
  <si>
    <t>145.2.10.11</t>
  </si>
  <si>
    <r>
      <t xml:space="preserve">PSE4
PSE30
PSE31
PSE46
PSE47
PSE48
PSE51
</t>
    </r>
    <r>
      <rPr>
        <i/>
        <sz val="10"/>
        <rFont val="Arial"/>
        <family val="2"/>
      </rPr>
      <t xml:space="preserve">
PICS as drafted are incomplete here</t>
    </r>
  </si>
  <si>
    <t>PSE51
PSE75</t>
  </si>
  <si>
    <t>Following an error condition such as an overload shutdown, the PSE is required to wait at least 750msec before "attempting to power" a PD.  
Clause 145.2.10.11 requires the PSE to be in the Voff band (0-2.8V) during the ERROR_DELAY state in the PSE state machine.
A value of '-1' for Error_Delay indicates the pairset did not power down due to to the overload condition.</t>
  </si>
  <si>
    <t>PSE's are required to restrict detection current to 5mA or less in order to protect non-PD's.   Testing is performed with a large capacitive load and peak current in each voltage band is assess as the derivative of current versus time.   The PSA test port signature is visable above ~1.3V.  '-1' values mean PSE instantly aborted detection probe with the capacitive signature.</t>
  </si>
  <si>
    <t xml:space="preserve">Flag indicating power removed from both pairsets of Type-3 PSE with 852mA per pairset for &gt; 75 msec.  </t>
  </si>
  <si>
    <r>
      <t>PSE s</t>
    </r>
    <r>
      <rPr>
        <i/>
        <sz val="10"/>
        <rFont val="Arial"/>
        <family val="2"/>
      </rPr>
      <t xml:space="preserve">hould be shut down.  0= Power Removed.  1= Power retained on one pairset and 2= power retained on both </t>
    </r>
    <r>
      <rPr>
        <sz val="10"/>
        <rFont val="Arial"/>
        <family val="2"/>
      </rPr>
      <t>pairsets.</t>
    </r>
  </si>
  <si>
    <t>A Type-3 PSE should maintain &gt; 45.3V and a Type-4 PSE should maintain &gt; 48.4V during this load transient</t>
  </si>
  <si>
    <t xml:space="preserve"> report version 5.3.00</t>
  </si>
  <si>
    <t>April 3, 2023</t>
  </si>
  <si>
    <t>05:06 PM</t>
  </si>
  <si>
    <t>MDI-X+MDI</t>
  </si>
  <si>
    <t>4.12</t>
  </si>
  <si>
    <t>Chassis ID: 10.105.241.47</t>
  </si>
  <si>
    <t>5.3.02</t>
  </si>
  <si>
    <r>
      <t xml:space="preserve">PSE Tested: </t>
    </r>
    <r>
      <rPr>
        <b/>
        <sz val="10"/>
        <color theme="2"/>
        <rFont val="Arial"/>
        <family val="2"/>
      </rPr>
      <t>Unspecified Type-4</t>
    </r>
  </si>
  <si>
    <t xml:space="preserve">    5-1</t>
  </si>
  <si>
    <t>TestLoop:  1</t>
  </si>
  <si>
    <t xml:space="preserve">Test: det_v                 </t>
  </si>
  <si>
    <t xml:space="preserve">  volts</t>
  </si>
  <si>
    <t xml:space="preserve">   ****</t>
  </si>
  <si>
    <t xml:space="preserve">Test: det_i                 </t>
  </si>
  <si>
    <t xml:space="preserve">     mA</t>
  </si>
  <si>
    <t xml:space="preserve"> V/usec</t>
  </si>
  <si>
    <t xml:space="preserve">Test: det_range             </t>
  </si>
  <si>
    <t xml:space="preserve">   Kohm</t>
  </si>
  <si>
    <t xml:space="preserve">     uF</t>
  </si>
  <si>
    <t xml:space="preserve">Test: det_time              </t>
  </si>
  <si>
    <t xml:space="preserve">   msec</t>
  </si>
  <si>
    <t xml:space="preserve">Test: det_rsource           </t>
  </si>
  <si>
    <t xml:space="preserve">Test: cc_response           </t>
  </si>
  <si>
    <t xml:space="preserve">Test: class_v               </t>
  </si>
  <si>
    <t xml:space="preserve">Test: class_time            </t>
  </si>
  <si>
    <t xml:space="preserve"> Events</t>
  </si>
  <si>
    <t xml:space="preserve">Test: class_response        </t>
  </si>
  <si>
    <t xml:space="preserve">Test: class_err             </t>
  </si>
  <si>
    <t xml:space="preserve">Test: pwrup_time            </t>
  </si>
  <si>
    <t xml:space="preserve">   usec</t>
  </si>
  <si>
    <t xml:space="preserve">Test: pwrup_inrush          </t>
  </si>
  <si>
    <t xml:space="preserve">Test: pwron_v               </t>
  </si>
  <si>
    <t xml:space="preserve">      V</t>
  </si>
  <si>
    <t xml:space="preserve">     mV</t>
  </si>
  <si>
    <t xml:space="preserve">  mVp-p</t>
  </si>
  <si>
    <t xml:space="preserve">Test: pwron_pwrcap          </t>
  </si>
  <si>
    <t xml:space="preserve">      W</t>
  </si>
  <si>
    <t xml:space="preserve">      %</t>
  </si>
  <si>
    <t xml:space="preserve">Test: pwron_unbal           </t>
  </si>
  <si>
    <t xml:space="preserve">Test: pwron_maxi            </t>
  </si>
  <si>
    <t xml:space="preserve">Test: pwron_overld          </t>
  </si>
  <si>
    <t xml:space="preserve">Test: mps_dc_valid          </t>
  </si>
  <si>
    <t xml:space="preserve">Test: mps_dc_pwrdn          </t>
  </si>
  <si>
    <t xml:space="preserve">Test: pwrdn_time            </t>
  </si>
  <si>
    <t xml:space="preserve">     nF</t>
  </si>
  <si>
    <t xml:space="preserve">Test: pwrdn_v               </t>
  </si>
  <si>
    <t>Test Port Model Number:</t>
  </si>
  <si>
    <t>Test Port Hardware Version:</t>
  </si>
  <si>
    <t>Test Port Firmware Version:</t>
  </si>
  <si>
    <t>4.12 lc16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</si>
</sst>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m\ d\,\ yyyy"/>
    <numFmt numFmtId="165" formatCode="0.0%"/>
    <numFmt numFmtId="166" formatCode="[$-409]mmmm\ d\,\ yyyy;@"/>
    <numFmt numFmtId="167" formatCode="[$-409]h:mm\ AM/PM;@"/>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b/>
      <sz val="11"/>
      <name val="Arial"/>
      <family val="2"/>
    </font>
    <font>
      <b/>
      <sz val="12"/>
      <name val="Arial"/>
      <family val="2"/>
    </font>
    <font>
      <b/>
      <sz val="11"/>
      <color indexed="9"/>
      <name val="Arial"/>
      <family val="2"/>
    </font>
    <font>
      <sz val="10"/>
      <name val="Symbol"/>
      <family val="1"/>
      <charset val="2"/>
    </font>
    <font>
      <b/>
      <sz val="9"/>
      <color indexed="9"/>
      <name val="Arial"/>
      <family val="2"/>
    </font>
    <font>
      <sz val="10"/>
      <color indexed="22"/>
      <name val="Arial"/>
      <family val="2"/>
    </font>
    <font>
      <sz val="10"/>
      <name val="Courier New"/>
      <family val="3"/>
    </font>
    <font>
      <sz val="10"/>
      <name val="Arial"/>
      <family val="2"/>
    </font>
    <font>
      <b/>
      <sz val="10"/>
      <name val="Arial"/>
      <family val="2"/>
    </font>
    <font>
      <sz val="10"/>
      <color indexed="9"/>
      <name val="Arial"/>
      <family val="2"/>
    </font>
    <font>
      <i/>
      <sz val="10"/>
      <name val="Arial"/>
      <family val="2"/>
    </font>
    <font>
      <b/>
      <sz val="10"/>
      <color indexed="18"/>
      <name val="Arial"/>
      <family val="2"/>
    </font>
    <font>
      <b/>
      <sz val="10"/>
      <color indexed="26"/>
      <name val="Arial"/>
      <family val="2"/>
    </font>
    <font>
      <i/>
      <sz val="10"/>
      <color indexed="44"/>
      <name val="Arial"/>
      <family val="2"/>
    </font>
    <font>
      <sz val="10"/>
      <color indexed="44"/>
      <name val="Arial"/>
      <family val="2"/>
    </font>
    <font>
      <b/>
      <sz val="14"/>
      <color indexed="9"/>
      <name val="Arial"/>
      <family val="2"/>
    </font>
    <font>
      <b/>
      <sz val="12"/>
      <color indexed="9"/>
      <name val="Arial"/>
      <family val="2"/>
    </font>
    <font>
      <i/>
      <sz val="10"/>
      <name val="Symbol"/>
      <family val="1"/>
      <charset val="2"/>
    </font>
    <font>
      <sz val="10"/>
      <color indexed="23"/>
      <name val="Arial"/>
      <family val="2"/>
    </font>
    <font>
      <i/>
      <sz val="10"/>
      <color indexed="10"/>
      <name val="Arial"/>
      <family val="2"/>
    </font>
    <font>
      <i/>
      <sz val="10"/>
      <color theme="5"/>
      <name val="Arial"/>
      <family val="2"/>
    </font>
    <font>
      <i/>
      <sz val="10"/>
      <color theme="7" tint="0.79998168889431442"/>
      <name val="Arial"/>
      <family val="2"/>
    </font>
    <font>
      <i/>
      <sz val="10"/>
      <color rgb="FFC00000"/>
      <name val="Arial"/>
      <family val="2"/>
    </font>
    <font>
      <b/>
      <sz val="10"/>
      <color rgb="FFC00000"/>
      <name val="Arial"/>
      <family val="2"/>
    </font>
    <font>
      <b/>
      <sz val="10"/>
      <color theme="3"/>
      <name val="Arial"/>
      <family val="2"/>
    </font>
    <font>
      <b/>
      <sz val="12"/>
      <color rgb="FFFFFFFF"/>
      <name val="Arial"/>
      <family val="2"/>
    </font>
    <font>
      <b/>
      <sz val="14"/>
      <color theme="3"/>
      <name val="Arial"/>
      <family val="2"/>
    </font>
    <font>
      <sz val="10"/>
      <color theme="3"/>
      <name val="Arial"/>
      <family val="2"/>
    </font>
    <font>
      <b/>
      <sz val="10"/>
      <color theme="0" tint="0.79998168889431442"/>
      <name val="Arial"/>
      <family val="2"/>
    </font>
    <font>
      <b/>
      <sz val="12"/>
      <color theme="7" tint="0.79998168889431442"/>
      <name val="Arial"/>
      <family val="2"/>
    </font>
    <font>
      <b/>
      <sz val="11"/>
      <color rgb="FFFFFFFF"/>
      <name val="Arial"/>
      <family val="2"/>
    </font>
    <font>
      <b/>
      <sz val="11"/>
      <color theme="2"/>
      <name val="Arial"/>
      <family val="2"/>
    </font>
    <font>
      <sz val="10"/>
      <color rgb="FFFFFFFF"/>
      <name val="Arial"/>
      <family val="2"/>
    </font>
    <font>
      <b/>
      <sz val="10"/>
      <color rgb="FFFFFFFF"/>
      <name val="Arial"/>
      <family val="2"/>
    </font>
    <font>
      <b/>
      <sz val="14"/>
      <color rgb="FFFFFFFF"/>
      <name val="Arial"/>
      <family val="2"/>
    </font>
    <font>
      <i/>
      <sz val="10"/>
      <color theme="4" tint="0.79998168889431442"/>
      <name val="Arial"/>
      <family val="2"/>
    </font>
    <font>
      <b/>
      <sz val="10"/>
      <color theme="7" tint="0.79998168889431442"/>
      <name val="Arial"/>
      <family val="2"/>
    </font>
    <font>
      <sz val="10"/>
      <color theme="7" tint="0.79998168889431442"/>
      <name val="Arial"/>
      <family val="2"/>
    </font>
    <font>
      <b/>
      <sz val="26"/>
      <color theme="7" tint="0.79998168889431442"/>
      <name val="Arial"/>
      <family val="2"/>
    </font>
    <font>
      <sz val="10"/>
      <color theme="0"/>
      <name val="Arial"/>
      <family val="2"/>
    </font>
    <font>
      <b/>
      <sz val="12"/>
      <color theme="3"/>
      <name val="Arial"/>
      <family val="2"/>
    </font>
    <font>
      <sz val="10"/>
      <color theme="8" tint="-0.249977111117893"/>
      <name val="Arial"/>
      <family val="2"/>
    </font>
    <font>
      <sz val="10"/>
      <color rgb="FFFF0000"/>
      <name val="Arial"/>
      <family val="2"/>
    </font>
    <font>
      <b/>
      <sz val="11"/>
      <color theme="7" tint="0.79998168889431442"/>
      <name val="Arial"/>
      <family val="2"/>
    </font>
    <font>
      <sz val="10"/>
      <color theme="0" tint="-4.9989318521683403E-2"/>
      <name val="Arial"/>
      <family val="2"/>
    </font>
    <font>
      <sz val="10"/>
      <color theme="0" tint="-0.14999847407452621"/>
      <name val="Arial"/>
      <family val="2"/>
    </font>
    <font>
      <i/>
      <sz val="10"/>
      <color theme="0" tint="-0.14999847407452621"/>
      <name val="Arial"/>
      <family val="2"/>
    </font>
    <font>
      <sz val="8"/>
      <color indexed="81"/>
      <name val="Tahoma"/>
      <family val="2"/>
    </font>
    <font>
      <b/>
      <sz val="8"/>
      <color indexed="81"/>
      <name val="Tahoma"/>
      <family val="2"/>
    </font>
    <font>
      <u/>
      <sz val="10"/>
      <name val="Arial"/>
      <family val="2"/>
    </font>
    <font>
      <b/>
      <i/>
      <sz val="10"/>
      <name val="Arial"/>
      <family val="2"/>
    </font>
    <font>
      <b/>
      <sz val="10"/>
      <color theme="0"/>
      <name val="Arial"/>
      <family val="2"/>
    </font>
    <font>
      <vertAlign val="subscript"/>
      <sz val="11"/>
      <color theme="1"/>
      <name val="Calibri"/>
      <family val="2"/>
      <scheme val="minor"/>
    </font>
    <font>
      <sz val="11"/>
      <color theme="1"/>
      <name val="Symbol"/>
      <family val="1"/>
      <charset val="2"/>
    </font>
    <font>
      <b/>
      <sz val="10"/>
      <color rgb="FF7030A0"/>
      <name val="Arial"/>
      <family val="2"/>
    </font>
    <font>
      <b/>
      <sz val="10"/>
      <color theme="2"/>
      <name val="Arial"/>
      <family val="2"/>
    </font>
  </fonts>
  <fills count="21">
    <fill>
      <patternFill patternType="none"/>
    </fill>
    <fill>
      <patternFill patternType="gray125"/>
    </fill>
    <fill>
      <patternFill patternType="solid">
        <fgColor indexed="9"/>
        <bgColor indexed="64"/>
      </patternFill>
    </fill>
    <fill>
      <patternFill patternType="solid">
        <fgColor indexed="56"/>
        <bgColor indexed="64"/>
      </patternFill>
    </fill>
    <fill>
      <patternFill patternType="solid">
        <fgColor theme="3"/>
        <bgColor indexed="64"/>
      </patternFill>
    </fill>
    <fill>
      <patternFill patternType="solid">
        <fgColor theme="2" tint="0.79998168889431442"/>
        <bgColor indexed="64"/>
      </patternFill>
    </fill>
    <fill>
      <patternFill patternType="solid">
        <fgColor theme="6" tint="0.59999389629810485"/>
        <bgColor indexed="64"/>
      </patternFill>
    </fill>
    <fill>
      <patternFill patternType="solid">
        <fgColor theme="5"/>
        <bgColor indexed="64"/>
      </patternFill>
    </fill>
    <fill>
      <patternFill patternType="solid">
        <fgColor theme="2"/>
        <bgColor indexed="64"/>
      </patternFill>
    </fill>
    <fill>
      <patternFill patternType="solid">
        <fgColor theme="0" tint="0.79998168889431442"/>
        <bgColor indexed="64"/>
      </patternFill>
    </fill>
    <fill>
      <patternFill patternType="solid">
        <fgColor theme="0"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7C80"/>
        <bgColor indexed="64"/>
      </patternFill>
    </fill>
    <fill>
      <patternFill patternType="solid">
        <fgColor theme="3" tint="0.249977111117893"/>
        <bgColor indexed="64"/>
      </patternFill>
    </fill>
  </fills>
  <borders count="131">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thin">
        <color indexed="9"/>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22"/>
      </right>
      <top style="medium">
        <color indexed="64"/>
      </top>
      <bottom style="thin">
        <color indexed="22"/>
      </bottom>
      <diagonal/>
    </border>
    <border>
      <left style="thin">
        <color indexed="22"/>
      </left>
      <right style="thin">
        <color indexed="22"/>
      </right>
      <top style="medium">
        <color indexed="64"/>
      </top>
      <bottom style="thin">
        <color indexed="22"/>
      </bottom>
      <diagonal/>
    </border>
    <border>
      <left style="thin">
        <color indexed="22"/>
      </left>
      <right style="thin">
        <color indexed="64"/>
      </right>
      <top style="medium">
        <color indexed="64"/>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18"/>
      </left>
      <right/>
      <top style="thin">
        <color indexed="18"/>
      </top>
      <bottom/>
      <diagonal/>
    </border>
    <border>
      <left/>
      <right/>
      <top style="thin">
        <color indexed="18"/>
      </top>
      <bottom/>
      <diagonal/>
    </border>
    <border>
      <left/>
      <right/>
      <top style="thin">
        <color indexed="26"/>
      </top>
      <bottom/>
      <diagonal/>
    </border>
    <border>
      <left/>
      <right/>
      <top/>
      <bottom style="thin">
        <color indexed="56"/>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56"/>
      </right>
      <top/>
      <bottom style="thin">
        <color indexed="56"/>
      </bottom>
      <diagonal/>
    </border>
    <border>
      <left/>
      <right style="thin">
        <color indexed="64"/>
      </right>
      <top style="thin">
        <color indexed="26"/>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top style="thin">
        <color indexed="56"/>
      </top>
      <bottom/>
      <diagonal/>
    </border>
    <border>
      <left/>
      <right style="thin">
        <color indexed="64"/>
      </right>
      <top style="thin">
        <color indexed="56"/>
      </top>
      <bottom/>
      <diagonal/>
    </border>
    <border>
      <left style="medium">
        <color theme="8" tint="0.79998168889431442"/>
      </left>
      <right/>
      <top style="thin">
        <color indexed="26"/>
      </top>
      <bottom/>
      <diagonal/>
    </border>
    <border>
      <left style="medium">
        <color theme="8" tint="0.79998168889431442"/>
      </left>
      <right/>
      <top/>
      <bottom/>
      <diagonal/>
    </border>
    <border>
      <left/>
      <right style="thick">
        <color theme="3"/>
      </right>
      <top/>
      <bottom/>
      <diagonal/>
    </border>
    <border>
      <left/>
      <right style="medium">
        <color theme="8" tint="0.79995117038483843"/>
      </right>
      <top/>
      <bottom style="medium">
        <color theme="0" tint="0.79998168889431442"/>
      </bottom>
      <diagonal/>
    </border>
    <border>
      <left style="medium">
        <color theme="8" tint="0.79995117038483843"/>
      </left>
      <right/>
      <top/>
      <bottom/>
      <diagonal/>
    </border>
    <border>
      <left style="medium">
        <color theme="3"/>
      </left>
      <right style="thin">
        <color indexed="64"/>
      </right>
      <top style="medium">
        <color theme="3"/>
      </top>
      <bottom style="medium">
        <color theme="3"/>
      </bottom>
      <diagonal/>
    </border>
    <border>
      <left style="thin">
        <color indexed="64"/>
      </left>
      <right style="thin">
        <color indexed="64"/>
      </right>
      <top style="medium">
        <color theme="3"/>
      </top>
      <bottom style="medium">
        <color theme="3"/>
      </bottom>
      <diagonal/>
    </border>
    <border>
      <left style="thin">
        <color indexed="64"/>
      </left>
      <right style="thin">
        <color indexed="64"/>
      </right>
      <top style="thin">
        <color indexed="64"/>
      </top>
      <bottom style="medium">
        <color theme="3"/>
      </bottom>
      <diagonal/>
    </border>
    <border>
      <left style="thin">
        <color indexed="64"/>
      </left>
      <right style="thin">
        <color indexed="64"/>
      </right>
      <top style="medium">
        <color theme="3"/>
      </top>
      <bottom/>
      <diagonal/>
    </border>
    <border>
      <left style="medium">
        <color theme="3"/>
      </left>
      <right style="thin">
        <color indexed="64"/>
      </right>
      <top style="medium">
        <color theme="3"/>
      </top>
      <bottom/>
      <diagonal/>
    </border>
    <border>
      <left style="thin">
        <color indexed="64"/>
      </left>
      <right style="medium">
        <color theme="3"/>
      </right>
      <top style="medium">
        <color theme="3"/>
      </top>
      <bottom/>
      <diagonal/>
    </border>
    <border>
      <left style="medium">
        <color theme="3"/>
      </left>
      <right style="thin">
        <color indexed="64"/>
      </right>
      <top/>
      <bottom style="thin">
        <color indexed="64"/>
      </bottom>
      <diagonal/>
    </border>
    <border>
      <left style="medium">
        <color theme="3"/>
      </left>
      <right style="thin">
        <color indexed="64"/>
      </right>
      <top style="thin">
        <color indexed="64"/>
      </top>
      <bottom style="thin">
        <color indexed="64"/>
      </bottom>
      <diagonal/>
    </border>
    <border>
      <left style="medium">
        <color theme="3"/>
      </left>
      <right style="thin">
        <color indexed="64"/>
      </right>
      <top style="thin">
        <color indexed="64"/>
      </top>
      <bottom/>
      <diagonal/>
    </border>
    <border>
      <left style="thin">
        <color indexed="64"/>
      </left>
      <right style="thin">
        <color indexed="64"/>
      </right>
      <top/>
      <bottom style="medium">
        <color theme="3"/>
      </bottom>
      <diagonal/>
    </border>
    <border>
      <left style="medium">
        <color theme="3"/>
      </left>
      <right style="thin">
        <color indexed="64"/>
      </right>
      <top style="thin">
        <color indexed="64"/>
      </top>
      <bottom style="medium">
        <color theme="3"/>
      </bottom>
      <diagonal/>
    </border>
    <border>
      <left/>
      <right/>
      <top/>
      <bottom style="medium">
        <color theme="8" tint="0.79998168889431442"/>
      </bottom>
      <diagonal/>
    </border>
    <border>
      <left/>
      <right style="thick">
        <color theme="3"/>
      </right>
      <top/>
      <bottom style="medium">
        <color theme="8" tint="0.79998168889431442"/>
      </bottom>
      <diagonal/>
    </border>
    <border>
      <left/>
      <right/>
      <top/>
      <bottom style="medium">
        <color theme="3"/>
      </bottom>
      <diagonal/>
    </border>
    <border>
      <left/>
      <right style="thin">
        <color indexed="64"/>
      </right>
      <top/>
      <bottom style="medium">
        <color theme="3"/>
      </bottom>
      <diagonal/>
    </border>
    <border>
      <left style="thin">
        <color indexed="64"/>
      </left>
      <right style="medium">
        <color theme="3"/>
      </right>
      <top/>
      <bottom style="medium">
        <color theme="3"/>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right style="medium">
        <color theme="3"/>
      </right>
      <top/>
      <bottom style="medium">
        <color theme="3"/>
      </bottom>
      <diagonal/>
    </border>
    <border>
      <left style="thin">
        <color theme="7" tint="0.79998168889431442"/>
      </left>
      <right style="thin">
        <color indexed="26"/>
      </right>
      <top style="thin">
        <color theme="7" tint="0.79998168889431442"/>
      </top>
      <bottom style="thin">
        <color indexed="26"/>
      </bottom>
      <diagonal/>
    </border>
    <border>
      <left style="thin">
        <color indexed="26"/>
      </left>
      <right style="thin">
        <color theme="7" tint="0.79998168889431442"/>
      </right>
      <top style="thin">
        <color theme="7" tint="0.79998168889431442"/>
      </top>
      <bottom style="thin">
        <color indexed="26"/>
      </bottom>
      <diagonal/>
    </border>
    <border>
      <left style="thin">
        <color theme="7" tint="0.79998168889431442"/>
      </left>
      <right style="thin">
        <color indexed="26"/>
      </right>
      <top style="thin">
        <color indexed="26"/>
      </top>
      <bottom style="thin">
        <color indexed="26"/>
      </bottom>
      <diagonal/>
    </border>
    <border>
      <left style="thin">
        <color indexed="26"/>
      </left>
      <right style="thin">
        <color theme="7" tint="0.79998168889431442"/>
      </right>
      <top style="thin">
        <color indexed="26"/>
      </top>
      <bottom style="thin">
        <color indexed="26"/>
      </bottom>
      <diagonal/>
    </border>
    <border>
      <left style="thin">
        <color theme="7" tint="0.79998168889431442"/>
      </left>
      <right style="thin">
        <color indexed="26"/>
      </right>
      <top style="thin">
        <color indexed="26"/>
      </top>
      <bottom style="thin">
        <color theme="7" tint="0.79998168889431442"/>
      </bottom>
      <diagonal/>
    </border>
    <border>
      <left style="thin">
        <color indexed="26"/>
      </left>
      <right style="thin">
        <color theme="7" tint="0.79998168889431442"/>
      </right>
      <top style="thin">
        <color indexed="26"/>
      </top>
      <bottom style="thin">
        <color theme="7" tint="0.79998168889431442"/>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theme="3"/>
      </left>
      <right style="thin">
        <color indexed="64"/>
      </right>
      <top style="thin">
        <color indexed="64"/>
      </top>
      <bottom style="thin">
        <color theme="3"/>
      </bottom>
      <diagonal/>
    </border>
    <border>
      <left style="thin">
        <color indexed="64"/>
      </left>
      <right style="thin">
        <color indexed="64"/>
      </right>
      <top style="thin">
        <color indexed="64"/>
      </top>
      <bottom style="thin">
        <color theme="3"/>
      </bottom>
      <diagonal/>
    </border>
    <border>
      <left style="medium">
        <color theme="3"/>
      </left>
      <right style="thin">
        <color indexed="64"/>
      </right>
      <top style="thin">
        <color theme="3"/>
      </top>
      <bottom style="thin">
        <color theme="3"/>
      </bottom>
      <diagonal/>
    </border>
    <border>
      <left style="thin">
        <color indexed="64"/>
      </left>
      <right style="thin">
        <color indexed="64"/>
      </right>
      <top style="thin">
        <color theme="3"/>
      </top>
      <bottom style="thin">
        <color theme="3"/>
      </bottom>
      <diagonal/>
    </border>
    <border>
      <left style="thin">
        <color indexed="64"/>
      </left>
      <right style="thin">
        <color indexed="64"/>
      </right>
      <top/>
      <bottom style="thin">
        <color theme="3"/>
      </bottom>
      <diagonal/>
    </border>
    <border>
      <left style="thin">
        <color indexed="64"/>
      </left>
      <right style="thin">
        <color indexed="64"/>
      </right>
      <top style="thin">
        <color theme="3"/>
      </top>
      <bottom/>
      <diagonal/>
    </border>
    <border>
      <left style="medium">
        <color theme="3"/>
      </left>
      <right style="thin">
        <color indexed="64"/>
      </right>
      <top style="thin">
        <color theme="3"/>
      </top>
      <bottom style="medium">
        <color theme="3"/>
      </bottom>
      <diagonal/>
    </border>
    <border>
      <left style="medium">
        <color theme="3"/>
      </left>
      <right style="thin">
        <color indexed="64"/>
      </right>
      <top/>
      <bottom/>
      <diagonal/>
    </border>
    <border>
      <left style="medium">
        <color theme="3"/>
      </left>
      <right style="thin">
        <color indexed="64"/>
      </right>
      <top/>
      <bottom style="thin">
        <color theme="3"/>
      </bottom>
      <diagonal/>
    </border>
    <border>
      <left style="medium">
        <color theme="3"/>
      </left>
      <right style="thin">
        <color indexed="64"/>
      </right>
      <top style="thin">
        <color theme="3"/>
      </top>
      <bottom style="thin">
        <color indexed="64"/>
      </bottom>
      <diagonal/>
    </border>
    <border>
      <left style="thin">
        <color indexed="64"/>
      </left>
      <right style="thin">
        <color indexed="64"/>
      </right>
      <top style="thin">
        <color theme="3"/>
      </top>
      <bottom style="thin">
        <color indexed="64"/>
      </bottom>
      <diagonal/>
    </border>
    <border>
      <left style="thin">
        <color indexed="64"/>
      </left>
      <right style="medium">
        <color indexed="64"/>
      </right>
      <top/>
      <bottom style="thin">
        <color indexed="64"/>
      </bottom>
      <diagonal/>
    </border>
    <border>
      <left style="thin">
        <color theme="3"/>
      </left>
      <right style="thin">
        <color theme="3"/>
      </right>
      <top style="thin">
        <color theme="3"/>
      </top>
      <bottom style="thin">
        <color theme="3"/>
      </bottom>
      <diagonal/>
    </border>
    <border>
      <left style="thin">
        <color indexed="64"/>
      </left>
      <right style="medium">
        <color theme="3"/>
      </right>
      <top/>
      <bottom/>
      <diagonal/>
    </border>
    <border>
      <left style="thin">
        <color indexed="64"/>
      </left>
      <right/>
      <top style="medium">
        <color theme="3"/>
      </top>
      <bottom style="medium">
        <color theme="3"/>
      </bottom>
      <diagonal/>
    </border>
    <border>
      <left style="thin">
        <color indexed="64"/>
      </left>
      <right/>
      <top/>
      <bottom style="thin">
        <color indexed="64"/>
      </bottom>
      <diagonal/>
    </border>
    <border>
      <left style="thin">
        <color indexed="64"/>
      </left>
      <right/>
      <top/>
      <bottom style="medium">
        <color theme="3"/>
      </bottom>
      <diagonal/>
    </border>
    <border>
      <left style="thin">
        <color indexed="64"/>
      </left>
      <right/>
      <top style="thin">
        <color theme="3"/>
      </top>
      <bottom style="thin">
        <color theme="3"/>
      </bottom>
      <diagonal/>
    </border>
    <border>
      <left style="thin">
        <color indexed="64"/>
      </left>
      <right/>
      <top style="thin">
        <color indexed="64"/>
      </top>
      <bottom style="medium">
        <color theme="3"/>
      </bottom>
      <diagonal/>
    </border>
    <border>
      <left/>
      <right style="medium">
        <color theme="3"/>
      </right>
      <top style="medium">
        <color theme="3"/>
      </top>
      <bottom style="medium">
        <color theme="3"/>
      </bottom>
      <diagonal/>
    </border>
    <border>
      <left style="medium">
        <color theme="3"/>
      </left>
      <right style="thin">
        <color indexed="64"/>
      </right>
      <top/>
      <bottom style="medium">
        <color theme="3"/>
      </bottom>
      <diagonal/>
    </border>
    <border>
      <left/>
      <right/>
      <top style="medium">
        <color theme="3"/>
      </top>
      <bottom style="medium">
        <color theme="3"/>
      </bottom>
      <diagonal/>
    </border>
    <border>
      <left style="thin">
        <color indexed="64"/>
      </left>
      <right style="thin">
        <color indexed="64"/>
      </right>
      <top style="thin">
        <color theme="3"/>
      </top>
      <bottom style="medium">
        <color theme="3"/>
      </bottom>
      <diagonal/>
    </border>
    <border>
      <left/>
      <right style="medium">
        <color theme="3"/>
      </right>
      <top/>
      <bottom/>
      <diagonal/>
    </border>
    <border>
      <left style="thin">
        <color indexed="64"/>
      </left>
      <right style="medium">
        <color theme="3"/>
      </right>
      <top style="thin">
        <color indexed="64"/>
      </top>
      <bottom style="thin">
        <color indexed="64"/>
      </bottom>
      <diagonal/>
    </border>
    <border>
      <left style="thin">
        <color indexed="64"/>
      </left>
      <right style="medium">
        <color theme="3"/>
      </right>
      <top style="thin">
        <color indexed="64"/>
      </top>
      <bottom style="medium">
        <color theme="3"/>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theme="3"/>
      </bottom>
      <diagonal/>
    </border>
    <border>
      <left style="thin">
        <color indexed="64"/>
      </left>
      <right/>
      <top style="thin">
        <color indexed="64"/>
      </top>
      <bottom style="thin">
        <color theme="7" tint="0.79998168889431442"/>
      </bottom>
      <diagonal/>
    </border>
    <border>
      <left/>
      <right/>
      <top style="thin">
        <color indexed="64"/>
      </top>
      <bottom style="thin">
        <color theme="7" tint="0.79998168889431442"/>
      </bottom>
      <diagonal/>
    </border>
    <border>
      <left/>
      <right style="thin">
        <color indexed="64"/>
      </right>
      <top style="thin">
        <color indexed="64"/>
      </top>
      <bottom style="thin">
        <color theme="7" tint="0.79998168889431442"/>
      </bottom>
      <diagonal/>
    </border>
    <border>
      <left style="thin">
        <color indexed="64"/>
      </left>
      <right style="thin">
        <color theme="7" tint="0.79998168889431442"/>
      </right>
      <top style="thin">
        <color theme="7" tint="0.79998168889431442"/>
      </top>
      <bottom style="thin">
        <color theme="7" tint="0.79998168889431442"/>
      </bottom>
      <diagonal/>
    </border>
    <border>
      <left style="thin">
        <color theme="7" tint="0.79998168889431442"/>
      </left>
      <right style="thin">
        <color indexed="64"/>
      </right>
      <top style="thin">
        <color theme="7" tint="0.79998168889431442"/>
      </top>
      <bottom style="thin">
        <color theme="7" tint="0.79998168889431442"/>
      </bottom>
      <diagonal/>
    </border>
    <border>
      <left style="thin">
        <color indexed="64"/>
      </left>
      <right style="thin">
        <color theme="7" tint="0.79998168889431442"/>
      </right>
      <top style="thin">
        <color theme="7" tint="0.79998168889431442"/>
      </top>
      <bottom style="thin">
        <color indexed="64"/>
      </bottom>
      <diagonal/>
    </border>
    <border>
      <left style="thin">
        <color theme="7" tint="0.79998168889431442"/>
      </left>
      <right style="thin">
        <color theme="7" tint="0.79998168889431442"/>
      </right>
      <top style="thin">
        <color theme="7" tint="0.79998168889431442"/>
      </top>
      <bottom style="thin">
        <color indexed="64"/>
      </bottom>
      <diagonal/>
    </border>
    <border>
      <left style="thin">
        <color theme="7" tint="0.79998168889431442"/>
      </left>
      <right style="thin">
        <color indexed="64"/>
      </right>
      <top style="thin">
        <color theme="7" tint="0.79998168889431442"/>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medium">
        <color theme="3"/>
      </right>
      <top style="medium">
        <color theme="3"/>
      </top>
      <bottom style="thin">
        <color theme="3"/>
      </bottom>
      <diagonal/>
    </border>
    <border>
      <left style="medium">
        <color indexed="64"/>
      </left>
      <right style="thin">
        <color indexed="64"/>
      </right>
      <top style="thin">
        <color theme="3"/>
      </top>
      <bottom style="thin">
        <color indexed="64"/>
      </bottom>
      <diagonal/>
    </border>
    <border>
      <left style="thin">
        <color indexed="64"/>
      </left>
      <right style="medium">
        <color indexed="64"/>
      </right>
      <top style="thin">
        <color theme="3"/>
      </top>
      <bottom style="thin">
        <color indexed="64"/>
      </bottom>
      <diagonal/>
    </border>
    <border>
      <left style="medium">
        <color theme="3"/>
      </left>
      <right/>
      <top style="medium">
        <color theme="3"/>
      </top>
      <bottom style="thin">
        <color theme="1"/>
      </bottom>
      <diagonal/>
    </border>
    <border>
      <left/>
      <right style="medium">
        <color theme="3"/>
      </right>
      <top style="medium">
        <color theme="3"/>
      </top>
      <bottom style="thin">
        <color theme="1"/>
      </bottom>
      <diagonal/>
    </border>
    <border>
      <left style="medium">
        <color theme="3"/>
      </left>
      <right style="thin">
        <color indexed="64"/>
      </right>
      <top style="thin">
        <color theme="1"/>
      </top>
      <bottom style="thin">
        <color indexed="64"/>
      </bottom>
      <diagonal/>
    </border>
    <border>
      <left style="thin">
        <color indexed="64"/>
      </left>
      <right style="medium">
        <color theme="3"/>
      </right>
      <top style="thin">
        <color theme="1"/>
      </top>
      <bottom style="thin">
        <color indexed="64"/>
      </bottom>
      <diagonal/>
    </border>
    <border>
      <left style="thin">
        <color theme="3"/>
      </left>
      <right style="thin">
        <color indexed="64"/>
      </right>
      <top style="thin">
        <color theme="3"/>
      </top>
      <bottom style="thin">
        <color indexed="64"/>
      </bottom>
      <diagonal/>
    </border>
    <border>
      <left style="thin">
        <color theme="3"/>
      </left>
      <right style="thin">
        <color indexed="64"/>
      </right>
      <top style="thin">
        <color theme="3"/>
      </top>
      <bottom style="thin">
        <color theme="3"/>
      </bottom>
      <diagonal/>
    </border>
    <border>
      <left style="medium">
        <color theme="3"/>
      </left>
      <right/>
      <top style="medium">
        <color theme="3"/>
      </top>
      <bottom style="thin">
        <color indexed="64"/>
      </bottom>
      <diagonal/>
    </border>
    <border>
      <left/>
      <right/>
      <top style="medium">
        <color theme="3"/>
      </top>
      <bottom style="thin">
        <color indexed="64"/>
      </bottom>
      <diagonal/>
    </border>
    <border>
      <left/>
      <right style="medium">
        <color theme="3"/>
      </right>
      <top style="medium">
        <color theme="3"/>
      </top>
      <bottom style="thin">
        <color indexed="64"/>
      </bottom>
      <diagonal/>
    </border>
  </borders>
  <cellStyleXfs count="15">
    <xf numFmtId="0" fontId="0" fillId="0" borderId="0"/>
    <xf numFmtId="0" fontId="3" fillId="0" borderId="0"/>
    <xf numFmtId="0" fontId="11" fillId="0" borderId="0"/>
    <xf numFmtId="0" fontId="2" fillId="0" borderId="0"/>
    <xf numFmtId="9" fontId="11" fillId="0" borderId="0" applyFont="0" applyFill="0" applyBorder="0" applyAlignment="0" applyProtection="0"/>
    <xf numFmtId="0" fontId="1" fillId="0" borderId="0"/>
    <xf numFmtId="0" fontId="1" fillId="0" borderId="0"/>
    <xf numFmtId="9" fontId="1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65">
    <xf numFmtId="0" fontId="0" fillId="0" borderId="0" xfId="0"/>
    <xf numFmtId="0" fontId="10" fillId="0" borderId="6" xfId="0" applyFont="1" applyBorder="1" applyProtection="1">
      <protection locked="0"/>
    </xf>
    <xf numFmtId="0" fontId="0" fillId="0" borderId="6" xfId="0" applyBorder="1" applyAlignment="1" applyProtection="1">
      <alignment vertical="top" wrapText="1"/>
      <protection locked="0"/>
    </xf>
    <xf numFmtId="0" fontId="11" fillId="0" borderId="6" xfId="0" applyFont="1" applyBorder="1" applyProtection="1">
      <protection locked="0"/>
    </xf>
    <xf numFmtId="0" fontId="0" fillId="0" borderId="5" xfId="0" applyBorder="1" applyAlignment="1" applyProtection="1">
      <alignment vertical="top" wrapText="1"/>
      <protection locked="0"/>
    </xf>
    <xf numFmtId="0" fontId="11" fillId="0" borderId="12" xfId="0" applyFont="1" applyBorder="1" applyAlignment="1">
      <alignment horizontal="right"/>
    </xf>
    <xf numFmtId="0" fontId="0" fillId="0" borderId="13" xfId="0" applyBorder="1"/>
    <xf numFmtId="0" fontId="0" fillId="0" borderId="15" xfId="0" applyBorder="1" applyAlignment="1">
      <alignment horizontal="right"/>
    </xf>
    <xf numFmtId="0" fontId="0" fillId="0" borderId="1" xfId="0" applyBorder="1"/>
    <xf numFmtId="0" fontId="0" fillId="0" borderId="17" xfId="0" applyBorder="1" applyAlignment="1">
      <alignment horizontal="right"/>
    </xf>
    <xf numFmtId="0" fontId="0" fillId="0" borderId="18" xfId="0" applyBorder="1"/>
    <xf numFmtId="0" fontId="22" fillId="0" borderId="0" xfId="0" applyFont="1"/>
    <xf numFmtId="0" fontId="13" fillId="0" borderId="0" xfId="0" applyFont="1"/>
    <xf numFmtId="0" fontId="0" fillId="3" borderId="23" xfId="0" applyFill="1" applyBorder="1"/>
    <xf numFmtId="0" fontId="11" fillId="0" borderId="6" xfId="0" applyFont="1" applyBorder="1" applyAlignment="1" applyProtection="1">
      <alignment vertical="top" wrapText="1"/>
      <protection locked="0"/>
    </xf>
    <xf numFmtId="0" fontId="11" fillId="0" borderId="5" xfId="0" applyFont="1" applyBorder="1" applyAlignment="1" applyProtection="1">
      <alignment vertical="top" wrapText="1"/>
      <protection locked="0"/>
    </xf>
    <xf numFmtId="0" fontId="0" fillId="4" borderId="23" xfId="0" applyFill="1" applyBorder="1"/>
    <xf numFmtId="0" fontId="0" fillId="4" borderId="27" xfId="0" applyFill="1" applyBorder="1"/>
    <xf numFmtId="0" fontId="0" fillId="4" borderId="22" xfId="0" applyFill="1" applyBorder="1"/>
    <xf numFmtId="0" fontId="20" fillId="4" borderId="22" xfId="0" applyFont="1" applyFill="1" applyBorder="1"/>
    <xf numFmtId="0" fontId="0" fillId="4" borderId="28" xfId="0" applyFill="1" applyBorder="1"/>
    <xf numFmtId="0" fontId="0" fillId="4" borderId="0" xfId="0" applyFill="1" applyBorder="1"/>
    <xf numFmtId="0" fontId="17" fillId="4" borderId="10" xfId="0" applyFont="1" applyFill="1" applyBorder="1" applyProtection="1">
      <protection locked="0"/>
    </xf>
    <xf numFmtId="0" fontId="18" fillId="4" borderId="10" xfId="0" applyFont="1" applyFill="1" applyBorder="1"/>
    <xf numFmtId="0" fontId="0" fillId="4" borderId="10" xfId="0" applyFill="1" applyBorder="1"/>
    <xf numFmtId="0" fontId="0" fillId="4" borderId="33" xfId="0" applyFill="1" applyBorder="1"/>
    <xf numFmtId="0" fontId="0" fillId="4" borderId="34" xfId="0" applyFill="1" applyBorder="1"/>
    <xf numFmtId="0" fontId="9" fillId="4" borderId="34" xfId="0" applyFont="1" applyFill="1" applyBorder="1"/>
    <xf numFmtId="0" fontId="4" fillId="5" borderId="2" xfId="0" applyFont="1" applyFill="1" applyBorder="1" applyAlignment="1" applyProtection="1">
      <alignment horizontal="center"/>
      <protection locked="0"/>
    </xf>
    <xf numFmtId="0" fontId="0" fillId="6" borderId="6" xfId="0" applyFill="1" applyBorder="1" applyProtection="1">
      <protection locked="0"/>
    </xf>
    <xf numFmtId="0" fontId="0" fillId="7" borderId="6" xfId="0" applyFill="1" applyBorder="1" applyProtection="1">
      <protection locked="0"/>
    </xf>
    <xf numFmtId="0" fontId="4" fillId="7" borderId="4" xfId="0" applyFont="1" applyFill="1" applyBorder="1" applyAlignment="1">
      <alignment horizontal="center"/>
    </xf>
    <xf numFmtId="0" fontId="0" fillId="7" borderId="29" xfId="0" applyFill="1" applyBorder="1" applyProtection="1">
      <protection locked="0"/>
    </xf>
    <xf numFmtId="0" fontId="4" fillId="6" borderId="2" xfId="0" applyFont="1" applyFill="1" applyBorder="1" applyAlignment="1">
      <alignment horizontal="center"/>
    </xf>
    <xf numFmtId="0" fontId="0" fillId="6" borderId="29" xfId="0" applyFill="1" applyBorder="1" applyProtection="1">
      <protection locked="0"/>
    </xf>
    <xf numFmtId="164" fontId="8" fillId="8" borderId="0" xfId="0" applyNumberFormat="1" applyFont="1" applyFill="1" applyBorder="1" applyAlignment="1" applyProtection="1">
      <alignment horizontal="right"/>
      <protection locked="0"/>
    </xf>
    <xf numFmtId="18" fontId="8" fillId="8" borderId="35" xfId="0" applyNumberFormat="1" applyFont="1" applyFill="1" applyBorder="1" applyAlignment="1" applyProtection="1">
      <protection locked="0"/>
    </xf>
    <xf numFmtId="0" fontId="0" fillId="9" borderId="0" xfId="0" applyFill="1" applyBorder="1"/>
    <xf numFmtId="0" fontId="0" fillId="9" borderId="30" xfId="0" applyFill="1" applyBorder="1"/>
    <xf numFmtId="0" fontId="0" fillId="9" borderId="0" xfId="0" applyFill="1"/>
    <xf numFmtId="0" fontId="23" fillId="9" borderId="0" xfId="0" applyFont="1" applyFill="1"/>
    <xf numFmtId="0" fontId="12" fillId="9" borderId="0" xfId="0" applyFont="1" applyFill="1" applyAlignment="1">
      <alignment horizontal="right"/>
    </xf>
    <xf numFmtId="0" fontId="0" fillId="9" borderId="36" xfId="0" applyFill="1" applyBorder="1"/>
    <xf numFmtId="0" fontId="24" fillId="4" borderId="0" xfId="0" applyFont="1" applyFill="1" applyBorder="1" applyAlignment="1">
      <alignment horizontal="left"/>
    </xf>
    <xf numFmtId="0" fontId="24" fillId="4" borderId="0" xfId="0" applyFont="1" applyFill="1" applyBorder="1"/>
    <xf numFmtId="0" fontId="25" fillId="4" borderId="37" xfId="0" applyFont="1" applyFill="1" applyBorder="1" applyAlignment="1">
      <alignment horizontal="right"/>
    </xf>
    <xf numFmtId="0" fontId="0" fillId="6" borderId="3" xfId="0" applyFill="1" applyBorder="1"/>
    <xf numFmtId="0" fontId="26" fillId="9" borderId="0" xfId="0" applyFont="1" applyFill="1"/>
    <xf numFmtId="0" fontId="27" fillId="9" borderId="0" xfId="0" applyFont="1" applyFill="1" applyAlignment="1">
      <alignment horizontal="left"/>
    </xf>
    <xf numFmtId="0" fontId="11" fillId="0" borderId="6" xfId="0" applyFont="1" applyFill="1" applyBorder="1" applyAlignment="1" applyProtection="1">
      <alignment horizontal="center"/>
      <protection locked="0"/>
    </xf>
    <xf numFmtId="0" fontId="4" fillId="10" borderId="3" xfId="0" applyFont="1" applyFill="1" applyBorder="1" applyAlignment="1">
      <alignment horizontal="center"/>
    </xf>
    <xf numFmtId="0" fontId="4" fillId="10" borderId="2" xfId="0" applyFont="1" applyFill="1" applyBorder="1" applyAlignment="1">
      <alignment horizontal="center"/>
    </xf>
    <xf numFmtId="0" fontId="10" fillId="0" borderId="44" xfId="0" applyFont="1" applyBorder="1" applyAlignment="1">
      <alignment vertical="top"/>
    </xf>
    <xf numFmtId="0" fontId="10" fillId="0" borderId="46" xfId="0" applyFont="1" applyBorder="1" applyAlignment="1">
      <alignment horizontal="right" vertical="top"/>
    </xf>
    <xf numFmtId="0" fontId="10" fillId="0" borderId="44" xfId="0" applyFont="1" applyBorder="1" applyAlignment="1">
      <alignment horizontal="right" vertical="top"/>
    </xf>
    <xf numFmtId="0" fontId="10" fillId="0" borderId="44" xfId="0" applyFont="1" applyBorder="1" applyAlignment="1">
      <alignment horizontal="left" vertical="top"/>
    </xf>
    <xf numFmtId="0" fontId="0" fillId="11" borderId="3" xfId="0" applyFill="1" applyBorder="1"/>
    <xf numFmtId="0" fontId="0" fillId="12" borderId="3" xfId="0" applyFill="1" applyBorder="1"/>
    <xf numFmtId="0" fontId="4" fillId="12" borderId="2" xfId="0" applyFont="1" applyFill="1" applyBorder="1" applyAlignment="1">
      <alignment horizontal="center"/>
    </xf>
    <xf numFmtId="0" fontId="0" fillId="12" borderId="29" xfId="0" applyFill="1" applyBorder="1" applyProtection="1">
      <protection locked="0"/>
    </xf>
    <xf numFmtId="0" fontId="0" fillId="12" borderId="6" xfId="0" applyFill="1" applyBorder="1" applyProtection="1">
      <protection locked="0"/>
    </xf>
    <xf numFmtId="0" fontId="4" fillId="11" borderId="2" xfId="0" applyFont="1" applyFill="1" applyBorder="1" applyAlignment="1">
      <alignment horizontal="center"/>
    </xf>
    <xf numFmtId="0" fontId="0" fillId="11" borderId="29" xfId="0" applyFill="1" applyBorder="1" applyProtection="1">
      <protection locked="0"/>
    </xf>
    <xf numFmtId="0" fontId="0" fillId="11" borderId="6" xfId="0" applyFill="1" applyBorder="1" applyProtection="1">
      <protection locked="0"/>
    </xf>
    <xf numFmtId="0" fontId="10" fillId="0" borderId="8" xfId="0" applyFont="1" applyBorder="1" applyProtection="1">
      <protection locked="0"/>
    </xf>
    <xf numFmtId="0" fontId="4" fillId="11" borderId="3" xfId="0" applyFont="1" applyFill="1" applyBorder="1" applyAlignment="1">
      <alignment horizontal="center"/>
    </xf>
    <xf numFmtId="0" fontId="4" fillId="12" borderId="3" xfId="0" applyFont="1" applyFill="1" applyBorder="1" applyAlignment="1">
      <alignment horizontal="center"/>
    </xf>
    <xf numFmtId="0" fontId="0" fillId="13" borderId="0" xfId="0" applyFill="1" applyBorder="1" applyAlignment="1">
      <alignment horizontal="left"/>
    </xf>
    <xf numFmtId="0" fontId="0" fillId="13" borderId="35" xfId="0" applyFill="1" applyBorder="1" applyAlignment="1" applyProtection="1">
      <alignment horizontal="left"/>
      <protection locked="0"/>
    </xf>
    <xf numFmtId="0" fontId="14" fillId="0" borderId="7" xfId="0" applyFont="1" applyBorder="1" applyAlignment="1" applyProtection="1">
      <alignment vertical="top" wrapText="1"/>
      <protection locked="0"/>
    </xf>
    <xf numFmtId="0" fontId="34" fillId="8" borderId="38" xfId="0" applyFont="1" applyFill="1" applyBorder="1" applyAlignment="1">
      <alignment horizontal="center"/>
    </xf>
    <xf numFmtId="0" fontId="34" fillId="8" borderId="39" xfId="0" applyFont="1" applyFill="1" applyBorder="1" applyAlignment="1">
      <alignment horizontal="center"/>
    </xf>
    <xf numFmtId="0" fontId="4" fillId="17" borderId="39" xfId="0" applyFont="1" applyFill="1" applyBorder="1" applyAlignment="1">
      <alignment horizontal="center"/>
    </xf>
    <xf numFmtId="0" fontId="28" fillId="18" borderId="42" xfId="0" applyFont="1" applyFill="1" applyBorder="1" applyAlignment="1">
      <alignment vertical="top"/>
    </xf>
    <xf numFmtId="0" fontId="0" fillId="18" borderId="41" xfId="0" applyFill="1" applyBorder="1" applyAlignment="1" applyProtection="1">
      <alignment vertical="top"/>
      <protection locked="0"/>
    </xf>
    <xf numFmtId="0" fontId="14" fillId="18" borderId="41" xfId="0" applyFont="1" applyFill="1" applyBorder="1" applyAlignment="1" applyProtection="1">
      <alignment vertical="top" wrapText="1"/>
      <protection locked="0"/>
    </xf>
    <xf numFmtId="0" fontId="15" fillId="18" borderId="42" xfId="0" applyFont="1" applyFill="1" applyBorder="1" applyAlignment="1">
      <alignment vertical="top"/>
    </xf>
    <xf numFmtId="0" fontId="35" fillId="0" borderId="10" xfId="0" applyFont="1" applyBorder="1" applyProtection="1">
      <protection locked="0"/>
    </xf>
    <xf numFmtId="0" fontId="35" fillId="0" borderId="9" xfId="0" applyFont="1" applyBorder="1" applyProtection="1">
      <protection locked="0"/>
    </xf>
    <xf numFmtId="0" fontId="0" fillId="4" borderId="0" xfId="0" applyFill="1"/>
    <xf numFmtId="0" fontId="6" fillId="4" borderId="22" xfId="0" applyFont="1" applyFill="1" applyBorder="1"/>
    <xf numFmtId="0" fontId="17" fillId="4" borderId="0" xfId="0" applyFont="1" applyFill="1" applyBorder="1" applyAlignment="1">
      <alignment horizontal="left"/>
    </xf>
    <xf numFmtId="0" fontId="17" fillId="4" borderId="10" xfId="0" applyFont="1" applyFill="1" applyBorder="1" applyAlignment="1">
      <alignment horizontal="left"/>
    </xf>
    <xf numFmtId="0" fontId="17" fillId="4" borderId="0" xfId="0" applyFont="1" applyFill="1" applyBorder="1"/>
    <xf numFmtId="0" fontId="16" fillId="4" borderId="0" xfId="0" applyFont="1" applyFill="1" applyBorder="1" applyAlignment="1">
      <alignment horizontal="right"/>
    </xf>
    <xf numFmtId="0" fontId="39" fillId="4" borderId="0" xfId="0" applyFont="1" applyFill="1" applyBorder="1" applyAlignment="1">
      <alignment horizontal="left"/>
    </xf>
    <xf numFmtId="0" fontId="5" fillId="9" borderId="0" xfId="0" applyFont="1" applyFill="1"/>
    <xf numFmtId="0" fontId="5" fillId="9" borderId="11" xfId="0" applyFont="1" applyFill="1" applyBorder="1"/>
    <xf numFmtId="0" fontId="20" fillId="4" borderId="20" xfId="0" applyFont="1" applyFill="1" applyBorder="1"/>
    <xf numFmtId="0" fontId="13" fillId="4" borderId="21" xfId="0" applyFont="1" applyFill="1" applyBorder="1"/>
    <xf numFmtId="0" fontId="0" fillId="7" borderId="3" xfId="0" applyFill="1" applyBorder="1" applyAlignment="1"/>
    <xf numFmtId="0" fontId="4" fillId="19" borderId="10" xfId="0" applyFont="1" applyFill="1" applyBorder="1" applyAlignment="1">
      <alignment horizontal="center"/>
    </xf>
    <xf numFmtId="0" fontId="4" fillId="19" borderId="2" xfId="0" applyFont="1" applyFill="1" applyBorder="1" applyAlignment="1">
      <alignment horizontal="center"/>
    </xf>
    <xf numFmtId="0" fontId="0" fillId="13" borderId="35" xfId="0" applyFill="1" applyBorder="1" applyAlignment="1">
      <alignment horizontal="left"/>
    </xf>
    <xf numFmtId="0" fontId="31" fillId="18" borderId="69" xfId="0" applyFont="1" applyFill="1" applyBorder="1" applyAlignment="1">
      <alignment vertical="top" wrapText="1"/>
    </xf>
    <xf numFmtId="0" fontId="31" fillId="18" borderId="70" xfId="0" applyFont="1" applyFill="1" applyBorder="1" applyAlignment="1">
      <alignment vertical="top" wrapText="1"/>
    </xf>
    <xf numFmtId="0" fontId="31" fillId="18" borderId="71" xfId="0" applyFont="1" applyFill="1" applyBorder="1" applyAlignment="1">
      <alignment vertical="top" wrapText="1"/>
    </xf>
    <xf numFmtId="165" fontId="0" fillId="0" borderId="14" xfId="0" applyNumberFormat="1" applyBorder="1"/>
    <xf numFmtId="165" fontId="0" fillId="0" borderId="16" xfId="0" applyNumberFormat="1" applyBorder="1"/>
    <xf numFmtId="165" fontId="0" fillId="0" borderId="19" xfId="0" applyNumberFormat="1" applyBorder="1"/>
    <xf numFmtId="0" fontId="43" fillId="0" borderId="0" xfId="0" applyFont="1"/>
    <xf numFmtId="0" fontId="45" fillId="0" borderId="0" xfId="0" applyFont="1"/>
    <xf numFmtId="0" fontId="46" fillId="0" borderId="0" xfId="0" applyFont="1"/>
    <xf numFmtId="0" fontId="25" fillId="4" borderId="0" xfId="0" applyFont="1" applyFill="1"/>
    <xf numFmtId="0" fontId="41" fillId="4" borderId="0" xfId="0" applyFont="1" applyFill="1" applyBorder="1" applyAlignment="1">
      <alignment horizontal="right"/>
    </xf>
    <xf numFmtId="1" fontId="41" fillId="4" borderId="0" xfId="0" applyNumberFormat="1" applyFont="1" applyFill="1" applyBorder="1" applyAlignment="1">
      <alignment horizontal="left"/>
    </xf>
    <xf numFmtId="0" fontId="41" fillId="4" borderId="0" xfId="0" applyFont="1" applyFill="1" applyAlignment="1">
      <alignment horizontal="right"/>
    </xf>
    <xf numFmtId="166" fontId="8" fillId="8" borderId="0" xfId="0" applyNumberFormat="1" applyFont="1" applyFill="1" applyBorder="1" applyAlignment="1" applyProtection="1">
      <alignment horizontal="right"/>
      <protection locked="0"/>
    </xf>
    <xf numFmtId="167" fontId="8" fillId="8" borderId="35" xfId="0" applyNumberFormat="1" applyFont="1" applyFill="1" applyBorder="1" applyAlignment="1" applyProtection="1">
      <protection locked="0"/>
    </xf>
    <xf numFmtId="0" fontId="14" fillId="0" borderId="78" xfId="0" applyFont="1" applyBorder="1" applyAlignment="1" applyProtection="1">
      <alignment vertical="top" wrapText="1"/>
      <protection locked="0"/>
    </xf>
    <xf numFmtId="0" fontId="0" fillId="0" borderId="0" xfId="0"/>
    <xf numFmtId="0" fontId="0" fillId="0" borderId="5" xfId="0" applyBorder="1" applyProtection="1">
      <protection locked="0"/>
    </xf>
    <xf numFmtId="0" fontId="0" fillId="0" borderId="6" xfId="0" applyBorder="1" applyProtection="1">
      <protection locked="0"/>
    </xf>
    <xf numFmtId="0" fontId="0" fillId="0" borderId="5" xfId="0" applyBorder="1" applyAlignment="1" applyProtection="1">
      <alignment horizontal="right"/>
      <protection locked="0"/>
    </xf>
    <xf numFmtId="0" fontId="0" fillId="0" borderId="6" xfId="0" applyBorder="1" applyAlignment="1" applyProtection="1">
      <alignment horizontal="right"/>
      <protection locked="0"/>
    </xf>
    <xf numFmtId="0" fontId="0" fillId="0" borderId="3" xfId="0" applyBorder="1" applyAlignment="1" applyProtection="1">
      <alignment horizontal="right"/>
      <protection locked="0"/>
    </xf>
    <xf numFmtId="0" fontId="10" fillId="0" borderId="5" xfId="0" applyFont="1" applyBorder="1" applyAlignment="1">
      <alignment horizontal="left"/>
    </xf>
    <xf numFmtId="0" fontId="10" fillId="0" borderId="6" xfId="0" applyFont="1" applyBorder="1" applyAlignment="1">
      <alignment horizontal="left"/>
    </xf>
    <xf numFmtId="0" fontId="0" fillId="0" borderId="7" xfId="0" applyBorder="1" applyProtection="1">
      <protection locked="0"/>
    </xf>
    <xf numFmtId="0" fontId="0" fillId="0" borderId="7" xfId="0" applyBorder="1" applyAlignment="1" applyProtection="1">
      <alignment horizontal="right"/>
      <protection locked="0"/>
    </xf>
    <xf numFmtId="0" fontId="0" fillId="0" borderId="6" xfId="0" applyFill="1" applyBorder="1"/>
    <xf numFmtId="0" fontId="0" fillId="0" borderId="5" xfId="0" applyFill="1" applyBorder="1" applyAlignment="1" applyProtection="1">
      <alignment horizontal="right"/>
      <protection locked="0"/>
    </xf>
    <xf numFmtId="0" fontId="0" fillId="0" borderId="6" xfId="0" applyFill="1" applyBorder="1" applyAlignment="1" applyProtection="1">
      <alignment horizontal="right"/>
      <protection locked="0"/>
    </xf>
    <xf numFmtId="0" fontId="0" fillId="0" borderId="5" xfId="0" applyFill="1" applyBorder="1" applyProtection="1">
      <protection locked="0"/>
    </xf>
    <xf numFmtId="0" fontId="0" fillId="0" borderId="6" xfId="0" applyFill="1" applyBorder="1" applyProtection="1">
      <protection locked="0"/>
    </xf>
    <xf numFmtId="0" fontId="0" fillId="9" borderId="0" xfId="0" applyFill="1" applyBorder="1"/>
    <xf numFmtId="0" fontId="0" fillId="9" borderId="0" xfId="0" applyFill="1"/>
    <xf numFmtId="0" fontId="12" fillId="9" borderId="0" xfId="0" applyFont="1" applyFill="1" applyBorder="1"/>
    <xf numFmtId="0" fontId="34" fillId="8" borderId="2" xfId="0" applyFont="1" applyFill="1" applyBorder="1" applyAlignment="1">
      <alignment horizontal="center"/>
    </xf>
    <xf numFmtId="0" fontId="0" fillId="16" borderId="56" xfId="0" applyFill="1" applyBorder="1"/>
    <xf numFmtId="0" fontId="37" fillId="8" borderId="55" xfId="0" applyFont="1" applyFill="1" applyBorder="1"/>
    <xf numFmtId="0" fontId="36" fillId="8" borderId="56" xfId="0" applyFont="1" applyFill="1" applyBorder="1"/>
    <xf numFmtId="0" fontId="37" fillId="15" borderId="55" xfId="0" applyFont="1" applyFill="1" applyBorder="1"/>
    <xf numFmtId="0" fontId="36" fillId="15" borderId="56" xfId="0" applyFont="1" applyFill="1" applyBorder="1"/>
    <xf numFmtId="0" fontId="12" fillId="16" borderId="55" xfId="0" applyFont="1" applyFill="1" applyBorder="1"/>
    <xf numFmtId="0" fontId="0" fillId="18" borderId="8" xfId="0" applyFill="1" applyBorder="1" applyProtection="1">
      <protection locked="0"/>
    </xf>
    <xf numFmtId="0" fontId="0" fillId="18" borderId="7" xfId="0" applyFill="1" applyBorder="1" applyProtection="1">
      <protection locked="0"/>
    </xf>
    <xf numFmtId="0" fontId="0" fillId="18" borderId="7" xfId="0" applyFill="1" applyBorder="1" applyAlignment="1" applyProtection="1">
      <alignment horizontal="right"/>
      <protection locked="0"/>
    </xf>
    <xf numFmtId="0" fontId="0" fillId="0" borderId="5" xfId="0" applyNumberFormat="1" applyFill="1" applyBorder="1" applyAlignment="1" applyProtection="1">
      <alignment horizontal="right"/>
      <protection locked="0"/>
    </xf>
    <xf numFmtId="0" fontId="44" fillId="9" borderId="0" xfId="0" applyFont="1" applyFill="1"/>
    <xf numFmtId="0" fontId="12" fillId="11" borderId="55" xfId="0" applyFont="1" applyFill="1" applyBorder="1"/>
    <xf numFmtId="49" fontId="11" fillId="11" borderId="56" xfId="0" applyNumberFormat="1" applyFont="1" applyFill="1" applyBorder="1" applyAlignment="1">
      <alignment horizontal="right"/>
    </xf>
    <xf numFmtId="0" fontId="0" fillId="0" borderId="74" xfId="0" applyFill="1" applyBorder="1" applyAlignment="1">
      <alignment horizontal="right"/>
    </xf>
    <xf numFmtId="0" fontId="0" fillId="0" borderId="7" xfId="0" applyFill="1" applyBorder="1" applyProtection="1">
      <protection locked="0"/>
    </xf>
    <xf numFmtId="0" fontId="0" fillId="0" borderId="73" xfId="0" applyFill="1" applyBorder="1" applyProtection="1">
      <protection locked="0"/>
    </xf>
    <xf numFmtId="0" fontId="11" fillId="0" borderId="5" xfId="0" applyFont="1" applyFill="1" applyBorder="1" applyAlignment="1" applyProtection="1">
      <alignment horizontal="right"/>
      <protection locked="0"/>
    </xf>
    <xf numFmtId="0" fontId="10" fillId="0" borderId="72" xfId="0" applyFont="1" applyFill="1" applyBorder="1" applyAlignment="1">
      <alignment horizontal="left"/>
    </xf>
    <xf numFmtId="0" fontId="0" fillId="18" borderId="3" xfId="0" applyFill="1" applyBorder="1" applyAlignment="1" applyProtection="1">
      <alignment horizontal="right"/>
      <protection locked="0"/>
    </xf>
    <xf numFmtId="0" fontId="10" fillId="0" borderId="5" xfId="0" applyFont="1" applyFill="1" applyBorder="1" applyAlignment="1">
      <alignment horizontal="left"/>
    </xf>
    <xf numFmtId="0" fontId="10" fillId="0" borderId="6" xfId="0" applyFont="1" applyFill="1" applyBorder="1" applyAlignment="1">
      <alignment horizontal="left"/>
    </xf>
    <xf numFmtId="0" fontId="11" fillId="10" borderId="54" xfId="0" applyFont="1" applyFill="1" applyBorder="1"/>
    <xf numFmtId="0" fontId="11" fillId="0" borderId="6" xfId="0" applyFont="1" applyBorder="1" applyAlignment="1" applyProtection="1">
      <alignment horizontal="right"/>
      <protection locked="0"/>
    </xf>
    <xf numFmtId="0" fontId="10" fillId="0" borderId="24" xfId="0" applyFont="1" applyFill="1" applyBorder="1" applyAlignment="1">
      <alignment horizontal="left"/>
    </xf>
    <xf numFmtId="0" fontId="10" fillId="0" borderId="7" xfId="0" applyFont="1" applyFill="1" applyBorder="1" applyAlignment="1">
      <alignment horizontal="left"/>
    </xf>
    <xf numFmtId="0" fontId="0" fillId="18" borderId="3" xfId="0" applyFill="1" applyBorder="1" applyProtection="1">
      <protection locked="0"/>
    </xf>
    <xf numFmtId="0" fontId="11" fillId="0" borderId="5" xfId="0" applyFont="1" applyBorder="1" applyAlignment="1" applyProtection="1">
      <alignment horizontal="right"/>
      <protection locked="0"/>
    </xf>
    <xf numFmtId="0" fontId="11" fillId="0" borderId="5" xfId="0" applyNumberFormat="1" applyFont="1" applyFill="1" applyBorder="1" applyAlignment="1" applyProtection="1">
      <alignment horizontal="right"/>
      <protection locked="0"/>
    </xf>
    <xf numFmtId="0" fontId="7" fillId="0" borderId="6" xfId="2" applyFont="1" applyBorder="1" applyAlignment="1" applyProtection="1">
      <alignment horizontal="right"/>
      <protection locked="0"/>
    </xf>
    <xf numFmtId="0" fontId="10" fillId="0" borderId="3" xfId="0" applyFont="1" applyFill="1" applyBorder="1" applyAlignment="1">
      <alignment horizontal="left"/>
    </xf>
    <xf numFmtId="0" fontId="10" fillId="0" borderId="5" xfId="0" applyFont="1" applyFill="1" applyBorder="1" applyAlignment="1"/>
    <xf numFmtId="0" fontId="7" fillId="0" borderId="5" xfId="2" applyFont="1" applyBorder="1" applyAlignment="1" applyProtection="1">
      <alignment horizontal="right"/>
      <protection locked="0"/>
    </xf>
    <xf numFmtId="0" fontId="10" fillId="0" borderId="6" xfId="0" applyFont="1" applyFill="1" applyBorder="1" applyAlignment="1"/>
    <xf numFmtId="0" fontId="11" fillId="0" borderId="6" xfId="0" applyFont="1" applyFill="1" applyBorder="1" applyAlignment="1" applyProtection="1">
      <alignment horizontal="right"/>
      <protection locked="0"/>
    </xf>
    <xf numFmtId="0" fontId="11" fillId="0" borderId="6" xfId="0" applyFont="1" applyBorder="1" applyAlignment="1">
      <alignment horizontal="right"/>
    </xf>
    <xf numFmtId="0" fontId="11" fillId="9" borderId="0" xfId="0" applyFont="1" applyFill="1" applyBorder="1"/>
    <xf numFmtId="0" fontId="0" fillId="9" borderId="0" xfId="0" applyFill="1" applyBorder="1" applyProtection="1">
      <protection locked="0"/>
    </xf>
    <xf numFmtId="0" fontId="11" fillId="9" borderId="0" xfId="0" applyFont="1" applyFill="1" applyBorder="1" applyProtection="1">
      <protection locked="0"/>
    </xf>
    <xf numFmtId="49" fontId="0" fillId="9" borderId="0" xfId="0" applyNumberFormat="1" applyFill="1" applyBorder="1"/>
    <xf numFmtId="49" fontId="35" fillId="0" borderId="55" xfId="0" applyNumberFormat="1" applyFont="1" applyBorder="1"/>
    <xf numFmtId="0" fontId="0" fillId="9" borderId="0" xfId="0" applyFill="1" applyBorder="1"/>
    <xf numFmtId="0" fontId="11" fillId="9" borderId="0" xfId="0" applyFont="1" applyFill="1" applyBorder="1" applyProtection="1">
      <protection locked="0"/>
    </xf>
    <xf numFmtId="0" fontId="0" fillId="9" borderId="0" xfId="0" applyFill="1" applyBorder="1" applyProtection="1">
      <protection locked="0"/>
    </xf>
    <xf numFmtId="0" fontId="0" fillId="9" borderId="0" xfId="0" applyFill="1" applyBorder="1"/>
    <xf numFmtId="0" fontId="34" fillId="8" borderId="0" xfId="0" applyFont="1" applyFill="1" applyBorder="1" applyAlignment="1">
      <alignment horizontal="center"/>
    </xf>
    <xf numFmtId="0" fontId="0" fillId="0" borderId="0" xfId="0" applyFill="1" applyBorder="1" applyAlignment="1"/>
    <xf numFmtId="0" fontId="11" fillId="7" borderId="6" xfId="0" applyFont="1" applyFill="1" applyBorder="1" applyProtection="1">
      <protection locked="0"/>
    </xf>
    <xf numFmtId="0" fontId="48" fillId="0" borderId="0" xfId="0" applyFont="1"/>
    <xf numFmtId="0" fontId="49" fillId="2" borderId="0" xfId="0" applyFont="1" applyFill="1"/>
    <xf numFmtId="0" fontId="49" fillId="0" borderId="0" xfId="0" applyFont="1"/>
    <xf numFmtId="0" fontId="50" fillId="2" borderId="0" xfId="0" applyFont="1" applyFill="1"/>
    <xf numFmtId="0" fontId="0" fillId="9" borderId="0" xfId="0" applyFill="1" applyBorder="1"/>
    <xf numFmtId="0" fontId="0" fillId="0" borderId="3" xfId="0" applyFill="1" applyBorder="1" applyProtection="1">
      <protection locked="0"/>
    </xf>
    <xf numFmtId="0" fontId="14" fillId="0" borderId="5" xfId="0" applyFont="1" applyBorder="1" applyAlignment="1" applyProtection="1">
      <alignment vertical="top" wrapText="1"/>
      <protection locked="0"/>
    </xf>
    <xf numFmtId="0" fontId="14" fillId="0" borderId="6" xfId="0" applyFont="1" applyBorder="1" applyAlignment="1" applyProtection="1">
      <alignment vertical="top" wrapText="1"/>
      <protection locked="0"/>
    </xf>
    <xf numFmtId="0" fontId="14" fillId="0" borderId="76"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0" fillId="0" borderId="75" xfId="0" applyFont="1" applyBorder="1" applyAlignment="1">
      <alignment horizontal="right" vertical="top"/>
    </xf>
    <xf numFmtId="0" fontId="10" fillId="0" borderId="77" xfId="0" applyFont="1" applyBorder="1" applyAlignment="1">
      <alignment horizontal="right" vertical="top"/>
    </xf>
    <xf numFmtId="0" fontId="11" fillId="0" borderId="78" xfId="0" applyFont="1" applyBorder="1" applyAlignment="1" applyProtection="1">
      <alignment vertical="top" wrapText="1"/>
      <protection locked="0"/>
    </xf>
    <xf numFmtId="0" fontId="0" fillId="9" borderId="0" xfId="0" applyFill="1" applyBorder="1"/>
    <xf numFmtId="0" fontId="0" fillId="9" borderId="0" xfId="0" applyFill="1" applyBorder="1"/>
    <xf numFmtId="0" fontId="0" fillId="9" borderId="0" xfId="0" applyFill="1" applyBorder="1"/>
    <xf numFmtId="0" fontId="11" fillId="0" borderId="7" xfId="0" applyFont="1" applyBorder="1" applyAlignment="1" applyProtection="1">
      <alignment horizontal="right"/>
      <protection locked="0"/>
    </xf>
    <xf numFmtId="0" fontId="0" fillId="9" borderId="0" xfId="0" applyFill="1" applyBorder="1"/>
    <xf numFmtId="0" fontId="10" fillId="0" borderId="81" xfId="0" applyFont="1" applyBorder="1" applyAlignment="1">
      <alignment horizontal="right" vertical="top"/>
    </xf>
    <xf numFmtId="0" fontId="0" fillId="9" borderId="0" xfId="0" applyFill="1" applyBorder="1"/>
    <xf numFmtId="0" fontId="14" fillId="0" borderId="5" xfId="0" quotePrefix="1" applyFont="1" applyBorder="1" applyAlignment="1" applyProtection="1">
      <alignment vertical="top" wrapText="1"/>
      <protection locked="0"/>
    </xf>
    <xf numFmtId="0" fontId="10" fillId="0" borderId="44" xfId="0" applyFont="1" applyFill="1" applyBorder="1" applyAlignment="1">
      <alignment horizontal="left" vertical="top"/>
    </xf>
    <xf numFmtId="0" fontId="10" fillId="0" borderId="83" xfId="0" applyFont="1" applyFill="1" applyBorder="1" applyAlignment="1">
      <alignment horizontal="left" vertical="top"/>
    </xf>
    <xf numFmtId="0" fontId="11" fillId="0" borderId="79" xfId="0" applyFont="1" applyBorder="1" applyAlignment="1" applyProtection="1">
      <alignment vertical="top" wrapText="1"/>
      <protection locked="0"/>
    </xf>
    <xf numFmtId="0" fontId="14" fillId="0" borderId="78" xfId="0" applyFont="1" applyBorder="1" applyAlignment="1" applyProtection="1">
      <alignment horizontal="left" vertical="top" wrapText="1"/>
      <protection locked="0"/>
    </xf>
    <xf numFmtId="0" fontId="10" fillId="0" borderId="77" xfId="0" applyFont="1" applyFill="1" applyBorder="1" applyAlignment="1">
      <alignment horizontal="left" vertical="top"/>
    </xf>
    <xf numFmtId="0" fontId="10" fillId="0" borderId="84" xfId="0" applyFont="1" applyFill="1" applyBorder="1" applyAlignment="1">
      <alignment horizontal="left" vertical="top"/>
    </xf>
    <xf numFmtId="0" fontId="14" fillId="0" borderId="85" xfId="0" applyFont="1" applyBorder="1" applyAlignment="1" applyProtection="1">
      <alignment horizontal="left" vertical="top" wrapText="1"/>
      <protection locked="0"/>
    </xf>
    <xf numFmtId="0" fontId="14" fillId="0" borderId="76" xfId="0" applyFont="1" applyBorder="1" applyAlignment="1" applyProtection="1">
      <alignment horizontal="left" vertical="top" wrapText="1"/>
      <protection locked="0"/>
    </xf>
    <xf numFmtId="0" fontId="0" fillId="9" borderId="0" xfId="0" applyFill="1" applyBorder="1"/>
    <xf numFmtId="0" fontId="0" fillId="15" borderId="5" xfId="0" applyFill="1" applyBorder="1" applyProtection="1">
      <protection locked="0"/>
    </xf>
    <xf numFmtId="0" fontId="0" fillId="15" borderId="6" xfId="0" applyFill="1" applyBorder="1" applyAlignment="1" applyProtection="1">
      <alignment horizontal="right"/>
      <protection locked="0"/>
    </xf>
    <xf numFmtId="0" fontId="0" fillId="18" borderId="3" xfId="0" applyFill="1" applyBorder="1" applyAlignment="1" applyProtection="1">
      <alignment vertical="top"/>
      <protection locked="0"/>
    </xf>
    <xf numFmtId="0" fontId="14" fillId="18" borderId="3" xfId="0" applyFont="1" applyFill="1" applyBorder="1" applyAlignment="1" applyProtection="1">
      <alignment vertical="top" wrapText="1"/>
      <protection locked="0"/>
    </xf>
    <xf numFmtId="0" fontId="0" fillId="9" borderId="0" xfId="0" applyFill="1" applyBorder="1"/>
    <xf numFmtId="0" fontId="0" fillId="9" borderId="0" xfId="0" applyFill="1" applyBorder="1"/>
    <xf numFmtId="0" fontId="37" fillId="4" borderId="87" xfId="0" applyFont="1" applyFill="1" applyBorder="1"/>
    <xf numFmtId="0" fontId="0" fillId="9" borderId="0" xfId="0" applyFill="1" applyBorder="1"/>
    <xf numFmtId="0" fontId="14" fillId="0" borderId="79" xfId="0" applyFont="1" applyBorder="1" applyAlignment="1" applyProtection="1">
      <alignment horizontal="left" vertical="top" wrapText="1"/>
      <protection locked="0"/>
    </xf>
    <xf numFmtId="0" fontId="10" fillId="0" borderId="75" xfId="0" applyFont="1" applyBorder="1" applyAlignment="1">
      <alignment vertical="top"/>
    </xf>
    <xf numFmtId="0" fontId="10" fillId="0" borderId="77" xfId="0" applyFont="1" applyBorder="1" applyAlignment="1">
      <alignment vertical="top"/>
    </xf>
    <xf numFmtId="0" fontId="10" fillId="0" borderId="81" xfId="0" applyFont="1" applyBorder="1" applyAlignment="1">
      <alignment vertical="top"/>
    </xf>
    <xf numFmtId="0" fontId="11" fillId="0" borderId="76" xfId="0" applyFont="1" applyBorder="1" applyAlignment="1" applyProtection="1">
      <alignment vertical="top" wrapText="1"/>
      <protection locked="0"/>
    </xf>
    <xf numFmtId="0" fontId="10" fillId="0" borderId="82" xfId="0" applyFont="1" applyBorder="1" applyAlignment="1">
      <alignment horizontal="right" vertical="top"/>
    </xf>
    <xf numFmtId="0" fontId="11" fillId="0" borderId="90" xfId="0" applyFont="1" applyBorder="1" applyAlignment="1" applyProtection="1">
      <alignment vertical="top" wrapText="1"/>
      <protection locked="0"/>
    </xf>
    <xf numFmtId="0" fontId="11" fillId="0" borderId="24" xfId="0" applyFont="1" applyBorder="1" applyAlignment="1" applyProtection="1">
      <alignment vertical="top" wrapText="1"/>
      <protection locked="0"/>
    </xf>
    <xf numFmtId="0" fontId="11" fillId="0" borderId="92" xfId="0" applyFont="1" applyBorder="1" applyAlignment="1" applyProtection="1">
      <alignment vertical="top" wrapText="1"/>
      <protection locked="0"/>
    </xf>
    <xf numFmtId="0" fontId="14" fillId="0" borderId="80" xfId="0" applyFont="1" applyBorder="1" applyAlignment="1" applyProtection="1">
      <alignment vertical="top" wrapText="1"/>
      <protection locked="0"/>
    </xf>
    <xf numFmtId="0" fontId="0" fillId="0" borderId="6" xfId="0" applyBorder="1"/>
    <xf numFmtId="0" fontId="12" fillId="18" borderId="41" xfId="0" applyFont="1" applyFill="1" applyBorder="1" applyProtection="1">
      <protection locked="0"/>
    </xf>
    <xf numFmtId="0" fontId="12" fillId="18" borderId="43" xfId="0" applyFont="1" applyFill="1" applyBorder="1" applyProtection="1">
      <protection locked="0"/>
    </xf>
    <xf numFmtId="0" fontId="11" fillId="0" borderId="3" xfId="0" applyFont="1" applyBorder="1" applyAlignment="1" applyProtection="1">
      <alignment vertical="top" wrapText="1"/>
      <protection locked="0"/>
    </xf>
    <xf numFmtId="0" fontId="10" fillId="0" borderId="44" xfId="0" applyFont="1" applyFill="1" applyBorder="1" applyAlignment="1">
      <alignment vertical="top"/>
    </xf>
    <xf numFmtId="0" fontId="10" fillId="0" borderId="45" xfId="0" applyFont="1" applyFill="1" applyBorder="1" applyAlignment="1">
      <alignment vertical="top"/>
    </xf>
    <xf numFmtId="0" fontId="10" fillId="0" borderId="45" xfId="0" applyFont="1" applyFill="1" applyBorder="1" applyAlignment="1">
      <alignment horizontal="left" vertical="top"/>
    </xf>
    <xf numFmtId="0" fontId="10" fillId="0" borderId="48" xfId="0" applyFont="1" applyFill="1" applyBorder="1" applyAlignment="1">
      <alignment horizontal="left" vertical="top"/>
    </xf>
    <xf numFmtId="0" fontId="11" fillId="0" borderId="47" xfId="0" applyFont="1" applyBorder="1" applyAlignment="1" applyProtection="1">
      <alignment vertical="top" wrapText="1"/>
      <protection locked="0"/>
    </xf>
    <xf numFmtId="0" fontId="12" fillId="18" borderId="3" xfId="0" applyFont="1" applyFill="1" applyBorder="1" applyProtection="1">
      <protection locked="0"/>
    </xf>
    <xf numFmtId="0" fontId="11" fillId="0" borderId="40" xfId="0" applyFont="1" applyBorder="1" applyAlignment="1" applyProtection="1">
      <alignment vertical="top" wrapText="1"/>
      <protection locked="0"/>
    </xf>
    <xf numFmtId="0" fontId="11" fillId="0" borderId="80" xfId="0" applyFont="1" applyBorder="1" applyAlignment="1" applyProtection="1">
      <alignment vertical="top" wrapText="1"/>
      <protection locked="0"/>
    </xf>
    <xf numFmtId="0" fontId="11" fillId="0" borderId="6" xfId="0" applyFont="1" applyBorder="1"/>
    <xf numFmtId="0" fontId="11" fillId="0" borderId="5" xfId="0" quotePrefix="1" applyFont="1" applyBorder="1" applyAlignment="1" applyProtection="1">
      <alignment vertical="top" wrapText="1"/>
      <protection locked="0"/>
    </xf>
    <xf numFmtId="0" fontId="28" fillId="18" borderId="82" xfId="0" applyFont="1" applyFill="1" applyBorder="1" applyAlignment="1">
      <alignment vertical="top"/>
    </xf>
    <xf numFmtId="0" fontId="12" fillId="18" borderId="88" xfId="0" applyFont="1" applyFill="1" applyBorder="1" applyProtection="1">
      <protection locked="0"/>
    </xf>
    <xf numFmtId="0" fontId="10" fillId="0" borderId="48" xfId="0" applyFont="1" applyBorder="1" applyAlignment="1">
      <alignment horizontal="right" vertical="top"/>
    </xf>
    <xf numFmtId="0" fontId="14" fillId="0" borderId="40" xfId="0" applyFont="1" applyBorder="1" applyAlignment="1" applyProtection="1">
      <alignment vertical="top" wrapText="1"/>
      <protection locked="0"/>
    </xf>
    <xf numFmtId="0" fontId="11" fillId="0" borderId="97" xfId="0" applyFont="1" applyBorder="1" applyAlignment="1" applyProtection="1">
      <alignment vertical="top" wrapText="1"/>
      <protection locked="0"/>
    </xf>
    <xf numFmtId="0" fontId="14" fillId="0" borderId="97" xfId="0" applyFont="1" applyBorder="1" applyAlignment="1" applyProtection="1">
      <alignment vertical="top" wrapText="1"/>
      <protection locked="0"/>
    </xf>
    <xf numFmtId="0" fontId="10" fillId="0" borderId="95" xfId="0" applyFont="1" applyFill="1" applyBorder="1" applyAlignment="1">
      <alignment horizontal="left" vertical="top"/>
    </xf>
    <xf numFmtId="0" fontId="10" fillId="0" borderId="95" xfId="0" applyFont="1" applyBorder="1" applyAlignment="1">
      <alignment horizontal="right" vertical="top"/>
    </xf>
    <xf numFmtId="0" fontId="14" fillId="0" borderId="47" xfId="0" applyFont="1" applyBorder="1" applyAlignment="1" applyProtection="1">
      <alignment vertical="top" wrapText="1"/>
      <protection locked="0"/>
    </xf>
    <xf numFmtId="0" fontId="10" fillId="0" borderId="48" xfId="0" applyFont="1" applyFill="1" applyBorder="1" applyAlignment="1">
      <alignment vertical="top"/>
    </xf>
    <xf numFmtId="0" fontId="11" fillId="0" borderId="93" xfId="0" applyFont="1" applyBorder="1" applyAlignment="1" applyProtection="1">
      <alignment vertical="top" wrapText="1"/>
      <protection locked="0"/>
    </xf>
    <xf numFmtId="0" fontId="10" fillId="0" borderId="95" xfId="0" applyFont="1" applyBorder="1" applyAlignment="1">
      <alignment vertical="top"/>
    </xf>
    <xf numFmtId="0" fontId="11" fillId="0" borderId="91" xfId="0" applyFont="1" applyBorder="1" applyAlignment="1" applyProtection="1">
      <alignment vertical="top" wrapText="1"/>
      <protection locked="0"/>
    </xf>
    <xf numFmtId="0" fontId="0" fillId="0" borderId="0" xfId="0" applyAlignment="1">
      <alignment wrapText="1"/>
    </xf>
    <xf numFmtId="0" fontId="0" fillId="0" borderId="0" xfId="0" applyAlignment="1">
      <alignment horizontal="left" vertical="top" wrapText="1"/>
    </xf>
    <xf numFmtId="0" fontId="11" fillId="0" borderId="6" xfId="0" applyFont="1" applyBorder="1" applyAlignment="1">
      <alignment horizontal="left" vertical="top" wrapText="1"/>
    </xf>
    <xf numFmtId="0" fontId="11" fillId="0" borderId="0" xfId="0" applyFont="1" applyBorder="1" applyAlignment="1">
      <alignment horizontal="left" vertical="top" wrapText="1"/>
    </xf>
    <xf numFmtId="0" fontId="11" fillId="18" borderId="45" xfId="0" applyFont="1" applyFill="1" applyBorder="1" applyAlignment="1">
      <alignment horizontal="left" vertical="top" wrapText="1"/>
    </xf>
    <xf numFmtId="0" fontId="0" fillId="0" borderId="99" xfId="0" applyBorder="1" applyAlignment="1">
      <alignment horizontal="right" vertical="top"/>
    </xf>
    <xf numFmtId="0" fontId="0" fillId="7" borderId="6" xfId="0" applyFill="1" applyBorder="1" applyAlignment="1" applyProtection="1">
      <alignment horizontal="right"/>
      <protection locked="0"/>
    </xf>
    <xf numFmtId="0" fontId="0" fillId="9" borderId="0" xfId="0" applyFill="1" applyBorder="1"/>
    <xf numFmtId="0" fontId="10" fillId="0" borderId="44" xfId="0" applyFont="1" applyFill="1" applyBorder="1" applyAlignment="1">
      <alignment horizontal="left"/>
    </xf>
    <xf numFmtId="0" fontId="10" fillId="0" borderId="48" xfId="0" applyFont="1" applyFill="1" applyBorder="1" applyAlignment="1">
      <alignment horizontal="left"/>
    </xf>
    <xf numFmtId="0" fontId="0" fillId="9" borderId="0" xfId="0" applyFill="1" applyBorder="1"/>
    <xf numFmtId="0" fontId="0" fillId="9" borderId="0" xfId="0" applyFill="1" applyBorder="1"/>
    <xf numFmtId="0" fontId="36" fillId="4" borderId="55" xfId="0" applyFont="1" applyFill="1" applyBorder="1"/>
    <xf numFmtId="0" fontId="37" fillId="7" borderId="24" xfId="0" applyFont="1" applyFill="1" applyBorder="1"/>
    <xf numFmtId="0" fontId="37" fillId="7" borderId="25" xfId="0" applyFont="1" applyFill="1" applyBorder="1"/>
    <xf numFmtId="0" fontId="12" fillId="18" borderId="104" xfId="0" applyFont="1" applyFill="1" applyBorder="1" applyAlignment="1"/>
    <xf numFmtId="0" fontId="12" fillId="18" borderId="105" xfId="0" applyFont="1" applyFill="1" applyBorder="1" applyAlignment="1"/>
    <xf numFmtId="0" fontId="12" fillId="18" borderId="106" xfId="0" applyFont="1" applyFill="1" applyBorder="1" applyAlignment="1"/>
    <xf numFmtId="0" fontId="11" fillId="10" borderId="108" xfId="0" applyFont="1" applyFill="1" applyBorder="1"/>
    <xf numFmtId="0" fontId="11" fillId="10" borderId="110" xfId="0" applyFont="1" applyFill="1" applyBorder="1" applyAlignment="1">
      <alignment horizontal="left"/>
    </xf>
    <xf numFmtId="0" fontId="11" fillId="10" borderId="111" xfId="0" applyFont="1" applyFill="1" applyBorder="1" applyAlignment="1">
      <alignment horizontal="left"/>
    </xf>
    <xf numFmtId="0" fontId="0" fillId="0" borderId="6" xfId="0" applyFill="1" applyBorder="1" applyAlignment="1">
      <alignment horizontal="right"/>
    </xf>
    <xf numFmtId="0" fontId="0" fillId="13" borderId="0" xfId="0" applyFill="1" applyBorder="1" applyAlignment="1">
      <alignment horizontal="left"/>
    </xf>
    <xf numFmtId="0" fontId="0" fillId="13" borderId="35" xfId="0" applyFill="1" applyBorder="1" applyAlignment="1">
      <alignment horizontal="left"/>
    </xf>
    <xf numFmtId="9" fontId="33" fillId="4" borderId="0" xfId="0" applyNumberFormat="1" applyFont="1" applyFill="1" applyBorder="1" applyAlignment="1">
      <alignment vertical="center"/>
    </xf>
    <xf numFmtId="0" fontId="31" fillId="4" borderId="10" xfId="0" applyFont="1" applyFill="1" applyBorder="1" applyAlignment="1"/>
    <xf numFmtId="0" fontId="0" fillId="9" borderId="0" xfId="0" applyFill="1" applyBorder="1"/>
    <xf numFmtId="0" fontId="10" fillId="0" borderId="44" xfId="0" applyFont="1" applyBorder="1" applyAlignment="1">
      <alignment horizontal="right" vertical="top" wrapText="1"/>
    </xf>
    <xf numFmtId="0" fontId="58" fillId="18" borderId="8" xfId="0" applyFont="1" applyFill="1" applyBorder="1"/>
    <xf numFmtId="0" fontId="58" fillId="18" borderId="7" xfId="0" applyFont="1" applyFill="1" applyBorder="1"/>
    <xf numFmtId="0" fontId="0" fillId="9" borderId="0" xfId="0" applyFill="1" applyBorder="1"/>
    <xf numFmtId="0" fontId="0" fillId="0" borderId="0" xfId="0"/>
    <xf numFmtId="0" fontId="0" fillId="0" borderId="0" xfId="0"/>
    <xf numFmtId="0" fontId="10" fillId="0" borderId="6" xfId="0" applyFont="1" applyBorder="1" applyProtection="1">
      <protection locked="0"/>
    </xf>
    <xf numFmtId="0" fontId="11" fillId="0" borderId="6" xfId="0" applyFont="1" applyBorder="1" applyProtection="1">
      <protection locked="0"/>
    </xf>
    <xf numFmtId="0" fontId="22" fillId="0" borderId="0" xfId="0" applyFont="1"/>
    <xf numFmtId="0" fontId="11" fillId="0" borderId="5" xfId="0" applyFont="1" applyBorder="1" applyAlignment="1" applyProtection="1">
      <alignment vertical="top" wrapText="1"/>
      <protection locked="0"/>
    </xf>
    <xf numFmtId="0" fontId="0" fillId="6" borderId="6" xfId="0" applyFill="1" applyBorder="1" applyProtection="1">
      <protection locked="0"/>
    </xf>
    <xf numFmtId="0" fontId="0" fillId="7" borderId="6" xfId="0" applyFill="1" applyBorder="1" applyProtection="1">
      <protection locked="0"/>
    </xf>
    <xf numFmtId="0" fontId="0" fillId="9" borderId="0" xfId="0" applyFill="1" applyBorder="1"/>
    <xf numFmtId="0" fontId="0" fillId="9" borderId="0" xfId="0" applyFill="1"/>
    <xf numFmtId="0" fontId="11" fillId="0" borderId="6" xfId="0" applyFont="1" applyFill="1" applyBorder="1" applyAlignment="1" applyProtection="1">
      <alignment horizontal="center"/>
      <protection locked="0"/>
    </xf>
    <xf numFmtId="0" fontId="10" fillId="0" borderId="44" xfId="0" applyFont="1" applyBorder="1" applyAlignment="1">
      <alignment horizontal="left" vertical="top"/>
    </xf>
    <xf numFmtId="0" fontId="0" fillId="12" borderId="6" xfId="0" applyFill="1" applyBorder="1" applyProtection="1">
      <protection locked="0"/>
    </xf>
    <xf numFmtId="0" fontId="0" fillId="11" borderId="6" xfId="0" applyFill="1" applyBorder="1" applyProtection="1">
      <protection locked="0"/>
    </xf>
    <xf numFmtId="0" fontId="0" fillId="18" borderId="41" xfId="0" applyFill="1" applyBorder="1" applyAlignment="1" applyProtection="1">
      <alignment vertical="top"/>
      <protection locked="0"/>
    </xf>
    <xf numFmtId="0" fontId="14" fillId="18" borderId="41" xfId="0" applyFont="1" applyFill="1" applyBorder="1" applyAlignment="1" applyProtection="1">
      <alignment vertical="top" wrapText="1"/>
      <protection locked="0"/>
    </xf>
    <xf numFmtId="0" fontId="15" fillId="18" borderId="42" xfId="0" applyFont="1" applyFill="1" applyBorder="1" applyAlignment="1">
      <alignment vertical="top"/>
    </xf>
    <xf numFmtId="0" fontId="0" fillId="0" borderId="5" xfId="0" applyBorder="1" applyAlignment="1" applyProtection="1">
      <alignment horizontal="right"/>
      <protection locked="0"/>
    </xf>
    <xf numFmtId="0" fontId="0" fillId="0" borderId="5" xfId="0" applyFill="1" applyBorder="1" applyProtection="1">
      <protection locked="0"/>
    </xf>
    <xf numFmtId="0" fontId="10" fillId="0" borderId="5" xfId="0" applyFont="1" applyFill="1" applyBorder="1" applyAlignment="1">
      <alignment horizontal="left"/>
    </xf>
    <xf numFmtId="0" fontId="11" fillId="0" borderId="5" xfId="0" applyFont="1" applyBorder="1" applyAlignment="1" applyProtection="1">
      <alignment horizontal="right"/>
      <protection locked="0"/>
    </xf>
    <xf numFmtId="0" fontId="49" fillId="2" borderId="0" xfId="0" applyFont="1" applyFill="1"/>
    <xf numFmtId="0" fontId="49" fillId="0" borderId="0" xfId="0" applyFont="1"/>
    <xf numFmtId="0" fontId="12" fillId="18" borderId="41" xfId="0" applyFont="1" applyFill="1" applyBorder="1" applyProtection="1">
      <protection locked="0"/>
    </xf>
    <xf numFmtId="0" fontId="12" fillId="18" borderId="43" xfId="0" applyFont="1" applyFill="1" applyBorder="1" applyProtection="1">
      <protection locked="0"/>
    </xf>
    <xf numFmtId="0" fontId="14" fillId="0" borderId="5" xfId="0" applyFont="1" applyBorder="1" applyAlignment="1" applyProtection="1">
      <alignment horizontal="left" vertical="top" wrapText="1"/>
      <protection locked="0"/>
    </xf>
    <xf numFmtId="0" fontId="11" fillId="0" borderId="5" xfId="0" applyFont="1" applyFill="1" applyBorder="1" applyAlignment="1" applyProtection="1">
      <alignment vertical="top" wrapText="1"/>
      <protection locked="0"/>
    </xf>
    <xf numFmtId="0" fontId="11" fillId="18" borderId="75" xfId="0" applyFont="1" applyFill="1" applyBorder="1" applyAlignment="1">
      <alignment horizontal="left" vertical="top" wrapText="1"/>
    </xf>
    <xf numFmtId="165" fontId="0" fillId="0" borderId="99" xfId="4" applyNumberFormat="1" applyFont="1" applyBorder="1" applyAlignment="1">
      <alignment horizontal="right" vertical="top"/>
    </xf>
    <xf numFmtId="0" fontId="11" fillId="18" borderId="81" xfId="0" applyFont="1" applyFill="1" applyBorder="1" applyAlignment="1">
      <alignment horizontal="left" vertical="top" wrapText="1"/>
    </xf>
    <xf numFmtId="0" fontId="0" fillId="0" borderId="100" xfId="0" applyBorder="1" applyAlignment="1">
      <alignment horizontal="right" vertical="top"/>
    </xf>
    <xf numFmtId="0" fontId="11" fillId="0" borderId="112" xfId="0" applyFont="1" applyBorder="1" applyAlignment="1">
      <alignment horizontal="left" vertical="top" wrapText="1"/>
    </xf>
    <xf numFmtId="0" fontId="11" fillId="0" borderId="113" xfId="0" applyFont="1" applyBorder="1" applyAlignment="1">
      <alignment horizontal="left" vertical="top" wrapText="1"/>
    </xf>
    <xf numFmtId="0" fontId="11" fillId="0" borderId="114" xfId="0" applyFont="1" applyBorder="1" applyAlignment="1">
      <alignment horizontal="left" vertical="top" wrapText="1"/>
    </xf>
    <xf numFmtId="0" fontId="11" fillId="0" borderId="115" xfId="0" applyFont="1" applyBorder="1" applyAlignment="1">
      <alignment horizontal="left" vertical="top" wrapText="1"/>
    </xf>
    <xf numFmtId="0" fontId="11" fillId="0" borderId="116" xfId="0" applyFont="1" applyBorder="1" applyAlignment="1">
      <alignment horizontal="left" vertical="top" wrapText="1"/>
    </xf>
    <xf numFmtId="0" fontId="12" fillId="18" borderId="120" xfId="0" applyFont="1" applyFill="1" applyBorder="1" applyProtection="1">
      <protection locked="0"/>
    </xf>
    <xf numFmtId="0" fontId="12" fillId="18" borderId="85" xfId="0" applyFont="1" applyFill="1" applyBorder="1" applyProtection="1">
      <protection locked="0"/>
    </xf>
    <xf numFmtId="0" fontId="12" fillId="18" borderId="121" xfId="0" applyFont="1" applyFill="1" applyBorder="1" applyProtection="1">
      <protection locked="0"/>
    </xf>
    <xf numFmtId="0" fontId="12" fillId="18" borderId="124" xfId="0" applyFont="1" applyFill="1" applyBorder="1" applyAlignment="1" applyProtection="1">
      <alignment horizontal="left" vertical="top"/>
      <protection locked="0"/>
    </xf>
    <xf numFmtId="0" fontId="0" fillId="0" borderId="125" xfId="0" applyBorder="1" applyAlignment="1">
      <alignment horizontal="right" vertical="top"/>
    </xf>
    <xf numFmtId="0" fontId="0" fillId="9" borderId="0" xfId="0" applyFill="1" applyBorder="1"/>
    <xf numFmtId="0" fontId="14" fillId="0" borderId="5" xfId="0" applyFont="1" applyBorder="1" applyAlignment="1" applyProtection="1">
      <alignment horizontal="left" vertical="top" wrapText="1"/>
      <protection locked="0"/>
    </xf>
    <xf numFmtId="0" fontId="11" fillId="0" borderId="115" xfId="0" applyFont="1" applyFill="1" applyBorder="1" applyAlignment="1" applyProtection="1">
      <alignment vertical="top" wrapText="1"/>
      <protection locked="0"/>
    </xf>
    <xf numFmtId="0" fontId="11" fillId="0" borderId="102" xfId="0" applyFont="1" applyBorder="1" applyAlignment="1">
      <alignment vertical="top" wrapText="1"/>
    </xf>
    <xf numFmtId="0" fontId="0" fillId="9" borderId="0" xfId="0" applyFill="1" applyBorder="1"/>
    <xf numFmtId="0" fontId="11" fillId="0" borderId="3" xfId="0" quotePrefix="1" applyFont="1" applyBorder="1" applyAlignment="1" applyProtection="1">
      <alignment vertical="top" wrapText="1"/>
      <protection locked="0"/>
    </xf>
    <xf numFmtId="0" fontId="10" fillId="0" borderId="82" xfId="0" applyFont="1" applyBorder="1" applyAlignment="1">
      <alignment horizontal="left" vertical="top"/>
    </xf>
    <xf numFmtId="0" fontId="10" fillId="0" borderId="77" xfId="0" applyFont="1" applyBorder="1" applyAlignment="1">
      <alignment horizontal="left" vertical="top"/>
    </xf>
    <xf numFmtId="0" fontId="10" fillId="0" borderId="127" xfId="0" applyFont="1" applyBorder="1" applyAlignment="1">
      <alignment horizontal="left" vertical="top"/>
    </xf>
    <xf numFmtId="0" fontId="10" fillId="0" borderId="126" xfId="0" applyFont="1" applyBorder="1" applyAlignment="1">
      <alignment horizontal="left" vertical="top"/>
    </xf>
    <xf numFmtId="0" fontId="0" fillId="9" borderId="0" xfId="0" applyFill="1" applyBorder="1"/>
    <xf numFmtId="0" fontId="10" fillId="0" borderId="7" xfId="0" applyFont="1" applyFill="1" applyBorder="1" applyAlignment="1"/>
    <xf numFmtId="0" fontId="0" fillId="0" borderId="7" xfId="0" applyFill="1" applyBorder="1"/>
    <xf numFmtId="0" fontId="11" fillId="0" borderId="7" xfId="0" applyFont="1" applyBorder="1" applyAlignment="1">
      <alignment horizontal="right"/>
    </xf>
    <xf numFmtId="0" fontId="10" fillId="0" borderId="45" xfId="0" applyFont="1" applyBorder="1" applyAlignment="1">
      <alignment horizontal="right" vertical="top"/>
    </xf>
    <xf numFmtId="0" fontId="0" fillId="9" borderId="0" xfId="0" applyFill="1" applyBorder="1"/>
    <xf numFmtId="0" fontId="14" fillId="0" borderId="5" xfId="0" applyFont="1" applyBorder="1" applyAlignment="1" applyProtection="1">
      <alignment horizontal="left" vertical="top" wrapText="1"/>
      <protection locked="0"/>
    </xf>
    <xf numFmtId="0" fontId="10" fillId="0" borderId="46" xfId="0" applyFont="1" applyFill="1" applyBorder="1" applyAlignment="1">
      <alignment vertical="top"/>
    </xf>
    <xf numFmtId="0" fontId="0" fillId="9" borderId="0" xfId="0" applyFill="1" applyBorder="1"/>
    <xf numFmtId="0" fontId="14" fillId="0" borderId="5" xfId="0" applyFont="1" applyBorder="1" applyAlignment="1" applyProtection="1">
      <alignment horizontal="left" vertical="top" wrapText="1"/>
      <protection locked="0"/>
    </xf>
    <xf numFmtId="0" fontId="11" fillId="0" borderId="3" xfId="0" applyFont="1" applyFill="1" applyBorder="1" applyAlignment="1" applyProtection="1">
      <alignment vertical="top" wrapText="1"/>
      <protection locked="0"/>
    </xf>
    <xf numFmtId="0" fontId="11" fillId="0" borderId="5" xfId="0" applyFont="1" applyBorder="1" applyAlignment="1" applyProtection="1">
      <alignment vertical="top" wrapText="1"/>
      <protection locked="0"/>
    </xf>
    <xf numFmtId="0" fontId="55" fillId="14" borderId="0" xfId="0" applyFont="1" applyFill="1" applyAlignment="1">
      <alignment horizontal="left"/>
    </xf>
    <xf numFmtId="0" fontId="0" fillId="9" borderId="6" xfId="0" applyFill="1" applyBorder="1"/>
    <xf numFmtId="0" fontId="12" fillId="9" borderId="6" xfId="0" applyFont="1" applyFill="1" applyBorder="1"/>
    <xf numFmtId="0" fontId="0" fillId="9" borderId="0" xfId="0" applyFill="1" applyBorder="1"/>
    <xf numFmtId="0" fontId="14" fillId="0" borderId="6" xfId="0" applyFont="1" applyBorder="1" applyAlignment="1" applyProtection="1">
      <alignment horizontal="left" vertical="top" wrapText="1"/>
      <protection locked="0"/>
    </xf>
    <xf numFmtId="0" fontId="14" fillId="0" borderId="79" xfId="0" applyFont="1" applyBorder="1" applyAlignment="1" applyProtection="1">
      <alignment vertical="top" wrapText="1"/>
      <protection locked="0"/>
    </xf>
    <xf numFmtId="0" fontId="0" fillId="9" borderId="0" xfId="0" applyFill="1" applyBorder="1"/>
    <xf numFmtId="0" fontId="14" fillId="0" borderId="7" xfId="0" applyFont="1" applyBorder="1" applyAlignment="1" applyProtection="1">
      <alignment vertical="top" wrapText="1"/>
      <protection locked="0"/>
    </xf>
    <xf numFmtId="0" fontId="0" fillId="9" borderId="0" xfId="0" applyFill="1" applyBorder="1"/>
    <xf numFmtId="0" fontId="14" fillId="0" borderId="115" xfId="0" applyFont="1" applyBorder="1" applyAlignment="1" applyProtection="1">
      <alignment horizontal="left" vertical="top" wrapText="1"/>
      <protection locked="0"/>
    </xf>
    <xf numFmtId="0" fontId="11" fillId="0" borderId="115" xfId="0" applyFont="1" applyBorder="1" applyAlignment="1" applyProtection="1">
      <alignment horizontal="left" vertical="top" wrapText="1"/>
      <protection locked="0"/>
    </xf>
    <xf numFmtId="0" fontId="11" fillId="0" borderId="116" xfId="0" applyFont="1" applyBorder="1" applyAlignment="1" applyProtection="1">
      <alignment horizontal="left" vertical="top" wrapText="1"/>
      <protection locked="0"/>
    </xf>
    <xf numFmtId="0" fontId="10" fillId="0" borderId="75" xfId="0" applyFont="1" applyFill="1" applyBorder="1" applyAlignment="1">
      <alignment horizontal="left" vertical="top"/>
    </xf>
    <xf numFmtId="0" fontId="10" fillId="0" borderId="81" xfId="0" applyFont="1" applyFill="1" applyBorder="1" applyAlignment="1">
      <alignment horizontal="left" vertical="top"/>
    </xf>
    <xf numFmtId="0" fontId="29" fillId="8" borderId="31" xfId="0" applyFont="1" applyFill="1" applyBorder="1" applyAlignment="1">
      <alignment horizontal="center"/>
    </xf>
    <xf numFmtId="0" fontId="29" fillId="8" borderId="32" xfId="0" applyFont="1" applyFill="1" applyBorder="1" applyAlignment="1">
      <alignment horizontal="center"/>
    </xf>
    <xf numFmtId="0" fontId="30" fillId="0" borderId="0" xfId="0" applyFont="1" applyFill="1" applyBorder="1" applyAlignment="1"/>
    <xf numFmtId="0" fontId="31" fillId="0" borderId="35" xfId="0" applyFont="1" applyBorder="1" applyAlignment="1"/>
    <xf numFmtId="0" fontId="41" fillId="4" borderId="51" xfId="0" applyFont="1" applyFill="1" applyBorder="1" applyAlignment="1">
      <alignment horizontal="left"/>
    </xf>
    <xf numFmtId="0" fontId="41" fillId="4" borderId="52" xfId="0" applyFont="1" applyFill="1" applyBorder="1" applyAlignment="1">
      <alignment horizontal="left"/>
    </xf>
    <xf numFmtId="0" fontId="32" fillId="4" borderId="0" xfId="0" applyFont="1" applyFill="1" applyBorder="1" applyAlignment="1">
      <alignment horizontal="right"/>
    </xf>
    <xf numFmtId="9" fontId="47" fillId="4" borderId="0" xfId="0" applyNumberFormat="1" applyFont="1" applyFill="1" applyBorder="1" applyAlignment="1">
      <alignment horizontal="left" vertical="center"/>
    </xf>
    <xf numFmtId="0" fontId="11" fillId="13" borderId="49" xfId="0" applyFont="1" applyFill="1" applyBorder="1" applyAlignment="1">
      <alignment horizontal="left"/>
    </xf>
    <xf numFmtId="0" fontId="11" fillId="13" borderId="50" xfId="0" applyFont="1" applyFill="1" applyBorder="1" applyAlignment="1">
      <alignment horizontal="left"/>
    </xf>
    <xf numFmtId="0" fontId="31" fillId="4" borderId="0" xfId="0" applyFont="1" applyFill="1" applyBorder="1" applyAlignment="1">
      <alignment horizontal="center"/>
    </xf>
    <xf numFmtId="0" fontId="31" fillId="4" borderId="10" xfId="0" applyFont="1" applyFill="1" applyBorder="1" applyAlignment="1">
      <alignment horizontal="center"/>
    </xf>
    <xf numFmtId="0" fontId="32" fillId="4" borderId="34" xfId="0" applyFont="1" applyFill="1" applyBorder="1" applyAlignment="1">
      <alignment horizontal="right"/>
    </xf>
    <xf numFmtId="0" fontId="0" fillId="0" borderId="24" xfId="0" applyFill="1" applyBorder="1" applyAlignment="1">
      <alignment horizontal="left"/>
    </xf>
    <xf numFmtId="0" fontId="0" fillId="0" borderId="26" xfId="0" applyFill="1" applyBorder="1" applyAlignment="1">
      <alignment horizontal="left"/>
    </xf>
    <xf numFmtId="0" fontId="0" fillId="0" borderId="25" xfId="0" applyFill="1" applyBorder="1" applyAlignment="1">
      <alignment horizontal="left"/>
    </xf>
    <xf numFmtId="0" fontId="37" fillId="15" borderId="107" xfId="0" applyFont="1" applyFill="1" applyBorder="1"/>
    <xf numFmtId="0" fontId="37" fillId="15" borderId="54" xfId="0" applyFont="1" applyFill="1" applyBorder="1"/>
    <xf numFmtId="0" fontId="37" fillId="15" borderId="24" xfId="0" applyFont="1" applyFill="1" applyBorder="1" applyAlignment="1">
      <alignment horizontal="left"/>
    </xf>
    <xf numFmtId="0" fontId="37" fillId="15" borderId="26" xfId="0" applyFont="1" applyFill="1" applyBorder="1" applyAlignment="1">
      <alignment horizontal="left"/>
    </xf>
    <xf numFmtId="0" fontId="37" fillId="15" borderId="25" xfId="0" applyFont="1" applyFill="1" applyBorder="1" applyAlignment="1">
      <alignment horizontal="left"/>
    </xf>
    <xf numFmtId="0" fontId="11" fillId="9" borderId="0" xfId="0" applyFont="1" applyFill="1" applyBorder="1"/>
    <xf numFmtId="0" fontId="0" fillId="9" borderId="0" xfId="0" applyFill="1" applyBorder="1"/>
    <xf numFmtId="0" fontId="11" fillId="9" borderId="0" xfId="0" applyFont="1" applyFill="1" applyBorder="1" applyProtection="1">
      <protection locked="0"/>
    </xf>
    <xf numFmtId="0" fontId="0" fillId="9" borderId="0" xfId="0" applyFill="1" applyBorder="1" applyProtection="1">
      <protection locked="0"/>
    </xf>
    <xf numFmtId="0" fontId="37" fillId="4" borderId="107" xfId="0" applyFont="1" applyFill="1" applyBorder="1" applyAlignment="1">
      <alignment horizontal="left" vertical="top"/>
    </xf>
    <xf numFmtId="0" fontId="37" fillId="4" borderId="54" xfId="0" applyFont="1" applyFill="1" applyBorder="1" applyAlignment="1">
      <alignment horizontal="left" vertical="top"/>
    </xf>
    <xf numFmtId="0" fontId="37" fillId="4" borderId="109" xfId="0" applyFont="1" applyFill="1" applyBorder="1" applyAlignment="1">
      <alignment horizontal="left" vertical="top"/>
    </xf>
    <xf numFmtId="0" fontId="37" fillId="4" borderId="110" xfId="0" applyFont="1" applyFill="1" applyBorder="1" applyAlignment="1">
      <alignment horizontal="left" vertical="top"/>
    </xf>
    <xf numFmtId="0" fontId="37" fillId="7" borderId="24" xfId="0" applyFont="1" applyFill="1" applyBorder="1" applyAlignment="1">
      <alignment horizontal="left"/>
    </xf>
    <xf numFmtId="0" fontId="37" fillId="7" borderId="26" xfId="0" applyFont="1" applyFill="1" applyBorder="1" applyAlignment="1">
      <alignment horizontal="left"/>
    </xf>
    <xf numFmtId="0" fontId="37" fillId="7" borderId="25" xfId="0" applyFont="1" applyFill="1" applyBorder="1" applyAlignment="1">
      <alignment horizontal="left"/>
    </xf>
    <xf numFmtId="0" fontId="11" fillId="0" borderId="7" xfId="0" applyFont="1" applyBorder="1" applyAlignment="1" applyProtection="1">
      <alignment horizontal="left" vertical="top" wrapText="1"/>
      <protection locked="0"/>
    </xf>
    <xf numFmtId="0" fontId="11" fillId="0" borderId="3" xfId="0" applyFont="1" applyBorder="1" applyAlignment="1" applyProtection="1">
      <alignment horizontal="left" vertical="top" wrapText="1"/>
      <protection locked="0"/>
    </xf>
    <xf numFmtId="0" fontId="11" fillId="0" borderId="5" xfId="0" applyFont="1" applyBorder="1" applyAlignment="1" applyProtection="1">
      <alignment horizontal="left" vertical="top" wrapText="1"/>
      <protection locked="0"/>
    </xf>
    <xf numFmtId="0" fontId="14" fillId="0" borderId="7" xfId="0" applyFont="1" applyBorder="1" applyAlignment="1" applyProtection="1">
      <alignment horizontal="left" vertical="top" wrapText="1"/>
      <protection locked="0"/>
    </xf>
    <xf numFmtId="0" fontId="14" fillId="0" borderId="3" xfId="0" applyFont="1" applyBorder="1" applyAlignment="1" applyProtection="1">
      <alignment horizontal="left" vertical="top" wrapText="1"/>
      <protection locked="0"/>
    </xf>
    <xf numFmtId="0" fontId="11" fillId="0" borderId="6" xfId="0" applyFont="1" applyBorder="1" applyAlignment="1" applyProtection="1">
      <alignment horizontal="left" vertical="top" wrapText="1"/>
      <protection locked="0"/>
    </xf>
    <xf numFmtId="0" fontId="11" fillId="0" borderId="88" xfId="0" applyFont="1" applyBorder="1" applyAlignment="1" applyProtection="1">
      <alignment horizontal="left" vertical="top" wrapText="1"/>
      <protection locked="0"/>
    </xf>
    <xf numFmtId="0" fontId="11" fillId="0" borderId="53" xfId="0" applyFont="1" applyBorder="1" applyAlignment="1" applyProtection="1">
      <alignment horizontal="left" vertical="top" wrapText="1"/>
      <protection locked="0"/>
    </xf>
    <xf numFmtId="0" fontId="11" fillId="0" borderId="47" xfId="0" applyFont="1" applyBorder="1" applyAlignment="1" applyProtection="1">
      <alignment horizontal="left" vertical="top" wrapText="1"/>
      <protection locked="0"/>
    </xf>
    <xf numFmtId="0" fontId="11" fillId="0" borderId="40" xfId="0" applyFont="1" applyBorder="1" applyAlignment="1" applyProtection="1">
      <alignment horizontal="left" vertical="top" wrapText="1"/>
      <protection locked="0"/>
    </xf>
    <xf numFmtId="0" fontId="11" fillId="0" borderId="80" xfId="0" applyFont="1" applyBorder="1" applyAlignment="1" applyProtection="1">
      <alignment horizontal="left" vertical="top" wrapText="1"/>
      <protection locked="0"/>
    </xf>
    <xf numFmtId="0" fontId="14" fillId="0" borderId="5" xfId="0" applyFont="1" applyBorder="1" applyAlignment="1" applyProtection="1">
      <alignment horizontal="left" vertical="top" wrapText="1"/>
      <protection locked="0"/>
    </xf>
    <xf numFmtId="0" fontId="14" fillId="0" borderId="47" xfId="0" applyFont="1" applyBorder="1" applyAlignment="1" applyProtection="1">
      <alignment horizontal="left" vertical="top" wrapText="1"/>
      <protection locked="0"/>
    </xf>
    <xf numFmtId="0" fontId="14" fillId="0" borderId="6" xfId="0" applyFont="1" applyBorder="1" applyAlignment="1" applyProtection="1">
      <alignment horizontal="left" vertical="top" wrapText="1"/>
      <protection locked="0"/>
    </xf>
    <xf numFmtId="0" fontId="14" fillId="0" borderId="79" xfId="0" applyFont="1" applyBorder="1" applyAlignment="1" applyProtection="1">
      <alignment horizontal="left" vertical="top" wrapText="1"/>
      <protection locked="0"/>
    </xf>
    <xf numFmtId="0" fontId="14" fillId="0" borderId="80" xfId="0" applyFont="1" applyBorder="1" applyAlignment="1" applyProtection="1">
      <alignment horizontal="left" vertical="top" wrapText="1"/>
      <protection locked="0"/>
    </xf>
    <xf numFmtId="0" fontId="38" fillId="8" borderId="57" xfId="0" applyFont="1" applyFill="1" applyBorder="1" applyAlignment="1">
      <alignment horizontal="left"/>
    </xf>
    <xf numFmtId="0" fontId="11" fillId="0" borderId="88" xfId="0" applyFont="1" applyBorder="1" applyAlignment="1" applyProtection="1">
      <alignment vertical="top" wrapText="1"/>
      <protection locked="0"/>
    </xf>
    <xf numFmtId="0" fontId="11" fillId="0" borderId="88" xfId="0" applyFont="1" applyBorder="1" applyAlignment="1" applyProtection="1">
      <alignment vertical="top"/>
      <protection locked="0"/>
    </xf>
    <xf numFmtId="0" fontId="11" fillId="0" borderId="53" xfId="0" applyFont="1" applyBorder="1" applyAlignment="1" applyProtection="1">
      <alignment vertical="top"/>
      <protection locked="0"/>
    </xf>
    <xf numFmtId="0" fontId="34" fillId="14" borderId="89" xfId="0" applyFont="1" applyFill="1" applyBorder="1" applyAlignment="1">
      <alignment horizontal="center"/>
    </xf>
    <xf numFmtId="0" fontId="34" fillId="14" borderId="96" xfId="0" applyFont="1" applyFill="1" applyBorder="1" applyAlignment="1">
      <alignment horizontal="center"/>
    </xf>
    <xf numFmtId="0" fontId="34" fillId="14" borderId="94" xfId="0" applyFont="1" applyFill="1" applyBorder="1" applyAlignment="1">
      <alignment horizontal="center"/>
    </xf>
    <xf numFmtId="0" fontId="11" fillId="0" borderId="88" xfId="0" applyFont="1" applyBorder="1" applyAlignment="1" applyProtection="1">
      <alignment horizontal="left" vertical="top"/>
      <protection locked="0"/>
    </xf>
    <xf numFmtId="0" fontId="11" fillId="0" borderId="53" xfId="0" applyFont="1" applyBorder="1" applyAlignment="1" applyProtection="1">
      <alignment horizontal="left" vertical="top"/>
      <protection locked="0"/>
    </xf>
    <xf numFmtId="0" fontId="11" fillId="0" borderId="10" xfId="0" applyFont="1" applyBorder="1" applyAlignment="1" applyProtection="1">
      <alignment horizontal="left" vertical="top" wrapText="1"/>
      <protection locked="0"/>
    </xf>
    <xf numFmtId="0" fontId="11" fillId="0" borderId="52" xfId="0" applyFont="1" applyBorder="1" applyAlignment="1" applyProtection="1">
      <alignment horizontal="left" vertical="top" wrapText="1"/>
      <protection locked="0"/>
    </xf>
    <xf numFmtId="0" fontId="11" fillId="0" borderId="98" xfId="0" applyFont="1" applyBorder="1" applyAlignment="1" applyProtection="1">
      <alignment horizontal="left" vertical="top" wrapText="1"/>
      <protection locked="0"/>
    </xf>
    <xf numFmtId="0" fontId="11" fillId="0" borderId="57" xfId="0" applyFont="1" applyBorder="1" applyAlignment="1" applyProtection="1">
      <alignment horizontal="left" vertical="top" wrapText="1"/>
      <protection locked="0"/>
    </xf>
    <xf numFmtId="0" fontId="0" fillId="0" borderId="3" xfId="0" applyBorder="1" applyAlignment="1">
      <alignment horizontal="left" vertical="top" wrapText="1"/>
    </xf>
    <xf numFmtId="0" fontId="0" fillId="0" borderId="47" xfId="0" applyBorder="1" applyAlignment="1">
      <alignment horizontal="left" vertical="top" wrapText="1"/>
    </xf>
    <xf numFmtId="0" fontId="0" fillId="0" borderId="88" xfId="0" applyBorder="1" applyAlignment="1">
      <alignment horizontal="left" vertical="top" wrapText="1"/>
    </xf>
    <xf numFmtId="0" fontId="0" fillId="0" borderId="53" xfId="0" applyBorder="1" applyAlignment="1">
      <alignment horizontal="left" vertical="top" wrapText="1"/>
    </xf>
    <xf numFmtId="0" fontId="14" fillId="0" borderId="7" xfId="0" applyFont="1" applyBorder="1" applyAlignment="1" applyProtection="1">
      <alignment vertical="top" wrapText="1"/>
      <protection locked="0"/>
    </xf>
    <xf numFmtId="0" fontId="14" fillId="0" borderId="3" xfId="0" applyFont="1" applyBorder="1" applyAlignment="1" applyProtection="1">
      <alignment vertical="top" wrapText="1"/>
      <protection locked="0"/>
    </xf>
    <xf numFmtId="0" fontId="14" fillId="0" borderId="5" xfId="0" applyFont="1" applyBorder="1" applyAlignment="1" applyProtection="1">
      <alignment vertical="top" wrapText="1"/>
      <protection locked="0"/>
    </xf>
    <xf numFmtId="0" fontId="11" fillId="0" borderId="79" xfId="0" applyFont="1" applyBorder="1" applyAlignment="1" applyProtection="1">
      <alignment horizontal="left" vertical="top" wrapText="1"/>
      <protection locked="0"/>
    </xf>
    <xf numFmtId="0" fontId="34" fillId="14" borderId="128" xfId="0" applyFont="1" applyFill="1" applyBorder="1" applyAlignment="1">
      <alignment horizontal="center"/>
    </xf>
    <xf numFmtId="0" fontId="34" fillId="14" borderId="129" xfId="0" applyFont="1" applyFill="1" applyBorder="1" applyAlignment="1">
      <alignment horizontal="center"/>
    </xf>
    <xf numFmtId="0" fontId="34" fillId="14" borderId="130" xfId="0" applyFont="1" applyFill="1" applyBorder="1" applyAlignment="1">
      <alignment horizontal="center"/>
    </xf>
    <xf numFmtId="0" fontId="11" fillId="0" borderId="86" xfId="0" applyFont="1" applyBorder="1" applyAlignment="1" applyProtection="1">
      <alignment horizontal="left" vertical="top" wrapText="1"/>
      <protection locked="0"/>
    </xf>
    <xf numFmtId="0" fontId="11" fillId="0" borderId="113" xfId="0" applyFont="1" applyBorder="1" applyAlignment="1" applyProtection="1">
      <alignment horizontal="left" vertical="top" wrapText="1"/>
      <protection locked="0"/>
    </xf>
    <xf numFmtId="0" fontId="55" fillId="20" borderId="122" xfId="0" applyFont="1" applyFill="1" applyBorder="1" applyAlignment="1">
      <alignment horizontal="center"/>
    </xf>
    <xf numFmtId="0" fontId="55" fillId="20" borderId="123" xfId="0" applyFont="1" applyFill="1" applyBorder="1" applyAlignment="1">
      <alignment horizontal="center"/>
    </xf>
    <xf numFmtId="0" fontId="34" fillId="14" borderId="117" xfId="0" applyFont="1" applyFill="1" applyBorder="1" applyAlignment="1">
      <alignment horizontal="center"/>
    </xf>
    <xf numFmtId="0" fontId="34" fillId="14" borderId="118" xfId="0" applyFont="1" applyFill="1" applyBorder="1" applyAlignment="1">
      <alignment horizontal="center"/>
    </xf>
    <xf numFmtId="0" fontId="34" fillId="14" borderId="119" xfId="0" applyFont="1" applyFill="1" applyBorder="1" applyAlignment="1">
      <alignment horizontal="center"/>
    </xf>
    <xf numFmtId="0" fontId="11" fillId="0" borderId="102" xfId="0" applyFont="1" applyBorder="1" applyAlignment="1" applyProtection="1">
      <alignment horizontal="left" vertical="top" wrapText="1"/>
      <protection locked="0"/>
    </xf>
    <xf numFmtId="0" fontId="11" fillId="0" borderId="101" xfId="0" applyFont="1" applyBorder="1" applyAlignment="1" applyProtection="1">
      <alignment horizontal="left" vertical="top" wrapText="1"/>
      <protection locked="0"/>
    </xf>
    <xf numFmtId="0" fontId="11" fillId="0" borderId="103" xfId="0" applyFont="1" applyBorder="1" applyAlignment="1" applyProtection="1">
      <alignment horizontal="left" vertical="top" wrapText="1"/>
      <protection locked="0"/>
    </xf>
    <xf numFmtId="0" fontId="0" fillId="0" borderId="5" xfId="0" applyBorder="1" applyAlignment="1">
      <alignment horizontal="left" vertical="top" wrapText="1"/>
    </xf>
    <xf numFmtId="0" fontId="31" fillId="18" borderId="67" xfId="0" applyFont="1" applyFill="1" applyBorder="1" applyAlignment="1">
      <alignment vertical="top" wrapText="1"/>
    </xf>
    <xf numFmtId="0" fontId="31" fillId="18" borderId="0" xfId="0" applyFont="1" applyFill="1" applyBorder="1" applyAlignment="1">
      <alignment vertical="top" wrapText="1"/>
    </xf>
    <xf numFmtId="0" fontId="31" fillId="18" borderId="68" xfId="0" applyFont="1" applyFill="1" applyBorder="1" applyAlignment="1">
      <alignment vertical="top" wrapText="1"/>
    </xf>
    <xf numFmtId="0" fontId="19" fillId="4" borderId="0" xfId="0" applyFont="1" applyFill="1" applyBorder="1" applyAlignment="1"/>
    <xf numFmtId="0" fontId="19" fillId="4" borderId="35" xfId="0" applyFont="1" applyFill="1" applyBorder="1" applyAlignment="1"/>
    <xf numFmtId="0" fontId="40" fillId="4" borderId="0" xfId="0" applyFont="1" applyFill="1" applyBorder="1" applyAlignment="1">
      <alignment horizontal="right"/>
    </xf>
    <xf numFmtId="0" fontId="41" fillId="4" borderId="0" xfId="0" applyFont="1" applyFill="1" applyBorder="1" applyAlignment="1"/>
    <xf numFmtId="9" fontId="42" fillId="4" borderId="58" xfId="0" applyNumberFormat="1" applyFont="1" applyFill="1" applyBorder="1" applyAlignment="1"/>
    <xf numFmtId="9" fontId="42" fillId="4" borderId="59" xfId="0" applyNumberFormat="1" applyFont="1" applyFill="1" applyBorder="1" applyAlignment="1"/>
    <xf numFmtId="9" fontId="42" fillId="4" borderId="60" xfId="0" applyNumberFormat="1" applyFont="1" applyFill="1" applyBorder="1" applyAlignment="1"/>
    <xf numFmtId="9" fontId="42" fillId="4" borderId="61" xfId="0" applyNumberFormat="1" applyFont="1" applyFill="1" applyBorder="1" applyAlignment="1"/>
    <xf numFmtId="9" fontId="42" fillId="4" borderId="62" xfId="0" applyNumberFormat="1" applyFont="1" applyFill="1" applyBorder="1" applyAlignment="1"/>
    <xf numFmtId="9" fontId="42" fillId="4" borderId="63" xfId="0" applyNumberFormat="1" applyFont="1" applyFill="1" applyBorder="1" applyAlignment="1"/>
    <xf numFmtId="0" fontId="0" fillId="13" borderId="0" xfId="0" applyFill="1" applyBorder="1" applyAlignment="1">
      <alignment horizontal="left"/>
    </xf>
    <xf numFmtId="0" fontId="0" fillId="13" borderId="35" xfId="0" applyFill="1" applyBorder="1" applyAlignment="1">
      <alignment horizontal="left"/>
    </xf>
    <xf numFmtId="0" fontId="31" fillId="18" borderId="64" xfId="0" applyFont="1" applyFill="1" applyBorder="1" applyAlignment="1">
      <alignment vertical="top" wrapText="1"/>
    </xf>
    <xf numFmtId="0" fontId="31" fillId="18" borderId="65" xfId="0" applyFont="1" applyFill="1" applyBorder="1" applyAlignment="1">
      <alignment vertical="top" wrapText="1"/>
    </xf>
    <xf numFmtId="0" fontId="31" fillId="18" borderId="66" xfId="0" applyFont="1" applyFill="1" applyBorder="1" applyAlignment="1">
      <alignment vertical="top" wrapText="1"/>
    </xf>
    <xf numFmtId="49" fontId="0" fillId="9" borderId="0" xfId="0" applyNumberFormat="1" applyFill="1"/>
    <xf numFmtId="49" fontId="38" fillId="8" borderId="51" xfId="0" applyNumberFormat="1" applyFont="1" applyFill="1" applyBorder="1" applyAlignment="1">
      <alignment horizontal="left"/>
    </xf>
    <xf numFmtId="0" fontId="14" fillId="0" borderId="6" xfId="0" applyFont="1" applyBorder="1" applyProtection="1">
      <protection locked="0"/>
    </xf>
    <xf numFmtId="0" fontId="59" fillId="0" borderId="6" xfId="0" applyFont="1" applyBorder="1" applyAlignment="1" applyProtection="1">
      <alignment horizontal="right"/>
      <protection locked="0"/>
    </xf>
    <xf numFmtId="2" fontId="59" fillId="0" borderId="6" xfId="0" applyNumberFormat="1" applyFont="1" applyBorder="1" applyAlignment="1" applyProtection="1">
      <alignment horizontal="right"/>
      <protection locked="0"/>
    </xf>
  </cellXfs>
  <cellStyles count="15">
    <cellStyle name="Normal" xfId="0" builtinId="0"/>
    <cellStyle name="Normal 2" xfId="1"/>
    <cellStyle name="Normal 2 2" xfId="3"/>
    <cellStyle name="Normal 2 2 2" xfId="10"/>
    <cellStyle name="Normal 2 2 3" xfId="12"/>
    <cellStyle name="Normal 2 2 4" xfId="14"/>
    <cellStyle name="Normal 2 2 5" xfId="8"/>
    <cellStyle name="Normal 2 3" xfId="6"/>
    <cellStyle name="Normal 2 4" xfId="9"/>
    <cellStyle name="Normal 2 5" xfId="11"/>
    <cellStyle name="Normal 2 6" xfId="13"/>
    <cellStyle name="Normal 2 7" xfId="5"/>
    <cellStyle name="Normal 3" xfId="2"/>
    <cellStyle name="Percent 2" xfId="4"/>
    <cellStyle name="Percent 3" xfId="7"/>
  </cellStyles>
  <dxfs count="202">
    <dxf>
      <font>
        <b/>
        <i val="0"/>
        <condense val="0"/>
        <extend val="0"/>
        <color indexed="16"/>
      </font>
    </dxf>
    <dxf>
      <font>
        <b/>
        <i val="0"/>
        <condense val="0"/>
        <extend val="0"/>
        <color indexed="9"/>
      </font>
      <fill>
        <patternFill>
          <bgColor indexed="10"/>
        </patternFill>
      </fill>
    </dxf>
    <dxf>
      <font>
        <b/>
        <i val="0"/>
        <condense val="0"/>
        <extend val="0"/>
        <color indexed="16"/>
      </font>
    </dxf>
    <dxf>
      <font>
        <b/>
        <i val="0"/>
        <condense val="0"/>
        <extend val="0"/>
        <color indexed="9"/>
      </font>
      <fill>
        <patternFill>
          <bgColor indexed="10"/>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auto="1"/>
      </font>
      <fill>
        <patternFill>
          <bgColor rgb="FFFF7C80"/>
        </patternFill>
      </fill>
    </dxf>
    <dxf>
      <font>
        <b/>
        <i val="0"/>
        <color theme="7" tint="-0.499984740745262"/>
      </font>
      <fill>
        <patternFill patternType="solid">
          <bgColor theme="9" tint="0.79998168889431442"/>
        </patternFill>
      </fill>
    </dxf>
    <dxf>
      <font>
        <b/>
        <i val="0"/>
        <condense val="0"/>
        <extend val="0"/>
        <color indexed="9"/>
      </font>
      <fill>
        <patternFill>
          <bgColor theme="7"/>
        </patternFill>
      </fill>
    </dxf>
    <dxf>
      <font>
        <b val="0"/>
        <i/>
        <color theme="2"/>
      </font>
    </dxf>
    <dxf>
      <font>
        <b val="0"/>
        <i/>
        <color theme="2"/>
      </font>
    </dxf>
    <dxf>
      <font>
        <b val="0"/>
        <i/>
        <color theme="2"/>
      </font>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3"/>
      </font>
      <fill>
        <patternFill patternType="darkGray">
          <fgColor indexed="9"/>
          <bgColor indexed="22"/>
        </patternFill>
      </fill>
    </dxf>
    <dxf>
      <font>
        <b/>
        <i val="0"/>
        <color auto="1"/>
      </font>
      <fill>
        <patternFill>
          <bgColor rgb="FFFF7C80"/>
        </patternFill>
      </fill>
    </dxf>
    <dxf>
      <font>
        <b/>
        <i val="0"/>
        <color theme="7" tint="-0.499984740745262"/>
      </font>
      <fill>
        <patternFill patternType="solid">
          <bgColor theme="9" tint="0.79998168889431442"/>
        </patternFill>
      </fill>
    </dxf>
    <dxf>
      <font>
        <b/>
        <i val="0"/>
        <condense val="0"/>
        <extend val="0"/>
        <color indexed="9"/>
      </font>
      <fill>
        <patternFill>
          <bgColor theme="7"/>
        </patternFill>
      </fill>
    </dxf>
    <dxf>
      <font>
        <b val="0"/>
        <i/>
        <color theme="2"/>
      </font>
    </dxf>
    <dxf>
      <font>
        <b val="0"/>
        <i/>
        <color theme="2"/>
      </font>
    </dxf>
    <dxf>
      <font>
        <b val="0"/>
        <i/>
        <color theme="2"/>
      </font>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3"/>
      </font>
      <fill>
        <patternFill patternType="darkGray">
          <fgColor indexed="9"/>
          <bgColor indexed="22"/>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auto="1"/>
      </font>
      <fill>
        <patternFill>
          <bgColor rgb="FFFF7C80"/>
        </patternFill>
      </fill>
    </dxf>
    <dxf>
      <font>
        <b/>
        <i val="0"/>
        <color theme="7" tint="-0.499984740745262"/>
      </font>
      <fill>
        <patternFill patternType="solid">
          <bgColor theme="9" tint="0.79998168889431442"/>
        </patternFill>
      </fill>
    </dxf>
    <dxf>
      <font>
        <b/>
        <i val="0"/>
        <condense val="0"/>
        <extend val="0"/>
        <color indexed="9"/>
      </font>
      <fill>
        <patternFill>
          <bgColor theme="7"/>
        </patternFill>
      </fill>
    </dxf>
    <dxf>
      <font>
        <b/>
        <i val="0"/>
        <color auto="1"/>
      </font>
      <fill>
        <patternFill>
          <bgColor rgb="FFFF7C80"/>
        </patternFill>
      </fill>
    </dxf>
    <dxf>
      <font>
        <b/>
        <i val="0"/>
        <color theme="7" tint="-0.499984740745262"/>
      </font>
      <fill>
        <patternFill patternType="solid">
          <bgColor theme="9" tint="0.79998168889431442"/>
        </patternFill>
      </fill>
    </dxf>
    <dxf>
      <font>
        <b/>
        <i val="0"/>
        <condense val="0"/>
        <extend val="0"/>
        <color indexed="9"/>
      </font>
      <fill>
        <patternFill>
          <bgColor theme="7"/>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i val="0"/>
        <color auto="1"/>
      </font>
      <fill>
        <patternFill>
          <bgColor rgb="FFFF7C80"/>
        </patternFill>
      </fill>
    </dxf>
    <dxf>
      <font>
        <b/>
        <i val="0"/>
        <color theme="7" tint="-0.499984740745262"/>
      </font>
      <fill>
        <patternFill patternType="solid">
          <bgColor theme="9" tint="0.79998168889431442"/>
        </patternFill>
      </fill>
    </dxf>
    <dxf>
      <font>
        <b/>
        <i val="0"/>
        <condense val="0"/>
        <extend val="0"/>
        <color indexed="9"/>
      </font>
      <fill>
        <patternFill>
          <bgColor theme="7"/>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i val="0"/>
        <color auto="1"/>
      </font>
      <fill>
        <patternFill>
          <bgColor rgb="FFFF7C80"/>
        </patternFill>
      </fill>
    </dxf>
    <dxf>
      <font>
        <b/>
        <i val="0"/>
        <color theme="7" tint="-0.499984740745262"/>
      </font>
      <fill>
        <patternFill patternType="solid">
          <bgColor theme="9" tint="0.79998168889431442"/>
        </patternFill>
      </fill>
    </dxf>
    <dxf>
      <font>
        <b/>
        <i val="0"/>
        <condense val="0"/>
        <extend val="0"/>
        <color indexed="9"/>
      </font>
      <fill>
        <patternFill>
          <bgColor theme="7"/>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i val="0"/>
        <color auto="1"/>
      </font>
      <fill>
        <patternFill>
          <bgColor rgb="FFFF7C80"/>
        </patternFill>
      </fill>
    </dxf>
    <dxf>
      <font>
        <b/>
        <i val="0"/>
        <color theme="7" tint="-0.499984740745262"/>
      </font>
      <fill>
        <patternFill patternType="solid">
          <bgColor theme="9" tint="0.79998168889431442"/>
        </patternFill>
      </fill>
    </dxf>
    <dxf>
      <font>
        <b/>
        <i val="0"/>
        <condense val="0"/>
        <extend val="0"/>
        <color indexed="9"/>
      </font>
      <fill>
        <patternFill>
          <bgColor theme="7"/>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i val="0"/>
        <color rgb="FFFFFFFF"/>
      </font>
      <fill>
        <patternFill>
          <bgColor rgb="FFFF0000"/>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1"/>
      </font>
      <fill>
        <patternFill>
          <bgColor rgb="FFFF7C80"/>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val="0"/>
        <i/>
        <color theme="2"/>
      </font>
    </dxf>
    <dxf>
      <font>
        <b val="0"/>
        <i/>
        <color theme="2"/>
      </font>
    </dxf>
    <dxf>
      <font>
        <b val="0"/>
        <i/>
        <color theme="2"/>
      </font>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3"/>
      </font>
      <fill>
        <patternFill patternType="darkGray">
          <fgColor indexed="9"/>
          <bgColor indexed="22"/>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val="0"/>
        <i/>
        <color theme="2"/>
      </font>
    </dxf>
    <dxf>
      <font>
        <b val="0"/>
        <i/>
        <color theme="2"/>
      </font>
    </dxf>
    <dxf>
      <font>
        <b val="0"/>
        <i/>
        <color theme="2"/>
      </font>
    </dxf>
    <dxf>
      <font>
        <b/>
        <i val="0"/>
        <color theme="3"/>
      </font>
      <fill>
        <patternFill patternType="darkGray">
          <fgColor indexed="9"/>
          <bgColor indexed="22"/>
        </patternFill>
      </fill>
    </dxf>
    <dxf>
      <font>
        <b val="0"/>
        <i/>
        <color theme="2"/>
      </font>
    </dxf>
    <dxf>
      <font>
        <b val="0"/>
        <i/>
        <color theme="2"/>
      </font>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val="0"/>
        <i/>
        <color theme="2"/>
      </font>
    </dxf>
    <dxf>
      <font>
        <b val="0"/>
        <i/>
        <color theme="2"/>
      </font>
    </dxf>
    <dxf>
      <font>
        <b val="0"/>
        <i/>
        <color theme="2"/>
      </font>
    </dxf>
    <dxf>
      <font>
        <b val="0"/>
        <i/>
        <color theme="2"/>
      </font>
    </dxf>
    <dxf>
      <font>
        <b val="0"/>
        <i/>
        <color theme="2"/>
      </font>
    </dxf>
    <dxf>
      <font>
        <b/>
        <i val="0"/>
        <color auto="1"/>
      </font>
      <fill>
        <patternFill>
          <bgColor theme="0" tint="0.59996337778862885"/>
        </patternFill>
      </fill>
    </dxf>
    <dxf>
      <font>
        <b val="0"/>
        <i val="0"/>
        <color theme="3"/>
      </font>
      <fill>
        <patternFill>
          <bgColor theme="7" tint="0.79998168889431442"/>
        </patternFill>
      </fill>
      <border>
        <left style="thin">
          <color indexed="64"/>
        </left>
        <top style="thin">
          <color indexed="64"/>
        </top>
      </border>
    </dxf>
    <dxf>
      <font>
        <b/>
        <i val="0"/>
        <color theme="7" tint="-0.499984740745262"/>
      </font>
      <fill>
        <patternFill>
          <bgColor rgb="FFFFCC99"/>
        </patternFill>
      </fill>
    </dxf>
    <dxf>
      <font>
        <b/>
        <i val="0"/>
        <color theme="1"/>
      </font>
      <fill>
        <patternFill>
          <bgColor rgb="FFFF7C80"/>
        </patternFill>
      </fill>
    </dxf>
    <dxf>
      <fill>
        <patternFill>
          <bgColor theme="2" tint="0.59996337778862885"/>
        </patternFill>
      </fill>
    </dxf>
    <dxf>
      <font>
        <b/>
        <i val="0"/>
        <color theme="3"/>
      </font>
      <fill>
        <patternFill patternType="darkGray">
          <fgColor indexed="9"/>
          <bgColor indexed="22"/>
        </patternFill>
      </fill>
    </dxf>
  </dxfs>
  <tableStyles count="0" defaultTableStyle="TableStyleMedium2" defaultPivotStyle="PivotStyleLight16"/>
  <colors>
    <mruColors>
      <color rgb="FFFF7C80"/>
      <color rgb="FFFFFF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9525</xdr:colOff>
      <xdr:row>6</xdr:row>
      <xdr:rowOff>9525</xdr:rowOff>
    </xdr:from>
    <xdr:to>
      <xdr:col>25</xdr:col>
      <xdr:colOff>28574</xdr:colOff>
      <xdr:row>391</xdr:row>
      <xdr:rowOff>9524</xdr:rowOff>
    </xdr:to>
    <xdr:sp macro="" textlink="">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26631900" y="1019175"/>
          <a:ext cx="4895849" cy="6604634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969696"/>
              </a:solidFill>
              <a:latin typeface="Arial"/>
              <a:cs typeface="Arial"/>
            </a:rPr>
            <a:t>Computational Space</a:t>
          </a:r>
          <a:endParaRPr lang="en-US"/>
        </a:p>
      </xdr:txBody>
    </xdr:sp>
    <xdr:clientData/>
  </xdr:twoCellAnchor>
  <xdr:twoCellAnchor editAs="oneCell">
    <xdr:from>
      <xdr:col>3</xdr:col>
      <xdr:colOff>47625</xdr:colOff>
      <xdr:row>0</xdr:row>
      <xdr:rowOff>47625</xdr:rowOff>
    </xdr:from>
    <xdr:to>
      <xdr:col>4</xdr:col>
      <xdr:colOff>561975</xdr:colOff>
      <xdr:row>3</xdr:row>
      <xdr:rowOff>0</xdr:rowOff>
    </xdr:to>
    <xdr:pic>
      <xdr:nvPicPr>
        <xdr:cNvPr id="1262" name="Picture 2">
          <a:extLst>
            <a:ext uri="{FF2B5EF4-FFF2-40B4-BE49-F238E27FC236}">
              <a16:creationId xmlns:a16="http://schemas.microsoft.com/office/drawing/2014/main" id="{00000000-0008-0000-0000-0000EE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07000" y="47625"/>
          <a:ext cx="12001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66675</xdr:colOff>
      <xdr:row>3</xdr:row>
      <xdr:rowOff>28575</xdr:rowOff>
    </xdr:from>
    <xdr:to>
      <xdr:col>10</xdr:col>
      <xdr:colOff>409575</xdr:colOff>
      <xdr:row>5</xdr:row>
      <xdr:rowOff>123825</xdr:rowOff>
    </xdr:to>
    <xdr:pic>
      <xdr:nvPicPr>
        <xdr:cNvPr id="2127" name="Picture 2">
          <a:extLst>
            <a:ext uri="{FF2B5EF4-FFF2-40B4-BE49-F238E27FC236}">
              <a16:creationId xmlns:a16="http://schemas.microsoft.com/office/drawing/2014/main" id="{00000000-0008-0000-0300-00004F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81025"/>
          <a:ext cx="9525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66675</xdr:colOff>
      <xdr:row>3</xdr:row>
      <xdr:rowOff>28575</xdr:rowOff>
    </xdr:from>
    <xdr:to>
      <xdr:col>10</xdr:col>
      <xdr:colOff>409575</xdr:colOff>
      <xdr:row>5</xdr:row>
      <xdr:rowOff>123825</xdr:rowOff>
    </xdr:to>
    <xdr:pic>
      <xdr:nvPicPr>
        <xdr:cNvPr id="2" name="Picture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81025"/>
          <a:ext cx="9525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Sifos Literature">
      <a:dk1>
        <a:srgbClr val="000000"/>
      </a:dk1>
      <a:lt1>
        <a:srgbClr val="FFFFFF"/>
      </a:lt1>
      <a:dk2>
        <a:srgbClr val="00254B"/>
      </a:dk2>
      <a:lt2>
        <a:srgbClr val="185679"/>
      </a:lt2>
      <a:accent1>
        <a:srgbClr val="0059B2"/>
      </a:accent1>
      <a:accent2>
        <a:srgbClr val="7ABEE4"/>
      </a:accent2>
      <a:accent3>
        <a:srgbClr val="7A89E3"/>
      </a:accent3>
      <a:accent4>
        <a:srgbClr val="B25900"/>
      </a:accent4>
      <a:accent5>
        <a:srgbClr val="92B7CC"/>
      </a:accent5>
      <a:accent6>
        <a:srgbClr val="595959"/>
      </a:accent6>
      <a:hlink>
        <a:srgbClr val="0094B2"/>
      </a:hlink>
      <a:folHlink>
        <a:srgbClr val="7FBF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txDef>
      <a:spPr>
        <a:solidFill>
          <a:srgbClr val="FFFFFF"/>
        </a:solidFill>
        <a:ln w="9525" cmpd="sng">
          <a:solidFill>
            <a:schemeClr val="tx1"/>
          </a:solidFill>
        </a:ln>
      </a:spPr>
      <a:bodyPr vertOverflow="clip" horzOverflow="clip" wrap="square" rtlCol="0" anchor="t"/>
      <a:lstStyle>
        <a:defPPr>
          <a:defRPr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Y401"/>
  <sheetViews>
    <sheetView tabSelected="1" topLeftCell="A148" zoomScaleNormal="100" workbookViewId="0">
      <selection sqref="A1:B1"/>
    </sheetView>
  </sheetViews>
  <sheetFormatPr defaultRowHeight="12.75" x14ac:dyDescent="0.2"/>
  <cols>
    <col min="1" max="1" width="33" customWidth="1"/>
    <col min="2" max="2" width="9.28515625" customWidth="1"/>
    <col min="3" max="3" width="12" customWidth="1"/>
    <col min="4" max="6" width="10.28515625" customWidth="1"/>
    <col min="7" max="7" width="11" bestFit="1" customWidth="1"/>
    <col min="8" max="8" width="7.28515625" customWidth="1"/>
    <col min="9" max="9" width="11" bestFit="1" customWidth="1"/>
    <col min="10" max="10" width="7.28515625" customWidth="1"/>
  </cols>
  <sheetData>
    <row r="1" spans="1:25" ht="18" x14ac:dyDescent="0.25">
      <c r="A1" s="361" t="s">
        <v>66</v>
      </c>
      <c r="B1" s="362"/>
      <c r="C1" s="37"/>
      <c r="D1" s="25"/>
      <c r="E1" s="18"/>
      <c r="F1" s="18"/>
      <c r="G1" s="19" t="s">
        <v>248</v>
      </c>
      <c r="H1" s="18"/>
      <c r="I1" s="18"/>
      <c r="J1" s="20"/>
      <c r="K1" s="38"/>
      <c r="L1" s="39"/>
    </row>
    <row r="2" spans="1:25" ht="12" customHeight="1" x14ac:dyDescent="0.2">
      <c r="A2" s="107" t="s">
        <v>14</v>
      </c>
      <c r="B2" s="108" t="s">
        <v>15</v>
      </c>
      <c r="C2" s="37"/>
      <c r="D2" s="26"/>
      <c r="E2" s="21"/>
      <c r="F2" s="21"/>
      <c r="G2" s="369" t="s">
        <v>72</v>
      </c>
      <c r="H2" s="370"/>
      <c r="I2" s="43" t="s">
        <v>60</v>
      </c>
      <c r="J2" s="22" t="s">
        <v>1135</v>
      </c>
      <c r="K2" s="38"/>
      <c r="L2" s="39"/>
    </row>
    <row r="3" spans="1:25" ht="15.75" customHeight="1" x14ac:dyDescent="0.2">
      <c r="A3" s="67" t="s">
        <v>5</v>
      </c>
      <c r="B3" s="68">
        <v>1</v>
      </c>
      <c r="C3" s="37"/>
      <c r="D3" s="27"/>
      <c r="E3" s="365" t="s">
        <v>723</v>
      </c>
      <c r="F3" s="365"/>
      <c r="G3" s="366" t="str">
        <f>IF(PSE_Type="","",MID(PSE_Type,FIND("Type-",PSE_Type)+5,1))&amp;" "&amp;Polarity</f>
        <v>4 MDI-X+MDI</v>
      </c>
      <c r="H3" s="366"/>
      <c r="I3" s="44" t="s">
        <v>1129</v>
      </c>
      <c r="J3" s="23"/>
      <c r="K3" s="38"/>
      <c r="L3" s="39"/>
    </row>
    <row r="4" spans="1:25" ht="15" customHeight="1" x14ac:dyDescent="0.2">
      <c r="A4" s="67" t="s">
        <v>6</v>
      </c>
      <c r="B4" s="68">
        <v>1</v>
      </c>
      <c r="C4" s="37"/>
      <c r="D4" s="371" t="s">
        <v>935</v>
      </c>
      <c r="E4" s="365"/>
      <c r="F4" s="275">
        <f>IF(Test_Count&gt;19,S_Index,"N/A")</f>
        <v>1</v>
      </c>
      <c r="G4" s="365" t="s">
        <v>936</v>
      </c>
      <c r="H4" s="365"/>
      <c r="I4" s="275">
        <f>IF(Test_Count&gt;19,I_Index,"N/A")</f>
        <v>1</v>
      </c>
      <c r="J4" s="276"/>
      <c r="K4" s="38"/>
      <c r="L4" s="39"/>
    </row>
    <row r="5" spans="1:25" ht="13.5" customHeight="1" thickBot="1" x14ac:dyDescent="0.25">
      <c r="A5" s="367" t="s">
        <v>1136</v>
      </c>
      <c r="B5" s="368"/>
      <c r="C5" s="42"/>
      <c r="D5" s="45" t="s">
        <v>16</v>
      </c>
      <c r="E5" s="363" t="s">
        <v>18</v>
      </c>
      <c r="F5" s="363"/>
      <c r="G5" s="363"/>
      <c r="H5" s="363"/>
      <c r="I5" s="363"/>
      <c r="J5" s="364"/>
      <c r="K5" s="38"/>
      <c r="L5" s="39"/>
      <c r="R5" s="12"/>
      <c r="S5" s="12"/>
      <c r="T5" s="12"/>
      <c r="U5" s="12"/>
    </row>
    <row r="6" spans="1:25" ht="5.25" customHeight="1" x14ac:dyDescent="0.2">
      <c r="A6" s="13"/>
      <c r="B6" s="13"/>
      <c r="C6" s="16"/>
      <c r="D6" s="16"/>
      <c r="E6" s="16"/>
      <c r="F6" s="16"/>
      <c r="G6" s="16"/>
      <c r="H6" s="16"/>
      <c r="I6" s="16"/>
      <c r="J6" s="17"/>
      <c r="K6" s="39"/>
      <c r="L6" s="39"/>
      <c r="R6" s="100"/>
      <c r="S6" s="100"/>
      <c r="T6" s="100"/>
      <c r="U6" s="100"/>
    </row>
    <row r="7" spans="1:25" ht="15.75" x14ac:dyDescent="0.25">
      <c r="A7" s="77" t="s">
        <v>1134</v>
      </c>
      <c r="B7" s="359" t="str">
        <f>"PSA-"&amp;PSA&amp;" Ports"</f>
        <v>PSA-3000 Ports</v>
      </c>
      <c r="C7" s="360"/>
      <c r="D7" s="56"/>
      <c r="E7" s="57"/>
      <c r="F7" s="46"/>
      <c r="G7" s="65" t="s">
        <v>34</v>
      </c>
      <c r="H7" s="50" t="s">
        <v>49</v>
      </c>
      <c r="I7" s="66" t="s">
        <v>36</v>
      </c>
      <c r="J7" s="50" t="s">
        <v>49</v>
      </c>
      <c r="K7" s="39"/>
      <c r="L7" s="39"/>
      <c r="Q7" s="11"/>
      <c r="R7" s="177"/>
      <c r="S7" s="177"/>
      <c r="T7" s="178"/>
      <c r="U7" s="176"/>
      <c r="V7" s="177" t="s">
        <v>932</v>
      </c>
      <c r="W7" s="177"/>
      <c r="X7" s="177" t="s">
        <v>3</v>
      </c>
      <c r="Y7" s="177"/>
    </row>
    <row r="8" spans="1:25" ht="15.75" thickBot="1" x14ac:dyDescent="0.3">
      <c r="A8" s="78" t="s">
        <v>1138</v>
      </c>
      <c r="B8" s="28" t="s">
        <v>1137</v>
      </c>
      <c r="C8" s="31" t="s">
        <v>33</v>
      </c>
      <c r="D8" s="61" t="s">
        <v>30</v>
      </c>
      <c r="E8" s="58" t="s">
        <v>31</v>
      </c>
      <c r="F8" s="33" t="s">
        <v>32</v>
      </c>
      <c r="G8" s="61" t="s">
        <v>35</v>
      </c>
      <c r="H8" s="51"/>
      <c r="I8" s="58" t="s">
        <v>35</v>
      </c>
      <c r="J8" s="51"/>
      <c r="K8" s="39"/>
      <c r="L8" s="39"/>
      <c r="Q8" s="11"/>
      <c r="R8" s="177" t="s">
        <v>1</v>
      </c>
      <c r="S8" s="177" t="s">
        <v>2</v>
      </c>
      <c r="T8" s="177" t="s">
        <v>69</v>
      </c>
      <c r="U8" s="178" t="s">
        <v>255</v>
      </c>
      <c r="V8" s="177" t="s">
        <v>0</v>
      </c>
      <c r="W8" s="177" t="s">
        <v>4</v>
      </c>
      <c r="X8" s="177" t="s">
        <v>0</v>
      </c>
      <c r="Y8" s="177" t="s">
        <v>4</v>
      </c>
    </row>
    <row r="9" spans="1:25" ht="13.5" x14ac:dyDescent="0.25">
      <c r="A9" s="64" t="s">
        <v>1139</v>
      </c>
      <c r="B9" s="3"/>
      <c r="C9" s="32"/>
      <c r="D9" s="62" t="str">
        <f>IF(C9="","",MIN(B9:B9))</f>
        <v/>
      </c>
      <c r="E9" s="59" t="str">
        <f>IF(C9="","",MAX(B9:B9))</f>
        <v/>
      </c>
      <c r="F9" s="34" t="str">
        <f>IF(C9="","",IF(C9="    N/A","",IF(COUNTIF(B9:B9,"&gt;-1")&gt;0,ROUND((SUM(B9:B9)+COUNTIF(B9:B9,-1))/COUNTIF(B9:B9,"&gt;-1"),T9),ROUND(AVERAGE(B9:B9),T9))))</f>
        <v/>
      </c>
      <c r="G9" s="63" t="str">
        <f>IF(F9="","",IF(VLOOKUP(A9,Test_Limits,2,FALSE)="","",VLOOKUP(A9,Test_Limits,2,FALSE)))</f>
        <v/>
      </c>
      <c r="H9" s="49" t="str">
        <f>IF(G9="","",IF(AND(D9&lt;G9,D9&lt;&gt;U9),IF(LEFT(VLOOKUP(A9,Test_Limits,5,FALSE),2)="PF","Fail","Info"),"Pass"))</f>
        <v/>
      </c>
      <c r="I9" s="60" t="str">
        <f>IF(F9="","",IF(VLOOKUP(A9,Test_Limits,3,FALSE)="","",VLOOKUP(A9,Test_Limits,3,FALSE)))</f>
        <v/>
      </c>
      <c r="J9" s="49" t="str">
        <f>IF(I9="","",IF(AND(E9&gt;I9,E9&lt;&gt;U9),IF(RIGHT(VLOOKUP(A9,Test_Limits,5,FALSE),2)="PF","Fail","Info"),"Pass"))</f>
        <v/>
      </c>
      <c r="K9" s="39"/>
      <c r="L9" s="39"/>
      <c r="Q9" s="11"/>
      <c r="R9" s="177">
        <f>IF(H9="Info",G9,IF(J9="Info",G9,-1000000))</f>
        <v>-1000000</v>
      </c>
      <c r="S9" s="177">
        <f>IF(H9="Info",I9,IF(J9="Info",I9,1000000))</f>
        <v>1000000</v>
      </c>
      <c r="T9" s="178" t="e">
        <f>VLOOKUP(A9,Test_Limits,6,FALSE)</f>
        <v>#N/A</v>
      </c>
      <c r="U9" s="178" t="e">
        <f>IF(VLOOKUP(A9,Test_Limits,7,FALSE)&lt;&gt;"",VLOOKUP(A9,Test_Limits,7,FALSE),"")</f>
        <v>#N/A</v>
      </c>
      <c r="V9" s="177">
        <f>IF(H9="",0,VLOOKUP(A9,Test_Limits,8,FALSE))</f>
        <v>0</v>
      </c>
      <c r="W9" s="177">
        <f>IF(H9="Pass",IF(J9="Pass",V9,0),0)</f>
        <v>0</v>
      </c>
      <c r="X9" s="177">
        <f>IF(J9="",0,VLOOKUP(A9,Test_Limits,9,FALSE))</f>
        <v>0</v>
      </c>
      <c r="Y9" s="177">
        <f>IF(H9="Pass",IF(J9="Pass",X9,0),0)</f>
        <v>0</v>
      </c>
    </row>
    <row r="10" spans="1:25" ht="13.5" x14ac:dyDescent="0.25">
      <c r="A10" s="1" t="s">
        <v>82</v>
      </c>
      <c r="B10" s="3">
        <v>24.8</v>
      </c>
      <c r="C10" s="30" t="s">
        <v>1140</v>
      </c>
      <c r="D10" s="63">
        <f>IF(C10="","",MIN(B10:B10))</f>
        <v>24.8</v>
      </c>
      <c r="E10" s="60">
        <f>IF(C10="","",MAX(B10:B10))</f>
        <v>24.8</v>
      </c>
      <c r="F10" s="29">
        <f>IF(C10="","",IF(C10="    N/A","",IF(COUNTIF(B10:B10,"&gt;-1")&gt;0,ROUND((SUM(B10:B10)+COUNTIF(B10:B10,-1))/COUNTIF(B10:B10,"&gt;-1"),T10),ROUND(AVERAGE(B10:B10),T10))))</f>
        <v>24.8</v>
      </c>
      <c r="G10" s="63">
        <f>IF(F10="","",IF(VLOOKUP(A10,Test_Limits,2,FALSE)="","",VLOOKUP(A10,Test_Limits,2,FALSE)))</f>
        <v>0</v>
      </c>
      <c r="H10" s="49" t="str">
        <f>IF(G10="","",IF(AND(D10&lt;G10,D10&lt;&gt;U10),IF(LEFT(VLOOKUP(A10,Test_Limits,5,FALSE),2)="PF","Fail","Info"),"Pass"))</f>
        <v>Pass</v>
      </c>
      <c r="I10" s="60">
        <f>IF(F10="","",IF(VLOOKUP(A10,Test_Limits,3,FALSE)="","",VLOOKUP(A10,Test_Limits,3,FALSE)))</f>
        <v>30</v>
      </c>
      <c r="J10" s="49" t="str">
        <f>IF(I10="","",IF(AND(E10&gt;I10,E10&lt;&gt;U10),IF(RIGHT(VLOOKUP(A10,Test_Limits,5,FALSE),2)="PF","Fail","Info"),"Pass"))</f>
        <v>Pass</v>
      </c>
      <c r="K10" s="39"/>
      <c r="L10" s="39"/>
      <c r="Q10" s="11"/>
      <c r="R10" s="177">
        <f t="shared" ref="R10:R161" si="0">IF(H10="Info",G10,IF(J10="Info",G10,-1000000))</f>
        <v>-1000000</v>
      </c>
      <c r="S10" s="177">
        <f t="shared" ref="S10:S161" si="1">IF(H10="Info",I10,IF(J10="Info",I10,1000000))</f>
        <v>1000000</v>
      </c>
      <c r="T10" s="178">
        <f>VLOOKUP(A10,Test_Limits,6,FALSE)</f>
        <v>1</v>
      </c>
      <c r="U10" s="178" t="str">
        <f>IF(VLOOKUP(A10,Test_Limits,7,FALSE)&lt;&gt;"",VLOOKUP(A10,Test_Limits,7,FALSE),"")</f>
        <v/>
      </c>
      <c r="V10" s="177">
        <f>IF(H10="",0,VLOOKUP(A10,Test_Limits,8,FALSE))</f>
        <v>1</v>
      </c>
      <c r="W10" s="177">
        <f t="shared" ref="W10:W75" si="2">IF(H10="Pass",IF(J10="Pass",V10,0),0)</f>
        <v>1</v>
      </c>
      <c r="X10" s="177">
        <f>IF(J10="",0,VLOOKUP(A10,Test_Limits,9,FALSE))</f>
        <v>0</v>
      </c>
      <c r="Y10" s="177">
        <f t="shared" ref="Y10:Y75" si="3">IF(H10="Pass",IF(J10="Pass",X10,0),0)</f>
        <v>0</v>
      </c>
    </row>
    <row r="11" spans="1:25" ht="13.5" x14ac:dyDescent="0.25">
      <c r="A11" s="1" t="s">
        <v>83</v>
      </c>
      <c r="B11" s="3">
        <v>24.8</v>
      </c>
      <c r="C11" s="30" t="s">
        <v>1140</v>
      </c>
      <c r="D11" s="63">
        <f>IF(C11="","",MIN(B11:B11))</f>
        <v>24.8</v>
      </c>
      <c r="E11" s="60">
        <f>IF(C11="","",MAX(B11:B11))</f>
        <v>24.8</v>
      </c>
      <c r="F11" s="29">
        <f>IF(C11="","",IF(C11="    N/A","",IF(COUNTIF(B11:B11,"&gt;-1")&gt;0,ROUND((SUM(B11:B11)+COUNTIF(B11:B11,-1))/COUNTIF(B11:B11,"&gt;-1"),T11),ROUND(AVERAGE(B11:B11),T11))))</f>
        <v>24.8</v>
      </c>
      <c r="G11" s="63">
        <f>IF(F11="","",IF(VLOOKUP(A11,Test_Limits,2,FALSE)="","",VLOOKUP(A11,Test_Limits,2,FALSE)))</f>
        <v>0</v>
      </c>
      <c r="H11" s="49" t="str">
        <f>IF(G11="","",IF(AND(D11&lt;G11,D11&lt;&gt;U11),IF(LEFT(VLOOKUP(A11,Test_Limits,5,FALSE),2)="PF","Fail","Info"),"Pass"))</f>
        <v>Pass</v>
      </c>
      <c r="I11" s="60">
        <f>IF(F11="","",IF(VLOOKUP(A11,Test_Limits,3,FALSE)="","",VLOOKUP(A11,Test_Limits,3,FALSE)))</f>
        <v>30</v>
      </c>
      <c r="J11" s="49" t="str">
        <f>IF(I11="","",IF(AND(E11&gt;I11,E11&lt;&gt;U11),IF(RIGHT(VLOOKUP(A11,Test_Limits,5,FALSE),2)="PF","Fail","Info"),"Pass"))</f>
        <v>Pass</v>
      </c>
      <c r="K11" s="39"/>
      <c r="L11" s="39"/>
      <c r="Q11" s="11"/>
      <c r="R11" s="177">
        <f t="shared" si="0"/>
        <v>-1000000</v>
      </c>
      <c r="S11" s="177">
        <f t="shared" si="1"/>
        <v>1000000</v>
      </c>
      <c r="T11" s="178">
        <f>VLOOKUP(A11,Test_Limits,6,FALSE)</f>
        <v>1</v>
      </c>
      <c r="U11" s="178" t="str">
        <f>IF(VLOOKUP(A11,Test_Limits,7,FALSE)&lt;&gt;"",VLOOKUP(A11,Test_Limits,7,FALSE),"")</f>
        <v/>
      </c>
      <c r="V11" s="177">
        <f>IF(H11="",0,VLOOKUP(A11,Test_Limits,8,FALSE))</f>
        <v>1</v>
      </c>
      <c r="W11" s="177">
        <f t="shared" si="2"/>
        <v>1</v>
      </c>
      <c r="X11" s="177">
        <f>IF(J11="",0,VLOOKUP(A11,Test_Limits,9,FALSE))</f>
        <v>0</v>
      </c>
      <c r="Y11" s="177">
        <f t="shared" si="3"/>
        <v>0</v>
      </c>
    </row>
    <row r="12" spans="1:25" ht="13.5" x14ac:dyDescent="0.25">
      <c r="A12" s="1" t="s">
        <v>84</v>
      </c>
      <c r="B12" s="3">
        <v>0.1</v>
      </c>
      <c r="C12" s="30" t="s">
        <v>1140</v>
      </c>
      <c r="D12" s="63">
        <f>IF(C12="","",MIN(B12:B12))</f>
        <v>0.1</v>
      </c>
      <c r="E12" s="60">
        <f>IF(C12="","",MAX(B12:B12))</f>
        <v>0.1</v>
      </c>
      <c r="F12" s="29">
        <f>IF(C12="","",IF(C12="    N/A","",IF(COUNTIF(B12:B12,"&gt;-1")&gt;0,ROUND((SUM(B12:B12)+COUNTIF(B12:B12,-1))/COUNTIF(B12:B12,"&gt;-1"),T12),ROUND(AVERAGE(B12:B12),T12))))</f>
        <v>0.1</v>
      </c>
      <c r="G12" s="63">
        <f>IF(F12="","",IF(VLOOKUP(A12,Test_Limits,2,FALSE)="","",VLOOKUP(A12,Test_Limits,2,FALSE)))</f>
        <v>0</v>
      </c>
      <c r="H12" s="49" t="str">
        <f>IF(G12="","",IF(AND(D12&lt;G12,D12&lt;&gt;U12),IF(LEFT(VLOOKUP(A12,Test_Limits,5,FALSE),2)="PF","Fail","Info"),"Pass"))</f>
        <v>Pass</v>
      </c>
      <c r="I12" s="60">
        <f>IF(F12="","",IF(VLOOKUP(A12,Test_Limits,3,FALSE)="","",VLOOKUP(A12,Test_Limits,3,FALSE)))</f>
        <v>2.8</v>
      </c>
      <c r="J12" s="49" t="str">
        <f>IF(I12="","",IF(AND(E12&gt;I12,E12&lt;&gt;U12),IF(RIGHT(VLOOKUP(A12,Test_Limits,5,FALSE),2)="PF","Fail","Info"),"Pass"))</f>
        <v>Pass</v>
      </c>
      <c r="K12" s="39"/>
      <c r="L12" s="39"/>
      <c r="Q12" s="11"/>
      <c r="R12" s="177">
        <f t="shared" si="0"/>
        <v>-1000000</v>
      </c>
      <c r="S12" s="177">
        <f t="shared" si="1"/>
        <v>1000000</v>
      </c>
      <c r="T12" s="178">
        <f>VLOOKUP(A12,Test_Limits,6,FALSE)</f>
        <v>1</v>
      </c>
      <c r="U12" s="178" t="str">
        <f>IF(VLOOKUP(A12,Test_Limits,7,FALSE)&lt;&gt;"",VLOOKUP(A12,Test_Limits,7,FALSE),"")</f>
        <v/>
      </c>
      <c r="V12" s="177">
        <f>IF(H12="",0,VLOOKUP(A12,Test_Limits,8,FALSE))</f>
        <v>0</v>
      </c>
      <c r="W12" s="177">
        <f t="shared" si="2"/>
        <v>0</v>
      </c>
      <c r="X12" s="177">
        <f>IF(J12="",0,VLOOKUP(A12,Test_Limits,9,FALSE))</f>
        <v>0</v>
      </c>
      <c r="Y12" s="177">
        <f t="shared" si="3"/>
        <v>0</v>
      </c>
    </row>
    <row r="13" spans="1:25" s="110" customFormat="1" ht="13.5" x14ac:dyDescent="0.25">
      <c r="A13" s="116" t="s">
        <v>85</v>
      </c>
      <c r="B13" s="3">
        <v>0.2</v>
      </c>
      <c r="C13" s="175" t="s">
        <v>1140</v>
      </c>
      <c r="D13" s="63">
        <f>IF(C13="","",MIN(B13:B13))</f>
        <v>0.2</v>
      </c>
      <c r="E13" s="60">
        <f>IF(C13="","",MAX(B13:B13))</f>
        <v>0.2</v>
      </c>
      <c r="F13" s="29">
        <f>IF(C13="","",IF(C13="    N/A","",IF(COUNTIF(B13:B13,"&gt;-1")&gt;0,ROUND((SUM(B13:B13)+COUNTIF(B13:B13,-1))/COUNTIF(B13:B13,"&gt;-1"),T13),ROUND(AVERAGE(B13:B13),T13))))</f>
        <v>0.2</v>
      </c>
      <c r="G13" s="63">
        <f>IF(F13="","",IF(VLOOKUP(A13,Test_Limits,2,FALSE)="","",VLOOKUP(A13,Test_Limits,2,FALSE)))</f>
        <v>0</v>
      </c>
      <c r="H13" s="49" t="str">
        <f>IF(G13="","",IF(AND(D13&lt;G13,D13&lt;&gt;U13),IF(LEFT(VLOOKUP(A13,Test_Limits,5,FALSE),2)="PF","Fail","Info"),"Pass"))</f>
        <v>Pass</v>
      </c>
      <c r="I13" s="60">
        <f>IF(F13="","",IF(VLOOKUP(A13,Test_Limits,3,FALSE)="","",VLOOKUP(A13,Test_Limits,3,FALSE)))</f>
        <v>2.8</v>
      </c>
      <c r="J13" s="49" t="str">
        <f>IF(I13="","",IF(AND(E13&gt;I13,E13&lt;&gt;U13),IF(RIGHT(VLOOKUP(A13,Test_Limits,5,FALSE),2)="PF","Fail","Info"),"Pass"))</f>
        <v>Pass</v>
      </c>
      <c r="K13" s="126"/>
      <c r="L13" s="126"/>
      <c r="Q13" s="11"/>
      <c r="R13" s="177">
        <f t="shared" ref="R13:R35" si="4">IF(H13="Info",G13,IF(J13="Info",G13,-1000000))</f>
        <v>-1000000</v>
      </c>
      <c r="S13" s="177">
        <f t="shared" ref="S13:S35" si="5">IF(H13="Info",I13,IF(J13="Info",I13,1000000))</f>
        <v>1000000</v>
      </c>
      <c r="T13" s="178">
        <f>VLOOKUP(A13,Test_Limits,6,FALSE)</f>
        <v>1</v>
      </c>
      <c r="U13" s="178" t="str">
        <f>IF(VLOOKUP(A13,Test_Limits,7,FALSE)&lt;&gt;"",VLOOKUP(A13,Test_Limits,7,FALSE),"")</f>
        <v/>
      </c>
      <c r="V13" s="177">
        <f>IF(H13="",0,VLOOKUP(A13,Test_Limits,8,FALSE))</f>
        <v>0</v>
      </c>
      <c r="W13" s="177">
        <f t="shared" si="2"/>
        <v>0</v>
      </c>
      <c r="X13" s="177">
        <f>IF(J13="",0,VLOOKUP(A13,Test_Limits,9,FALSE))</f>
        <v>0</v>
      </c>
      <c r="Y13" s="177">
        <f t="shared" si="3"/>
        <v>0</v>
      </c>
    </row>
    <row r="14" spans="1:25" s="283" customFormat="1" ht="13.5" x14ac:dyDescent="0.25">
      <c r="A14" s="116" t="s">
        <v>86</v>
      </c>
      <c r="B14" s="285">
        <v>4.8</v>
      </c>
      <c r="C14" s="175" t="s">
        <v>1140</v>
      </c>
      <c r="D14" s="295">
        <f>IF(C14="","",MIN(B14:B14))</f>
        <v>4.8</v>
      </c>
      <c r="E14" s="294">
        <f>IF(C14="","",MAX(B14:B14))</f>
        <v>4.8</v>
      </c>
      <c r="F14" s="288">
        <f>IF(C14="","",IF(C14="    N/A","",IF(COUNTIF(B14:B14,"&gt;-1")&gt;0,ROUND((SUM(B14:B14)+COUNTIF(B14:B14,-1))/COUNTIF(B14:B14,"&gt;-1"),T14),ROUND(AVERAGE(B14:B14),T14))))</f>
        <v>4.8</v>
      </c>
      <c r="G14" s="295">
        <f>IF(F14="","",IF(VLOOKUP(A14,Test_Limits,2,FALSE)="","",VLOOKUP(A14,Test_Limits,2,FALSE)))</f>
        <v>0</v>
      </c>
      <c r="H14" s="292" t="str">
        <f>IF(G14="","",IF(AND(D14&lt;G14,D14&lt;&gt;U14),IF(LEFT(VLOOKUP(A14,Test_Limits,5,FALSE),2)="PF","Fail","Info"),"Pass"))</f>
        <v>Pass</v>
      </c>
      <c r="I14" s="294">
        <f>IF(F14="","",IF(VLOOKUP(A14,Test_Limits,3,FALSE)="","",VLOOKUP(A14,Test_Limits,3,FALSE)))</f>
        <v>2.8</v>
      </c>
      <c r="J14" s="292" t="str">
        <f>IF(I14="","",IF(AND(E14&gt;I14,E14&lt;&gt;U14),IF(RIGHT(VLOOKUP(A14,Test_Limits,5,FALSE),2)="PF","Fail","Info"),"Pass"))</f>
        <v>Info</v>
      </c>
      <c r="K14" s="291"/>
      <c r="L14" s="291"/>
      <c r="Q14" s="286"/>
      <c r="R14" s="303">
        <f t="shared" ref="R14" si="6">IF(H14="Info",G14,IF(J14="Info",G14,-1000000))</f>
        <v>0</v>
      </c>
      <c r="S14" s="303">
        <f t="shared" ref="S14" si="7">IF(H14="Info",I14,IF(J14="Info",I14,1000000))</f>
        <v>2.8</v>
      </c>
      <c r="T14" s="304">
        <f>VLOOKUP(A14,Test_Limits,6,FALSE)</f>
        <v>1</v>
      </c>
      <c r="U14" s="304" t="str">
        <f>IF(VLOOKUP(A14,Test_Limits,7,FALSE)&lt;&gt;"",VLOOKUP(A14,Test_Limits,7,FALSE),"")</f>
        <v/>
      </c>
      <c r="V14" s="303">
        <f>IF(H14="",0,VLOOKUP(A14,Test_Limits,8,FALSE))</f>
        <v>0</v>
      </c>
      <c r="W14" s="303">
        <f t="shared" ref="W14" si="8">IF(H14="Pass",IF(J14="Pass",V14,0),0)</f>
        <v>0</v>
      </c>
      <c r="X14" s="303">
        <f>IF(J14="",0,VLOOKUP(A14,Test_Limits,9,FALSE))</f>
        <v>0</v>
      </c>
      <c r="Y14" s="303">
        <f t="shared" ref="Y14" si="9">IF(H14="Pass",IF(J14="Pass",X14,0),0)</f>
        <v>0</v>
      </c>
    </row>
    <row r="15" spans="1:25" s="110" customFormat="1" ht="13.5" x14ac:dyDescent="0.25">
      <c r="A15" s="116" t="s">
        <v>87</v>
      </c>
      <c r="B15" s="3">
        <v>8.07</v>
      </c>
      <c r="C15" s="175" t="s">
        <v>1140</v>
      </c>
      <c r="D15" s="63">
        <f>IF(C15="","",MIN(B15:B15))</f>
        <v>8.07</v>
      </c>
      <c r="E15" s="60">
        <f>IF(C15="","",MAX(B15:B15))</f>
        <v>8.07</v>
      </c>
      <c r="F15" s="29">
        <f>IF(C15="","",IF(C15="    N/A","",IF(COUNTIF(B15:B15,"&gt;-1")&gt;0,ROUND((SUM(B15:B15)+COUNTIF(B15:B15,-1))/COUNTIF(B15:B15,"&gt;-1"),T15),ROUND(AVERAGE(B15:B15),T15))))</f>
        <v>8.07</v>
      </c>
      <c r="G15" s="63">
        <f>IF(F15="","",IF(VLOOKUP(A15,Test_Limits,2,FALSE)="","",VLOOKUP(A15,Test_Limits,2,FALSE)))</f>
        <v>3.8</v>
      </c>
      <c r="H15" s="49" t="str">
        <f>IF(G15="","",IF(AND(D15&lt;G15,D15&lt;&gt;U15),IF(LEFT(VLOOKUP(A15,Test_Limits,5,FALSE),2)="PF","Fail","Info"),"Pass"))</f>
        <v>Pass</v>
      </c>
      <c r="I15" s="60">
        <f>IF(F15="","",IF(VLOOKUP(A15,Test_Limits,3,FALSE)="","",VLOOKUP(A15,Test_Limits,3,FALSE)))</f>
        <v>10</v>
      </c>
      <c r="J15" s="49" t="str">
        <f>IF(I15="","",IF(AND(E15&gt;I15,E15&lt;&gt;U15),IF(RIGHT(VLOOKUP(A15,Test_Limits,5,FALSE),2)="PF","Fail","Info"),"Pass"))</f>
        <v>Pass</v>
      </c>
      <c r="K15" s="126"/>
      <c r="L15" s="126"/>
      <c r="Q15" s="11"/>
      <c r="R15" s="177">
        <f t="shared" ref="R15:R30" si="10">IF(H15="Info",G15,IF(J15="Info",G15,-1000000))</f>
        <v>-1000000</v>
      </c>
      <c r="S15" s="177">
        <f t="shared" ref="S15:S30" si="11">IF(H15="Info",I15,IF(J15="Info",I15,1000000))</f>
        <v>1000000</v>
      </c>
      <c r="T15" s="178">
        <f>VLOOKUP(A15,Test_Limits,6,FALSE)</f>
        <v>2</v>
      </c>
      <c r="U15" s="178" t="str">
        <f>IF(VLOOKUP(A15,Test_Limits,7,FALSE)&lt;&gt;"",VLOOKUP(A15,Test_Limits,7,FALSE),"")</f>
        <v/>
      </c>
      <c r="V15" s="177">
        <f>IF(H15="",0,VLOOKUP(A15,Test_Limits,8,FALSE))</f>
        <v>0</v>
      </c>
      <c r="W15" s="177">
        <f t="shared" si="2"/>
        <v>0</v>
      </c>
      <c r="X15" s="177">
        <f>IF(J15="",0,VLOOKUP(A15,Test_Limits,9,FALSE))</f>
        <v>3</v>
      </c>
      <c r="Y15" s="177">
        <f t="shared" si="3"/>
        <v>3</v>
      </c>
    </row>
    <row r="16" spans="1:25" s="110" customFormat="1" ht="13.5" x14ac:dyDescent="0.25">
      <c r="A16" s="116" t="s">
        <v>88</v>
      </c>
      <c r="B16" s="3">
        <v>8.1</v>
      </c>
      <c r="C16" s="175" t="s">
        <v>1140</v>
      </c>
      <c r="D16" s="63">
        <f>IF(C16="","",MIN(B16:B16))</f>
        <v>8.1</v>
      </c>
      <c r="E16" s="60">
        <f>IF(C16="","",MAX(B16:B16))</f>
        <v>8.1</v>
      </c>
      <c r="F16" s="29">
        <f>IF(C16="","",IF(C16="    N/A","",IF(COUNTIF(B16:B16,"&gt;-1")&gt;0,ROUND((SUM(B16:B16)+COUNTIF(B16:B16,-1))/COUNTIF(B16:B16,"&gt;-1"),T16),ROUND(AVERAGE(B16:B16),T16))))</f>
        <v>8.1</v>
      </c>
      <c r="G16" s="63">
        <f>IF(F16="","",IF(VLOOKUP(A16,Test_Limits,2,FALSE)="","",VLOOKUP(A16,Test_Limits,2,FALSE)))</f>
        <v>3.8</v>
      </c>
      <c r="H16" s="49" t="str">
        <f>IF(G16="","",IF(AND(D16&lt;G16,D16&lt;&gt;U16),IF(LEFT(VLOOKUP(A16,Test_Limits,5,FALSE),2)="PF","Fail","Info"),"Pass"))</f>
        <v>Pass</v>
      </c>
      <c r="I16" s="60">
        <f>IF(F16="","",IF(VLOOKUP(A16,Test_Limits,3,FALSE)="","",VLOOKUP(A16,Test_Limits,3,FALSE)))</f>
        <v>10</v>
      </c>
      <c r="J16" s="49" t="str">
        <f>IF(I16="","",IF(AND(E16&gt;I16,E16&lt;&gt;U16),IF(RIGHT(VLOOKUP(A16,Test_Limits,5,FALSE),2)="PF","Fail","Info"),"Pass"))</f>
        <v>Pass</v>
      </c>
      <c r="K16" s="126"/>
      <c r="L16" s="126"/>
      <c r="Q16" s="11"/>
      <c r="R16" s="177">
        <f t="shared" si="10"/>
        <v>-1000000</v>
      </c>
      <c r="S16" s="177">
        <f t="shared" si="11"/>
        <v>1000000</v>
      </c>
      <c r="T16" s="178">
        <f>VLOOKUP(A16,Test_Limits,6,FALSE)</f>
        <v>2</v>
      </c>
      <c r="U16" s="178" t="str">
        <f>IF(VLOOKUP(A16,Test_Limits,7,FALSE)&lt;&gt;"",VLOOKUP(A16,Test_Limits,7,FALSE),"")</f>
        <v/>
      </c>
      <c r="V16" s="177">
        <f>IF(H16="",0,VLOOKUP(A16,Test_Limits,8,FALSE))</f>
        <v>0</v>
      </c>
      <c r="W16" s="177">
        <f t="shared" si="2"/>
        <v>0</v>
      </c>
      <c r="X16" s="177">
        <f>IF(J16="",0,VLOOKUP(A16,Test_Limits,9,FALSE))</f>
        <v>3</v>
      </c>
      <c r="Y16" s="177">
        <f t="shared" si="3"/>
        <v>3</v>
      </c>
    </row>
    <row r="17" spans="1:25" s="110" customFormat="1" ht="13.5" x14ac:dyDescent="0.25">
      <c r="A17" s="116" t="s">
        <v>89</v>
      </c>
      <c r="B17" s="3">
        <v>4.03</v>
      </c>
      <c r="C17" s="175" t="s">
        <v>1140</v>
      </c>
      <c r="D17" s="63">
        <f>IF(C17="","",MIN(B17:B17))</f>
        <v>4.03</v>
      </c>
      <c r="E17" s="60">
        <f>IF(C17="","",MAX(B17:B17))</f>
        <v>4.03</v>
      </c>
      <c r="F17" s="29">
        <f>IF(C17="","",IF(C17="    N/A","",IF(COUNTIF(B17:B17,"&gt;-1")&gt;0,ROUND((SUM(B17:B17)+COUNTIF(B17:B17,-1))/COUNTIF(B17:B17,"&gt;-1"),T17),ROUND(AVERAGE(B17:B17),T17))))</f>
        <v>4.03</v>
      </c>
      <c r="G17" s="63">
        <f>IF(F17="","",IF(VLOOKUP(A17,Test_Limits,2,FALSE)="","",VLOOKUP(A17,Test_Limits,2,FALSE)))</f>
        <v>2.8</v>
      </c>
      <c r="H17" s="49" t="str">
        <f>IF(G17="","",IF(AND(D17&lt;G17,D17&lt;&gt;U17),IF(LEFT(VLOOKUP(A17,Test_Limits,5,FALSE),2)="PF","Fail","Info"),"Pass"))</f>
        <v>Pass</v>
      </c>
      <c r="I17" s="60">
        <f>IF(F17="","",IF(VLOOKUP(A17,Test_Limits,3,FALSE)="","",VLOOKUP(A17,Test_Limits,3,FALSE)))</f>
        <v>9</v>
      </c>
      <c r="J17" s="49" t="str">
        <f>IF(I17="","",IF(AND(E17&gt;I17,E17&lt;&gt;U17),IF(RIGHT(VLOOKUP(A17,Test_Limits,5,FALSE),2)="PF","Fail","Info"),"Pass"))</f>
        <v>Pass</v>
      </c>
      <c r="K17" s="126"/>
      <c r="L17" s="126"/>
      <c r="Q17" s="11"/>
      <c r="R17" s="177">
        <f t="shared" si="10"/>
        <v>-1000000</v>
      </c>
      <c r="S17" s="177">
        <f t="shared" si="11"/>
        <v>1000000</v>
      </c>
      <c r="T17" s="178">
        <f>VLOOKUP(A17,Test_Limits,6,FALSE)</f>
        <v>2</v>
      </c>
      <c r="U17" s="178" t="str">
        <f>IF(VLOOKUP(A17,Test_Limits,7,FALSE)&lt;&gt;"",VLOOKUP(A17,Test_Limits,7,FALSE),"")</f>
        <v/>
      </c>
      <c r="V17" s="177">
        <f>IF(H17="",0,VLOOKUP(A17,Test_Limits,8,FALSE))</f>
        <v>0</v>
      </c>
      <c r="W17" s="177">
        <f t="shared" si="2"/>
        <v>0</v>
      </c>
      <c r="X17" s="177">
        <f>IF(J17="",0,VLOOKUP(A17,Test_Limits,9,FALSE))</f>
        <v>3</v>
      </c>
      <c r="Y17" s="177">
        <f t="shared" si="3"/>
        <v>3</v>
      </c>
    </row>
    <row r="18" spans="1:25" s="110" customFormat="1" ht="13.5" x14ac:dyDescent="0.25">
      <c r="A18" s="116" t="s">
        <v>90</v>
      </c>
      <c r="B18" s="3">
        <v>4.05</v>
      </c>
      <c r="C18" s="175" t="s">
        <v>1140</v>
      </c>
      <c r="D18" s="63">
        <f>IF(C18="","",MIN(B18:B18))</f>
        <v>4.05</v>
      </c>
      <c r="E18" s="60">
        <f>IF(C18="","",MAX(B18:B18))</f>
        <v>4.05</v>
      </c>
      <c r="F18" s="29">
        <f>IF(C18="","",IF(C18="    N/A","",IF(COUNTIF(B18:B18,"&gt;-1")&gt;0,ROUND((SUM(B18:B18)+COUNTIF(B18:B18,-1))/COUNTIF(B18:B18,"&gt;-1"),T18),ROUND(AVERAGE(B18:B18),T18))))</f>
        <v>4.05</v>
      </c>
      <c r="G18" s="63">
        <f>IF(F18="","",IF(VLOOKUP(A18,Test_Limits,2,FALSE)="","",VLOOKUP(A18,Test_Limits,2,FALSE)))</f>
        <v>2.8</v>
      </c>
      <c r="H18" s="49" t="str">
        <f>IF(G18="","",IF(AND(D18&lt;G18,D18&lt;&gt;U18),IF(LEFT(VLOOKUP(A18,Test_Limits,5,FALSE),2)="PF","Fail","Info"),"Pass"))</f>
        <v>Pass</v>
      </c>
      <c r="I18" s="60">
        <f>IF(F18="","",IF(VLOOKUP(A18,Test_Limits,3,FALSE)="","",VLOOKUP(A18,Test_Limits,3,FALSE)))</f>
        <v>9</v>
      </c>
      <c r="J18" s="49" t="str">
        <f>IF(I18="","",IF(AND(E18&gt;I18,E18&lt;&gt;U18),IF(RIGHT(VLOOKUP(A18,Test_Limits,5,FALSE),2)="PF","Fail","Info"),"Pass"))</f>
        <v>Pass</v>
      </c>
      <c r="K18" s="126"/>
      <c r="L18" s="126"/>
      <c r="Q18" s="11"/>
      <c r="R18" s="177">
        <f t="shared" si="10"/>
        <v>-1000000</v>
      </c>
      <c r="S18" s="177">
        <f t="shared" si="11"/>
        <v>1000000</v>
      </c>
      <c r="T18" s="178">
        <f>VLOOKUP(A18,Test_Limits,6,FALSE)</f>
        <v>2</v>
      </c>
      <c r="U18" s="178" t="str">
        <f>IF(VLOOKUP(A18,Test_Limits,7,FALSE)&lt;&gt;"",VLOOKUP(A18,Test_Limits,7,FALSE),"")</f>
        <v/>
      </c>
      <c r="V18" s="177">
        <f>IF(H18="",0,VLOOKUP(A18,Test_Limits,8,FALSE))</f>
        <v>0</v>
      </c>
      <c r="W18" s="177">
        <f t="shared" si="2"/>
        <v>0</v>
      </c>
      <c r="X18" s="177">
        <f>IF(J18="",0,VLOOKUP(A18,Test_Limits,9,FALSE))</f>
        <v>3</v>
      </c>
      <c r="Y18" s="177">
        <f t="shared" si="3"/>
        <v>3</v>
      </c>
    </row>
    <row r="19" spans="1:25" s="283" customFormat="1" ht="13.5" x14ac:dyDescent="0.25">
      <c r="A19" s="116" t="s">
        <v>91</v>
      </c>
      <c r="B19" s="285">
        <v>3</v>
      </c>
      <c r="C19" s="175" t="s">
        <v>1141</v>
      </c>
      <c r="D19" s="295">
        <f>IF(C19="","",MIN(B19:B19))</f>
        <v>3</v>
      </c>
      <c r="E19" s="294">
        <f>IF(C19="","",MAX(B19:B19))</f>
        <v>3</v>
      </c>
      <c r="F19" s="288">
        <f>IF(C19="","",IF(C19="    N/A","",IF(COUNTIF(B19:B19,"&gt;-1")&gt;0,ROUND((SUM(B19:B19)+COUNTIF(B19:B19,-1))/COUNTIF(B19:B19,"&gt;-1"),T19),ROUND(AVERAGE(B19:B19),T19))))</f>
        <v>3</v>
      </c>
      <c r="G19" s="295">
        <f>IF(F19="","",IF(VLOOKUP(A19,Test_Limits,2,FALSE)="","",VLOOKUP(A19,Test_Limits,2,FALSE)))</f>
        <v>1</v>
      </c>
      <c r="H19" s="292" t="str">
        <f>IF(G19="","",IF(AND(D19&lt;G19,D19&lt;&gt;U19),IF(LEFT(VLOOKUP(A19,Test_Limits,5,FALSE),2)="PF","Fail","Info"),"Pass"))</f>
        <v>Pass</v>
      </c>
      <c r="I19" s="294">
        <f>IF(F19="","",IF(VLOOKUP(A19,Test_Limits,3,FALSE)="","",VLOOKUP(A19,Test_Limits,3,FALSE)))</f>
        <v>9</v>
      </c>
      <c r="J19" s="292" t="str">
        <f>IF(I19="","",IF(AND(E19&gt;I19,E19&lt;&gt;U19),IF(RIGHT(VLOOKUP(A19,Test_Limits,5,FALSE),2)="PF","Fail","Info"),"Pass"))</f>
        <v>Pass</v>
      </c>
      <c r="K19" s="291"/>
      <c r="L19" s="291"/>
      <c r="Q19" s="286"/>
      <c r="R19" s="303">
        <f t="shared" ref="R19" si="12">IF(H19="Info",G19,IF(J19="Info",G19,-1000000))</f>
        <v>-1000000</v>
      </c>
      <c r="S19" s="303">
        <f t="shared" ref="S19" si="13">IF(H19="Info",I19,IF(J19="Info",I19,1000000))</f>
        <v>1000000</v>
      </c>
      <c r="T19" s="304">
        <f>VLOOKUP(A19,Test_Limits,6,FALSE)</f>
        <v>0</v>
      </c>
      <c r="U19" s="304" t="str">
        <f>IF(VLOOKUP(A19,Test_Limits,7,FALSE)&lt;&gt;"",VLOOKUP(A19,Test_Limits,7,FALSE),"")</f>
        <v/>
      </c>
      <c r="V19" s="303">
        <f>IF(H19="",0,VLOOKUP(A19,Test_Limits,8,FALSE))</f>
        <v>0</v>
      </c>
      <c r="W19" s="303">
        <f t="shared" ref="W19" si="14">IF(H19="Pass",IF(J19="Pass",V19,0),0)</f>
        <v>0</v>
      </c>
      <c r="X19" s="303">
        <f>IF(J19="",0,VLOOKUP(A19,Test_Limits,9,FALSE))</f>
        <v>0</v>
      </c>
      <c r="Y19" s="303">
        <f t="shared" ref="Y19" si="15">IF(H19="Pass",IF(J19="Pass",X19,0),0)</f>
        <v>0</v>
      </c>
    </row>
    <row r="20" spans="1:25" s="110" customFormat="1" ht="13.5" x14ac:dyDescent="0.25">
      <c r="A20" s="116" t="s">
        <v>92</v>
      </c>
      <c r="B20" s="3">
        <v>3</v>
      </c>
      <c r="C20" s="175" t="s">
        <v>1141</v>
      </c>
      <c r="D20" s="63">
        <f>IF(C20="","",MIN(B20:B20))</f>
        <v>3</v>
      </c>
      <c r="E20" s="60">
        <f>IF(C20="","",MAX(B20:B20))</f>
        <v>3</v>
      </c>
      <c r="F20" s="29">
        <f>IF(C20="","",IF(C20="    N/A","",IF(COUNTIF(B20:B20,"&gt;-1")&gt;0,ROUND((SUM(B20:B20)+COUNTIF(B20:B20,-1))/COUNTIF(B20:B20,"&gt;-1"),T20),ROUND(AVERAGE(B20:B20),T20))))</f>
        <v>3</v>
      </c>
      <c r="G20" s="63">
        <f>IF(F20="","",IF(VLOOKUP(A20,Test_Limits,2,FALSE)="","",VLOOKUP(A20,Test_Limits,2,FALSE)))</f>
        <v>1</v>
      </c>
      <c r="H20" s="49" t="str">
        <f>IF(G20="","",IF(AND(D20&lt;G20,D20&lt;&gt;U20),IF(LEFT(VLOOKUP(A20,Test_Limits,5,FALSE),2)="PF","Fail","Info"),"Pass"))</f>
        <v>Pass</v>
      </c>
      <c r="I20" s="60">
        <f>IF(F20="","",IF(VLOOKUP(A20,Test_Limits,3,FALSE)="","",VLOOKUP(A20,Test_Limits,3,FALSE)))</f>
        <v>9</v>
      </c>
      <c r="J20" s="49" t="str">
        <f>IF(I20="","",IF(AND(E20&gt;I20,E20&lt;&gt;U20),IF(RIGHT(VLOOKUP(A20,Test_Limits,5,FALSE),2)="PF","Fail","Info"),"Pass"))</f>
        <v>Pass</v>
      </c>
      <c r="K20" s="126"/>
      <c r="L20" s="126"/>
      <c r="Q20" s="11"/>
      <c r="R20" s="177">
        <f t="shared" si="10"/>
        <v>-1000000</v>
      </c>
      <c r="S20" s="177">
        <f t="shared" si="11"/>
        <v>1000000</v>
      </c>
      <c r="T20" s="178">
        <f>VLOOKUP(A20,Test_Limits,6,FALSE)</f>
        <v>0</v>
      </c>
      <c r="U20" s="178" t="str">
        <f>IF(VLOOKUP(A20,Test_Limits,7,FALSE)&lt;&gt;"",VLOOKUP(A20,Test_Limits,7,FALSE),"")</f>
        <v/>
      </c>
      <c r="V20" s="177">
        <f>IF(H20="",0,VLOOKUP(A20,Test_Limits,8,FALSE))</f>
        <v>0</v>
      </c>
      <c r="W20" s="177">
        <f t="shared" si="2"/>
        <v>0</v>
      </c>
      <c r="X20" s="177">
        <f>IF(J20="",0,VLOOKUP(A20,Test_Limits,9,FALSE))</f>
        <v>0</v>
      </c>
      <c r="Y20" s="177">
        <f t="shared" si="3"/>
        <v>0</v>
      </c>
    </row>
    <row r="21" spans="1:25" s="110" customFormat="1" ht="13.5" x14ac:dyDescent="0.25">
      <c r="A21" s="116" t="s">
        <v>256</v>
      </c>
      <c r="B21" s="3">
        <v>2.17</v>
      </c>
      <c r="C21" s="175" t="s">
        <v>1140</v>
      </c>
      <c r="D21" s="63">
        <f>IF(C21="","",MIN(B21:B21))</f>
        <v>2.17</v>
      </c>
      <c r="E21" s="60">
        <f>IF(C21="","",MAX(B21:B21))</f>
        <v>2.17</v>
      </c>
      <c r="F21" s="29">
        <f>IF(C21="","",IF(C21="    N/A","",IF(COUNTIF(B21:B21,"&gt;-1")&gt;0,ROUND((SUM(B21:B21)+COUNTIF(B21:B21,-1))/COUNTIF(B21:B21,"&gt;-1"),T21),ROUND(AVERAGE(B21:B21),T21))))</f>
        <v>2.17</v>
      </c>
      <c r="G21" s="63">
        <f>IF(F21="","",IF(VLOOKUP(A21,Test_Limits,2,FALSE)="","",VLOOKUP(A21,Test_Limits,2,FALSE)))</f>
        <v>1</v>
      </c>
      <c r="H21" s="49" t="str">
        <f>IF(G21="","",IF(AND(D21&lt;G21,D21&lt;&gt;U21),IF(LEFT(VLOOKUP(A21,Test_Limits,5,FALSE),2)="PF","Fail","Info"),"Pass"))</f>
        <v>Pass</v>
      </c>
      <c r="I21" s="60">
        <f>IF(F21="","",IF(VLOOKUP(A21,Test_Limits,3,FALSE)="","",VLOOKUP(A21,Test_Limits,3,FALSE)))</f>
        <v>7.2</v>
      </c>
      <c r="J21" s="49" t="str">
        <f>IF(I21="","",IF(AND(E21&gt;I21,E21&lt;&gt;U21),IF(RIGHT(VLOOKUP(A21,Test_Limits,5,FALSE),2)="PF","Fail","Info"),"Pass"))</f>
        <v>Pass</v>
      </c>
      <c r="K21" s="126"/>
      <c r="L21" s="126"/>
      <c r="Q21" s="11"/>
      <c r="R21" s="177">
        <f t="shared" si="10"/>
        <v>-1000000</v>
      </c>
      <c r="S21" s="177">
        <f t="shared" si="11"/>
        <v>1000000</v>
      </c>
      <c r="T21" s="178">
        <f>VLOOKUP(A21,Test_Limits,6,FALSE)</f>
        <v>2</v>
      </c>
      <c r="U21" s="178" t="str">
        <f>IF(VLOOKUP(A21,Test_Limits,7,FALSE)&lt;&gt;"",VLOOKUP(A21,Test_Limits,7,FALSE),"")</f>
        <v/>
      </c>
      <c r="V21" s="177">
        <f>IF(H21="",0,VLOOKUP(A21,Test_Limits,8,FALSE))</f>
        <v>0</v>
      </c>
      <c r="W21" s="177">
        <f t="shared" si="2"/>
        <v>0</v>
      </c>
      <c r="X21" s="177">
        <f>IF(J21="",0,VLOOKUP(A21,Test_Limits,9,FALSE))</f>
        <v>0</v>
      </c>
      <c r="Y21" s="177">
        <f t="shared" si="3"/>
        <v>0</v>
      </c>
    </row>
    <row r="22" spans="1:25" s="110" customFormat="1" ht="13.5" x14ac:dyDescent="0.25">
      <c r="A22" s="116" t="s">
        <v>257</v>
      </c>
      <c r="B22" s="3">
        <v>2.1800000000000002</v>
      </c>
      <c r="C22" s="175" t="s">
        <v>1140</v>
      </c>
      <c r="D22" s="63">
        <f>IF(C22="","",MIN(B22:B22))</f>
        <v>2.1800000000000002</v>
      </c>
      <c r="E22" s="60">
        <f>IF(C22="","",MAX(B22:B22))</f>
        <v>2.1800000000000002</v>
      </c>
      <c r="F22" s="29">
        <f>IF(C22="","",IF(C22="    N/A","",IF(COUNTIF(B22:B22,"&gt;-1")&gt;0,ROUND((SUM(B22:B22)+COUNTIF(B22:B22,-1))/COUNTIF(B22:B22,"&gt;-1"),T22),ROUND(AVERAGE(B22:B22),T22))))</f>
        <v>2.1800000000000002</v>
      </c>
      <c r="G22" s="63">
        <f>IF(F22="","",IF(VLOOKUP(A22,Test_Limits,2,FALSE)="","",VLOOKUP(A22,Test_Limits,2,FALSE)))</f>
        <v>1</v>
      </c>
      <c r="H22" s="49" t="str">
        <f>IF(G22="","",IF(AND(D22&lt;G22,D22&lt;&gt;U22),IF(LEFT(VLOOKUP(A22,Test_Limits,5,FALSE),2)="PF","Fail","Info"),"Pass"))</f>
        <v>Pass</v>
      </c>
      <c r="I22" s="60">
        <f>IF(F22="","",IF(VLOOKUP(A22,Test_Limits,3,FALSE)="","",VLOOKUP(A22,Test_Limits,3,FALSE)))</f>
        <v>7.2</v>
      </c>
      <c r="J22" s="49" t="str">
        <f>IF(I22="","",IF(AND(E22&gt;I22,E22&lt;&gt;U22),IF(RIGHT(VLOOKUP(A22,Test_Limits,5,FALSE),2)="PF","Fail","Info"),"Pass"))</f>
        <v>Pass</v>
      </c>
      <c r="K22" s="126"/>
      <c r="L22" s="126"/>
      <c r="Q22" s="11"/>
      <c r="R22" s="177">
        <f t="shared" si="10"/>
        <v>-1000000</v>
      </c>
      <c r="S22" s="177">
        <f t="shared" si="11"/>
        <v>1000000</v>
      </c>
      <c r="T22" s="178">
        <f>VLOOKUP(A22,Test_Limits,6,FALSE)</f>
        <v>2</v>
      </c>
      <c r="U22" s="178" t="str">
        <f>IF(VLOOKUP(A22,Test_Limits,7,FALSE)&lt;&gt;"",VLOOKUP(A22,Test_Limits,7,FALSE),"")</f>
        <v/>
      </c>
      <c r="V22" s="177">
        <f>IF(H22="",0,VLOOKUP(A22,Test_Limits,8,FALSE))</f>
        <v>0</v>
      </c>
      <c r="W22" s="177">
        <f t="shared" si="2"/>
        <v>0</v>
      </c>
      <c r="X22" s="177">
        <f>IF(J22="",0,VLOOKUP(A22,Test_Limits,9,FALSE))</f>
        <v>0</v>
      </c>
      <c r="Y22" s="177">
        <f t="shared" si="3"/>
        <v>0</v>
      </c>
    </row>
    <row r="23" spans="1:25" s="110" customFormat="1" ht="13.5" x14ac:dyDescent="0.25">
      <c r="A23" s="116" t="s">
        <v>93</v>
      </c>
      <c r="B23" s="3">
        <v>3.85</v>
      </c>
      <c r="C23" s="175" t="s">
        <v>1140</v>
      </c>
      <c r="D23" s="63">
        <f>IF(C23="","",MIN(B23:B23))</f>
        <v>3.85</v>
      </c>
      <c r="E23" s="60">
        <f>IF(C23="","",MAX(B23:B23))</f>
        <v>3.85</v>
      </c>
      <c r="F23" s="29">
        <f>IF(C23="","",IF(C23="    N/A","",IF(COUNTIF(B23:B23,"&gt;-1")&gt;0,ROUND((SUM(B23:B23)+COUNTIF(B23:B23,-1))/COUNTIF(B23:B23,"&gt;-1"),T23),ROUND(AVERAGE(B23:B23),T23))))</f>
        <v>3.85</v>
      </c>
      <c r="G23" s="63">
        <f>IF(F23="","",IF(VLOOKUP(A23,Test_Limits,2,FALSE)="","",VLOOKUP(A23,Test_Limits,2,FALSE)))</f>
        <v>0</v>
      </c>
      <c r="H23" s="49" t="str">
        <f>IF(G23="","",IF(AND(D23&lt;G23,D23&lt;&gt;U23),IF(LEFT(VLOOKUP(A23,Test_Limits,5,FALSE),2)="PF","Fail","Info"),"Pass"))</f>
        <v>Pass</v>
      </c>
      <c r="I23" s="60">
        <f>IF(F23="","",IF(VLOOKUP(A23,Test_Limits,3,FALSE)="","",VLOOKUP(A23,Test_Limits,3,FALSE)))</f>
        <v>10</v>
      </c>
      <c r="J23" s="49" t="str">
        <f>IF(I23="","",IF(AND(E23&gt;I23,E23&lt;&gt;U23),IF(RIGHT(VLOOKUP(A23,Test_Limits,5,FALSE),2)="PF","Fail","Info"),"Pass"))</f>
        <v>Pass</v>
      </c>
      <c r="K23" s="126"/>
      <c r="L23" s="126"/>
      <c r="Q23" s="11"/>
      <c r="R23" s="177">
        <f t="shared" si="10"/>
        <v>-1000000</v>
      </c>
      <c r="S23" s="177">
        <f t="shared" si="11"/>
        <v>1000000</v>
      </c>
      <c r="T23" s="178">
        <f>VLOOKUP(A23,Test_Limits,6,FALSE)</f>
        <v>2</v>
      </c>
      <c r="U23" s="178" t="str">
        <f>IF(VLOOKUP(A23,Test_Limits,7,FALSE)&lt;&gt;"",VLOOKUP(A23,Test_Limits,7,FALSE),"")</f>
        <v/>
      </c>
      <c r="V23" s="177">
        <f>IF(H23="",0,VLOOKUP(A23,Test_Limits,8,FALSE))</f>
        <v>0</v>
      </c>
      <c r="W23" s="177">
        <f t="shared" si="2"/>
        <v>0</v>
      </c>
      <c r="X23" s="177">
        <f>IF(J23="",0,VLOOKUP(A23,Test_Limits,9,FALSE))</f>
        <v>0</v>
      </c>
      <c r="Y23" s="177">
        <f t="shared" si="3"/>
        <v>0</v>
      </c>
    </row>
    <row r="24" spans="1:25" s="110" customFormat="1" ht="13.5" x14ac:dyDescent="0.25">
      <c r="A24" s="116" t="s">
        <v>94</v>
      </c>
      <c r="B24" s="3">
        <v>0</v>
      </c>
      <c r="C24" s="175" t="s">
        <v>1140</v>
      </c>
      <c r="D24" s="63">
        <f>IF(C24="","",MIN(B24:B24))</f>
        <v>0</v>
      </c>
      <c r="E24" s="60">
        <f>IF(C24="","",MAX(B24:B24))</f>
        <v>0</v>
      </c>
      <c r="F24" s="29">
        <f>IF(C24="","",IF(C24="    N/A","",IF(COUNTIF(B24:B24,"&gt;-1")&gt;0,ROUND((SUM(B24:B24)+COUNTIF(B24:B24,-1))/COUNTIF(B24:B24,"&gt;-1"),T24),ROUND(AVERAGE(B24:B24),T24))))</f>
        <v>0</v>
      </c>
      <c r="G24" s="63">
        <f>IF(F24="","",IF(VLOOKUP(A24,Test_Limits,2,FALSE)="","",VLOOKUP(A24,Test_Limits,2,FALSE)))</f>
        <v>0</v>
      </c>
      <c r="H24" s="49" t="str">
        <f>IF(G24="","",IF(AND(D24&lt;G24,D24&lt;&gt;U24),IF(LEFT(VLOOKUP(A24,Test_Limits,5,FALSE),2)="PF","Fail","Info"),"Pass"))</f>
        <v>Pass</v>
      </c>
      <c r="I24" s="60">
        <f>IF(F24="","",IF(VLOOKUP(A24,Test_Limits,3,FALSE)="","",VLOOKUP(A24,Test_Limits,3,FALSE)))</f>
        <v>10</v>
      </c>
      <c r="J24" s="49" t="str">
        <f>IF(I24="","",IF(AND(E24&gt;I24,E24&lt;&gt;U24),IF(RIGHT(VLOOKUP(A24,Test_Limits,5,FALSE),2)="PF","Fail","Info"),"Pass"))</f>
        <v>Pass</v>
      </c>
      <c r="K24" s="126"/>
      <c r="L24" s="126"/>
      <c r="Q24" s="11"/>
      <c r="R24" s="177">
        <f t="shared" si="10"/>
        <v>-1000000</v>
      </c>
      <c r="S24" s="177">
        <f t="shared" si="11"/>
        <v>1000000</v>
      </c>
      <c r="T24" s="178">
        <f>VLOOKUP(A24,Test_Limits,6,FALSE)</f>
        <v>2</v>
      </c>
      <c r="U24" s="178" t="str">
        <f>IF(VLOOKUP(A24,Test_Limits,7,FALSE)&lt;&gt;"",VLOOKUP(A24,Test_Limits,7,FALSE),"")</f>
        <v/>
      </c>
      <c r="V24" s="177">
        <f>IF(H24="",0,VLOOKUP(A24,Test_Limits,8,FALSE))</f>
        <v>0</v>
      </c>
      <c r="W24" s="177">
        <f t="shared" si="2"/>
        <v>0</v>
      </c>
      <c r="X24" s="177">
        <f>IF(J24="",0,VLOOKUP(A24,Test_Limits,9,FALSE))</f>
        <v>0</v>
      </c>
      <c r="Y24" s="177">
        <f t="shared" si="3"/>
        <v>0</v>
      </c>
    </row>
    <row r="25" spans="1:25" s="110" customFormat="1" ht="13.5" x14ac:dyDescent="0.25">
      <c r="A25" s="116" t="s">
        <v>95</v>
      </c>
      <c r="B25" s="3"/>
      <c r="C25" s="175"/>
      <c r="D25" s="63" t="str">
        <f>IF(C25="","",MIN(B25:B25))</f>
        <v/>
      </c>
      <c r="E25" s="60" t="str">
        <f>IF(C25="","",MAX(B25:B25))</f>
        <v/>
      </c>
      <c r="F25" s="29" t="str">
        <f>IF(C25="","",IF(C25="    N/A","",IF(COUNTIF(B25:B25,"&gt;-1")&gt;0,ROUND((SUM(B25:B25)+COUNTIF(B25:B25,-1))/COUNTIF(B25:B25,"&gt;-1"),T25),ROUND(AVERAGE(B25:B25),T25))))</f>
        <v/>
      </c>
      <c r="G25" s="63" t="str">
        <f>IF(F25="","",IF(VLOOKUP(A25,Test_Limits,2,FALSE)="","",VLOOKUP(A25,Test_Limits,2,FALSE)))</f>
        <v/>
      </c>
      <c r="H25" s="49" t="str">
        <f>IF(G25="","",IF(AND(D25&lt;G25,D25&lt;&gt;U25),IF(LEFT(VLOOKUP(A25,Test_Limits,5,FALSE),2)="PF","Fail","Info"),"Pass"))</f>
        <v/>
      </c>
      <c r="I25" s="60" t="str">
        <f>IF(F25="","",IF(VLOOKUP(A25,Test_Limits,3,FALSE)="","",VLOOKUP(A25,Test_Limits,3,FALSE)))</f>
        <v/>
      </c>
      <c r="J25" s="49" t="str">
        <f>IF(I25="","",IF(AND(E25&gt;I25,E25&lt;&gt;U25),IF(RIGHT(VLOOKUP(A25,Test_Limits,5,FALSE),2)="PF","Fail","Info"),"Pass"))</f>
        <v/>
      </c>
      <c r="K25" s="126"/>
      <c r="L25" s="126"/>
      <c r="Q25" s="11"/>
      <c r="R25" s="177">
        <f t="shared" si="10"/>
        <v>-1000000</v>
      </c>
      <c r="S25" s="177">
        <f t="shared" si="11"/>
        <v>1000000</v>
      </c>
      <c r="T25" s="178" t="e">
        <f>VLOOKUP(A25,Test_Limits,6,FALSE)</f>
        <v>#N/A</v>
      </c>
      <c r="U25" s="178" t="e">
        <f>IF(VLOOKUP(A25,Test_Limits,7,FALSE)&lt;&gt;"",VLOOKUP(A25,Test_Limits,7,FALSE),"")</f>
        <v>#N/A</v>
      </c>
      <c r="V25" s="177">
        <f>IF(H25="",0,VLOOKUP(A25,Test_Limits,8,FALSE))</f>
        <v>0</v>
      </c>
      <c r="W25" s="177">
        <f t="shared" si="2"/>
        <v>0</v>
      </c>
      <c r="X25" s="177">
        <f>IF(J25="",0,VLOOKUP(A25,Test_Limits,9,FALSE))</f>
        <v>0</v>
      </c>
      <c r="Y25" s="177">
        <f t="shared" si="3"/>
        <v>0</v>
      </c>
    </row>
    <row r="26" spans="1:25" s="110" customFormat="1" ht="13.5" x14ac:dyDescent="0.25">
      <c r="A26" s="116" t="s">
        <v>96</v>
      </c>
      <c r="B26" s="3">
        <v>1</v>
      </c>
      <c r="C26" s="175" t="s">
        <v>1141</v>
      </c>
      <c r="D26" s="63">
        <f>IF(C26="","",MIN(B26:B26))</f>
        <v>1</v>
      </c>
      <c r="E26" s="60">
        <f>IF(C26="","",MAX(B26:B26))</f>
        <v>1</v>
      </c>
      <c r="F26" s="29">
        <f>IF(C26="","",IF(C26="    N/A","",IF(COUNTIF(B26:B26,"&gt;-1")&gt;0,ROUND((SUM(B26:B26)+COUNTIF(B26:B26,-1))/COUNTIF(B26:B26,"&gt;-1"),T26),ROUND(AVERAGE(B26:B26),T26))))</f>
        <v>1</v>
      </c>
      <c r="G26" s="63">
        <f>IF(F26="","",IF(VLOOKUP(A26,Test_Limits,2,FALSE)="","",VLOOKUP(A26,Test_Limits,2,FALSE)))</f>
        <v>0</v>
      </c>
      <c r="H26" s="49" t="str">
        <f>IF(G26="","",IF(AND(D26&lt;G26,D26&lt;&gt;U26),IF(LEFT(VLOOKUP(A26,Test_Limits,5,FALSE),2)="PF","Fail","Info"),"Pass"))</f>
        <v>Pass</v>
      </c>
      <c r="I26" s="60">
        <f>IF(F26="","",IF(VLOOKUP(A26,Test_Limits,3,FALSE)="","",VLOOKUP(A26,Test_Limits,3,FALSE)))</f>
        <v>3</v>
      </c>
      <c r="J26" s="49" t="str">
        <f>IF(I26="","",IF(AND(E26&gt;I26,E26&lt;&gt;U26),IF(RIGHT(VLOOKUP(A26,Test_Limits,5,FALSE),2)="PF","Fail","Info"),"Pass"))</f>
        <v>Pass</v>
      </c>
      <c r="K26" s="126"/>
      <c r="L26" s="126"/>
      <c r="Q26" s="11"/>
      <c r="R26" s="177">
        <f t="shared" si="10"/>
        <v>-1000000</v>
      </c>
      <c r="S26" s="177">
        <f t="shared" si="11"/>
        <v>1000000</v>
      </c>
      <c r="T26" s="178">
        <f>VLOOKUP(A26,Test_Limits,6,FALSE)</f>
        <v>0</v>
      </c>
      <c r="U26" s="178" t="str">
        <f>IF(VLOOKUP(A26,Test_Limits,7,FALSE)&lt;&gt;"",VLOOKUP(A26,Test_Limits,7,FALSE),"")</f>
        <v/>
      </c>
      <c r="V26" s="177">
        <f>IF(H26="",0,VLOOKUP(A26,Test_Limits,8,FALSE))</f>
        <v>0</v>
      </c>
      <c r="W26" s="177">
        <f t="shared" si="2"/>
        <v>0</v>
      </c>
      <c r="X26" s="177">
        <f>IF(J26="",0,VLOOKUP(A26,Test_Limits,9,FALSE))</f>
        <v>5</v>
      </c>
      <c r="Y26" s="177">
        <f t="shared" si="3"/>
        <v>5</v>
      </c>
    </row>
    <row r="27" spans="1:25" s="110" customFormat="1" ht="13.5" x14ac:dyDescent="0.25">
      <c r="A27" s="116" t="s">
        <v>97</v>
      </c>
      <c r="B27" s="3">
        <v>8</v>
      </c>
      <c r="C27" s="175" t="s">
        <v>1140</v>
      </c>
      <c r="D27" s="63">
        <f>IF(C27="","",MIN(B27:B27))</f>
        <v>8</v>
      </c>
      <c r="E27" s="60">
        <f>IF(C27="","",MAX(B27:B27))</f>
        <v>8</v>
      </c>
      <c r="F27" s="29">
        <f>IF(C27="","",IF(C27="    N/A","",IF(COUNTIF(B27:B27,"&gt;-1")&gt;0,ROUND((SUM(B27:B27)+COUNTIF(B27:B27,-1))/COUNTIF(B27:B27,"&gt;-1"),T27),ROUND(AVERAGE(B27:B27),T27))))</f>
        <v>8</v>
      </c>
      <c r="G27" s="63">
        <f>IF(F27="","",IF(VLOOKUP(A27,Test_Limits,2,FALSE)="","",VLOOKUP(A27,Test_Limits,2,FALSE)))</f>
        <v>2.8</v>
      </c>
      <c r="H27" s="49" t="str">
        <f>IF(G27="","",IF(AND(D27&lt;G27,D27&lt;&gt;U27),IF(LEFT(VLOOKUP(A27,Test_Limits,5,FALSE),2)="PF","Fail","Info"),"Pass"))</f>
        <v>Pass</v>
      </c>
      <c r="I27" s="60">
        <f>IF(F27="","",IF(VLOOKUP(A27,Test_Limits,3,FALSE)="","",VLOOKUP(A27,Test_Limits,3,FALSE)))</f>
        <v>10</v>
      </c>
      <c r="J27" s="49" t="str">
        <f>IF(I27="","",IF(AND(E27&gt;I27,E27&lt;&gt;U27),IF(RIGHT(VLOOKUP(A27,Test_Limits,5,FALSE),2)="PF","Fail","Info"),"Pass"))</f>
        <v>Pass</v>
      </c>
      <c r="K27" s="126"/>
      <c r="L27" s="126"/>
      <c r="Q27" s="11"/>
      <c r="R27" s="177">
        <f t="shared" si="10"/>
        <v>-1000000</v>
      </c>
      <c r="S27" s="177">
        <f t="shared" si="11"/>
        <v>1000000</v>
      </c>
      <c r="T27" s="178">
        <f>VLOOKUP(A27,Test_Limits,6,FALSE)</f>
        <v>2</v>
      </c>
      <c r="U27" s="178" t="str">
        <f>IF(VLOOKUP(A27,Test_Limits,7,FALSE)&lt;&gt;"",VLOOKUP(A27,Test_Limits,7,FALSE),"")</f>
        <v/>
      </c>
      <c r="V27" s="177">
        <f>IF(H27="",0,VLOOKUP(A27,Test_Limits,8,FALSE))</f>
        <v>0</v>
      </c>
      <c r="W27" s="177">
        <f t="shared" si="2"/>
        <v>0</v>
      </c>
      <c r="X27" s="177">
        <f>IF(J27="",0,VLOOKUP(A27,Test_Limits,9,FALSE))</f>
        <v>3</v>
      </c>
      <c r="Y27" s="177">
        <f t="shared" si="3"/>
        <v>3</v>
      </c>
    </row>
    <row r="28" spans="1:25" s="110" customFormat="1" ht="13.5" x14ac:dyDescent="0.25">
      <c r="A28" s="116" t="s">
        <v>98</v>
      </c>
      <c r="B28" s="3">
        <v>7.98</v>
      </c>
      <c r="C28" s="175" t="s">
        <v>1140</v>
      </c>
      <c r="D28" s="63">
        <f>IF(C28="","",MIN(B28:B28))</f>
        <v>7.98</v>
      </c>
      <c r="E28" s="60">
        <f>IF(C28="","",MAX(B28:B28))</f>
        <v>7.98</v>
      </c>
      <c r="F28" s="29">
        <f>IF(C28="","",IF(C28="    N/A","",IF(COUNTIF(B28:B28,"&gt;-1")&gt;0,ROUND((SUM(B28:B28)+COUNTIF(B28:B28,-1))/COUNTIF(B28:B28,"&gt;-1"),T28),ROUND(AVERAGE(B28:B28),T28))))</f>
        <v>7.98</v>
      </c>
      <c r="G28" s="63">
        <f>IF(F28="","",IF(VLOOKUP(A28,Test_Limits,2,FALSE)="","",VLOOKUP(A28,Test_Limits,2,FALSE)))</f>
        <v>2.8</v>
      </c>
      <c r="H28" s="49" t="str">
        <f>IF(G28="","",IF(AND(D28&lt;G28,D28&lt;&gt;U28),IF(LEFT(VLOOKUP(A28,Test_Limits,5,FALSE),2)="PF","Fail","Info"),"Pass"))</f>
        <v>Pass</v>
      </c>
      <c r="I28" s="60">
        <f>IF(F28="","",IF(VLOOKUP(A28,Test_Limits,3,FALSE)="","",VLOOKUP(A28,Test_Limits,3,FALSE)))</f>
        <v>10</v>
      </c>
      <c r="J28" s="49" t="str">
        <f>IF(I28="","",IF(AND(E28&gt;I28,E28&lt;&gt;U28),IF(RIGHT(VLOOKUP(A28,Test_Limits,5,FALSE),2)="PF","Fail","Info"),"Pass"))</f>
        <v>Pass</v>
      </c>
      <c r="K28" s="126"/>
      <c r="L28" s="126"/>
      <c r="Q28" s="11"/>
      <c r="R28" s="177">
        <f t="shared" si="10"/>
        <v>-1000000</v>
      </c>
      <c r="S28" s="177">
        <f t="shared" si="11"/>
        <v>1000000</v>
      </c>
      <c r="T28" s="178">
        <f>VLOOKUP(A28,Test_Limits,6,FALSE)</f>
        <v>2</v>
      </c>
      <c r="U28" s="178" t="str">
        <f>IF(VLOOKUP(A28,Test_Limits,7,FALSE)&lt;&gt;"",VLOOKUP(A28,Test_Limits,7,FALSE),"")</f>
        <v/>
      </c>
      <c r="V28" s="177">
        <f>IF(H28="",0,VLOOKUP(A28,Test_Limits,8,FALSE))</f>
        <v>0</v>
      </c>
      <c r="W28" s="177">
        <f t="shared" si="2"/>
        <v>0</v>
      </c>
      <c r="X28" s="177">
        <f>IF(J28="",0,VLOOKUP(A28,Test_Limits,9,FALSE))</f>
        <v>3</v>
      </c>
      <c r="Y28" s="177">
        <f t="shared" si="3"/>
        <v>3</v>
      </c>
    </row>
    <row r="29" spans="1:25" s="110" customFormat="1" ht="13.5" x14ac:dyDescent="0.25">
      <c r="A29" s="116" t="s">
        <v>99</v>
      </c>
      <c r="B29" s="3">
        <v>8.08</v>
      </c>
      <c r="C29" s="175" t="s">
        <v>1140</v>
      </c>
      <c r="D29" s="63">
        <f>IF(C29="","",MIN(B29:B29))</f>
        <v>8.08</v>
      </c>
      <c r="E29" s="60">
        <f>IF(C29="","",MAX(B29:B29))</f>
        <v>8.08</v>
      </c>
      <c r="F29" s="29">
        <f>IF(C29="","",IF(C29="    N/A","",IF(COUNTIF(B29:B29,"&gt;-1")&gt;0,ROUND((SUM(B29:B29)+COUNTIF(B29:B29,-1))/COUNTIF(B29:B29,"&gt;-1"),T29),ROUND(AVERAGE(B29:B29),T29))))</f>
        <v>8.08</v>
      </c>
      <c r="G29" s="63">
        <f>IF(F29="","",IF(VLOOKUP(A29,Test_Limits,2,FALSE)="","",VLOOKUP(A29,Test_Limits,2,FALSE)))</f>
        <v>2.8</v>
      </c>
      <c r="H29" s="49" t="str">
        <f>IF(G29="","",IF(AND(D29&lt;G29,D29&lt;&gt;U29),IF(LEFT(VLOOKUP(A29,Test_Limits,5,FALSE),2)="PF","Fail","Info"),"Pass"))</f>
        <v>Pass</v>
      </c>
      <c r="I29" s="60">
        <f>IF(F29="","",IF(VLOOKUP(A29,Test_Limits,3,FALSE)="","",VLOOKUP(A29,Test_Limits,3,FALSE)))</f>
        <v>10</v>
      </c>
      <c r="J29" s="49" t="str">
        <f>IF(I29="","",IF(AND(E29&gt;I29,E29&lt;&gt;U29),IF(RIGHT(VLOOKUP(A29,Test_Limits,5,FALSE),2)="PF","Fail","Info"),"Pass"))</f>
        <v>Pass</v>
      </c>
      <c r="K29" s="126"/>
      <c r="L29" s="126"/>
      <c r="Q29" s="11"/>
      <c r="R29" s="177">
        <f t="shared" si="10"/>
        <v>-1000000</v>
      </c>
      <c r="S29" s="177">
        <f t="shared" si="11"/>
        <v>1000000</v>
      </c>
      <c r="T29" s="178">
        <f>VLOOKUP(A29,Test_Limits,6,FALSE)</f>
        <v>2</v>
      </c>
      <c r="U29" s="178" t="str">
        <f>IF(VLOOKUP(A29,Test_Limits,7,FALSE)&lt;&gt;"",VLOOKUP(A29,Test_Limits,7,FALSE),"")</f>
        <v/>
      </c>
      <c r="V29" s="177">
        <f>IF(H29="",0,VLOOKUP(A29,Test_Limits,8,FALSE))</f>
        <v>0</v>
      </c>
      <c r="W29" s="177">
        <f t="shared" si="2"/>
        <v>0</v>
      </c>
      <c r="X29" s="177">
        <f>IF(J29="",0,VLOOKUP(A29,Test_Limits,9,FALSE))</f>
        <v>3</v>
      </c>
      <c r="Y29" s="177">
        <f t="shared" si="3"/>
        <v>3</v>
      </c>
    </row>
    <row r="30" spans="1:25" s="110" customFormat="1" ht="13.5" x14ac:dyDescent="0.25">
      <c r="A30" s="116" t="s">
        <v>100</v>
      </c>
      <c r="B30" s="3">
        <v>8.08</v>
      </c>
      <c r="C30" s="175" t="s">
        <v>1140</v>
      </c>
      <c r="D30" s="63">
        <f>IF(C30="","",MIN(B30:B30))</f>
        <v>8.08</v>
      </c>
      <c r="E30" s="60">
        <f>IF(C30="","",MAX(B30:B30))</f>
        <v>8.08</v>
      </c>
      <c r="F30" s="29">
        <f>IF(C30="","",IF(C30="    N/A","",IF(COUNTIF(B30:B30,"&gt;-1")&gt;0,ROUND((SUM(B30:B30)+COUNTIF(B30:B30,-1))/COUNTIF(B30:B30,"&gt;-1"),T30),ROUND(AVERAGE(B30:B30),T30))))</f>
        <v>8.08</v>
      </c>
      <c r="G30" s="63">
        <f>IF(F30="","",IF(VLOOKUP(A30,Test_Limits,2,FALSE)="","",VLOOKUP(A30,Test_Limits,2,FALSE)))</f>
        <v>2.8</v>
      </c>
      <c r="H30" s="49" t="str">
        <f>IF(G30="","",IF(AND(D30&lt;G30,D30&lt;&gt;U30),IF(LEFT(VLOOKUP(A30,Test_Limits,5,FALSE),2)="PF","Fail","Info"),"Pass"))</f>
        <v>Pass</v>
      </c>
      <c r="I30" s="60">
        <f>IF(F30="","",IF(VLOOKUP(A30,Test_Limits,3,FALSE)="","",VLOOKUP(A30,Test_Limits,3,FALSE)))</f>
        <v>10</v>
      </c>
      <c r="J30" s="49" t="str">
        <f>IF(I30="","",IF(AND(E30&gt;I30,E30&lt;&gt;U30),IF(RIGHT(VLOOKUP(A30,Test_Limits,5,FALSE),2)="PF","Fail","Info"),"Pass"))</f>
        <v>Pass</v>
      </c>
      <c r="K30" s="126"/>
      <c r="L30" s="126"/>
      <c r="Q30" s="11"/>
      <c r="R30" s="177">
        <f t="shared" si="10"/>
        <v>-1000000</v>
      </c>
      <c r="S30" s="177">
        <f t="shared" si="11"/>
        <v>1000000</v>
      </c>
      <c r="T30" s="178">
        <f>VLOOKUP(A30,Test_Limits,6,FALSE)</f>
        <v>2</v>
      </c>
      <c r="U30" s="178" t="str">
        <f>IF(VLOOKUP(A30,Test_Limits,7,FALSE)&lt;&gt;"",VLOOKUP(A30,Test_Limits,7,FALSE),"")</f>
        <v/>
      </c>
      <c r="V30" s="177">
        <f>IF(H30="",0,VLOOKUP(A30,Test_Limits,8,FALSE))</f>
        <v>0</v>
      </c>
      <c r="W30" s="177">
        <f t="shared" si="2"/>
        <v>0</v>
      </c>
      <c r="X30" s="177">
        <f>IF(J30="",0,VLOOKUP(A30,Test_Limits,9,FALSE))</f>
        <v>3</v>
      </c>
      <c r="Y30" s="177">
        <f t="shared" si="3"/>
        <v>3</v>
      </c>
    </row>
    <row r="31" spans="1:25" s="110" customFormat="1" ht="13.5" x14ac:dyDescent="0.25">
      <c r="A31" s="116" t="s">
        <v>101</v>
      </c>
      <c r="B31" s="3">
        <v>0</v>
      </c>
      <c r="C31" s="175" t="s">
        <v>1141</v>
      </c>
      <c r="D31" s="63">
        <f>IF(C31="","",MIN(B31:B31))</f>
        <v>0</v>
      </c>
      <c r="E31" s="60">
        <f>IF(C31="","",MAX(B31:B31))</f>
        <v>0</v>
      </c>
      <c r="F31" s="29">
        <f>IF(C31="","",IF(C31="    N/A","",IF(COUNTIF(B31:B31,"&gt;-1")&gt;0,ROUND((SUM(B31:B31)+COUNTIF(B31:B31,-1))/COUNTIF(B31:B31,"&gt;-1"),T31),ROUND(AVERAGE(B31:B31),T31))))</f>
        <v>0</v>
      </c>
      <c r="G31" s="63">
        <f>IF(F31="","",IF(VLOOKUP(A31,Test_Limits,2,FALSE)="","",VLOOKUP(A31,Test_Limits,2,FALSE)))</f>
        <v>1</v>
      </c>
      <c r="H31" s="49" t="str">
        <f>IF(G31="","",IF(AND(D31&lt;G31,D31&lt;&gt;U31),IF(LEFT(VLOOKUP(A31,Test_Limits,5,FALSE),2)="PF","Fail","Info"),"Pass"))</f>
        <v>Fail</v>
      </c>
      <c r="I31" s="60">
        <f>IF(F31="","",IF(VLOOKUP(A31,Test_Limits,3,FALSE)="","",VLOOKUP(A31,Test_Limits,3,FALSE)))</f>
        <v>1</v>
      </c>
      <c r="J31" s="49" t="str">
        <f>IF(I31="","",IF(AND(E31&gt;I31,E31&lt;&gt;U31),IF(RIGHT(VLOOKUP(A31,Test_Limits,5,FALSE),2)="PF","Fail","Info"),"Pass"))</f>
        <v>Pass</v>
      </c>
      <c r="K31" s="126"/>
      <c r="L31" s="126"/>
      <c r="Q31" s="11"/>
      <c r="R31" s="177">
        <f t="shared" si="4"/>
        <v>-1000000</v>
      </c>
      <c r="S31" s="177">
        <f t="shared" si="5"/>
        <v>1000000</v>
      </c>
      <c r="T31" s="178">
        <f>VLOOKUP(A31,Test_Limits,6,FALSE)</f>
        <v>0</v>
      </c>
      <c r="U31" s="178" t="str">
        <f>IF(VLOOKUP(A31,Test_Limits,7,FALSE)&lt;&gt;"",VLOOKUP(A31,Test_Limits,7,FALSE),"")</f>
        <v/>
      </c>
      <c r="V31" s="177">
        <f>IF(H31="",0,VLOOKUP(A31,Test_Limits,8,FALSE))</f>
        <v>0</v>
      </c>
      <c r="W31" s="177">
        <f t="shared" si="2"/>
        <v>0</v>
      </c>
      <c r="X31" s="177">
        <f>IF(J31="",0,VLOOKUP(A31,Test_Limits,9,FALSE))</f>
        <v>0</v>
      </c>
      <c r="Y31" s="177">
        <f t="shared" si="3"/>
        <v>0</v>
      </c>
    </row>
    <row r="32" spans="1:25" s="110" customFormat="1" ht="13.5" x14ac:dyDescent="0.25">
      <c r="A32" s="116" t="s">
        <v>102</v>
      </c>
      <c r="B32" s="3">
        <v>0</v>
      </c>
      <c r="C32" s="175" t="s">
        <v>1141</v>
      </c>
      <c r="D32" s="63">
        <f>IF(C32="","",MIN(B32:B32))</f>
        <v>0</v>
      </c>
      <c r="E32" s="60">
        <f>IF(C32="","",MAX(B32:B32))</f>
        <v>0</v>
      </c>
      <c r="F32" s="29">
        <f>IF(C32="","",IF(C32="    N/A","",IF(COUNTIF(B32:B32,"&gt;-1")&gt;0,ROUND((SUM(B32:B32)+COUNTIF(B32:B32,-1))/COUNTIF(B32:B32,"&gt;-1"),T32),ROUND(AVERAGE(B32:B32),T32))))</f>
        <v>0</v>
      </c>
      <c r="G32" s="63">
        <f>IF(F32="","",IF(VLOOKUP(A32,Test_Limits,2,FALSE)="","",VLOOKUP(A32,Test_Limits,2,FALSE)))</f>
        <v>1</v>
      </c>
      <c r="H32" s="49" t="str">
        <f>IF(G32="","",IF(AND(D32&lt;G32,D32&lt;&gt;U32),IF(LEFT(VLOOKUP(A32,Test_Limits,5,FALSE),2)="PF","Fail","Info"),"Pass"))</f>
        <v>Fail</v>
      </c>
      <c r="I32" s="60">
        <f>IF(F32="","",IF(VLOOKUP(A32,Test_Limits,3,FALSE)="","",VLOOKUP(A32,Test_Limits,3,FALSE)))</f>
        <v>1</v>
      </c>
      <c r="J32" s="49" t="str">
        <f>IF(I32="","",IF(AND(E32&gt;I32,E32&lt;&gt;U32),IF(RIGHT(VLOOKUP(A32,Test_Limits,5,FALSE),2)="PF","Fail","Info"),"Pass"))</f>
        <v>Pass</v>
      </c>
      <c r="K32" s="126"/>
      <c r="L32" s="126"/>
      <c r="Q32" s="11"/>
      <c r="R32" s="177">
        <f t="shared" si="4"/>
        <v>-1000000</v>
      </c>
      <c r="S32" s="177">
        <f t="shared" si="5"/>
        <v>1000000</v>
      </c>
      <c r="T32" s="178">
        <f>VLOOKUP(A32,Test_Limits,6,FALSE)</f>
        <v>0</v>
      </c>
      <c r="U32" s="178" t="str">
        <f>IF(VLOOKUP(A32,Test_Limits,7,FALSE)&lt;&gt;"",VLOOKUP(A32,Test_Limits,7,FALSE),"")</f>
        <v/>
      </c>
      <c r="V32" s="177">
        <f>IF(H32="",0,VLOOKUP(A32,Test_Limits,8,FALSE))</f>
        <v>0</v>
      </c>
      <c r="W32" s="177">
        <f t="shared" si="2"/>
        <v>0</v>
      </c>
      <c r="X32" s="177">
        <f>IF(J32="",0,VLOOKUP(A32,Test_Limits,9,FALSE))</f>
        <v>0</v>
      </c>
      <c r="Y32" s="177">
        <f t="shared" si="3"/>
        <v>0</v>
      </c>
    </row>
    <row r="33" spans="1:25" s="110" customFormat="1" ht="13.5" x14ac:dyDescent="0.25">
      <c r="A33" s="116" t="s">
        <v>103</v>
      </c>
      <c r="B33" s="3">
        <v>0</v>
      </c>
      <c r="C33" s="175" t="s">
        <v>1141</v>
      </c>
      <c r="D33" s="63">
        <f>IF(C33="","",MIN(B33:B33))</f>
        <v>0</v>
      </c>
      <c r="E33" s="60">
        <f>IF(C33="","",MAX(B33:B33))</f>
        <v>0</v>
      </c>
      <c r="F33" s="29">
        <f>IF(C33="","",IF(C33="    N/A","",IF(COUNTIF(B33:B33,"&gt;-1")&gt;0,ROUND((SUM(B33:B33)+COUNTIF(B33:B33,-1))/COUNTIF(B33:B33,"&gt;-1"),T33),ROUND(AVERAGE(B33:B33),T33))))</f>
        <v>0</v>
      </c>
      <c r="G33" s="63">
        <f>IF(F33="","",IF(VLOOKUP(A33,Test_Limits,2,FALSE)="","",VLOOKUP(A33,Test_Limits,2,FALSE)))</f>
        <v>0</v>
      </c>
      <c r="H33" s="49" t="str">
        <f>IF(G33="","",IF(AND(D33&lt;G33,D33&lt;&gt;U33),IF(LEFT(VLOOKUP(A33,Test_Limits,5,FALSE),2)="PF","Fail","Info"),"Pass"))</f>
        <v>Pass</v>
      </c>
      <c r="I33" s="60">
        <f>IF(F33="","",IF(VLOOKUP(A33,Test_Limits,3,FALSE)="","",VLOOKUP(A33,Test_Limits,3,FALSE)))</f>
        <v>0</v>
      </c>
      <c r="J33" s="49" t="str">
        <f>IF(I33="","",IF(AND(E33&gt;I33,E33&lt;&gt;U33),IF(RIGHT(VLOOKUP(A33,Test_Limits,5,FALSE),2)="PF","Fail","Info"),"Pass"))</f>
        <v>Pass</v>
      </c>
      <c r="K33" s="126"/>
      <c r="L33" s="126"/>
      <c r="Q33" s="11"/>
      <c r="R33" s="177">
        <f t="shared" si="4"/>
        <v>-1000000</v>
      </c>
      <c r="S33" s="177">
        <f t="shared" si="5"/>
        <v>1000000</v>
      </c>
      <c r="T33" s="178">
        <f>VLOOKUP(A33,Test_Limits,6,FALSE)</f>
        <v>0</v>
      </c>
      <c r="U33" s="178" t="str">
        <f>IF(VLOOKUP(A33,Test_Limits,7,FALSE)&lt;&gt;"",VLOOKUP(A33,Test_Limits,7,FALSE),"")</f>
        <v/>
      </c>
      <c r="V33" s="177">
        <f>IF(H33="",0,VLOOKUP(A33,Test_Limits,8,FALSE))</f>
        <v>0</v>
      </c>
      <c r="W33" s="177">
        <f t="shared" si="2"/>
        <v>0</v>
      </c>
      <c r="X33" s="177">
        <f>IF(J33="",0,VLOOKUP(A33,Test_Limits,9,FALSE))</f>
        <v>5</v>
      </c>
      <c r="Y33" s="177">
        <f t="shared" si="3"/>
        <v>5</v>
      </c>
    </row>
    <row r="34" spans="1:25" s="110" customFormat="1" ht="13.5" x14ac:dyDescent="0.25">
      <c r="A34" s="116" t="s">
        <v>1142</v>
      </c>
      <c r="B34" s="3"/>
      <c r="C34" s="175"/>
      <c r="D34" s="63" t="str">
        <f>IF(C34="","",MIN(B34:B34))</f>
        <v/>
      </c>
      <c r="E34" s="60" t="str">
        <f>IF(C34="","",MAX(B34:B34))</f>
        <v/>
      </c>
      <c r="F34" s="29" t="str">
        <f>IF(C34="","",IF(C34="    N/A","",IF(COUNTIF(B34:B34,"&gt;-1")&gt;0,ROUND((SUM(B34:B34)+COUNTIF(B34:B34,-1))/COUNTIF(B34:B34,"&gt;-1"),T34),ROUND(AVERAGE(B34:B34),T34))))</f>
        <v/>
      </c>
      <c r="G34" s="63" t="str">
        <f>IF(F34="","",IF(VLOOKUP(A34,Test_Limits,2,FALSE)="","",VLOOKUP(A34,Test_Limits,2,FALSE)))</f>
        <v/>
      </c>
      <c r="H34" s="49" t="str">
        <f>IF(G34="","",IF(AND(D34&lt;G34,D34&lt;&gt;U34),IF(LEFT(VLOOKUP(A34,Test_Limits,5,FALSE),2)="PF","Fail","Info"),"Pass"))</f>
        <v/>
      </c>
      <c r="I34" s="60" t="str">
        <f>IF(F34="","",IF(VLOOKUP(A34,Test_Limits,3,FALSE)="","",VLOOKUP(A34,Test_Limits,3,FALSE)))</f>
        <v/>
      </c>
      <c r="J34" s="49" t="str">
        <f>IF(I34="","",IF(AND(E34&gt;I34,E34&lt;&gt;U34),IF(RIGHT(VLOOKUP(A34,Test_Limits,5,FALSE),2)="PF","Fail","Info"),"Pass"))</f>
        <v/>
      </c>
      <c r="K34" s="126"/>
      <c r="L34" s="126"/>
      <c r="Q34" s="11"/>
      <c r="R34" s="177">
        <f t="shared" si="4"/>
        <v>-1000000</v>
      </c>
      <c r="S34" s="177">
        <f t="shared" si="5"/>
        <v>1000000</v>
      </c>
      <c r="T34" s="178" t="e">
        <f>VLOOKUP(A34,Test_Limits,6,FALSE)</f>
        <v>#N/A</v>
      </c>
      <c r="U34" s="178" t="e">
        <f>IF(VLOOKUP(A34,Test_Limits,7,FALSE)&lt;&gt;"",VLOOKUP(A34,Test_Limits,7,FALSE),"")</f>
        <v>#N/A</v>
      </c>
      <c r="V34" s="177">
        <f>IF(H34="",0,VLOOKUP(A34,Test_Limits,8,FALSE))</f>
        <v>0</v>
      </c>
      <c r="W34" s="177">
        <f t="shared" si="2"/>
        <v>0</v>
      </c>
      <c r="X34" s="177">
        <f>IF(J34="",0,VLOOKUP(A34,Test_Limits,9,FALSE))</f>
        <v>0</v>
      </c>
      <c r="Y34" s="177">
        <f t="shared" si="3"/>
        <v>0</v>
      </c>
    </row>
    <row r="35" spans="1:25" s="110" customFormat="1" ht="13.5" x14ac:dyDescent="0.25">
      <c r="A35" s="116" t="s">
        <v>104</v>
      </c>
      <c r="B35" s="3">
        <v>0.28999999999999998</v>
      </c>
      <c r="C35" s="175" t="s">
        <v>1143</v>
      </c>
      <c r="D35" s="63">
        <f>IF(C35="","",MIN(B35:B35))</f>
        <v>0.28999999999999998</v>
      </c>
      <c r="E35" s="60">
        <f>IF(C35="","",MAX(B35:B35))</f>
        <v>0.28999999999999998</v>
      </c>
      <c r="F35" s="29">
        <f>IF(C35="","",IF(C35="    N/A","",IF(COUNTIF(B35:B35,"&gt;-1")&gt;0,ROUND((SUM(B35:B35)+COUNTIF(B35:B35,-1))/COUNTIF(B35:B35,"&gt;-1"),T35),ROUND(AVERAGE(B35:B35),T35))))</f>
        <v>0.28999999999999998</v>
      </c>
      <c r="G35" s="63">
        <f>IF(F35="","",IF(VLOOKUP(A35,Test_Limits,2,FALSE)="","",VLOOKUP(A35,Test_Limits,2,FALSE)))</f>
        <v>0</v>
      </c>
      <c r="H35" s="49" t="str">
        <f>IF(G35="","",IF(AND(D35&lt;G35,D35&lt;&gt;U35),IF(LEFT(VLOOKUP(A35,Test_Limits,5,FALSE),2)="PF","Fail","Info"),"Pass"))</f>
        <v>Pass</v>
      </c>
      <c r="I35" s="60">
        <f>IF(F35="","",IF(VLOOKUP(A35,Test_Limits,3,FALSE)="","",VLOOKUP(A35,Test_Limits,3,FALSE)))</f>
        <v>5</v>
      </c>
      <c r="J35" s="49" t="str">
        <f>IF(I35="","",IF(AND(E35&gt;I35,E35&lt;&gt;U35),IF(RIGHT(VLOOKUP(A35,Test_Limits,5,FALSE),2)="PF","Fail","Info"),"Pass"))</f>
        <v>Pass</v>
      </c>
      <c r="K35" s="126"/>
      <c r="L35" s="126"/>
      <c r="Q35" s="11"/>
      <c r="R35" s="177">
        <f t="shared" si="4"/>
        <v>-1000000</v>
      </c>
      <c r="S35" s="177">
        <f t="shared" si="5"/>
        <v>1000000</v>
      </c>
      <c r="T35" s="178">
        <f>VLOOKUP(A35,Test_Limits,6,FALSE)</f>
        <v>2</v>
      </c>
      <c r="U35" s="178" t="str">
        <f>IF(VLOOKUP(A35,Test_Limits,7,FALSE)&lt;&gt;"",VLOOKUP(A35,Test_Limits,7,FALSE),"")</f>
        <v/>
      </c>
      <c r="V35" s="177">
        <f>IF(H35="",0,VLOOKUP(A35,Test_Limits,8,FALSE))</f>
        <v>3</v>
      </c>
      <c r="W35" s="177">
        <f t="shared" si="2"/>
        <v>3</v>
      </c>
      <c r="X35" s="177">
        <f>IF(J35="",0,VLOOKUP(A35,Test_Limits,9,FALSE))</f>
        <v>0</v>
      </c>
      <c r="Y35" s="177">
        <f t="shared" si="3"/>
        <v>0</v>
      </c>
    </row>
    <row r="36" spans="1:25" ht="13.5" x14ac:dyDescent="0.25">
      <c r="A36" s="116" t="s">
        <v>105</v>
      </c>
      <c r="B36" s="3">
        <v>0.32</v>
      </c>
      <c r="C36" s="175" t="s">
        <v>1143</v>
      </c>
      <c r="D36" s="63">
        <f>IF(C36="","",MIN(B36:B36))</f>
        <v>0.32</v>
      </c>
      <c r="E36" s="60">
        <f>IF(C36="","",MAX(B36:B36))</f>
        <v>0.32</v>
      </c>
      <c r="F36" s="29">
        <f>IF(C36="","",IF(C36="    N/A","",IF(COUNTIF(B36:B36,"&gt;-1")&gt;0,ROUND((SUM(B36:B36)+COUNTIF(B36:B36,-1))/COUNTIF(B36:B36,"&gt;-1"),T36),ROUND(AVERAGE(B36:B36),T36))))</f>
        <v>0.32</v>
      </c>
      <c r="G36" s="63">
        <f>IF(F36="","",IF(VLOOKUP(A36,Test_Limits,2,FALSE)="","",VLOOKUP(A36,Test_Limits,2,FALSE)))</f>
        <v>0</v>
      </c>
      <c r="H36" s="49" t="str">
        <f>IF(G36="","",IF(AND(D36&lt;G36,D36&lt;&gt;U36),IF(LEFT(VLOOKUP(A36,Test_Limits,5,FALSE),2)="PF","Fail","Info"),"Pass"))</f>
        <v>Pass</v>
      </c>
      <c r="I36" s="60">
        <f>IF(F36="","",IF(VLOOKUP(A36,Test_Limits,3,FALSE)="","",VLOOKUP(A36,Test_Limits,3,FALSE)))</f>
        <v>5</v>
      </c>
      <c r="J36" s="49" t="str">
        <f>IF(I36="","",IF(AND(E36&gt;I36,E36&lt;&gt;U36),IF(RIGHT(VLOOKUP(A36,Test_Limits,5,FALSE),2)="PF","Fail","Info"),"Pass"))</f>
        <v>Pass</v>
      </c>
      <c r="K36" s="39"/>
      <c r="L36" s="39"/>
      <c r="Q36" s="11"/>
      <c r="R36" s="177">
        <f t="shared" si="0"/>
        <v>-1000000</v>
      </c>
      <c r="S36" s="177">
        <f t="shared" si="1"/>
        <v>1000000</v>
      </c>
      <c r="T36" s="178">
        <f>VLOOKUP(A36,Test_Limits,6,FALSE)</f>
        <v>2</v>
      </c>
      <c r="U36" s="178" t="str">
        <f>IF(VLOOKUP(A36,Test_Limits,7,FALSE)&lt;&gt;"",VLOOKUP(A36,Test_Limits,7,FALSE),"")</f>
        <v/>
      </c>
      <c r="V36" s="177">
        <f>IF(H36="",0,VLOOKUP(A36,Test_Limits,8,FALSE))</f>
        <v>3</v>
      </c>
      <c r="W36" s="177">
        <f t="shared" si="2"/>
        <v>3</v>
      </c>
      <c r="X36" s="177">
        <f>IF(J36="",0,VLOOKUP(A36,Test_Limits,9,FALSE))</f>
        <v>0</v>
      </c>
      <c r="Y36" s="177">
        <f t="shared" si="3"/>
        <v>0</v>
      </c>
    </row>
    <row r="37" spans="1:25" ht="13.5" x14ac:dyDescent="0.25">
      <c r="A37" s="116" t="s">
        <v>106</v>
      </c>
      <c r="B37" s="3">
        <v>0.26</v>
      </c>
      <c r="C37" s="175" t="s">
        <v>1143</v>
      </c>
      <c r="D37" s="63">
        <f>IF(C37="","",MIN(B37:B37))</f>
        <v>0.26</v>
      </c>
      <c r="E37" s="60">
        <f>IF(C37="","",MAX(B37:B37))</f>
        <v>0.26</v>
      </c>
      <c r="F37" s="29">
        <f>IF(C37="","",IF(C37="    N/A","",IF(COUNTIF(B37:B37,"&gt;-1")&gt;0,ROUND((SUM(B37:B37)+COUNTIF(B37:B37,-1))/COUNTIF(B37:B37,"&gt;-1"),T37),ROUND(AVERAGE(B37:B37),T37))))</f>
        <v>0.26</v>
      </c>
      <c r="G37" s="63">
        <f>IF(F37="","",IF(VLOOKUP(A37,Test_Limits,2,FALSE)="","",VLOOKUP(A37,Test_Limits,2,FALSE)))</f>
        <v>0</v>
      </c>
      <c r="H37" s="49" t="str">
        <f>IF(G37="","",IF(AND(D37&lt;G37,D37&lt;&gt;U37),IF(LEFT(VLOOKUP(A37,Test_Limits,5,FALSE),2)="PF","Fail","Info"),"Pass"))</f>
        <v>Pass</v>
      </c>
      <c r="I37" s="60">
        <f>IF(F37="","",IF(VLOOKUP(A37,Test_Limits,3,FALSE)="","",VLOOKUP(A37,Test_Limits,3,FALSE)))</f>
        <v>5</v>
      </c>
      <c r="J37" s="49" t="str">
        <f>IF(I37="","",IF(AND(E37&gt;I37,E37&lt;&gt;U37),IF(RIGHT(VLOOKUP(A37,Test_Limits,5,FALSE),2)="PF","Fail","Info"),"Pass"))</f>
        <v>Pass</v>
      </c>
      <c r="K37" s="39"/>
      <c r="L37" s="39"/>
      <c r="Q37" s="11"/>
      <c r="R37" s="177">
        <f t="shared" si="0"/>
        <v>-1000000</v>
      </c>
      <c r="S37" s="177">
        <f t="shared" si="1"/>
        <v>1000000</v>
      </c>
      <c r="T37" s="178">
        <f>VLOOKUP(A37,Test_Limits,6,FALSE)</f>
        <v>2</v>
      </c>
      <c r="U37" s="178" t="str">
        <f>IF(VLOOKUP(A37,Test_Limits,7,FALSE)&lt;&gt;"",VLOOKUP(A37,Test_Limits,7,FALSE),"")</f>
        <v/>
      </c>
      <c r="V37" s="177">
        <f>IF(H37="",0,VLOOKUP(A37,Test_Limits,8,FALSE))</f>
        <v>3</v>
      </c>
      <c r="W37" s="177">
        <f t="shared" si="2"/>
        <v>3</v>
      </c>
      <c r="X37" s="177">
        <f>IF(J37="",0,VLOOKUP(A37,Test_Limits,9,FALSE))</f>
        <v>0</v>
      </c>
      <c r="Y37" s="177">
        <f t="shared" si="3"/>
        <v>0</v>
      </c>
    </row>
    <row r="38" spans="1:25" ht="13.5" x14ac:dyDescent="0.25">
      <c r="A38" s="1" t="s">
        <v>107</v>
      </c>
      <c r="B38" s="3">
        <v>0.3</v>
      </c>
      <c r="C38" s="30" t="s">
        <v>1143</v>
      </c>
      <c r="D38" s="63">
        <f>IF(C38="","",MIN(B38:B38))</f>
        <v>0.3</v>
      </c>
      <c r="E38" s="60">
        <f>IF(C38="","",MAX(B38:B38))</f>
        <v>0.3</v>
      </c>
      <c r="F38" s="29">
        <f>IF(C38="","",IF(C38="    N/A","",IF(COUNTIF(B38:B38,"&gt;-1")&gt;0,ROUND((SUM(B38:B38)+COUNTIF(B38:B38,-1))/COUNTIF(B38:B38,"&gt;-1"),T38),ROUND(AVERAGE(B38:B38),T38))))</f>
        <v>0.3</v>
      </c>
      <c r="G38" s="63">
        <f>IF(F38="","",IF(VLOOKUP(A38,Test_Limits,2,FALSE)="","",VLOOKUP(A38,Test_Limits,2,FALSE)))</f>
        <v>0</v>
      </c>
      <c r="H38" s="49" t="str">
        <f>IF(G38="","",IF(AND(D38&lt;G38,D38&lt;&gt;U38),IF(LEFT(VLOOKUP(A38,Test_Limits,5,FALSE),2)="PF","Fail","Info"),"Pass"))</f>
        <v>Pass</v>
      </c>
      <c r="I38" s="60">
        <f>IF(F38="","",IF(VLOOKUP(A38,Test_Limits,3,FALSE)="","",VLOOKUP(A38,Test_Limits,3,FALSE)))</f>
        <v>5</v>
      </c>
      <c r="J38" s="49" t="str">
        <f>IF(I38="","",IF(AND(E38&gt;I38,E38&lt;&gt;U38),IF(RIGHT(VLOOKUP(A38,Test_Limits,5,FALSE),2)="PF","Fail","Info"),"Pass"))</f>
        <v>Pass</v>
      </c>
      <c r="K38" s="39"/>
      <c r="L38" s="39"/>
      <c r="Q38" s="11"/>
      <c r="R38" s="177">
        <f t="shared" si="0"/>
        <v>-1000000</v>
      </c>
      <c r="S38" s="177">
        <f t="shared" si="1"/>
        <v>1000000</v>
      </c>
      <c r="T38" s="178">
        <f>VLOOKUP(A38,Test_Limits,6,FALSE)</f>
        <v>2</v>
      </c>
      <c r="U38" s="178" t="str">
        <f>IF(VLOOKUP(A38,Test_Limits,7,FALSE)&lt;&gt;"",VLOOKUP(A38,Test_Limits,7,FALSE),"")</f>
        <v/>
      </c>
      <c r="V38" s="177">
        <f>IF(H38="",0,VLOOKUP(A38,Test_Limits,8,FALSE))</f>
        <v>3</v>
      </c>
      <c r="W38" s="177">
        <f t="shared" si="2"/>
        <v>3</v>
      </c>
      <c r="X38" s="177">
        <f>IF(J38="",0,VLOOKUP(A38,Test_Limits,9,FALSE))</f>
        <v>0</v>
      </c>
      <c r="Y38" s="177">
        <f t="shared" si="3"/>
        <v>0</v>
      </c>
    </row>
    <row r="39" spans="1:25" ht="13.5" x14ac:dyDescent="0.25">
      <c r="A39" s="1" t="s">
        <v>108</v>
      </c>
      <c r="B39" s="3">
        <v>5.1999999999999998E-3</v>
      </c>
      <c r="C39" s="30" t="s">
        <v>1144</v>
      </c>
      <c r="D39" s="63">
        <f>IF(C39="","",MIN(B39:B39))</f>
        <v>5.1999999999999998E-3</v>
      </c>
      <c r="E39" s="60">
        <f>IF(C39="","",MAX(B39:B39))</f>
        <v>5.1999999999999998E-3</v>
      </c>
      <c r="F39" s="29">
        <f>IF(C39="","",IF(C39="    N/A","",IF(COUNTIF(B39:B39,"&gt;-1")&gt;0,ROUND((SUM(B39:B39)+COUNTIF(B39:B39,-1))/COUNTIF(B39:B39,"&gt;-1"),T39),ROUND(AVERAGE(B39:B39),T39))))</f>
        <v>5.1999999999999998E-3</v>
      </c>
      <c r="G39" s="63">
        <f>IF(F39="","",IF(VLOOKUP(A39,Test_Limits,2,FALSE)="","",VLOOKUP(A39,Test_Limits,2,FALSE)))</f>
        <v>0</v>
      </c>
      <c r="H39" s="49" t="str">
        <f>IF(G39="","",IF(AND(D39&lt;G39,D39&lt;&gt;U39),IF(LEFT(VLOOKUP(A39,Test_Limits,5,FALSE),2)="PF","Fail","Info"),"Pass"))</f>
        <v>Pass</v>
      </c>
      <c r="I39" s="60">
        <f>IF(F39="","",IF(VLOOKUP(A39,Test_Limits,3,FALSE)="","",VLOOKUP(A39,Test_Limits,3,FALSE)))</f>
        <v>0.1</v>
      </c>
      <c r="J39" s="49" t="str">
        <f>IF(I39="","",IF(AND(E39&gt;I39,E39&lt;&gt;U39),IF(RIGHT(VLOOKUP(A39,Test_Limits,5,FALSE),2)="PF","Fail","Info"),"Pass"))</f>
        <v>Pass</v>
      </c>
      <c r="K39" s="39"/>
      <c r="L39" s="39"/>
      <c r="Q39" s="11"/>
      <c r="R39" s="177">
        <f t="shared" si="0"/>
        <v>-1000000</v>
      </c>
      <c r="S39" s="177">
        <f t="shared" si="1"/>
        <v>1000000</v>
      </c>
      <c r="T39" s="178">
        <f>VLOOKUP(A39,Test_Limits,6,FALSE)</f>
        <v>4</v>
      </c>
      <c r="U39" s="178" t="str">
        <f>IF(VLOOKUP(A39,Test_Limits,7,FALSE)&lt;&gt;"",VLOOKUP(A39,Test_Limits,7,FALSE),"")</f>
        <v/>
      </c>
      <c r="V39" s="177">
        <f>IF(H39="",0,VLOOKUP(A39,Test_Limits,8,FALSE))</f>
        <v>0</v>
      </c>
      <c r="W39" s="177">
        <f t="shared" si="2"/>
        <v>0</v>
      </c>
      <c r="X39" s="177">
        <f>IF(J39="",0,VLOOKUP(A39,Test_Limits,9,FALSE))</f>
        <v>0</v>
      </c>
      <c r="Y39" s="177">
        <f t="shared" si="3"/>
        <v>0</v>
      </c>
    </row>
    <row r="40" spans="1:25" ht="13.5" x14ac:dyDescent="0.25">
      <c r="A40" s="1" t="s">
        <v>109</v>
      </c>
      <c r="B40" s="3">
        <v>6.0000000000000001E-3</v>
      </c>
      <c r="C40" s="30" t="s">
        <v>1144</v>
      </c>
      <c r="D40" s="63">
        <f>IF(C40="","",MIN(B40:B40))</f>
        <v>6.0000000000000001E-3</v>
      </c>
      <c r="E40" s="60">
        <f>IF(C40="","",MAX(B40:B40))</f>
        <v>6.0000000000000001E-3</v>
      </c>
      <c r="F40" s="29">
        <f>IF(C40="","",IF(C40="    N/A","",IF(COUNTIF(B40:B40,"&gt;-1")&gt;0,ROUND((SUM(B40:B40)+COUNTIF(B40:B40,-1))/COUNTIF(B40:B40,"&gt;-1"),T40),ROUND(AVERAGE(B40:B40),T40))))</f>
        <v>6.0000000000000001E-3</v>
      </c>
      <c r="G40" s="63">
        <f>IF(F40="","",IF(VLOOKUP(A40,Test_Limits,2,FALSE)="","",VLOOKUP(A40,Test_Limits,2,FALSE)))</f>
        <v>0</v>
      </c>
      <c r="H40" s="49" t="str">
        <f>IF(G40="","",IF(AND(D40&lt;G40,D40&lt;&gt;U40),IF(LEFT(VLOOKUP(A40,Test_Limits,5,FALSE),2)="PF","Fail","Info"),"Pass"))</f>
        <v>Pass</v>
      </c>
      <c r="I40" s="60">
        <f>IF(F40="","",IF(VLOOKUP(A40,Test_Limits,3,FALSE)="","",VLOOKUP(A40,Test_Limits,3,FALSE)))</f>
        <v>0.1</v>
      </c>
      <c r="J40" s="49" t="str">
        <f>IF(I40="","",IF(AND(E40&gt;I40,E40&lt;&gt;U40),IF(RIGHT(VLOOKUP(A40,Test_Limits,5,FALSE),2)="PF","Fail","Info"),"Pass"))</f>
        <v>Pass</v>
      </c>
      <c r="K40" s="39"/>
      <c r="L40" s="39"/>
      <c r="Q40" s="11"/>
      <c r="R40" s="177">
        <f t="shared" si="0"/>
        <v>-1000000</v>
      </c>
      <c r="S40" s="177">
        <f t="shared" si="1"/>
        <v>1000000</v>
      </c>
      <c r="T40" s="178">
        <f>VLOOKUP(A40,Test_Limits,6,FALSE)</f>
        <v>4</v>
      </c>
      <c r="U40" s="178" t="str">
        <f>IF(VLOOKUP(A40,Test_Limits,7,FALSE)&lt;&gt;"",VLOOKUP(A40,Test_Limits,7,FALSE),"")</f>
        <v/>
      </c>
      <c r="V40" s="177">
        <f>IF(H40="",0,VLOOKUP(A40,Test_Limits,8,FALSE))</f>
        <v>0</v>
      </c>
      <c r="W40" s="177">
        <f t="shared" si="2"/>
        <v>0</v>
      </c>
      <c r="X40" s="177">
        <f>IF(J40="",0,VLOOKUP(A40,Test_Limits,9,FALSE))</f>
        <v>0</v>
      </c>
      <c r="Y40" s="177">
        <f t="shared" si="3"/>
        <v>0</v>
      </c>
    </row>
    <row r="41" spans="1:25" ht="13.5" x14ac:dyDescent="0.25">
      <c r="A41" s="1" t="s">
        <v>1145</v>
      </c>
      <c r="B41" s="3"/>
      <c r="C41" s="30"/>
      <c r="D41" s="63" t="str">
        <f>IF(C41="","",MIN(B41:B41))</f>
        <v/>
      </c>
      <c r="E41" s="60" t="str">
        <f>IF(C41="","",MAX(B41:B41))</f>
        <v/>
      </c>
      <c r="F41" s="29" t="str">
        <f>IF(C41="","",IF(C41="    N/A","",IF(COUNTIF(B41:B41,"&gt;-1")&gt;0,ROUND((SUM(B41:B41)+COUNTIF(B41:B41,-1))/COUNTIF(B41:B41,"&gt;-1"),T41),ROUND(AVERAGE(B41:B41),T41))))</f>
        <v/>
      </c>
      <c r="G41" s="63" t="str">
        <f>IF(F41="","",IF(VLOOKUP(A41,Test_Limits,2,FALSE)="","",VLOOKUP(A41,Test_Limits,2,FALSE)))</f>
        <v/>
      </c>
      <c r="H41" s="49" t="str">
        <f>IF(G41="","",IF(AND(D41&lt;G41,D41&lt;&gt;U41),IF(LEFT(VLOOKUP(A41,Test_Limits,5,FALSE),2)="PF","Fail","Info"),"Pass"))</f>
        <v/>
      </c>
      <c r="I41" s="60" t="str">
        <f>IF(F41="","",IF(VLOOKUP(A41,Test_Limits,3,FALSE)="","",VLOOKUP(A41,Test_Limits,3,FALSE)))</f>
        <v/>
      </c>
      <c r="J41" s="49" t="str">
        <f>IF(I41="","",IF(AND(E41&gt;I41,E41&lt;&gt;U41),IF(RIGHT(VLOOKUP(A41,Test_Limits,5,FALSE),2)="PF","Fail","Info"),"Pass"))</f>
        <v/>
      </c>
      <c r="K41" s="39"/>
      <c r="L41" s="39"/>
      <c r="Q41" s="11"/>
      <c r="R41" s="177">
        <f t="shared" si="0"/>
        <v>-1000000</v>
      </c>
      <c r="S41" s="177">
        <f t="shared" si="1"/>
        <v>1000000</v>
      </c>
      <c r="T41" s="178" t="e">
        <f>VLOOKUP(A41,Test_Limits,6,FALSE)</f>
        <v>#N/A</v>
      </c>
      <c r="U41" s="178" t="e">
        <f>IF(VLOOKUP(A41,Test_Limits,7,FALSE)&lt;&gt;"",VLOOKUP(A41,Test_Limits,7,FALSE),"")</f>
        <v>#N/A</v>
      </c>
      <c r="V41" s="177">
        <f>IF(H41="",0,VLOOKUP(A41,Test_Limits,8,FALSE))</f>
        <v>0</v>
      </c>
      <c r="W41" s="177">
        <f t="shared" si="2"/>
        <v>0</v>
      </c>
      <c r="X41" s="177">
        <f>IF(J41="",0,VLOOKUP(A41,Test_Limits,9,FALSE))</f>
        <v>0</v>
      </c>
      <c r="Y41" s="177">
        <f t="shared" si="3"/>
        <v>0</v>
      </c>
    </row>
    <row r="42" spans="1:25" s="110" customFormat="1" ht="13.5" x14ac:dyDescent="0.25">
      <c r="A42" s="1" t="s">
        <v>119</v>
      </c>
      <c r="B42" s="3">
        <v>29</v>
      </c>
      <c r="C42" s="30" t="s">
        <v>1146</v>
      </c>
      <c r="D42" s="63">
        <f>IF(C42="","",MIN(B42:B42))</f>
        <v>29</v>
      </c>
      <c r="E42" s="60">
        <f>IF(C42="","",MAX(B42:B42))</f>
        <v>29</v>
      </c>
      <c r="F42" s="29">
        <f>IF(C42="","",IF(C42="    N/A","",IF(COUNTIF(B42:B42,"&gt;-1")&gt;0,ROUND((SUM(B42:B42)+COUNTIF(B42:B42,-1))/COUNTIF(B42:B42,"&gt;-1"),T42),ROUND(AVERAGE(B42:B42),T42))))</f>
        <v>29</v>
      </c>
      <c r="G42" s="63">
        <f>IF(F42="","",IF(VLOOKUP(A42,Test_Limits,2,FALSE)="","",VLOOKUP(A42,Test_Limits,2,FALSE)))</f>
        <v>27</v>
      </c>
      <c r="H42" s="49" t="str">
        <f>IF(G42="","",IF(AND(D42&lt;G42,D42&lt;&gt;U42),IF(LEFT(VLOOKUP(A42,Test_Limits,5,FALSE),2)="PF","Fail","Info"),"Pass"))</f>
        <v>Pass</v>
      </c>
      <c r="I42" s="60">
        <f>IF(F42="","",IF(VLOOKUP(A42,Test_Limits,3,FALSE)="","",VLOOKUP(A42,Test_Limits,3,FALSE)))</f>
        <v>32</v>
      </c>
      <c r="J42" s="49" t="str">
        <f>IF(I42="","",IF(AND(E42&gt;I42,E42&lt;&gt;U42),IF(RIGHT(VLOOKUP(A42,Test_Limits,5,FALSE),2)="PF","Fail","Info"),"Pass"))</f>
        <v>Pass</v>
      </c>
      <c r="K42" s="126"/>
      <c r="L42" s="126"/>
      <c r="Q42" s="11"/>
      <c r="R42" s="177">
        <f t="shared" ref="R42:R96" si="16">IF(H42="Info",G42,IF(J42="Info",G42,-1000000))</f>
        <v>-1000000</v>
      </c>
      <c r="S42" s="177">
        <f t="shared" ref="S42:S96" si="17">IF(H42="Info",I42,IF(J42="Info",I42,1000000))</f>
        <v>1000000</v>
      </c>
      <c r="T42" s="178">
        <f>VLOOKUP(A42,Test_Limits,6,FALSE)</f>
        <v>1</v>
      </c>
      <c r="U42" s="178" t="str">
        <f>IF(VLOOKUP(A42,Test_Limits,7,FALSE)&lt;&gt;"",VLOOKUP(A42,Test_Limits,7,FALSE),"")</f>
        <v/>
      </c>
      <c r="V42" s="177">
        <f>IF(H42="",0,VLOOKUP(A42,Test_Limits,8,FALSE))</f>
        <v>3</v>
      </c>
      <c r="W42" s="177">
        <f t="shared" si="2"/>
        <v>3</v>
      </c>
      <c r="X42" s="177">
        <f>IF(J42="",0,VLOOKUP(A42,Test_Limits,9,FALSE))</f>
        <v>5</v>
      </c>
      <c r="Y42" s="177">
        <f t="shared" si="3"/>
        <v>5</v>
      </c>
    </row>
    <row r="43" spans="1:25" s="110" customFormat="1" ht="13.5" x14ac:dyDescent="0.25">
      <c r="A43" s="1" t="s">
        <v>120</v>
      </c>
      <c r="B43" s="3">
        <v>17</v>
      </c>
      <c r="C43" s="30" t="s">
        <v>1146</v>
      </c>
      <c r="D43" s="63">
        <f>IF(C43="","",MIN(B43:B43))</f>
        <v>17</v>
      </c>
      <c r="E43" s="60">
        <f>IF(C43="","",MAX(B43:B43))</f>
        <v>17</v>
      </c>
      <c r="F43" s="29">
        <f>IF(C43="","",IF(C43="    N/A","",IF(COUNTIF(B43:B43,"&gt;-1")&gt;0,ROUND((SUM(B43:B43)+COUNTIF(B43:B43,-1))/COUNTIF(B43:B43,"&gt;-1"),T43),ROUND(AVERAGE(B43:B43),T43))))</f>
        <v>17</v>
      </c>
      <c r="G43" s="63">
        <f>IF(F43="","",IF(VLOOKUP(A43,Test_Limits,2,FALSE)="","",VLOOKUP(A43,Test_Limits,2,FALSE)))</f>
        <v>16</v>
      </c>
      <c r="H43" s="49" t="str">
        <f>IF(G43="","",IF(AND(D43&lt;G43,D43&lt;&gt;U43),IF(LEFT(VLOOKUP(A43,Test_Limits,5,FALSE),2)="PF","Fail","Info"),"Pass"))</f>
        <v>Pass</v>
      </c>
      <c r="I43" s="60">
        <f>IF(F43="","",IF(VLOOKUP(A43,Test_Limits,3,FALSE)="","",VLOOKUP(A43,Test_Limits,3,FALSE)))</f>
        <v>19</v>
      </c>
      <c r="J43" s="49" t="str">
        <f>IF(I43="","",IF(AND(E43&gt;I43,E43&lt;&gt;U43),IF(RIGHT(VLOOKUP(A43,Test_Limits,5,FALSE),2)="PF","Fail","Info"),"Pass"))</f>
        <v>Pass</v>
      </c>
      <c r="K43" s="126"/>
      <c r="L43" s="126"/>
      <c r="Q43" s="11"/>
      <c r="R43" s="177">
        <f t="shared" si="16"/>
        <v>-1000000</v>
      </c>
      <c r="S43" s="177">
        <f t="shared" si="17"/>
        <v>1000000</v>
      </c>
      <c r="T43" s="178">
        <f>VLOOKUP(A43,Test_Limits,6,FALSE)</f>
        <v>1</v>
      </c>
      <c r="U43" s="178" t="str">
        <f>IF(VLOOKUP(A43,Test_Limits,7,FALSE)&lt;&gt;"",VLOOKUP(A43,Test_Limits,7,FALSE),"")</f>
        <v/>
      </c>
      <c r="V43" s="177">
        <f>IF(H43="",0,VLOOKUP(A43,Test_Limits,8,FALSE))</f>
        <v>3</v>
      </c>
      <c r="W43" s="177">
        <f t="shared" si="2"/>
        <v>3</v>
      </c>
      <c r="X43" s="177">
        <f>IF(J43="",0,VLOOKUP(A43,Test_Limits,9,FALSE))</f>
        <v>5</v>
      </c>
      <c r="Y43" s="177">
        <f t="shared" si="3"/>
        <v>5</v>
      </c>
    </row>
    <row r="44" spans="1:25" s="110" customFormat="1" ht="13.5" x14ac:dyDescent="0.25">
      <c r="A44" s="1" t="s">
        <v>121</v>
      </c>
      <c r="B44" s="3">
        <v>0.1</v>
      </c>
      <c r="C44" s="30" t="s">
        <v>1147</v>
      </c>
      <c r="D44" s="63">
        <f>IF(C44="","",MIN(B44:B44))</f>
        <v>0.1</v>
      </c>
      <c r="E44" s="60">
        <f>IF(C44="","",MAX(B44:B44))</f>
        <v>0.1</v>
      </c>
      <c r="F44" s="29">
        <f>IF(C44="","",IF(C44="    N/A","",IF(COUNTIF(B44:B44,"&gt;-1")&gt;0,ROUND((SUM(B44:B44)+COUNTIF(B44:B44,-1))/COUNTIF(B44:B44,"&gt;-1"),T44),ROUND(AVERAGE(B44:B44),T44))))</f>
        <v>0.1</v>
      </c>
      <c r="G44" s="63">
        <f>IF(F44="","",IF(VLOOKUP(A44,Test_Limits,2,FALSE)="","",VLOOKUP(A44,Test_Limits,2,FALSE)))</f>
        <v>0</v>
      </c>
      <c r="H44" s="49" t="str">
        <f>IF(G44="","",IF(AND(D44&lt;G44,D44&lt;&gt;U44),IF(LEFT(VLOOKUP(A44,Test_Limits,5,FALSE),2)="PF","Fail","Info"),"Pass"))</f>
        <v>Pass</v>
      </c>
      <c r="I44" s="60">
        <f>IF(F44="","",IF(VLOOKUP(A44,Test_Limits,3,FALSE)="","",VLOOKUP(A44,Test_Limits,3,FALSE)))</f>
        <v>10</v>
      </c>
      <c r="J44" s="49" t="str">
        <f>IF(I44="","",IF(AND(E44&gt;I44,E44&lt;&gt;U44),IF(RIGHT(VLOOKUP(A44,Test_Limits,5,FALSE),2)="PF","Fail","Info"),"Pass"))</f>
        <v>Pass</v>
      </c>
      <c r="K44" s="126"/>
      <c r="L44" s="126"/>
      <c r="Q44" s="11"/>
      <c r="R44" s="177">
        <f t="shared" si="16"/>
        <v>-1000000</v>
      </c>
      <c r="S44" s="177">
        <f t="shared" si="17"/>
        <v>1000000</v>
      </c>
      <c r="T44" s="178">
        <f>VLOOKUP(A44,Test_Limits,6,FALSE)</f>
        <v>1</v>
      </c>
      <c r="U44" s="178" t="str">
        <f>IF(VLOOKUP(A44,Test_Limits,7,FALSE)&lt;&gt;"",VLOOKUP(A44,Test_Limits,7,FALSE),"")</f>
        <v/>
      </c>
      <c r="V44" s="177">
        <f>IF(H44="",0,VLOOKUP(A44,Test_Limits,8,FALSE))</f>
        <v>5</v>
      </c>
      <c r="W44" s="177">
        <f t="shared" si="2"/>
        <v>5</v>
      </c>
      <c r="X44" s="177">
        <f>IF(J44="",0,VLOOKUP(A44,Test_Limits,9,FALSE))</f>
        <v>1</v>
      </c>
      <c r="Y44" s="177">
        <f t="shared" si="3"/>
        <v>1</v>
      </c>
    </row>
    <row r="45" spans="1:25" s="110" customFormat="1" ht="13.5" x14ac:dyDescent="0.25">
      <c r="A45" s="1" t="s">
        <v>122</v>
      </c>
      <c r="B45" s="3">
        <v>29</v>
      </c>
      <c r="C45" s="30" t="s">
        <v>1146</v>
      </c>
      <c r="D45" s="63">
        <f>IF(C45="","",MIN(B45:B45))</f>
        <v>29</v>
      </c>
      <c r="E45" s="60">
        <f>IF(C45="","",MAX(B45:B45))</f>
        <v>29</v>
      </c>
      <c r="F45" s="29">
        <f>IF(C45="","",IF(C45="    N/A","",IF(COUNTIF(B45:B45,"&gt;-1")&gt;0,ROUND((SUM(B45:B45)+COUNTIF(B45:B45,-1))/COUNTIF(B45:B45,"&gt;-1"),T45),ROUND(AVERAGE(B45:B45),T45))))</f>
        <v>29</v>
      </c>
      <c r="G45" s="63">
        <f>IF(F45="","",IF(VLOOKUP(A45,Test_Limits,2,FALSE)="","",VLOOKUP(A45,Test_Limits,2,FALSE)))</f>
        <v>27</v>
      </c>
      <c r="H45" s="49" t="str">
        <f>IF(G45="","",IF(AND(D45&lt;G45,D45&lt;&gt;U45),IF(LEFT(VLOOKUP(A45,Test_Limits,5,FALSE),2)="PF","Fail","Info"),"Pass"))</f>
        <v>Pass</v>
      </c>
      <c r="I45" s="60">
        <f>IF(F45="","",IF(VLOOKUP(A45,Test_Limits,3,FALSE)="","",VLOOKUP(A45,Test_Limits,3,FALSE)))</f>
        <v>32</v>
      </c>
      <c r="J45" s="49" t="str">
        <f>IF(I45="","",IF(AND(E45&gt;I45,E45&lt;&gt;U45),IF(RIGHT(VLOOKUP(A45,Test_Limits,5,FALSE),2)="PF","Fail","Info"),"Pass"))</f>
        <v>Pass</v>
      </c>
      <c r="K45" s="126"/>
      <c r="L45" s="126"/>
      <c r="Q45" s="11"/>
      <c r="R45" s="177">
        <f t="shared" si="16"/>
        <v>-1000000</v>
      </c>
      <c r="S45" s="177">
        <f t="shared" si="17"/>
        <v>1000000</v>
      </c>
      <c r="T45" s="178">
        <f>VLOOKUP(A45,Test_Limits,6,FALSE)</f>
        <v>1</v>
      </c>
      <c r="U45" s="178" t="str">
        <f>IF(VLOOKUP(A45,Test_Limits,7,FALSE)&lt;&gt;"",VLOOKUP(A45,Test_Limits,7,FALSE),"")</f>
        <v/>
      </c>
      <c r="V45" s="177">
        <f>IF(H45="",0,VLOOKUP(A45,Test_Limits,8,FALSE))</f>
        <v>3</v>
      </c>
      <c r="W45" s="177">
        <f t="shared" si="2"/>
        <v>3</v>
      </c>
      <c r="X45" s="177">
        <f>IF(J45="",0,VLOOKUP(A45,Test_Limits,9,FALSE))</f>
        <v>5</v>
      </c>
      <c r="Y45" s="177">
        <f t="shared" si="3"/>
        <v>5</v>
      </c>
    </row>
    <row r="46" spans="1:25" s="110" customFormat="1" ht="13.5" x14ac:dyDescent="0.25">
      <c r="A46" s="1" t="s">
        <v>123</v>
      </c>
      <c r="B46" s="3">
        <v>30</v>
      </c>
      <c r="C46" s="30" t="s">
        <v>1146</v>
      </c>
      <c r="D46" s="63">
        <f>IF(C46="","",MIN(B46:B46))</f>
        <v>30</v>
      </c>
      <c r="E46" s="60">
        <f>IF(C46="","",MAX(B46:B46))</f>
        <v>30</v>
      </c>
      <c r="F46" s="29">
        <f>IF(C46="","",IF(C46="    N/A","",IF(COUNTIF(B46:B46,"&gt;-1")&gt;0,ROUND((SUM(B46:B46)+COUNTIF(B46:B46,-1))/COUNTIF(B46:B46,"&gt;-1"),T46),ROUND(AVERAGE(B46:B46),T46))))</f>
        <v>30</v>
      </c>
      <c r="G46" s="63">
        <f>IF(F46="","",IF(VLOOKUP(A46,Test_Limits,2,FALSE)="","",VLOOKUP(A46,Test_Limits,2,FALSE)))</f>
        <v>27</v>
      </c>
      <c r="H46" s="49" t="str">
        <f>IF(G46="","",IF(AND(D46&lt;G46,D46&lt;&gt;U46),IF(LEFT(VLOOKUP(A46,Test_Limits,5,FALSE),2)="PF","Fail","Info"),"Pass"))</f>
        <v>Pass</v>
      </c>
      <c r="I46" s="60">
        <f>IF(F46="","",IF(VLOOKUP(A46,Test_Limits,3,FALSE)="","",VLOOKUP(A46,Test_Limits,3,FALSE)))</f>
        <v>32</v>
      </c>
      <c r="J46" s="49" t="str">
        <f>IF(I46="","",IF(AND(E46&gt;I46,E46&lt;&gt;U46),IF(RIGHT(VLOOKUP(A46,Test_Limits,5,FALSE),2)="PF","Fail","Info"),"Pass"))</f>
        <v>Pass</v>
      </c>
      <c r="K46" s="126"/>
      <c r="L46" s="126"/>
      <c r="Q46" s="11"/>
      <c r="R46" s="177">
        <f t="shared" si="16"/>
        <v>-1000000</v>
      </c>
      <c r="S46" s="177">
        <f t="shared" si="17"/>
        <v>1000000</v>
      </c>
      <c r="T46" s="178">
        <f>VLOOKUP(A46,Test_Limits,6,FALSE)</f>
        <v>1</v>
      </c>
      <c r="U46" s="178" t="str">
        <f>IF(VLOOKUP(A46,Test_Limits,7,FALSE)&lt;&gt;"",VLOOKUP(A46,Test_Limits,7,FALSE),"")</f>
        <v/>
      </c>
      <c r="V46" s="177">
        <f>IF(H46="",0,VLOOKUP(A46,Test_Limits,8,FALSE))</f>
        <v>3</v>
      </c>
      <c r="W46" s="177">
        <f t="shared" si="2"/>
        <v>3</v>
      </c>
      <c r="X46" s="177">
        <f>IF(J46="",0,VLOOKUP(A46,Test_Limits,9,FALSE))</f>
        <v>5</v>
      </c>
      <c r="Y46" s="177">
        <f t="shared" si="3"/>
        <v>5</v>
      </c>
    </row>
    <row r="47" spans="1:25" s="110" customFormat="1" ht="13.5" x14ac:dyDescent="0.25">
      <c r="A47" s="1" t="s">
        <v>124</v>
      </c>
      <c r="B47" s="3">
        <v>17</v>
      </c>
      <c r="C47" s="30" t="s">
        <v>1146</v>
      </c>
      <c r="D47" s="63">
        <f>IF(C47="","",MIN(B47:B47))</f>
        <v>17</v>
      </c>
      <c r="E47" s="60">
        <f>IF(C47="","",MAX(B47:B47))</f>
        <v>17</v>
      </c>
      <c r="F47" s="29">
        <f>IF(C47="","",IF(C47="    N/A","",IF(COUNTIF(B47:B47,"&gt;-1")&gt;0,ROUND((SUM(B47:B47)+COUNTIF(B47:B47,-1))/COUNTIF(B47:B47,"&gt;-1"),T47),ROUND(AVERAGE(B47:B47),T47))))</f>
        <v>17</v>
      </c>
      <c r="G47" s="63">
        <f>IF(F47="","",IF(VLOOKUP(A47,Test_Limits,2,FALSE)="","",VLOOKUP(A47,Test_Limits,2,FALSE)))</f>
        <v>16</v>
      </c>
      <c r="H47" s="49" t="str">
        <f>IF(G47="","",IF(AND(D47&lt;G47,D47&lt;&gt;U47),IF(LEFT(VLOOKUP(A47,Test_Limits,5,FALSE),2)="PF","Fail","Info"),"Pass"))</f>
        <v>Pass</v>
      </c>
      <c r="I47" s="60">
        <f>IF(F47="","",IF(VLOOKUP(A47,Test_Limits,3,FALSE)="","",VLOOKUP(A47,Test_Limits,3,FALSE)))</f>
        <v>19</v>
      </c>
      <c r="J47" s="49" t="str">
        <f>IF(I47="","",IF(AND(E47&gt;I47,E47&lt;&gt;U47),IF(RIGHT(VLOOKUP(A47,Test_Limits,5,FALSE),2)="PF","Fail","Info"),"Pass"))</f>
        <v>Pass</v>
      </c>
      <c r="K47" s="126"/>
      <c r="L47" s="126"/>
      <c r="Q47" s="11"/>
      <c r="R47" s="177">
        <f t="shared" si="16"/>
        <v>-1000000</v>
      </c>
      <c r="S47" s="177">
        <f t="shared" si="17"/>
        <v>1000000</v>
      </c>
      <c r="T47" s="178">
        <f>VLOOKUP(A47,Test_Limits,6,FALSE)</f>
        <v>1</v>
      </c>
      <c r="U47" s="178" t="str">
        <f>IF(VLOOKUP(A47,Test_Limits,7,FALSE)&lt;&gt;"",VLOOKUP(A47,Test_Limits,7,FALSE),"")</f>
        <v/>
      </c>
      <c r="V47" s="177">
        <f>IF(H47="",0,VLOOKUP(A47,Test_Limits,8,FALSE))</f>
        <v>3</v>
      </c>
      <c r="W47" s="177">
        <f t="shared" si="2"/>
        <v>3</v>
      </c>
      <c r="X47" s="177">
        <f>IF(J47="",0,VLOOKUP(A47,Test_Limits,9,FALSE))</f>
        <v>5</v>
      </c>
      <c r="Y47" s="177">
        <f t="shared" si="3"/>
        <v>5</v>
      </c>
    </row>
    <row r="48" spans="1:25" s="110" customFormat="1" ht="13.5" x14ac:dyDescent="0.25">
      <c r="A48" s="1" t="s">
        <v>125</v>
      </c>
      <c r="B48" s="3">
        <v>17</v>
      </c>
      <c r="C48" s="30" t="s">
        <v>1146</v>
      </c>
      <c r="D48" s="63">
        <f>IF(C48="","",MIN(B48:B48))</f>
        <v>17</v>
      </c>
      <c r="E48" s="60">
        <f>IF(C48="","",MAX(B48:B48))</f>
        <v>17</v>
      </c>
      <c r="F48" s="29">
        <f>IF(C48="","",IF(C48="    N/A","",IF(COUNTIF(B48:B48,"&gt;-1")&gt;0,ROUND((SUM(B48:B48)+COUNTIF(B48:B48,-1))/COUNTIF(B48:B48,"&gt;-1"),T48),ROUND(AVERAGE(B48:B48),T48))))</f>
        <v>17</v>
      </c>
      <c r="G48" s="63">
        <f>IF(F48="","",IF(VLOOKUP(A48,Test_Limits,2,FALSE)="","",VLOOKUP(A48,Test_Limits,2,FALSE)))</f>
        <v>16</v>
      </c>
      <c r="H48" s="49" t="str">
        <f>IF(G48="","",IF(AND(D48&lt;G48,D48&lt;&gt;U48),IF(LEFT(VLOOKUP(A48,Test_Limits,5,FALSE),2)="PF","Fail","Info"),"Pass"))</f>
        <v>Pass</v>
      </c>
      <c r="I48" s="60">
        <f>IF(F48="","",IF(VLOOKUP(A48,Test_Limits,3,FALSE)="","",VLOOKUP(A48,Test_Limits,3,FALSE)))</f>
        <v>19</v>
      </c>
      <c r="J48" s="49" t="str">
        <f>IF(I48="","",IF(AND(E48&gt;I48,E48&lt;&gt;U48),IF(RIGHT(VLOOKUP(A48,Test_Limits,5,FALSE),2)="PF","Fail","Info"),"Pass"))</f>
        <v>Pass</v>
      </c>
      <c r="K48" s="126"/>
      <c r="L48" s="126"/>
      <c r="Q48" s="11"/>
      <c r="R48" s="177">
        <f t="shared" si="16"/>
        <v>-1000000</v>
      </c>
      <c r="S48" s="177">
        <f t="shared" si="17"/>
        <v>1000000</v>
      </c>
      <c r="T48" s="178">
        <f>VLOOKUP(A48,Test_Limits,6,FALSE)</f>
        <v>1</v>
      </c>
      <c r="U48" s="178" t="str">
        <f>IF(VLOOKUP(A48,Test_Limits,7,FALSE)&lt;&gt;"",VLOOKUP(A48,Test_Limits,7,FALSE),"")</f>
        <v/>
      </c>
      <c r="V48" s="177">
        <f>IF(H48="",0,VLOOKUP(A48,Test_Limits,8,FALSE))</f>
        <v>3</v>
      </c>
      <c r="W48" s="177">
        <f t="shared" si="2"/>
        <v>3</v>
      </c>
      <c r="X48" s="177">
        <f>IF(J48="",0,VLOOKUP(A48,Test_Limits,9,FALSE))</f>
        <v>5</v>
      </c>
      <c r="Y48" s="177">
        <f t="shared" si="3"/>
        <v>5</v>
      </c>
    </row>
    <row r="49" spans="1:25" s="110" customFormat="1" ht="13.5" x14ac:dyDescent="0.25">
      <c r="A49" s="1" t="s">
        <v>126</v>
      </c>
      <c r="B49" s="3">
        <v>0.1</v>
      </c>
      <c r="C49" s="30" t="s">
        <v>1147</v>
      </c>
      <c r="D49" s="63">
        <f>IF(C49="","",MIN(B49:B49))</f>
        <v>0.1</v>
      </c>
      <c r="E49" s="60">
        <f>IF(C49="","",MAX(B49:B49))</f>
        <v>0.1</v>
      </c>
      <c r="F49" s="29">
        <f>IF(C49="","",IF(C49="    N/A","",IF(COUNTIF(B49:B49,"&gt;-1")&gt;0,ROUND((SUM(B49:B49)+COUNTIF(B49:B49,-1))/COUNTIF(B49:B49,"&gt;-1"),T49),ROUND(AVERAGE(B49:B49),T49))))</f>
        <v>0.1</v>
      </c>
      <c r="G49" s="63">
        <f>IF(F49="","",IF(VLOOKUP(A49,Test_Limits,2,FALSE)="","",VLOOKUP(A49,Test_Limits,2,FALSE)))</f>
        <v>0</v>
      </c>
      <c r="H49" s="49" t="str">
        <f>IF(G49="","",IF(AND(D49&lt;G49,D49&lt;&gt;U49),IF(LEFT(VLOOKUP(A49,Test_Limits,5,FALSE),2)="PF","Fail","Info"),"Pass"))</f>
        <v>Pass</v>
      </c>
      <c r="I49" s="60">
        <f>IF(F49="","",IF(VLOOKUP(A49,Test_Limits,3,FALSE)="","",VLOOKUP(A49,Test_Limits,3,FALSE)))</f>
        <v>10</v>
      </c>
      <c r="J49" s="49" t="str">
        <f>IF(I49="","",IF(AND(E49&gt;I49,E49&lt;&gt;U49),IF(RIGHT(VLOOKUP(A49,Test_Limits,5,FALSE),2)="PF","Fail","Info"),"Pass"))</f>
        <v>Pass</v>
      </c>
      <c r="K49" s="126"/>
      <c r="L49" s="126"/>
      <c r="Q49" s="11"/>
      <c r="R49" s="177">
        <f t="shared" si="16"/>
        <v>-1000000</v>
      </c>
      <c r="S49" s="177">
        <f t="shared" si="17"/>
        <v>1000000</v>
      </c>
      <c r="T49" s="178">
        <f>VLOOKUP(A49,Test_Limits,6,FALSE)</f>
        <v>1</v>
      </c>
      <c r="U49" s="178" t="str">
        <f>IF(VLOOKUP(A49,Test_Limits,7,FALSE)&lt;&gt;"",VLOOKUP(A49,Test_Limits,7,FALSE),"")</f>
        <v/>
      </c>
      <c r="V49" s="177">
        <f>IF(H49="",0,VLOOKUP(A49,Test_Limits,8,FALSE))</f>
        <v>5</v>
      </c>
      <c r="W49" s="177">
        <f t="shared" si="2"/>
        <v>5</v>
      </c>
      <c r="X49" s="177">
        <f>IF(J49="",0,VLOOKUP(A49,Test_Limits,9,FALSE))</f>
        <v>1</v>
      </c>
      <c r="Y49" s="177">
        <f t="shared" si="3"/>
        <v>1</v>
      </c>
    </row>
    <row r="50" spans="1:25" s="110" customFormat="1" ht="13.5" x14ac:dyDescent="0.25">
      <c r="A50" s="1" t="s">
        <v>127</v>
      </c>
      <c r="B50" s="3">
        <v>0.1</v>
      </c>
      <c r="C50" s="30" t="s">
        <v>1147</v>
      </c>
      <c r="D50" s="63">
        <f>IF(C50="","",MIN(B50:B50))</f>
        <v>0.1</v>
      </c>
      <c r="E50" s="60">
        <f>IF(C50="","",MAX(B50:B50))</f>
        <v>0.1</v>
      </c>
      <c r="F50" s="29">
        <f>IF(C50="","",IF(C50="    N/A","",IF(COUNTIF(B50:B50,"&gt;-1")&gt;0,ROUND((SUM(B50:B50)+COUNTIF(B50:B50,-1))/COUNTIF(B50:B50,"&gt;-1"),T50),ROUND(AVERAGE(B50:B50),T50))))</f>
        <v>0.1</v>
      </c>
      <c r="G50" s="63">
        <f>IF(F50="","",IF(VLOOKUP(A50,Test_Limits,2,FALSE)="","",VLOOKUP(A50,Test_Limits,2,FALSE)))</f>
        <v>0</v>
      </c>
      <c r="H50" s="49" t="str">
        <f>IF(G50="","",IF(AND(D50&lt;G50,D50&lt;&gt;U50),IF(LEFT(VLOOKUP(A50,Test_Limits,5,FALSE),2)="PF","Fail","Info"),"Pass"))</f>
        <v>Pass</v>
      </c>
      <c r="I50" s="60">
        <f>IF(F50="","",IF(VLOOKUP(A50,Test_Limits,3,FALSE)="","",VLOOKUP(A50,Test_Limits,3,FALSE)))</f>
        <v>10</v>
      </c>
      <c r="J50" s="49" t="str">
        <f>IF(I50="","",IF(AND(E50&gt;I50,E50&lt;&gt;U50),IF(RIGHT(VLOOKUP(A50,Test_Limits,5,FALSE),2)="PF","Fail","Info"),"Pass"))</f>
        <v>Pass</v>
      </c>
      <c r="K50" s="126"/>
      <c r="L50" s="126"/>
      <c r="Q50" s="11"/>
      <c r="R50" s="177">
        <f t="shared" si="16"/>
        <v>-1000000</v>
      </c>
      <c r="S50" s="177">
        <f t="shared" si="17"/>
        <v>1000000</v>
      </c>
      <c r="T50" s="178">
        <f>VLOOKUP(A50,Test_Limits,6,FALSE)</f>
        <v>1</v>
      </c>
      <c r="U50" s="178" t="str">
        <f>IF(VLOOKUP(A50,Test_Limits,7,FALSE)&lt;&gt;"",VLOOKUP(A50,Test_Limits,7,FALSE),"")</f>
        <v/>
      </c>
      <c r="V50" s="177">
        <f>IF(H50="",0,VLOOKUP(A50,Test_Limits,8,FALSE))</f>
        <v>5</v>
      </c>
      <c r="W50" s="177">
        <f t="shared" si="2"/>
        <v>5</v>
      </c>
      <c r="X50" s="177">
        <f>IF(J50="",0,VLOOKUP(A50,Test_Limits,9,FALSE))</f>
        <v>1</v>
      </c>
      <c r="Y50" s="177">
        <f t="shared" si="3"/>
        <v>1</v>
      </c>
    </row>
    <row r="51" spans="1:25" s="110" customFormat="1" ht="13.5" x14ac:dyDescent="0.25">
      <c r="A51" s="1" t="s">
        <v>1148</v>
      </c>
      <c r="B51" s="3"/>
      <c r="C51" s="30"/>
      <c r="D51" s="63" t="str">
        <f>IF(C51="","",MIN(B51:B51))</f>
        <v/>
      </c>
      <c r="E51" s="60" t="str">
        <f>IF(C51="","",MAX(B51:B51))</f>
        <v/>
      </c>
      <c r="F51" s="29" t="str">
        <f>IF(C51="","",IF(C51="    N/A","",IF(COUNTIF(B51:B51,"&gt;-1")&gt;0,ROUND((SUM(B51:B51)+COUNTIF(B51:B51,-1))/COUNTIF(B51:B51,"&gt;-1"),T51),ROUND(AVERAGE(B51:B51),T51))))</f>
        <v/>
      </c>
      <c r="G51" s="63" t="str">
        <f>IF(F51="","",IF(VLOOKUP(A51,Test_Limits,2,FALSE)="","",VLOOKUP(A51,Test_Limits,2,FALSE)))</f>
        <v/>
      </c>
      <c r="H51" s="49" t="str">
        <f>IF(G51="","",IF(AND(D51&lt;G51,D51&lt;&gt;U51),IF(LEFT(VLOOKUP(A51,Test_Limits,5,FALSE),2)="PF","Fail","Info"),"Pass"))</f>
        <v/>
      </c>
      <c r="I51" s="60" t="str">
        <f>IF(F51="","",IF(VLOOKUP(A51,Test_Limits,3,FALSE)="","",VLOOKUP(A51,Test_Limits,3,FALSE)))</f>
        <v/>
      </c>
      <c r="J51" s="49" t="str">
        <f>IF(I51="","",IF(AND(E51&gt;I51,E51&lt;&gt;U51),IF(RIGHT(VLOOKUP(A51,Test_Limits,5,FALSE),2)="PF","Fail","Info"),"Pass"))</f>
        <v/>
      </c>
      <c r="K51" s="126"/>
      <c r="L51" s="126"/>
      <c r="Q51" s="11"/>
      <c r="R51" s="177">
        <f t="shared" si="16"/>
        <v>-1000000</v>
      </c>
      <c r="S51" s="177">
        <f t="shared" si="17"/>
        <v>1000000</v>
      </c>
      <c r="T51" s="178" t="e">
        <f>VLOOKUP(A51,Test_Limits,6,FALSE)</f>
        <v>#N/A</v>
      </c>
      <c r="U51" s="178" t="e">
        <f>IF(VLOOKUP(A51,Test_Limits,7,FALSE)&lt;&gt;"",VLOOKUP(A51,Test_Limits,7,FALSE),"")</f>
        <v>#N/A</v>
      </c>
      <c r="V51" s="177">
        <f>IF(H51="",0,VLOOKUP(A51,Test_Limits,8,FALSE))</f>
        <v>0</v>
      </c>
      <c r="W51" s="177">
        <f t="shared" si="2"/>
        <v>0</v>
      </c>
      <c r="X51" s="177">
        <f>IF(J51="",0,VLOOKUP(A51,Test_Limits,9,FALSE))</f>
        <v>0</v>
      </c>
      <c r="Y51" s="177">
        <f t="shared" si="3"/>
        <v>0</v>
      </c>
    </row>
    <row r="52" spans="1:25" s="110" customFormat="1" ht="13.5" x14ac:dyDescent="0.25">
      <c r="A52" s="1" t="s">
        <v>110</v>
      </c>
      <c r="B52" s="3">
        <v>300.8</v>
      </c>
      <c r="C52" s="30" t="s">
        <v>1149</v>
      </c>
      <c r="D52" s="63">
        <f>IF(C52="","",MIN(B52:B52))</f>
        <v>300.8</v>
      </c>
      <c r="E52" s="60">
        <f>IF(C52="","",MAX(B52:B52))</f>
        <v>300.8</v>
      </c>
      <c r="F52" s="29">
        <f>IF(C52="","",IF(C52="    N/A","",IF(COUNTIF(B52:B52,"&gt;-1")&gt;0,ROUND((SUM(B52:B52)+COUNTIF(B52:B52,-1))/COUNTIF(B52:B52,"&gt;-1"),T52),ROUND(AVERAGE(B52:B52),T52))))</f>
        <v>300.8</v>
      </c>
      <c r="G52" s="63">
        <f>IF(F52="","",IF(VLOOKUP(A52,Test_Limits,2,FALSE)="","",VLOOKUP(A52,Test_Limits,2,FALSE)))</f>
        <v>0</v>
      </c>
      <c r="H52" s="49" t="str">
        <f>IF(G52="","",IF(AND(D52&lt;G52,D52&lt;&gt;U52),IF(LEFT(VLOOKUP(A52,Test_Limits,5,FALSE),2)="PF","Fail","Info"),"Pass"))</f>
        <v>Pass</v>
      </c>
      <c r="I52" s="60">
        <f>IF(F52="","",IF(VLOOKUP(A52,Test_Limits,3,FALSE)="","",VLOOKUP(A52,Test_Limits,3,FALSE)))</f>
        <v>500</v>
      </c>
      <c r="J52" s="49" t="str">
        <f>IF(I52="","",IF(AND(E52&gt;I52,E52&lt;&gt;U52),IF(RIGHT(VLOOKUP(A52,Test_Limits,5,FALSE),2)="PF","Fail","Info"),"Pass"))</f>
        <v>Pass</v>
      </c>
      <c r="K52" s="126"/>
      <c r="L52" s="126"/>
      <c r="Q52" s="11"/>
      <c r="R52" s="177">
        <f t="shared" si="16"/>
        <v>-1000000</v>
      </c>
      <c r="S52" s="177">
        <f t="shared" si="17"/>
        <v>1000000</v>
      </c>
      <c r="T52" s="178">
        <f>VLOOKUP(A52,Test_Limits,6,FALSE)</f>
        <v>1</v>
      </c>
      <c r="U52" s="178" t="str">
        <f>IF(VLOOKUP(A52,Test_Limits,7,FALSE)&lt;&gt;"",VLOOKUP(A52,Test_Limits,7,FALSE),"")</f>
        <v/>
      </c>
      <c r="V52" s="177">
        <f>IF(H52="",0,VLOOKUP(A52,Test_Limits,8,FALSE))</f>
        <v>0</v>
      </c>
      <c r="W52" s="177">
        <f t="shared" si="2"/>
        <v>0</v>
      </c>
      <c r="X52" s="177">
        <f>IF(J52="",0,VLOOKUP(A52,Test_Limits,9,FALSE))</f>
        <v>0</v>
      </c>
      <c r="Y52" s="177">
        <f t="shared" si="3"/>
        <v>0</v>
      </c>
    </row>
    <row r="53" spans="1:25" s="110" customFormat="1" ht="13.5" x14ac:dyDescent="0.25">
      <c r="A53" s="1" t="s">
        <v>111</v>
      </c>
      <c r="B53" s="3">
        <v>293</v>
      </c>
      <c r="C53" s="30" t="s">
        <v>1149</v>
      </c>
      <c r="D53" s="63">
        <f>IF(C53="","",MIN(B53:B53))</f>
        <v>293</v>
      </c>
      <c r="E53" s="60">
        <f>IF(C53="","",MAX(B53:B53))</f>
        <v>293</v>
      </c>
      <c r="F53" s="29">
        <f>IF(C53="","",IF(C53="    N/A","",IF(COUNTIF(B53:B53,"&gt;-1")&gt;0,ROUND((SUM(B53:B53)+COUNTIF(B53:B53,-1))/COUNTIF(B53:B53,"&gt;-1"),T53),ROUND(AVERAGE(B53:B53),T53))))</f>
        <v>293</v>
      </c>
      <c r="G53" s="63">
        <f>IF(F53="","",IF(VLOOKUP(A53,Test_Limits,2,FALSE)="","",VLOOKUP(A53,Test_Limits,2,FALSE)))</f>
        <v>0</v>
      </c>
      <c r="H53" s="49" t="str">
        <f>IF(G53="","",IF(AND(D53&lt;G53,D53&lt;&gt;U53),IF(LEFT(VLOOKUP(A53,Test_Limits,5,FALSE),2)="PF","Fail","Info"),"Pass"))</f>
        <v>Pass</v>
      </c>
      <c r="I53" s="60">
        <f>IF(F53="","",IF(VLOOKUP(A53,Test_Limits,3,FALSE)="","",VLOOKUP(A53,Test_Limits,3,FALSE)))</f>
        <v>500</v>
      </c>
      <c r="J53" s="49" t="str">
        <f>IF(I53="","",IF(AND(E53&gt;I53,E53&lt;&gt;U53),IF(RIGHT(VLOOKUP(A53,Test_Limits,5,FALSE),2)="PF","Fail","Info"),"Pass"))</f>
        <v>Pass</v>
      </c>
      <c r="K53" s="126"/>
      <c r="L53" s="126"/>
      <c r="Q53" s="11"/>
      <c r="R53" s="177">
        <f t="shared" si="16"/>
        <v>-1000000</v>
      </c>
      <c r="S53" s="177">
        <f t="shared" si="17"/>
        <v>1000000</v>
      </c>
      <c r="T53" s="178">
        <f>VLOOKUP(A53,Test_Limits,6,FALSE)</f>
        <v>1</v>
      </c>
      <c r="U53" s="178" t="str">
        <f>IF(VLOOKUP(A53,Test_Limits,7,FALSE)&lt;&gt;"",VLOOKUP(A53,Test_Limits,7,FALSE),"")</f>
        <v/>
      </c>
      <c r="V53" s="177">
        <f>IF(H53="",0,VLOOKUP(A53,Test_Limits,8,FALSE))</f>
        <v>0</v>
      </c>
      <c r="W53" s="177">
        <f t="shared" si="2"/>
        <v>0</v>
      </c>
      <c r="X53" s="177">
        <f>IF(J53="",0,VLOOKUP(A53,Test_Limits,9,FALSE))</f>
        <v>0</v>
      </c>
      <c r="Y53" s="177">
        <f t="shared" si="3"/>
        <v>0</v>
      </c>
    </row>
    <row r="54" spans="1:25" s="110" customFormat="1" ht="13.5" x14ac:dyDescent="0.25">
      <c r="A54" s="1" t="s">
        <v>112</v>
      </c>
      <c r="B54" s="3">
        <v>0</v>
      </c>
      <c r="C54" s="30" t="s">
        <v>1149</v>
      </c>
      <c r="D54" s="63">
        <f>IF(C54="","",MIN(B54:B54))</f>
        <v>0</v>
      </c>
      <c r="E54" s="60">
        <f>IF(C54="","",MAX(B54:B54))</f>
        <v>0</v>
      </c>
      <c r="F54" s="29">
        <f>IF(C54="","",IF(C54="    N/A","",IF(COUNTIF(B54:B54,"&gt;-1")&gt;0,ROUND((SUM(B54:B54)+COUNTIF(B54:B54,-1))/COUNTIF(B54:B54,"&gt;-1"),T54),ROUND(AVERAGE(B54:B54),T54))))</f>
        <v>0</v>
      </c>
      <c r="G54" s="63">
        <f>IF(F54="","",IF(VLOOKUP(A54,Test_Limits,2,FALSE)="","",VLOOKUP(A54,Test_Limits,2,FALSE)))</f>
        <v>15</v>
      </c>
      <c r="H54" s="49" t="str">
        <f>IF(G54="","",IF(AND(D54&lt;G54,D54&lt;&gt;U54),IF(LEFT(VLOOKUP(A54,Test_Limits,5,FALSE),2)="PF","Fail","Info"),"Pass"))</f>
        <v>Info</v>
      </c>
      <c r="I54" s="60">
        <f>IF(F54="","",IF(VLOOKUP(A54,Test_Limits,3,FALSE)="","",VLOOKUP(A54,Test_Limits,3,FALSE)))</f>
        <v>9999</v>
      </c>
      <c r="J54" s="49" t="str">
        <f>IF(I54="","",IF(AND(E54&gt;I54,E54&lt;&gt;U54),IF(RIGHT(VLOOKUP(A54,Test_Limits,5,FALSE),2)="PF","Fail","Info"),"Pass"))</f>
        <v>Pass</v>
      </c>
      <c r="K54" s="126"/>
      <c r="L54" s="126"/>
      <c r="Q54" s="11"/>
      <c r="R54" s="177">
        <f t="shared" si="16"/>
        <v>15</v>
      </c>
      <c r="S54" s="177">
        <f t="shared" si="17"/>
        <v>9999</v>
      </c>
      <c r="T54" s="178">
        <f>VLOOKUP(A54,Test_Limits,6,FALSE)</f>
        <v>1</v>
      </c>
      <c r="U54" s="178" t="str">
        <f>IF(VLOOKUP(A54,Test_Limits,7,FALSE)&lt;&gt;"",VLOOKUP(A54,Test_Limits,7,FALSE),"")</f>
        <v/>
      </c>
      <c r="V54" s="177">
        <f>IF(H54="",0,VLOOKUP(A54,Test_Limits,8,FALSE))</f>
        <v>0</v>
      </c>
      <c r="W54" s="177">
        <f t="shared" si="2"/>
        <v>0</v>
      </c>
      <c r="X54" s="177">
        <f>IF(J54="",0,VLOOKUP(A54,Test_Limits,9,FALSE))</f>
        <v>0</v>
      </c>
      <c r="Y54" s="177">
        <f t="shared" si="3"/>
        <v>0</v>
      </c>
    </row>
    <row r="55" spans="1:25" s="110" customFormat="1" ht="13.5" x14ac:dyDescent="0.25">
      <c r="A55" s="1" t="s">
        <v>1114</v>
      </c>
      <c r="B55" s="3">
        <v>421.9</v>
      </c>
      <c r="C55" s="30" t="s">
        <v>1149</v>
      </c>
      <c r="D55" s="63">
        <f>IF(C55="","",MIN(B55:B55))</f>
        <v>421.9</v>
      </c>
      <c r="E55" s="60">
        <f>IF(C55="","",MAX(B55:B55))</f>
        <v>421.9</v>
      </c>
      <c r="F55" s="29">
        <f>IF(C55="","",IF(C55="    N/A","",IF(COUNTIF(B55:B55,"&gt;-1")&gt;0,ROUND((SUM(B55:B55)+COUNTIF(B55:B55,-1))/COUNTIF(B55:B55,"&gt;-1"),T55),ROUND(AVERAGE(B55:B55),T55))))</f>
        <v>421.9</v>
      </c>
      <c r="G55" s="63">
        <f>IF(F55="","",IF(VLOOKUP(A55,Test_Limits,2,FALSE)="","",VLOOKUP(A55,Test_Limits,2,FALSE)))</f>
        <v>15</v>
      </c>
      <c r="H55" s="49" t="str">
        <f>IF(G55="","",IF(AND(D55&lt;G55,D55&lt;&gt;U55),IF(LEFT(VLOOKUP(A55,Test_Limits,5,FALSE),2)="PF","Fail","Info"),"Pass"))</f>
        <v>Pass</v>
      </c>
      <c r="I55" s="60">
        <f>IF(F55="","",IF(VLOOKUP(A55,Test_Limits,3,FALSE)="","",VLOOKUP(A55,Test_Limits,3,FALSE)))</f>
        <v>9999</v>
      </c>
      <c r="J55" s="49" t="str">
        <f>IF(I55="","",IF(AND(E55&gt;I55,E55&lt;&gt;U55),IF(RIGHT(VLOOKUP(A55,Test_Limits,5,FALSE),2)="PF","Fail","Info"),"Pass"))</f>
        <v>Pass</v>
      </c>
      <c r="K55" s="126"/>
      <c r="L55" s="126"/>
      <c r="Q55" s="11"/>
      <c r="R55" s="177">
        <f t="shared" si="16"/>
        <v>-1000000</v>
      </c>
      <c r="S55" s="177">
        <f t="shared" si="17"/>
        <v>1000000</v>
      </c>
      <c r="T55" s="178">
        <f>VLOOKUP(A55,Test_Limits,6,FALSE)</f>
        <v>1</v>
      </c>
      <c r="U55" s="178" t="str">
        <f>IF(VLOOKUP(A55,Test_Limits,7,FALSE)&lt;&gt;"",VLOOKUP(A55,Test_Limits,7,FALSE),"")</f>
        <v/>
      </c>
      <c r="V55" s="177">
        <f>IF(H55="",0,VLOOKUP(A55,Test_Limits,8,FALSE))</f>
        <v>0</v>
      </c>
      <c r="W55" s="177">
        <f t="shared" si="2"/>
        <v>0</v>
      </c>
      <c r="X55" s="177">
        <f>IF(J55="",0,VLOOKUP(A55,Test_Limits,9,FALSE))</f>
        <v>0</v>
      </c>
      <c r="Y55" s="177">
        <f t="shared" si="3"/>
        <v>0</v>
      </c>
    </row>
    <row r="56" spans="1:25" s="110" customFormat="1" ht="13.5" x14ac:dyDescent="0.25">
      <c r="A56" s="1" t="s">
        <v>113</v>
      </c>
      <c r="B56" s="3">
        <v>168</v>
      </c>
      <c r="C56" s="30" t="s">
        <v>1149</v>
      </c>
      <c r="D56" s="63">
        <f>IF(C56="","",MIN(B56:B56))</f>
        <v>168</v>
      </c>
      <c r="E56" s="60">
        <f>IF(C56="","",MAX(B56:B56))</f>
        <v>168</v>
      </c>
      <c r="F56" s="29">
        <f>IF(C56="","",IF(C56="    N/A","",IF(COUNTIF(B56:B56,"&gt;-1")&gt;0,ROUND((SUM(B56:B56)+COUNTIF(B56:B56,-1))/COUNTIF(B56:B56,"&gt;-1"),T56),ROUND(AVERAGE(B56:B56),T56))))</f>
        <v>168</v>
      </c>
      <c r="G56" s="63">
        <f>IF(F56="","",IF(VLOOKUP(A56,Test_Limits,2,FALSE)="","",VLOOKUP(A56,Test_Limits,2,FALSE)))</f>
        <v>0</v>
      </c>
      <c r="H56" s="49" t="str">
        <f>IF(G56="","",IF(AND(D56&lt;G56,D56&lt;&gt;U56),IF(LEFT(VLOOKUP(A56,Test_Limits,5,FALSE),2)="PF","Fail","Info"),"Pass"))</f>
        <v>Pass</v>
      </c>
      <c r="I56" s="60">
        <f>IF(F56="","",IF(VLOOKUP(A56,Test_Limits,3,FALSE)="","",VLOOKUP(A56,Test_Limits,3,FALSE)))</f>
        <v>400</v>
      </c>
      <c r="J56" s="49" t="str">
        <f>IF(I56="","",IF(AND(E56&gt;I56,E56&lt;&gt;U56),IF(RIGHT(VLOOKUP(A56,Test_Limits,5,FALSE),2)="PF","Fail","Info"),"Pass"))</f>
        <v>Pass</v>
      </c>
      <c r="K56" s="126"/>
      <c r="L56" s="126"/>
      <c r="Q56" s="11"/>
      <c r="R56" s="177">
        <f t="shared" si="16"/>
        <v>-1000000</v>
      </c>
      <c r="S56" s="177">
        <f t="shared" si="17"/>
        <v>1000000</v>
      </c>
      <c r="T56" s="178">
        <f>VLOOKUP(A56,Test_Limits,6,FALSE)</f>
        <v>1</v>
      </c>
      <c r="U56" s="178" t="str">
        <f>IF(VLOOKUP(A56,Test_Limits,7,FALSE)&lt;&gt;"",VLOOKUP(A56,Test_Limits,7,FALSE),"")</f>
        <v/>
      </c>
      <c r="V56" s="177">
        <f>IF(H56="",0,VLOOKUP(A56,Test_Limits,8,FALSE))</f>
        <v>0</v>
      </c>
      <c r="W56" s="177">
        <f t="shared" si="2"/>
        <v>0</v>
      </c>
      <c r="X56" s="177">
        <f>IF(J56="",0,VLOOKUP(A56,Test_Limits,9,FALSE))</f>
        <v>0</v>
      </c>
      <c r="Y56" s="177">
        <f t="shared" si="3"/>
        <v>0</v>
      </c>
    </row>
    <row r="57" spans="1:25" s="110" customFormat="1" ht="13.5" x14ac:dyDescent="0.25">
      <c r="A57" s="1" t="s">
        <v>1150</v>
      </c>
      <c r="B57" s="3"/>
      <c r="C57" s="30"/>
      <c r="D57" s="63" t="str">
        <f>IF(C57="","",MIN(B57:B57))</f>
        <v/>
      </c>
      <c r="E57" s="60" t="str">
        <f>IF(C57="","",MAX(B57:B57))</f>
        <v/>
      </c>
      <c r="F57" s="29" t="str">
        <f>IF(C57="","",IF(C57="    N/A","",IF(COUNTIF(B57:B57,"&gt;-1")&gt;0,ROUND((SUM(B57:B57)+COUNTIF(B57:B57,-1))/COUNTIF(B57:B57,"&gt;-1"),T57),ROUND(AVERAGE(B57:B57),T57))))</f>
        <v/>
      </c>
      <c r="G57" s="63" t="str">
        <f>IF(F57="","",IF(VLOOKUP(A57,Test_Limits,2,FALSE)="","",VLOOKUP(A57,Test_Limits,2,FALSE)))</f>
        <v/>
      </c>
      <c r="H57" s="49" t="str">
        <f>IF(G57="","",IF(AND(D57&lt;G57,D57&lt;&gt;U57),IF(LEFT(VLOOKUP(A57,Test_Limits,5,FALSE),2)="PF","Fail","Info"),"Pass"))</f>
        <v/>
      </c>
      <c r="I57" s="60" t="str">
        <f>IF(F57="","",IF(VLOOKUP(A57,Test_Limits,3,FALSE)="","",VLOOKUP(A57,Test_Limits,3,FALSE)))</f>
        <v/>
      </c>
      <c r="J57" s="49" t="str">
        <f>IF(I57="","",IF(AND(E57&gt;I57,E57&lt;&gt;U57),IF(RIGHT(VLOOKUP(A57,Test_Limits,5,FALSE),2)="PF","Fail","Info"),"Pass"))</f>
        <v/>
      </c>
      <c r="K57" s="126"/>
      <c r="L57" s="126"/>
      <c r="Q57" s="11"/>
      <c r="R57" s="177">
        <f t="shared" si="16"/>
        <v>-1000000</v>
      </c>
      <c r="S57" s="177">
        <f t="shared" si="17"/>
        <v>1000000</v>
      </c>
      <c r="T57" s="178" t="e">
        <f>VLOOKUP(A57,Test_Limits,6,FALSE)</f>
        <v>#N/A</v>
      </c>
      <c r="U57" s="178" t="e">
        <f>IF(VLOOKUP(A57,Test_Limits,7,FALSE)&lt;&gt;"",VLOOKUP(A57,Test_Limits,7,FALSE),"")</f>
        <v>#N/A</v>
      </c>
      <c r="V57" s="177">
        <f>IF(H57="",0,VLOOKUP(A57,Test_Limits,8,FALSE))</f>
        <v>0</v>
      </c>
      <c r="W57" s="177">
        <f t="shared" si="2"/>
        <v>0</v>
      </c>
      <c r="X57" s="177">
        <f>IF(J57="",0,VLOOKUP(A57,Test_Limits,9,FALSE))</f>
        <v>0</v>
      </c>
      <c r="Y57" s="177">
        <f t="shared" si="3"/>
        <v>0</v>
      </c>
    </row>
    <row r="58" spans="1:25" s="110" customFormat="1" ht="13.5" x14ac:dyDescent="0.25">
      <c r="A58" s="1" t="s">
        <v>116</v>
      </c>
      <c r="B58" s="3">
        <v>1</v>
      </c>
      <c r="C58" s="30" t="s">
        <v>1141</v>
      </c>
      <c r="D58" s="63">
        <f>IF(C58="","",MIN(B58:B58))</f>
        <v>1</v>
      </c>
      <c r="E58" s="60">
        <f>IF(C58="","",MAX(B58:B58))</f>
        <v>1</v>
      </c>
      <c r="F58" s="29">
        <f>IF(C58="","",IF(C58="    N/A","",IF(COUNTIF(B58:B58,"&gt;-1")&gt;0,ROUND((SUM(B58:B58)+COUNTIF(B58:B58,-1))/COUNTIF(B58:B58,"&gt;-1"),T58),ROUND(AVERAGE(B58:B58),T58))))</f>
        <v>1</v>
      </c>
      <c r="G58" s="63">
        <f>IF(F58="","",IF(VLOOKUP(A58,Test_Limits,2,FALSE)="","",VLOOKUP(A58,Test_Limits,2,FALSE)))</f>
        <v>0</v>
      </c>
      <c r="H58" s="49" t="str">
        <f>IF(G58="","",IF(AND(D58&lt;G58,D58&lt;&gt;U58),IF(LEFT(VLOOKUP(A58,Test_Limits,5,FALSE),2)="PF","Fail","Info"),"Pass"))</f>
        <v>Pass</v>
      </c>
      <c r="I58" s="60">
        <f>IF(F58="","",IF(VLOOKUP(A58,Test_Limits,3,FALSE)="","",VLOOKUP(A58,Test_Limits,3,FALSE)))</f>
        <v>1</v>
      </c>
      <c r="J58" s="49" t="str">
        <f>IF(I58="","",IF(AND(E58&gt;I58,E58&lt;&gt;U58),IF(RIGHT(VLOOKUP(A58,Test_Limits,5,FALSE),2)="PF","Fail","Info"),"Pass"))</f>
        <v>Pass</v>
      </c>
      <c r="K58" s="126"/>
      <c r="L58" s="126"/>
      <c r="Q58" s="11"/>
      <c r="R58" s="177">
        <f t="shared" si="16"/>
        <v>-1000000</v>
      </c>
      <c r="S58" s="177">
        <f t="shared" si="17"/>
        <v>1000000</v>
      </c>
      <c r="T58" s="178">
        <f>VLOOKUP(A58,Test_Limits,6,FALSE)</f>
        <v>0</v>
      </c>
      <c r="U58" s="178" t="str">
        <f>IF(VLOOKUP(A58,Test_Limits,7,FALSE)&lt;&gt;"",VLOOKUP(A58,Test_Limits,7,FALSE),"")</f>
        <v/>
      </c>
      <c r="V58" s="177">
        <f>IF(H58="",0,VLOOKUP(A58,Test_Limits,8,FALSE))</f>
        <v>0</v>
      </c>
      <c r="W58" s="177">
        <f t="shared" si="2"/>
        <v>0</v>
      </c>
      <c r="X58" s="177">
        <f>IF(J58="",0,VLOOKUP(A58,Test_Limits,9,FALSE))</f>
        <v>0</v>
      </c>
      <c r="Y58" s="177">
        <f t="shared" si="3"/>
        <v>0</v>
      </c>
    </row>
    <row r="59" spans="1:25" s="110" customFormat="1" ht="13.5" x14ac:dyDescent="0.25">
      <c r="A59" s="1" t="s">
        <v>117</v>
      </c>
      <c r="B59" s="3">
        <v>300</v>
      </c>
      <c r="C59" s="30" t="s">
        <v>1146</v>
      </c>
      <c r="D59" s="63">
        <f>IF(C59="","",MIN(B59:B59))</f>
        <v>300</v>
      </c>
      <c r="E59" s="60">
        <f>IF(C59="","",MAX(B59:B59))</f>
        <v>300</v>
      </c>
      <c r="F59" s="29">
        <f>IF(C59="","",IF(C59="    N/A","",IF(COUNTIF(B59:B59,"&gt;-1")&gt;0,ROUND((SUM(B59:B59)+COUNTIF(B59:B59,-1))/COUNTIF(B59:B59,"&gt;-1"),T59),ROUND(AVERAGE(B59:B59),T59))))</f>
        <v>300</v>
      </c>
      <c r="G59" s="63">
        <f>IF(F59="","",IF(VLOOKUP(A59,Test_Limits,2,FALSE)="","",VLOOKUP(A59,Test_Limits,2,FALSE)))</f>
        <v>45</v>
      </c>
      <c r="H59" s="49" t="str">
        <f>IF(G59="","",IF(AND(D59&lt;G59,D59&lt;&gt;U59),IF(LEFT(VLOOKUP(A59,Test_Limits,5,FALSE),2)="PF","Fail","Info"),"Pass"))</f>
        <v>Pass</v>
      </c>
      <c r="I59" s="60">
        <f>IF(F59="","",IF(VLOOKUP(A59,Test_Limits,3,FALSE)="","",VLOOKUP(A59,Test_Limits,3,FALSE)))</f>
        <v>300</v>
      </c>
      <c r="J59" s="49" t="str">
        <f>IF(I59="","",IF(AND(E59&gt;I59,E59&lt;&gt;U59),IF(RIGHT(VLOOKUP(A59,Test_Limits,5,FALSE),2)="PF","Fail","Info"),"Pass"))</f>
        <v>Pass</v>
      </c>
      <c r="K59" s="126"/>
      <c r="L59" s="126"/>
      <c r="Q59" s="11"/>
      <c r="R59" s="177">
        <f t="shared" si="16"/>
        <v>-1000000</v>
      </c>
      <c r="S59" s="177">
        <f t="shared" si="17"/>
        <v>1000000</v>
      </c>
      <c r="T59" s="178">
        <f>VLOOKUP(A59,Test_Limits,6,FALSE)</f>
        <v>1</v>
      </c>
      <c r="U59" s="178">
        <f>IF(VLOOKUP(A59,Test_Limits,7,FALSE)&lt;&gt;"",VLOOKUP(A59,Test_Limits,7,FALSE),"")</f>
        <v>0</v>
      </c>
      <c r="V59" s="177">
        <f>IF(H59="",0,VLOOKUP(A59,Test_Limits,8,FALSE))</f>
        <v>3</v>
      </c>
      <c r="W59" s="177">
        <f t="shared" si="2"/>
        <v>3</v>
      </c>
      <c r="X59" s="177">
        <f>IF(J59="",0,VLOOKUP(A59,Test_Limits,9,FALSE))</f>
        <v>0</v>
      </c>
      <c r="Y59" s="177">
        <f t="shared" si="3"/>
        <v>0</v>
      </c>
    </row>
    <row r="60" spans="1:25" s="110" customFormat="1" ht="13.5" x14ac:dyDescent="0.25">
      <c r="A60" s="1" t="s">
        <v>118</v>
      </c>
      <c r="B60" s="3">
        <v>300</v>
      </c>
      <c r="C60" s="30" t="s">
        <v>1146</v>
      </c>
      <c r="D60" s="63">
        <f>IF(C60="","",MIN(B60:B60))</f>
        <v>300</v>
      </c>
      <c r="E60" s="60">
        <f>IF(C60="","",MAX(B60:B60))</f>
        <v>300</v>
      </c>
      <c r="F60" s="29">
        <f>IF(C60="","",IF(C60="    N/A","",IF(COUNTIF(B60:B60,"&gt;-1")&gt;0,ROUND((SUM(B60:B60)+COUNTIF(B60:B60,-1))/COUNTIF(B60:B60,"&gt;-1"),T60),ROUND(AVERAGE(B60:B60),T60))))</f>
        <v>300</v>
      </c>
      <c r="G60" s="63">
        <f>IF(F60="","",IF(VLOOKUP(A60,Test_Limits,2,FALSE)="","",VLOOKUP(A60,Test_Limits,2,FALSE)))</f>
        <v>45</v>
      </c>
      <c r="H60" s="49" t="str">
        <f>IF(G60="","",IF(AND(D60&lt;G60,D60&lt;&gt;U60),IF(LEFT(VLOOKUP(A60,Test_Limits,5,FALSE),2)="PF","Fail","Info"),"Pass"))</f>
        <v>Pass</v>
      </c>
      <c r="I60" s="60">
        <f>IF(F60="","",IF(VLOOKUP(A60,Test_Limits,3,FALSE)="","",VLOOKUP(A60,Test_Limits,3,FALSE)))</f>
        <v>300</v>
      </c>
      <c r="J60" s="49" t="str">
        <f>IF(I60="","",IF(AND(E60&gt;I60,E60&lt;&gt;U60),IF(RIGHT(VLOOKUP(A60,Test_Limits,5,FALSE),2)="PF","Fail","Info"),"Pass"))</f>
        <v>Pass</v>
      </c>
      <c r="K60" s="126"/>
      <c r="L60" s="126"/>
      <c r="Q60" s="11"/>
      <c r="R60" s="177">
        <f t="shared" si="16"/>
        <v>-1000000</v>
      </c>
      <c r="S60" s="177">
        <f t="shared" si="17"/>
        <v>1000000</v>
      </c>
      <c r="T60" s="178">
        <f>VLOOKUP(A60,Test_Limits,6,FALSE)</f>
        <v>1</v>
      </c>
      <c r="U60" s="178">
        <f>IF(VLOOKUP(A60,Test_Limits,7,FALSE)&lt;&gt;"",VLOOKUP(A60,Test_Limits,7,FALSE),"")</f>
        <v>0</v>
      </c>
      <c r="V60" s="177">
        <f>IF(H60="",0,VLOOKUP(A60,Test_Limits,8,FALSE))</f>
        <v>3</v>
      </c>
      <c r="W60" s="177">
        <f t="shared" si="2"/>
        <v>3</v>
      </c>
      <c r="X60" s="177">
        <f>IF(J60="",0,VLOOKUP(A60,Test_Limits,9,FALSE))</f>
        <v>0</v>
      </c>
      <c r="Y60" s="177">
        <f t="shared" si="3"/>
        <v>0</v>
      </c>
    </row>
    <row r="61" spans="1:25" s="110" customFormat="1" ht="13.5" x14ac:dyDescent="0.25">
      <c r="A61" s="1" t="s">
        <v>1151</v>
      </c>
      <c r="B61" s="3"/>
      <c r="C61" s="30"/>
      <c r="D61" s="63" t="str">
        <f>IF(C61="","",MIN(B61:B61))</f>
        <v/>
      </c>
      <c r="E61" s="60" t="str">
        <f>IF(C61="","",MAX(B61:B61))</f>
        <v/>
      </c>
      <c r="F61" s="29" t="str">
        <f>IF(C61="","",IF(C61="    N/A","",IF(COUNTIF(B61:B61,"&gt;-1")&gt;0,ROUND((SUM(B61:B61)+COUNTIF(B61:B61,-1))/COUNTIF(B61:B61,"&gt;-1"),T61),ROUND(AVERAGE(B61:B61),T61))))</f>
        <v/>
      </c>
      <c r="G61" s="63" t="str">
        <f>IF(F61="","",IF(VLOOKUP(A61,Test_Limits,2,FALSE)="","",VLOOKUP(A61,Test_Limits,2,FALSE)))</f>
        <v/>
      </c>
      <c r="H61" s="49" t="str">
        <f>IF(G61="","",IF(AND(D61&lt;G61,D61&lt;&gt;U61),IF(LEFT(VLOOKUP(A61,Test_Limits,5,FALSE),2)="PF","Fail","Info"),"Pass"))</f>
        <v/>
      </c>
      <c r="I61" s="60" t="str">
        <f>IF(F61="","",IF(VLOOKUP(A61,Test_Limits,3,FALSE)="","",VLOOKUP(A61,Test_Limits,3,FALSE)))</f>
        <v/>
      </c>
      <c r="J61" s="49" t="str">
        <f>IF(I61="","",IF(AND(E61&gt;I61,E61&lt;&gt;U61),IF(RIGHT(VLOOKUP(A61,Test_Limits,5,FALSE),2)="PF","Fail","Info"),"Pass"))</f>
        <v/>
      </c>
      <c r="K61" s="126"/>
      <c r="L61" s="126"/>
      <c r="Q61" s="11"/>
      <c r="R61" s="177">
        <f t="shared" si="16"/>
        <v>-1000000</v>
      </c>
      <c r="S61" s="177">
        <f t="shared" si="17"/>
        <v>1000000</v>
      </c>
      <c r="T61" s="178" t="e">
        <f>VLOOKUP(A61,Test_Limits,6,FALSE)</f>
        <v>#N/A</v>
      </c>
      <c r="U61" s="178" t="e">
        <f>IF(VLOOKUP(A61,Test_Limits,7,FALSE)&lt;&gt;"",VLOOKUP(A61,Test_Limits,7,FALSE),"")</f>
        <v>#N/A</v>
      </c>
      <c r="V61" s="177">
        <f>IF(H61="",0,VLOOKUP(A61,Test_Limits,8,FALSE))</f>
        <v>0</v>
      </c>
      <c r="W61" s="177">
        <f t="shared" si="2"/>
        <v>0</v>
      </c>
      <c r="X61" s="177">
        <f>IF(J61="",0,VLOOKUP(A61,Test_Limits,9,FALSE))</f>
        <v>0</v>
      </c>
      <c r="Y61" s="177">
        <f t="shared" si="3"/>
        <v>0</v>
      </c>
    </row>
    <row r="62" spans="1:25" s="110" customFormat="1" ht="13.5" x14ac:dyDescent="0.25">
      <c r="A62" s="1" t="s">
        <v>128</v>
      </c>
      <c r="B62" s="3">
        <v>1</v>
      </c>
      <c r="C62" s="30" t="s">
        <v>1141</v>
      </c>
      <c r="D62" s="63">
        <f>IF(C62="","",MIN(B62:B62))</f>
        <v>1</v>
      </c>
      <c r="E62" s="60">
        <f>IF(C62="","",MAX(B62:B62))</f>
        <v>1</v>
      </c>
      <c r="F62" s="29">
        <f>IF(C62="","",IF(C62="    N/A","",IF(COUNTIF(B62:B62,"&gt;-1")&gt;0,ROUND((SUM(B62:B62)+COUNTIF(B62:B62,-1))/COUNTIF(B62:B62,"&gt;-1"),T62),ROUND(AVERAGE(B62:B62),T62))))</f>
        <v>1</v>
      </c>
      <c r="G62" s="63">
        <f>IF(F62="","",IF(VLOOKUP(A62,Test_Limits,2,FALSE)="","",VLOOKUP(A62,Test_Limits,2,FALSE)))</f>
        <v>1</v>
      </c>
      <c r="H62" s="49" t="str">
        <f>IF(G62="","",IF(AND(D62&lt;G62,D62&lt;&gt;U62),IF(LEFT(VLOOKUP(A62,Test_Limits,5,FALSE),2)="PF","Fail","Info"),"Pass"))</f>
        <v>Pass</v>
      </c>
      <c r="I62" s="60">
        <f>IF(F62="","",IF(VLOOKUP(A62,Test_Limits,3,FALSE)="","",VLOOKUP(A62,Test_Limits,3,FALSE)))</f>
        <v>1</v>
      </c>
      <c r="J62" s="49" t="str">
        <f>IF(I62="","",IF(AND(E62&gt;I62,E62&lt;&gt;U62),IF(RIGHT(VLOOKUP(A62,Test_Limits,5,FALSE),2)="PF","Fail","Info"),"Pass"))</f>
        <v>Pass</v>
      </c>
      <c r="K62" s="126"/>
      <c r="L62" s="126"/>
      <c r="Q62" s="11"/>
      <c r="R62" s="177">
        <f t="shared" si="16"/>
        <v>-1000000</v>
      </c>
      <c r="S62" s="177">
        <f t="shared" si="17"/>
        <v>1000000</v>
      </c>
      <c r="T62" s="178">
        <f>VLOOKUP(A62,Test_Limits,6,FALSE)</f>
        <v>0</v>
      </c>
      <c r="U62" s="178" t="str">
        <f>IF(VLOOKUP(A62,Test_Limits,7,FALSE)&lt;&gt;"",VLOOKUP(A62,Test_Limits,7,FALSE),"")</f>
        <v/>
      </c>
      <c r="V62" s="177">
        <f>IF(H62="",0,VLOOKUP(A62,Test_Limits,8,FALSE))</f>
        <v>3</v>
      </c>
      <c r="W62" s="177">
        <f t="shared" si="2"/>
        <v>3</v>
      </c>
      <c r="X62" s="177">
        <f>IF(J62="",0,VLOOKUP(A62,Test_Limits,9,FALSE))</f>
        <v>5</v>
      </c>
      <c r="Y62" s="177">
        <f t="shared" si="3"/>
        <v>5</v>
      </c>
    </row>
    <row r="63" spans="1:25" s="110" customFormat="1" ht="13.5" x14ac:dyDescent="0.25">
      <c r="A63" s="1" t="s">
        <v>129</v>
      </c>
      <c r="B63" s="3">
        <v>1</v>
      </c>
      <c r="C63" s="30" t="s">
        <v>1141</v>
      </c>
      <c r="D63" s="63">
        <f>IF(C63="","",MIN(B63:B63))</f>
        <v>1</v>
      </c>
      <c r="E63" s="60">
        <f>IF(C63="","",MAX(B63:B63))</f>
        <v>1</v>
      </c>
      <c r="F63" s="29">
        <f>IF(C63="","",IF(C63="    N/A","",IF(COUNTIF(B63:B63,"&gt;-1")&gt;0,ROUND((SUM(B63:B63)+COUNTIF(B63:B63,-1))/COUNTIF(B63:B63,"&gt;-1"),T63),ROUND(AVERAGE(B63:B63),T63))))</f>
        <v>1</v>
      </c>
      <c r="G63" s="63">
        <f>IF(F63="","",IF(VLOOKUP(A63,Test_Limits,2,FALSE)="","",VLOOKUP(A63,Test_Limits,2,FALSE)))</f>
        <v>1</v>
      </c>
      <c r="H63" s="49" t="str">
        <f>IF(G63="","",IF(AND(D63&lt;G63,D63&lt;&gt;U63),IF(LEFT(VLOOKUP(A63,Test_Limits,5,FALSE),2)="PF","Fail","Info"),"Pass"))</f>
        <v>Pass</v>
      </c>
      <c r="I63" s="60">
        <f>IF(F63="","",IF(VLOOKUP(A63,Test_Limits,3,FALSE)="","",VLOOKUP(A63,Test_Limits,3,FALSE)))</f>
        <v>1</v>
      </c>
      <c r="J63" s="49" t="str">
        <f>IF(I63="","",IF(AND(E63&gt;I63,E63&lt;&gt;U63),IF(RIGHT(VLOOKUP(A63,Test_Limits,5,FALSE),2)="PF","Fail","Info"),"Pass"))</f>
        <v>Pass</v>
      </c>
      <c r="K63" s="126"/>
      <c r="L63" s="126"/>
      <c r="Q63" s="11"/>
      <c r="R63" s="177">
        <f t="shared" si="16"/>
        <v>-1000000</v>
      </c>
      <c r="S63" s="177">
        <f t="shared" si="17"/>
        <v>1000000</v>
      </c>
      <c r="T63" s="178">
        <f>VLOOKUP(A63,Test_Limits,6,FALSE)</f>
        <v>0</v>
      </c>
      <c r="U63" s="178" t="str">
        <f>IF(VLOOKUP(A63,Test_Limits,7,FALSE)&lt;&gt;"",VLOOKUP(A63,Test_Limits,7,FALSE),"")</f>
        <v/>
      </c>
      <c r="V63" s="177">
        <f>IF(H63="",0,VLOOKUP(A63,Test_Limits,8,FALSE))</f>
        <v>3</v>
      </c>
      <c r="W63" s="177">
        <f t="shared" si="2"/>
        <v>3</v>
      </c>
      <c r="X63" s="177">
        <f>IF(J63="",0,VLOOKUP(A63,Test_Limits,9,FALSE))</f>
        <v>5</v>
      </c>
      <c r="Y63" s="177">
        <f t="shared" si="3"/>
        <v>5</v>
      </c>
    </row>
    <row r="64" spans="1:25" s="110" customFormat="1" ht="13.5" x14ac:dyDescent="0.25">
      <c r="A64" s="1" t="s">
        <v>130</v>
      </c>
      <c r="B64" s="3">
        <v>1</v>
      </c>
      <c r="C64" s="30" t="s">
        <v>1141</v>
      </c>
      <c r="D64" s="63">
        <f>IF(C64="","",MIN(B64:B64))</f>
        <v>1</v>
      </c>
      <c r="E64" s="60">
        <f>IF(C64="","",MAX(B64:B64))</f>
        <v>1</v>
      </c>
      <c r="F64" s="29">
        <f>IF(C64="","",IF(C64="    N/A","",IF(COUNTIF(B64:B64,"&gt;-1")&gt;0,ROUND((SUM(B64:B64)+COUNTIF(B64:B64,-1))/COUNTIF(B64:B64,"&gt;-1"),T64),ROUND(AVERAGE(B64:B64),T64))))</f>
        <v>1</v>
      </c>
      <c r="G64" s="63">
        <f>IF(F64="","",IF(VLOOKUP(A64,Test_Limits,2,FALSE)="","",VLOOKUP(A64,Test_Limits,2,FALSE)))</f>
        <v>0</v>
      </c>
      <c r="H64" s="49" t="str">
        <f>IF(G64="","",IF(AND(D64&lt;G64,D64&lt;&gt;U64),IF(LEFT(VLOOKUP(A64,Test_Limits,5,FALSE),2)="PF","Fail","Info"),"Pass"))</f>
        <v>Pass</v>
      </c>
      <c r="I64" s="60">
        <f>IF(F64="","",IF(VLOOKUP(A64,Test_Limits,3,FALSE)="","",VLOOKUP(A64,Test_Limits,3,FALSE)))</f>
        <v>1</v>
      </c>
      <c r="J64" s="49" t="str">
        <f>IF(I64="","",IF(AND(E64&gt;I64,E64&lt;&gt;U64),IF(RIGHT(VLOOKUP(A64,Test_Limits,5,FALSE),2)="PF","Fail","Info"),"Pass"))</f>
        <v>Pass</v>
      </c>
      <c r="K64" s="126"/>
      <c r="L64" s="126"/>
      <c r="Q64" s="11"/>
      <c r="R64" s="177">
        <f t="shared" si="16"/>
        <v>-1000000</v>
      </c>
      <c r="S64" s="177">
        <f t="shared" si="17"/>
        <v>1000000</v>
      </c>
      <c r="T64" s="178">
        <f>VLOOKUP(A64,Test_Limits,6,FALSE)</f>
        <v>0</v>
      </c>
      <c r="U64" s="178" t="str">
        <f>IF(VLOOKUP(A64,Test_Limits,7,FALSE)&lt;&gt;"",VLOOKUP(A64,Test_Limits,7,FALSE),"")</f>
        <v/>
      </c>
      <c r="V64" s="177">
        <f>IF(H64="",0,VLOOKUP(A64,Test_Limits,8,FALSE))</f>
        <v>5</v>
      </c>
      <c r="W64" s="177">
        <f t="shared" si="2"/>
        <v>5</v>
      </c>
      <c r="X64" s="177">
        <f>IF(J64="",0,VLOOKUP(A64,Test_Limits,9,FALSE))</f>
        <v>0</v>
      </c>
      <c r="Y64" s="177">
        <f t="shared" si="3"/>
        <v>0</v>
      </c>
    </row>
    <row r="65" spans="1:25" s="110" customFormat="1" ht="13.5" x14ac:dyDescent="0.25">
      <c r="A65" s="1" t="s">
        <v>132</v>
      </c>
      <c r="B65" s="3">
        <v>0</v>
      </c>
      <c r="C65" s="30" t="s">
        <v>1141</v>
      </c>
      <c r="D65" s="63">
        <f>IF(C65="","",MIN(B65:B65))</f>
        <v>0</v>
      </c>
      <c r="E65" s="60">
        <f>IF(C65="","",MAX(B65:B65))</f>
        <v>0</v>
      </c>
      <c r="F65" s="29">
        <f>IF(C65="","",IF(C65="    N/A","",IF(COUNTIF(B65:B65,"&gt;-1")&gt;0,ROUND((SUM(B65:B65)+COUNTIF(B65:B65,-1))/COUNTIF(B65:B65,"&gt;-1"),T65),ROUND(AVERAGE(B65:B65),T65))))</f>
        <v>0</v>
      </c>
      <c r="G65" s="63">
        <f>IF(F65="","",IF(VLOOKUP(A65,Test_Limits,2,FALSE)="","",VLOOKUP(A65,Test_Limits,2,FALSE)))</f>
        <v>0</v>
      </c>
      <c r="H65" s="49" t="str">
        <f>IF(G65="","",IF(AND(D65&lt;G65,D65&lt;&gt;U65),IF(LEFT(VLOOKUP(A65,Test_Limits,5,FALSE),2)="PF","Fail","Info"),"Pass"))</f>
        <v>Pass</v>
      </c>
      <c r="I65" s="60">
        <f>IF(F65="","",IF(VLOOKUP(A65,Test_Limits,3,FALSE)="","",VLOOKUP(A65,Test_Limits,3,FALSE)))</f>
        <v>1</v>
      </c>
      <c r="J65" s="49" t="str">
        <f>IF(I65="","",IF(AND(E65&gt;I65,E65&lt;&gt;U65),IF(RIGHT(VLOOKUP(A65,Test_Limits,5,FALSE),2)="PF","Fail","Info"),"Pass"))</f>
        <v>Pass</v>
      </c>
      <c r="K65" s="126"/>
      <c r="L65" s="126"/>
      <c r="Q65" s="11"/>
      <c r="R65" s="177">
        <f t="shared" si="16"/>
        <v>-1000000</v>
      </c>
      <c r="S65" s="177">
        <f t="shared" si="17"/>
        <v>1000000</v>
      </c>
      <c r="T65" s="178">
        <f>VLOOKUP(A65,Test_Limits,6,FALSE)</f>
        <v>0</v>
      </c>
      <c r="U65" s="178" t="str">
        <f>IF(VLOOKUP(A65,Test_Limits,7,FALSE)&lt;&gt;"",VLOOKUP(A65,Test_Limits,7,FALSE),"")</f>
        <v/>
      </c>
      <c r="V65" s="177">
        <f>IF(H65="",0,VLOOKUP(A65,Test_Limits,8,FALSE))</f>
        <v>5</v>
      </c>
      <c r="W65" s="177">
        <f t="shared" si="2"/>
        <v>5</v>
      </c>
      <c r="X65" s="177">
        <f>IF(J65="",0,VLOOKUP(A65,Test_Limits,9,FALSE))</f>
        <v>0</v>
      </c>
      <c r="Y65" s="177">
        <f t="shared" si="3"/>
        <v>0</v>
      </c>
    </row>
    <row r="66" spans="1:25" s="110" customFormat="1" ht="13.5" x14ac:dyDescent="0.25">
      <c r="A66" s="1" t="s">
        <v>1152</v>
      </c>
      <c r="B66" s="3"/>
      <c r="C66" s="30"/>
      <c r="D66" s="63" t="str">
        <f>IF(C66="","",MIN(B66:B66))</f>
        <v/>
      </c>
      <c r="E66" s="60" t="str">
        <f>IF(C66="","",MAX(B66:B66))</f>
        <v/>
      </c>
      <c r="F66" s="29" t="str">
        <f>IF(C66="","",IF(C66="    N/A","",IF(COUNTIF(B66:B66,"&gt;-1")&gt;0,ROUND((SUM(B66:B66)+COUNTIF(B66:B66,-1))/COUNTIF(B66:B66,"&gt;-1"),T66),ROUND(AVERAGE(B66:B66),T66))))</f>
        <v/>
      </c>
      <c r="G66" s="63" t="str">
        <f>IF(F66="","",IF(VLOOKUP(A66,Test_Limits,2,FALSE)="","",VLOOKUP(A66,Test_Limits,2,FALSE)))</f>
        <v/>
      </c>
      <c r="H66" s="49" t="str">
        <f>IF(G66="","",IF(AND(D66&lt;G66,D66&lt;&gt;U66),IF(LEFT(VLOOKUP(A66,Test_Limits,5,FALSE),2)="PF","Fail","Info"),"Pass"))</f>
        <v/>
      </c>
      <c r="I66" s="60" t="str">
        <f>IF(F66="","",IF(VLOOKUP(A66,Test_Limits,3,FALSE)="","",VLOOKUP(A66,Test_Limits,3,FALSE)))</f>
        <v/>
      </c>
      <c r="J66" s="49" t="str">
        <f>IF(I66="","",IF(AND(E66&gt;I66,E66&lt;&gt;U66),IF(RIGHT(VLOOKUP(A66,Test_Limits,5,FALSE),2)="PF","Fail","Info"),"Pass"))</f>
        <v/>
      </c>
      <c r="K66" s="126"/>
      <c r="L66" s="126"/>
      <c r="Q66" s="11"/>
      <c r="R66" s="177">
        <f t="shared" si="16"/>
        <v>-1000000</v>
      </c>
      <c r="S66" s="177">
        <f t="shared" si="17"/>
        <v>1000000</v>
      </c>
      <c r="T66" s="178" t="e">
        <f>VLOOKUP(A66,Test_Limits,6,FALSE)</f>
        <v>#N/A</v>
      </c>
      <c r="U66" s="178" t="e">
        <f>IF(VLOOKUP(A66,Test_Limits,7,FALSE)&lt;&gt;"",VLOOKUP(A66,Test_Limits,7,FALSE),"")</f>
        <v>#N/A</v>
      </c>
      <c r="V66" s="177">
        <f>IF(H66="",0,VLOOKUP(A66,Test_Limits,8,FALSE))</f>
        <v>0</v>
      </c>
      <c r="W66" s="177">
        <f t="shared" si="2"/>
        <v>0</v>
      </c>
      <c r="X66" s="177">
        <f>IF(J66="",0,VLOOKUP(A66,Test_Limits,9,FALSE))</f>
        <v>0</v>
      </c>
      <c r="Y66" s="177">
        <f t="shared" si="3"/>
        <v>0</v>
      </c>
    </row>
    <row r="67" spans="1:25" s="110" customFormat="1" ht="13.5" x14ac:dyDescent="0.25">
      <c r="A67" s="1" t="s">
        <v>133</v>
      </c>
      <c r="B67" s="3">
        <v>18.600000000000001</v>
      </c>
      <c r="C67" s="30" t="s">
        <v>1140</v>
      </c>
      <c r="D67" s="63">
        <f>IF(C67="","",MIN(B67:B67))</f>
        <v>18.600000000000001</v>
      </c>
      <c r="E67" s="60">
        <f>IF(C67="","",MAX(B67:B67))</f>
        <v>18.600000000000001</v>
      </c>
      <c r="F67" s="29">
        <f>IF(C67="","",IF(C67="    N/A","",IF(COUNTIF(B67:B67,"&gt;-1")&gt;0,ROUND((SUM(B67:B67)+COUNTIF(B67:B67,-1))/COUNTIF(B67:B67,"&gt;-1"),T67),ROUND(AVERAGE(B67:B67),T67))))</f>
        <v>18.600000000000001</v>
      </c>
      <c r="G67" s="63">
        <f>IF(F67="","",IF(VLOOKUP(A67,Test_Limits,2,FALSE)="","",VLOOKUP(A67,Test_Limits,2,FALSE)))</f>
        <v>15.5</v>
      </c>
      <c r="H67" s="49" t="str">
        <f>IF(G67="","",IF(AND(D67&lt;G67,D67&lt;&gt;U67),IF(LEFT(VLOOKUP(A67,Test_Limits,5,FALSE),2)="PF","Fail","Info"),"Pass"))</f>
        <v>Pass</v>
      </c>
      <c r="I67" s="60">
        <f>IF(F67="","",IF(VLOOKUP(A67,Test_Limits,3,FALSE)="","",VLOOKUP(A67,Test_Limits,3,FALSE)))</f>
        <v>20.5</v>
      </c>
      <c r="J67" s="49" t="str">
        <f>IF(I67="","",IF(AND(E67&gt;I67,E67&lt;&gt;U67),IF(RIGHT(VLOOKUP(A67,Test_Limits,5,FALSE),2)="PF","Fail","Info"),"Pass"))</f>
        <v>Pass</v>
      </c>
      <c r="K67" s="126"/>
      <c r="L67" s="126"/>
      <c r="Q67" s="11"/>
      <c r="R67" s="177">
        <f t="shared" si="16"/>
        <v>-1000000</v>
      </c>
      <c r="S67" s="177">
        <f t="shared" si="17"/>
        <v>1000000</v>
      </c>
      <c r="T67" s="178">
        <f>VLOOKUP(A67,Test_Limits,6,FALSE)</f>
        <v>1</v>
      </c>
      <c r="U67" s="178" t="str">
        <f>IF(VLOOKUP(A67,Test_Limits,7,FALSE)&lt;&gt;"",VLOOKUP(A67,Test_Limits,7,FALSE),"")</f>
        <v/>
      </c>
      <c r="V67" s="177">
        <f>IF(H67="",0,VLOOKUP(A67,Test_Limits,8,FALSE))</f>
        <v>0</v>
      </c>
      <c r="W67" s="177">
        <f t="shared" si="2"/>
        <v>0</v>
      </c>
      <c r="X67" s="177">
        <f>IF(J67="",0,VLOOKUP(A67,Test_Limits,9,FALSE))</f>
        <v>3</v>
      </c>
      <c r="Y67" s="177">
        <f t="shared" si="3"/>
        <v>3</v>
      </c>
    </row>
    <row r="68" spans="1:25" s="110" customFormat="1" ht="13.5" x14ac:dyDescent="0.25">
      <c r="A68" s="1" t="s">
        <v>134</v>
      </c>
      <c r="B68" s="3">
        <v>18.399999999999999</v>
      </c>
      <c r="C68" s="30" t="s">
        <v>1140</v>
      </c>
      <c r="D68" s="63">
        <f>IF(C68="","",MIN(B68:B68))</f>
        <v>18.399999999999999</v>
      </c>
      <c r="E68" s="60">
        <f>IF(C68="","",MAX(B68:B68))</f>
        <v>18.399999999999999</v>
      </c>
      <c r="F68" s="29">
        <f>IF(C68="","",IF(C68="    N/A","",IF(COUNTIF(B68:B68,"&gt;-1")&gt;0,ROUND((SUM(B68:B68)+COUNTIF(B68:B68,-1))/COUNTIF(B68:B68,"&gt;-1"),T68),ROUND(AVERAGE(B68:B68),T68))))</f>
        <v>18.399999999999999</v>
      </c>
      <c r="G68" s="63">
        <f>IF(F68="","",IF(VLOOKUP(A68,Test_Limits,2,FALSE)="","",VLOOKUP(A68,Test_Limits,2,FALSE)))</f>
        <v>15.5</v>
      </c>
      <c r="H68" s="49" t="str">
        <f>IF(G68="","",IF(AND(D68&lt;G68,D68&lt;&gt;U68),IF(LEFT(VLOOKUP(A68,Test_Limits,5,FALSE),2)="PF","Fail","Info"),"Pass"))</f>
        <v>Pass</v>
      </c>
      <c r="I68" s="60">
        <f>IF(F68="","",IF(VLOOKUP(A68,Test_Limits,3,FALSE)="","",VLOOKUP(A68,Test_Limits,3,FALSE)))</f>
        <v>20.5</v>
      </c>
      <c r="J68" s="49" t="str">
        <f>IF(I68="","",IF(AND(E68&gt;I68,E68&lt;&gt;U68),IF(RIGHT(VLOOKUP(A68,Test_Limits,5,FALSE),2)="PF","Fail","Info"),"Pass"))</f>
        <v>Pass</v>
      </c>
      <c r="K68" s="126"/>
      <c r="L68" s="126"/>
      <c r="Q68" s="11"/>
      <c r="R68" s="177">
        <f t="shared" si="16"/>
        <v>-1000000</v>
      </c>
      <c r="S68" s="177">
        <f t="shared" si="17"/>
        <v>1000000</v>
      </c>
      <c r="T68" s="178">
        <f>VLOOKUP(A68,Test_Limits,6,FALSE)</f>
        <v>1</v>
      </c>
      <c r="U68" s="178" t="str">
        <f>IF(VLOOKUP(A68,Test_Limits,7,FALSE)&lt;&gt;"",VLOOKUP(A68,Test_Limits,7,FALSE),"")</f>
        <v/>
      </c>
      <c r="V68" s="177">
        <f>IF(H68="",0,VLOOKUP(A68,Test_Limits,8,FALSE))</f>
        <v>0</v>
      </c>
      <c r="W68" s="177">
        <f t="shared" si="2"/>
        <v>0</v>
      </c>
      <c r="X68" s="177">
        <f>IF(J68="",0,VLOOKUP(A68,Test_Limits,9,FALSE))</f>
        <v>3</v>
      </c>
      <c r="Y68" s="177">
        <f t="shared" si="3"/>
        <v>3</v>
      </c>
    </row>
    <row r="69" spans="1:25" s="110" customFormat="1" ht="13.5" x14ac:dyDescent="0.25">
      <c r="A69" s="1" t="s">
        <v>135</v>
      </c>
      <c r="B69" s="3">
        <v>8.6999999999999993</v>
      </c>
      <c r="C69" s="30" t="s">
        <v>1140</v>
      </c>
      <c r="D69" s="63">
        <f>IF(C69="","",MIN(B69:B69))</f>
        <v>8.6999999999999993</v>
      </c>
      <c r="E69" s="60">
        <f>IF(C69="","",MAX(B69:B69))</f>
        <v>8.6999999999999993</v>
      </c>
      <c r="F69" s="29">
        <f>IF(C69="","",IF(C69="    N/A","",IF(COUNTIF(B69:B69,"&gt;-1")&gt;0,ROUND((SUM(B69:B69)+COUNTIF(B69:B69,-1))/COUNTIF(B69:B69,"&gt;-1"),T69),ROUND(AVERAGE(B69:B69),T69))))</f>
        <v>8.6999999999999993</v>
      </c>
      <c r="G69" s="63">
        <f>IF(F69="","",IF(VLOOKUP(A69,Test_Limits,2,FALSE)="","",VLOOKUP(A69,Test_Limits,2,FALSE)))</f>
        <v>7</v>
      </c>
      <c r="H69" s="49" t="str">
        <f>IF(G69="","",IF(AND(D69&lt;G69,D69&lt;&gt;U69),IF(LEFT(VLOOKUP(A69,Test_Limits,5,FALSE),2)="PF","Fail","Info"),"Pass"))</f>
        <v>Pass</v>
      </c>
      <c r="I69" s="60">
        <f>IF(F69="","",IF(VLOOKUP(A69,Test_Limits,3,FALSE)="","",VLOOKUP(A69,Test_Limits,3,FALSE)))</f>
        <v>10</v>
      </c>
      <c r="J69" s="49" t="str">
        <f>IF(I69="","",IF(AND(E69&gt;I69,E69&lt;&gt;U69),IF(RIGHT(VLOOKUP(A69,Test_Limits,5,FALSE),2)="PF","Fail","Info"),"Pass"))</f>
        <v>Pass</v>
      </c>
      <c r="K69" s="126"/>
      <c r="L69" s="126"/>
      <c r="Q69" s="11"/>
      <c r="R69" s="177">
        <f t="shared" si="16"/>
        <v>-1000000</v>
      </c>
      <c r="S69" s="177">
        <f t="shared" si="17"/>
        <v>1000000</v>
      </c>
      <c r="T69" s="178">
        <f>VLOOKUP(A69,Test_Limits,6,FALSE)</f>
        <v>1</v>
      </c>
      <c r="U69" s="178" t="str">
        <f>IF(VLOOKUP(A69,Test_Limits,7,FALSE)&lt;&gt;"",VLOOKUP(A69,Test_Limits,7,FALSE),"")</f>
        <v/>
      </c>
      <c r="V69" s="177">
        <f>IF(H69="",0,VLOOKUP(A69,Test_Limits,8,FALSE))</f>
        <v>0</v>
      </c>
      <c r="W69" s="177">
        <f t="shared" si="2"/>
        <v>0</v>
      </c>
      <c r="X69" s="177">
        <f>IF(J69="",0,VLOOKUP(A69,Test_Limits,9,FALSE))</f>
        <v>5</v>
      </c>
      <c r="Y69" s="177">
        <f t="shared" si="3"/>
        <v>5</v>
      </c>
    </row>
    <row r="70" spans="1:25" s="110" customFormat="1" ht="13.5" x14ac:dyDescent="0.25">
      <c r="A70" s="1" t="s">
        <v>136</v>
      </c>
      <c r="B70" s="3">
        <v>-1</v>
      </c>
      <c r="C70" s="30" t="s">
        <v>1141</v>
      </c>
      <c r="D70" s="63">
        <f>IF(C70="","",MIN(B70:B70))</f>
        <v>-1</v>
      </c>
      <c r="E70" s="60">
        <f>IF(C70="","",MAX(B70:B70))</f>
        <v>-1</v>
      </c>
      <c r="F70" s="29">
        <f>IF(C70="","",IF(C70="    N/A","",IF(COUNTIF(B70:B70,"&gt;-1")&gt;0,ROUND((SUM(B70:B70)+COUNTIF(B70:B70,-1))/COUNTIF(B70:B70,"&gt;-1"),T70),ROUND(AVERAGE(B70:B70),T70))))</f>
        <v>-1</v>
      </c>
      <c r="G70" s="63">
        <f>IF(F70="","",IF(VLOOKUP(A70,Test_Limits,2,FALSE)="","",VLOOKUP(A70,Test_Limits,2,FALSE)))</f>
        <v>-1</v>
      </c>
      <c r="H70" s="49" t="str">
        <f>IF(G70="","",IF(AND(D70&lt;G70,D70&lt;&gt;U70),IF(LEFT(VLOOKUP(A70,Test_Limits,5,FALSE),2)="PF","Fail","Info"),"Pass"))</f>
        <v>Pass</v>
      </c>
      <c r="I70" s="60">
        <f>IF(F70="","",IF(VLOOKUP(A70,Test_Limits,3,FALSE)="","",VLOOKUP(A70,Test_Limits,3,FALSE)))</f>
        <v>2.8</v>
      </c>
      <c r="J70" s="49" t="str">
        <f>IF(I70="","",IF(AND(E70&gt;I70,E70&lt;&gt;U70),IF(RIGHT(VLOOKUP(A70,Test_Limits,5,FALSE),2)="PF","Fail","Info"),"Pass"))</f>
        <v>Pass</v>
      </c>
      <c r="K70" s="126"/>
      <c r="L70" s="126"/>
      <c r="Q70" s="11"/>
      <c r="R70" s="177">
        <f t="shared" si="16"/>
        <v>-1000000</v>
      </c>
      <c r="S70" s="177">
        <f t="shared" si="17"/>
        <v>1000000</v>
      </c>
      <c r="T70" s="178">
        <f>VLOOKUP(A70,Test_Limits,6,FALSE)</f>
        <v>1</v>
      </c>
      <c r="U70" s="178" t="str">
        <f>IF(VLOOKUP(A70,Test_Limits,7,FALSE)&lt;&gt;"",VLOOKUP(A70,Test_Limits,7,FALSE),"")</f>
        <v/>
      </c>
      <c r="V70" s="177">
        <f>IF(H70="",0,VLOOKUP(A70,Test_Limits,8,FALSE))</f>
        <v>0</v>
      </c>
      <c r="W70" s="177">
        <f t="shared" si="2"/>
        <v>0</v>
      </c>
      <c r="X70" s="177">
        <f>IF(J70="",0,VLOOKUP(A70,Test_Limits,9,FALSE))</f>
        <v>5</v>
      </c>
      <c r="Y70" s="177">
        <f t="shared" si="3"/>
        <v>5</v>
      </c>
    </row>
    <row r="71" spans="1:25" s="110" customFormat="1" ht="13.5" x14ac:dyDescent="0.25">
      <c r="A71" s="1" t="s">
        <v>137</v>
      </c>
      <c r="B71" s="3">
        <v>18.600000000000001</v>
      </c>
      <c r="C71" s="30" t="s">
        <v>1140</v>
      </c>
      <c r="D71" s="63">
        <f>IF(C71="","",MIN(B71:B71))</f>
        <v>18.600000000000001</v>
      </c>
      <c r="E71" s="60">
        <f>IF(C71="","",MAX(B71:B71))</f>
        <v>18.600000000000001</v>
      </c>
      <c r="F71" s="29">
        <f>IF(C71="","",IF(C71="    N/A","",IF(COUNTIF(B71:B71,"&gt;-1")&gt;0,ROUND((SUM(B71:B71)+COUNTIF(B71:B71,-1))/COUNTIF(B71:B71,"&gt;-1"),T71),ROUND(AVERAGE(B71:B71),T71))))</f>
        <v>18.600000000000001</v>
      </c>
      <c r="G71" s="63">
        <f>IF(F71="","",IF(VLOOKUP(A71,Test_Limits,2,FALSE)="","",VLOOKUP(A71,Test_Limits,2,FALSE)))</f>
        <v>15.5</v>
      </c>
      <c r="H71" s="49" t="str">
        <f>IF(G71="","",IF(AND(D71&lt;G71,D71&lt;&gt;U71),IF(LEFT(VLOOKUP(A71,Test_Limits,5,FALSE),2)="PF","Fail","Info"),"Pass"))</f>
        <v>Pass</v>
      </c>
      <c r="I71" s="60">
        <f>IF(F71="","",IF(VLOOKUP(A71,Test_Limits,3,FALSE)="","",VLOOKUP(A71,Test_Limits,3,FALSE)))</f>
        <v>20.5</v>
      </c>
      <c r="J71" s="49" t="str">
        <f>IF(I71="","",IF(AND(E71&gt;I71,E71&lt;&gt;U71),IF(RIGHT(VLOOKUP(A71,Test_Limits,5,FALSE),2)="PF","Fail","Info"),"Pass"))</f>
        <v>Pass</v>
      </c>
      <c r="K71" s="126"/>
      <c r="L71" s="126"/>
      <c r="Q71" s="11"/>
      <c r="R71" s="177">
        <f t="shared" si="16"/>
        <v>-1000000</v>
      </c>
      <c r="S71" s="177">
        <f t="shared" si="17"/>
        <v>1000000</v>
      </c>
      <c r="T71" s="178">
        <f>VLOOKUP(A71,Test_Limits,6,FALSE)</f>
        <v>1</v>
      </c>
      <c r="U71" s="178" t="str">
        <f>IF(VLOOKUP(A71,Test_Limits,7,FALSE)&lt;&gt;"",VLOOKUP(A71,Test_Limits,7,FALSE),"")</f>
        <v/>
      </c>
      <c r="V71" s="177">
        <f>IF(H71="",0,VLOOKUP(A71,Test_Limits,8,FALSE))</f>
        <v>0</v>
      </c>
      <c r="W71" s="177">
        <f t="shared" si="2"/>
        <v>0</v>
      </c>
      <c r="X71" s="177">
        <f>IF(J71="",0,VLOOKUP(A71,Test_Limits,9,FALSE))</f>
        <v>3</v>
      </c>
      <c r="Y71" s="177">
        <f t="shared" si="3"/>
        <v>3</v>
      </c>
    </row>
    <row r="72" spans="1:25" s="110" customFormat="1" ht="13.5" x14ac:dyDescent="0.25">
      <c r="A72" s="1" t="s">
        <v>138</v>
      </c>
      <c r="B72" s="3">
        <v>18.600000000000001</v>
      </c>
      <c r="C72" s="30" t="s">
        <v>1140</v>
      </c>
      <c r="D72" s="63">
        <f>IF(C72="","",MIN(B72:B72))</f>
        <v>18.600000000000001</v>
      </c>
      <c r="E72" s="60">
        <f>IF(C72="","",MAX(B72:B72))</f>
        <v>18.600000000000001</v>
      </c>
      <c r="F72" s="29">
        <f>IF(C72="","",IF(C72="    N/A","",IF(COUNTIF(B72:B72,"&gt;-1")&gt;0,ROUND((SUM(B72:B72)+COUNTIF(B72:B72,-1))/COUNTIF(B72:B72,"&gt;-1"),T72),ROUND(AVERAGE(B72:B72),T72))))</f>
        <v>18.600000000000001</v>
      </c>
      <c r="G72" s="63">
        <f>IF(F72="","",IF(VLOOKUP(A72,Test_Limits,2,FALSE)="","",VLOOKUP(A72,Test_Limits,2,FALSE)))</f>
        <v>15.5</v>
      </c>
      <c r="H72" s="49" t="str">
        <f>IF(G72="","",IF(AND(D72&lt;G72,D72&lt;&gt;U72),IF(LEFT(VLOOKUP(A72,Test_Limits,5,FALSE),2)="PF","Fail","Info"),"Pass"))</f>
        <v>Pass</v>
      </c>
      <c r="I72" s="60">
        <f>IF(F72="","",IF(VLOOKUP(A72,Test_Limits,3,FALSE)="","",VLOOKUP(A72,Test_Limits,3,FALSE)))</f>
        <v>20.5</v>
      </c>
      <c r="J72" s="49" t="str">
        <f>IF(I72="","",IF(AND(E72&gt;I72,E72&lt;&gt;U72),IF(RIGHT(VLOOKUP(A72,Test_Limits,5,FALSE),2)="PF","Fail","Info"),"Pass"))</f>
        <v>Pass</v>
      </c>
      <c r="K72" s="126"/>
      <c r="L72" s="126"/>
      <c r="Q72" s="11"/>
      <c r="R72" s="177">
        <f t="shared" si="16"/>
        <v>-1000000</v>
      </c>
      <c r="S72" s="177">
        <f t="shared" si="17"/>
        <v>1000000</v>
      </c>
      <c r="T72" s="178">
        <f>VLOOKUP(A72,Test_Limits,6,FALSE)</f>
        <v>1</v>
      </c>
      <c r="U72" s="178" t="str">
        <f>IF(VLOOKUP(A72,Test_Limits,7,FALSE)&lt;&gt;"",VLOOKUP(A72,Test_Limits,7,FALSE),"")</f>
        <v/>
      </c>
      <c r="V72" s="177">
        <f>IF(H72="",0,VLOOKUP(A72,Test_Limits,8,FALSE))</f>
        <v>0</v>
      </c>
      <c r="W72" s="177">
        <f t="shared" si="2"/>
        <v>0</v>
      </c>
      <c r="X72" s="177">
        <f>IF(J72="",0,VLOOKUP(A72,Test_Limits,9,FALSE))</f>
        <v>3</v>
      </c>
      <c r="Y72" s="177">
        <f t="shared" si="3"/>
        <v>3</v>
      </c>
    </row>
    <row r="73" spans="1:25" s="110" customFormat="1" ht="13.5" x14ac:dyDescent="0.25">
      <c r="A73" s="1" t="s">
        <v>139</v>
      </c>
      <c r="B73" s="3">
        <v>18.399999999999999</v>
      </c>
      <c r="C73" s="30" t="s">
        <v>1140</v>
      </c>
      <c r="D73" s="63">
        <f>IF(C73="","",MIN(B73:B73))</f>
        <v>18.399999999999999</v>
      </c>
      <c r="E73" s="60">
        <f>IF(C73="","",MAX(B73:B73))</f>
        <v>18.399999999999999</v>
      </c>
      <c r="F73" s="29">
        <f>IF(C73="","",IF(C73="    N/A","",IF(COUNTIF(B73:B73,"&gt;-1")&gt;0,ROUND((SUM(B73:B73)+COUNTIF(B73:B73,-1))/COUNTIF(B73:B73,"&gt;-1"),T73),ROUND(AVERAGE(B73:B73),T73))))</f>
        <v>18.399999999999999</v>
      </c>
      <c r="G73" s="63">
        <f>IF(F73="","",IF(VLOOKUP(A73,Test_Limits,2,FALSE)="","",VLOOKUP(A73,Test_Limits,2,FALSE)))</f>
        <v>15.5</v>
      </c>
      <c r="H73" s="49" t="str">
        <f>IF(G73="","",IF(AND(D73&lt;G73,D73&lt;&gt;U73),IF(LEFT(VLOOKUP(A73,Test_Limits,5,FALSE),2)="PF","Fail","Info"),"Pass"))</f>
        <v>Pass</v>
      </c>
      <c r="I73" s="60">
        <f>IF(F73="","",IF(VLOOKUP(A73,Test_Limits,3,FALSE)="","",VLOOKUP(A73,Test_Limits,3,FALSE)))</f>
        <v>20.5</v>
      </c>
      <c r="J73" s="49" t="str">
        <f>IF(I73="","",IF(AND(E73&gt;I73,E73&lt;&gt;U73),IF(RIGHT(VLOOKUP(A73,Test_Limits,5,FALSE),2)="PF","Fail","Info"),"Pass"))</f>
        <v>Pass</v>
      </c>
      <c r="K73" s="126"/>
      <c r="L73" s="126"/>
      <c r="Q73" s="11"/>
      <c r="R73" s="177">
        <f t="shared" si="16"/>
        <v>-1000000</v>
      </c>
      <c r="S73" s="177">
        <f t="shared" si="17"/>
        <v>1000000</v>
      </c>
      <c r="T73" s="178">
        <f>VLOOKUP(A73,Test_Limits,6,FALSE)</f>
        <v>1</v>
      </c>
      <c r="U73" s="178" t="str">
        <f>IF(VLOOKUP(A73,Test_Limits,7,FALSE)&lt;&gt;"",VLOOKUP(A73,Test_Limits,7,FALSE),"")</f>
        <v/>
      </c>
      <c r="V73" s="177">
        <f>IF(H73="",0,VLOOKUP(A73,Test_Limits,8,FALSE))</f>
        <v>0</v>
      </c>
      <c r="W73" s="177">
        <f t="shared" si="2"/>
        <v>0</v>
      </c>
      <c r="X73" s="177">
        <f>IF(J73="",0,VLOOKUP(A73,Test_Limits,9,FALSE))</f>
        <v>3</v>
      </c>
      <c r="Y73" s="177">
        <f t="shared" si="3"/>
        <v>3</v>
      </c>
    </row>
    <row r="74" spans="1:25" s="110" customFormat="1" ht="13.5" x14ac:dyDescent="0.25">
      <c r="A74" s="1" t="s">
        <v>140</v>
      </c>
      <c r="B74" s="3">
        <v>18.399999999999999</v>
      </c>
      <c r="C74" s="30" t="s">
        <v>1140</v>
      </c>
      <c r="D74" s="63">
        <f>IF(C74="","",MIN(B74:B74))</f>
        <v>18.399999999999999</v>
      </c>
      <c r="E74" s="60">
        <f>IF(C74="","",MAX(B74:B74))</f>
        <v>18.399999999999999</v>
      </c>
      <c r="F74" s="29">
        <f>IF(C74="","",IF(C74="    N/A","",IF(COUNTIF(B74:B74,"&gt;-1")&gt;0,ROUND((SUM(B74:B74)+COUNTIF(B74:B74,-1))/COUNTIF(B74:B74,"&gt;-1"),T74),ROUND(AVERAGE(B74:B74),T74))))</f>
        <v>18.399999999999999</v>
      </c>
      <c r="G74" s="63">
        <f>IF(F74="","",IF(VLOOKUP(A74,Test_Limits,2,FALSE)="","",VLOOKUP(A74,Test_Limits,2,FALSE)))</f>
        <v>15.5</v>
      </c>
      <c r="H74" s="49" t="str">
        <f>IF(G74="","",IF(AND(D74&lt;G74,D74&lt;&gt;U74),IF(LEFT(VLOOKUP(A74,Test_Limits,5,FALSE),2)="PF","Fail","Info"),"Pass"))</f>
        <v>Pass</v>
      </c>
      <c r="I74" s="60">
        <f>IF(F74="","",IF(VLOOKUP(A74,Test_Limits,3,FALSE)="","",VLOOKUP(A74,Test_Limits,3,FALSE)))</f>
        <v>20.5</v>
      </c>
      <c r="J74" s="49" t="str">
        <f>IF(I74="","",IF(AND(E74&gt;I74,E74&lt;&gt;U74),IF(RIGHT(VLOOKUP(A74,Test_Limits,5,FALSE),2)="PF","Fail","Info"),"Pass"))</f>
        <v>Pass</v>
      </c>
      <c r="K74" s="126"/>
      <c r="L74" s="126"/>
      <c r="Q74" s="11"/>
      <c r="R74" s="177">
        <f t="shared" si="16"/>
        <v>-1000000</v>
      </c>
      <c r="S74" s="177">
        <f t="shared" si="17"/>
        <v>1000000</v>
      </c>
      <c r="T74" s="178">
        <f>VLOOKUP(A74,Test_Limits,6,FALSE)</f>
        <v>1</v>
      </c>
      <c r="U74" s="178" t="str">
        <f>IF(VLOOKUP(A74,Test_Limits,7,FALSE)&lt;&gt;"",VLOOKUP(A74,Test_Limits,7,FALSE),"")</f>
        <v/>
      </c>
      <c r="V74" s="177">
        <f>IF(H74="",0,VLOOKUP(A74,Test_Limits,8,FALSE))</f>
        <v>0</v>
      </c>
      <c r="W74" s="177">
        <f t="shared" si="2"/>
        <v>0</v>
      </c>
      <c r="X74" s="177">
        <f>IF(J74="",0,VLOOKUP(A74,Test_Limits,9,FALSE))</f>
        <v>3</v>
      </c>
      <c r="Y74" s="177">
        <f t="shared" si="3"/>
        <v>3</v>
      </c>
    </row>
    <row r="75" spans="1:25" s="110" customFormat="1" ht="13.5" x14ac:dyDescent="0.25">
      <c r="A75" s="1" t="s">
        <v>141</v>
      </c>
      <c r="B75" s="3">
        <v>8.6999999999999993</v>
      </c>
      <c r="C75" s="30" t="s">
        <v>1140</v>
      </c>
      <c r="D75" s="63">
        <f>IF(C75="","",MIN(B75:B75))</f>
        <v>8.6999999999999993</v>
      </c>
      <c r="E75" s="60">
        <f>IF(C75="","",MAX(B75:B75))</f>
        <v>8.6999999999999993</v>
      </c>
      <c r="F75" s="29">
        <f>IF(C75="","",IF(C75="    N/A","",IF(COUNTIF(B75:B75,"&gt;-1")&gt;0,ROUND((SUM(B75:B75)+COUNTIF(B75:B75,-1))/COUNTIF(B75:B75,"&gt;-1"),T75),ROUND(AVERAGE(B75:B75),T75))))</f>
        <v>8.6999999999999993</v>
      </c>
      <c r="G75" s="63">
        <f>IF(F75="","",IF(VLOOKUP(A75,Test_Limits,2,FALSE)="","",VLOOKUP(A75,Test_Limits,2,FALSE)))</f>
        <v>7</v>
      </c>
      <c r="H75" s="49" t="str">
        <f>IF(G75="","",IF(AND(D75&lt;G75,D75&lt;&gt;U75),IF(LEFT(VLOOKUP(A75,Test_Limits,5,FALSE),2)="PF","Fail","Info"),"Pass"))</f>
        <v>Pass</v>
      </c>
      <c r="I75" s="60">
        <f>IF(F75="","",IF(VLOOKUP(A75,Test_Limits,3,FALSE)="","",VLOOKUP(A75,Test_Limits,3,FALSE)))</f>
        <v>10</v>
      </c>
      <c r="J75" s="49" t="str">
        <f>IF(I75="","",IF(AND(E75&gt;I75,E75&lt;&gt;U75),IF(RIGHT(VLOOKUP(A75,Test_Limits,5,FALSE),2)="PF","Fail","Info"),"Pass"))</f>
        <v>Pass</v>
      </c>
      <c r="K75" s="126"/>
      <c r="L75" s="126"/>
      <c r="Q75" s="11"/>
      <c r="R75" s="177">
        <f t="shared" si="16"/>
        <v>-1000000</v>
      </c>
      <c r="S75" s="177">
        <f t="shared" si="17"/>
        <v>1000000</v>
      </c>
      <c r="T75" s="178">
        <f>VLOOKUP(A75,Test_Limits,6,FALSE)</f>
        <v>1</v>
      </c>
      <c r="U75" s="178" t="str">
        <f>IF(VLOOKUP(A75,Test_Limits,7,FALSE)&lt;&gt;"",VLOOKUP(A75,Test_Limits,7,FALSE),"")</f>
        <v/>
      </c>
      <c r="V75" s="177">
        <f>IF(H75="",0,VLOOKUP(A75,Test_Limits,8,FALSE))</f>
        <v>0</v>
      </c>
      <c r="W75" s="177">
        <f t="shared" si="2"/>
        <v>0</v>
      </c>
      <c r="X75" s="177">
        <f>IF(J75="",0,VLOOKUP(A75,Test_Limits,9,FALSE))</f>
        <v>5</v>
      </c>
      <c r="Y75" s="177">
        <f t="shared" si="3"/>
        <v>5</v>
      </c>
    </row>
    <row r="76" spans="1:25" s="110" customFormat="1" ht="13.5" x14ac:dyDescent="0.25">
      <c r="A76" s="1" t="s">
        <v>142</v>
      </c>
      <c r="B76" s="3">
        <v>8.8000000000000007</v>
      </c>
      <c r="C76" s="30" t="s">
        <v>1140</v>
      </c>
      <c r="D76" s="63">
        <f>IF(C76="","",MIN(B76:B76))</f>
        <v>8.8000000000000007</v>
      </c>
      <c r="E76" s="60">
        <f>IF(C76="","",MAX(B76:B76))</f>
        <v>8.8000000000000007</v>
      </c>
      <c r="F76" s="29">
        <f>IF(C76="","",IF(C76="    N/A","",IF(COUNTIF(B76:B76,"&gt;-1")&gt;0,ROUND((SUM(B76:B76)+COUNTIF(B76:B76,-1))/COUNTIF(B76:B76,"&gt;-1"),T76),ROUND(AVERAGE(B76:B76),T76))))</f>
        <v>8.8000000000000007</v>
      </c>
      <c r="G76" s="63">
        <f>IF(F76="","",IF(VLOOKUP(A76,Test_Limits,2,FALSE)="","",VLOOKUP(A76,Test_Limits,2,FALSE)))</f>
        <v>7</v>
      </c>
      <c r="H76" s="49" t="str">
        <f>IF(G76="","",IF(AND(D76&lt;G76,D76&lt;&gt;U76),IF(LEFT(VLOOKUP(A76,Test_Limits,5,FALSE),2)="PF","Fail","Info"),"Pass"))</f>
        <v>Pass</v>
      </c>
      <c r="I76" s="60">
        <f>IF(F76="","",IF(VLOOKUP(A76,Test_Limits,3,FALSE)="","",VLOOKUP(A76,Test_Limits,3,FALSE)))</f>
        <v>10</v>
      </c>
      <c r="J76" s="49" t="str">
        <f>IF(I76="","",IF(AND(E76&gt;I76,E76&lt;&gt;U76),IF(RIGHT(VLOOKUP(A76,Test_Limits,5,FALSE),2)="PF","Fail","Info"),"Pass"))</f>
        <v>Pass</v>
      </c>
      <c r="K76" s="126"/>
      <c r="L76" s="126"/>
      <c r="Q76" s="11"/>
      <c r="R76" s="177">
        <f t="shared" si="16"/>
        <v>-1000000</v>
      </c>
      <c r="S76" s="177">
        <f t="shared" si="17"/>
        <v>1000000</v>
      </c>
      <c r="T76" s="178">
        <f>VLOOKUP(A76,Test_Limits,6,FALSE)</f>
        <v>1</v>
      </c>
      <c r="U76" s="178" t="str">
        <f>IF(VLOOKUP(A76,Test_Limits,7,FALSE)&lt;&gt;"",VLOOKUP(A76,Test_Limits,7,FALSE),"")</f>
        <v/>
      </c>
      <c r="V76" s="177">
        <f>IF(H76="",0,VLOOKUP(A76,Test_Limits,8,FALSE))</f>
        <v>0</v>
      </c>
      <c r="W76" s="177">
        <f t="shared" ref="W76:W139" si="18">IF(H76="Pass",IF(J76="Pass",V76,0),0)</f>
        <v>0</v>
      </c>
      <c r="X76" s="177">
        <f>IF(J76="",0,VLOOKUP(A76,Test_Limits,9,FALSE))</f>
        <v>5</v>
      </c>
      <c r="Y76" s="177">
        <f t="shared" ref="Y76:Y139" si="19">IF(H76="Pass",IF(J76="Pass",X76,0),0)</f>
        <v>5</v>
      </c>
    </row>
    <row r="77" spans="1:25" s="110" customFormat="1" ht="13.5" x14ac:dyDescent="0.25">
      <c r="A77" s="1" t="s">
        <v>143</v>
      </c>
      <c r="B77" s="3">
        <v>-1</v>
      </c>
      <c r="C77" s="30" t="s">
        <v>1141</v>
      </c>
      <c r="D77" s="63">
        <f>IF(C77="","",MIN(B77:B77))</f>
        <v>-1</v>
      </c>
      <c r="E77" s="60">
        <f>IF(C77="","",MAX(B77:B77))</f>
        <v>-1</v>
      </c>
      <c r="F77" s="29">
        <f>IF(C77="","",IF(C77="    N/A","",IF(COUNTIF(B77:B77,"&gt;-1")&gt;0,ROUND((SUM(B77:B77)+COUNTIF(B77:B77,-1))/COUNTIF(B77:B77,"&gt;-1"),T77),ROUND(AVERAGE(B77:B77),T77))))</f>
        <v>-1</v>
      </c>
      <c r="G77" s="63">
        <f>IF(F77="","",IF(VLOOKUP(A77,Test_Limits,2,FALSE)="","",VLOOKUP(A77,Test_Limits,2,FALSE)))</f>
        <v>-1</v>
      </c>
      <c r="H77" s="49" t="str">
        <f>IF(G77="","",IF(AND(D77&lt;G77,D77&lt;&gt;U77),IF(LEFT(VLOOKUP(A77,Test_Limits,5,FALSE),2)="PF","Fail","Info"),"Pass"))</f>
        <v>Pass</v>
      </c>
      <c r="I77" s="60">
        <f>IF(F77="","",IF(VLOOKUP(A77,Test_Limits,3,FALSE)="","",VLOOKUP(A77,Test_Limits,3,FALSE)))</f>
        <v>2.8</v>
      </c>
      <c r="J77" s="49" t="str">
        <f>IF(I77="","",IF(AND(E77&gt;I77,E77&lt;&gt;U77),IF(RIGHT(VLOOKUP(A77,Test_Limits,5,FALSE),2)="PF","Fail","Info"),"Pass"))</f>
        <v>Pass</v>
      </c>
      <c r="K77" s="126"/>
      <c r="L77" s="126"/>
      <c r="Q77" s="11"/>
      <c r="R77" s="177">
        <f t="shared" si="16"/>
        <v>-1000000</v>
      </c>
      <c r="S77" s="177">
        <f t="shared" si="17"/>
        <v>1000000</v>
      </c>
      <c r="T77" s="178">
        <f>VLOOKUP(A77,Test_Limits,6,FALSE)</f>
        <v>1</v>
      </c>
      <c r="U77" s="178" t="str">
        <f>IF(VLOOKUP(A77,Test_Limits,7,FALSE)&lt;&gt;"",VLOOKUP(A77,Test_Limits,7,FALSE),"")</f>
        <v/>
      </c>
      <c r="V77" s="177">
        <f>IF(H77="",0,VLOOKUP(A77,Test_Limits,8,FALSE))</f>
        <v>0</v>
      </c>
      <c r="W77" s="177">
        <f t="shared" si="18"/>
        <v>0</v>
      </c>
      <c r="X77" s="177">
        <f>IF(J77="",0,VLOOKUP(A77,Test_Limits,9,FALSE))</f>
        <v>5</v>
      </c>
      <c r="Y77" s="177">
        <f t="shared" si="19"/>
        <v>5</v>
      </c>
    </row>
    <row r="78" spans="1:25" s="110" customFormat="1" ht="13.5" x14ac:dyDescent="0.25">
      <c r="A78" s="1" t="s">
        <v>144</v>
      </c>
      <c r="B78" s="3">
        <v>-1</v>
      </c>
      <c r="C78" s="30" t="s">
        <v>1141</v>
      </c>
      <c r="D78" s="63">
        <f>IF(C78="","",MIN(B78:B78))</f>
        <v>-1</v>
      </c>
      <c r="E78" s="60">
        <f>IF(C78="","",MAX(B78:B78))</f>
        <v>-1</v>
      </c>
      <c r="F78" s="29">
        <f>IF(C78="","",IF(C78="    N/A","",IF(COUNTIF(B78:B78,"&gt;-1")&gt;0,ROUND((SUM(B78:B78)+COUNTIF(B78:B78,-1))/COUNTIF(B78:B78,"&gt;-1"),T78),ROUND(AVERAGE(B78:B78),T78))))</f>
        <v>-1</v>
      </c>
      <c r="G78" s="63">
        <f>IF(F78="","",IF(VLOOKUP(A78,Test_Limits,2,FALSE)="","",VLOOKUP(A78,Test_Limits,2,FALSE)))</f>
        <v>-1</v>
      </c>
      <c r="H78" s="49" t="str">
        <f>IF(G78="","",IF(AND(D78&lt;G78,D78&lt;&gt;U78),IF(LEFT(VLOOKUP(A78,Test_Limits,5,FALSE),2)="PF","Fail","Info"),"Pass"))</f>
        <v>Pass</v>
      </c>
      <c r="I78" s="60">
        <f>IF(F78="","",IF(VLOOKUP(A78,Test_Limits,3,FALSE)="","",VLOOKUP(A78,Test_Limits,3,FALSE)))</f>
        <v>2.8</v>
      </c>
      <c r="J78" s="49" t="str">
        <f>IF(I78="","",IF(AND(E78&gt;I78,E78&lt;&gt;U78),IF(RIGHT(VLOOKUP(A78,Test_Limits,5,FALSE),2)="PF","Fail","Info"),"Pass"))</f>
        <v>Pass</v>
      </c>
      <c r="K78" s="126"/>
      <c r="L78" s="126"/>
      <c r="Q78" s="11"/>
      <c r="R78" s="177">
        <f t="shared" si="16"/>
        <v>-1000000</v>
      </c>
      <c r="S78" s="177">
        <f t="shared" si="17"/>
        <v>1000000</v>
      </c>
      <c r="T78" s="178">
        <f>VLOOKUP(A78,Test_Limits,6,FALSE)</f>
        <v>1</v>
      </c>
      <c r="U78" s="178" t="str">
        <f>IF(VLOOKUP(A78,Test_Limits,7,FALSE)&lt;&gt;"",VLOOKUP(A78,Test_Limits,7,FALSE),"")</f>
        <v/>
      </c>
      <c r="V78" s="177">
        <f>IF(H78="",0,VLOOKUP(A78,Test_Limits,8,FALSE))</f>
        <v>0</v>
      </c>
      <c r="W78" s="177">
        <f t="shared" si="18"/>
        <v>0</v>
      </c>
      <c r="X78" s="177">
        <f>IF(J78="",0,VLOOKUP(A78,Test_Limits,9,FALSE))</f>
        <v>5</v>
      </c>
      <c r="Y78" s="177">
        <f t="shared" si="19"/>
        <v>5</v>
      </c>
    </row>
    <row r="79" spans="1:25" s="110" customFormat="1" ht="13.5" x14ac:dyDescent="0.25">
      <c r="A79" s="1" t="s">
        <v>1153</v>
      </c>
      <c r="B79" s="3"/>
      <c r="C79" s="30"/>
      <c r="D79" s="63" t="str">
        <f>IF(C79="","",MIN(B79:B79))</f>
        <v/>
      </c>
      <c r="E79" s="60" t="str">
        <f>IF(C79="","",MAX(B79:B79))</f>
        <v/>
      </c>
      <c r="F79" s="29" t="str">
        <f>IF(C79="","",IF(C79="    N/A","",IF(COUNTIF(B79:B79,"&gt;-1")&gt;0,ROUND((SUM(B79:B79)+COUNTIF(B79:B79,-1))/COUNTIF(B79:B79,"&gt;-1"),T79),ROUND(AVERAGE(B79:B79),T79))))</f>
        <v/>
      </c>
      <c r="G79" s="63" t="str">
        <f>IF(F79="","",IF(VLOOKUP(A79,Test_Limits,2,FALSE)="","",VLOOKUP(A79,Test_Limits,2,FALSE)))</f>
        <v/>
      </c>
      <c r="H79" s="49" t="str">
        <f>IF(G79="","",IF(AND(D79&lt;G79,D79&lt;&gt;U79),IF(LEFT(VLOOKUP(A79,Test_Limits,5,FALSE),2)="PF","Fail","Info"),"Pass"))</f>
        <v/>
      </c>
      <c r="I79" s="60" t="str">
        <f>IF(F79="","",IF(VLOOKUP(A79,Test_Limits,3,FALSE)="","",VLOOKUP(A79,Test_Limits,3,FALSE)))</f>
        <v/>
      </c>
      <c r="J79" s="49" t="str">
        <f>IF(I79="","",IF(AND(E79&gt;I79,E79&lt;&gt;U79),IF(RIGHT(VLOOKUP(A79,Test_Limits,5,FALSE),2)="PF","Fail","Info"),"Pass"))</f>
        <v/>
      </c>
      <c r="K79" s="126"/>
      <c r="L79" s="126"/>
      <c r="Q79" s="11"/>
      <c r="R79" s="177">
        <f t="shared" si="16"/>
        <v>-1000000</v>
      </c>
      <c r="S79" s="177">
        <f t="shared" si="17"/>
        <v>1000000</v>
      </c>
      <c r="T79" s="178" t="e">
        <f>VLOOKUP(A79,Test_Limits,6,FALSE)</f>
        <v>#N/A</v>
      </c>
      <c r="U79" s="178" t="e">
        <f>IF(VLOOKUP(A79,Test_Limits,7,FALSE)&lt;&gt;"",VLOOKUP(A79,Test_Limits,7,FALSE),"")</f>
        <v>#N/A</v>
      </c>
      <c r="V79" s="177">
        <f>IF(H79="",0,VLOOKUP(A79,Test_Limits,8,FALSE))</f>
        <v>0</v>
      </c>
      <c r="W79" s="177">
        <f t="shared" si="18"/>
        <v>0</v>
      </c>
      <c r="X79" s="177">
        <f>IF(J79="",0,VLOOKUP(A79,Test_Limits,9,FALSE))</f>
        <v>0</v>
      </c>
      <c r="Y79" s="177">
        <f t="shared" si="19"/>
        <v>0</v>
      </c>
    </row>
    <row r="80" spans="1:25" s="110" customFormat="1" ht="13.5" x14ac:dyDescent="0.25">
      <c r="A80" s="1" t="s">
        <v>145</v>
      </c>
      <c r="B80" s="3">
        <v>0</v>
      </c>
      <c r="C80" s="30" t="s">
        <v>1141</v>
      </c>
      <c r="D80" s="63">
        <f>IF(C80="","",MIN(B80:B80))</f>
        <v>0</v>
      </c>
      <c r="E80" s="60">
        <f>IF(C80="","",MAX(B80:B80))</f>
        <v>0</v>
      </c>
      <c r="F80" s="29">
        <f>IF(C80="","",IF(C80="    N/A","",IF(COUNTIF(B80:B80,"&gt;-1")&gt;0,ROUND((SUM(B80:B80)+COUNTIF(B80:B80,-1))/COUNTIF(B80:B80,"&gt;-1"),T80),ROUND(AVERAGE(B80:B80),T80))))</f>
        <v>0</v>
      </c>
      <c r="G80" s="63">
        <f>IF(F80="","",IF(VLOOKUP(A80,Test_Limits,2,FALSE)="","",VLOOKUP(A80,Test_Limits,2,FALSE)))</f>
        <v>0</v>
      </c>
      <c r="H80" s="49" t="str">
        <f>IF(G80="","",IF(AND(D80&lt;G80,D80&lt;&gt;U80),IF(LEFT(VLOOKUP(A80,Test_Limits,5,FALSE),2)="PF","Fail","Info"),"Pass"))</f>
        <v>Pass</v>
      </c>
      <c r="I80" s="60">
        <f>IF(F80="","",IF(VLOOKUP(A80,Test_Limits,3,FALSE)="","",VLOOKUP(A80,Test_Limits,3,FALSE)))</f>
        <v>1</v>
      </c>
      <c r="J80" s="49" t="str">
        <f>IF(I80="","",IF(AND(E80&gt;I80,E80&lt;&gt;U80),IF(RIGHT(VLOOKUP(A80,Test_Limits,5,FALSE),2)="PF","Fail","Info"),"Pass"))</f>
        <v>Pass</v>
      </c>
      <c r="K80" s="126"/>
      <c r="L80" s="126"/>
      <c r="Q80" s="11"/>
      <c r="R80" s="177">
        <f t="shared" si="16"/>
        <v>-1000000</v>
      </c>
      <c r="S80" s="177">
        <f t="shared" si="17"/>
        <v>1000000</v>
      </c>
      <c r="T80" s="178">
        <f>VLOOKUP(A80,Test_Limits,6,FALSE)</f>
        <v>0</v>
      </c>
      <c r="U80" s="178" t="str">
        <f>IF(VLOOKUP(A80,Test_Limits,7,FALSE)&lt;&gt;"",VLOOKUP(A80,Test_Limits,7,FALSE),"")</f>
        <v/>
      </c>
      <c r="V80" s="177">
        <f>IF(H80="",0,VLOOKUP(A80,Test_Limits,8,FALSE))</f>
        <v>0</v>
      </c>
      <c r="W80" s="177">
        <f t="shared" si="18"/>
        <v>0</v>
      </c>
      <c r="X80" s="177">
        <f>IF(J80="",0,VLOOKUP(A80,Test_Limits,9,FALSE))</f>
        <v>0</v>
      </c>
      <c r="Y80" s="177">
        <f t="shared" si="19"/>
        <v>0</v>
      </c>
    </row>
    <row r="81" spans="1:25" s="110" customFormat="1" ht="13.5" x14ac:dyDescent="0.25">
      <c r="A81" s="1" t="s">
        <v>146</v>
      </c>
      <c r="B81" s="3">
        <v>5</v>
      </c>
      <c r="C81" s="30" t="s">
        <v>1154</v>
      </c>
      <c r="D81" s="63">
        <f>IF(C81="","",MIN(B81:B81))</f>
        <v>5</v>
      </c>
      <c r="E81" s="60">
        <f>IF(C81="","",MAX(B81:B81))</f>
        <v>5</v>
      </c>
      <c r="F81" s="29">
        <f>IF(C81="","",IF(C81="    N/A","",IF(COUNTIF(B81:B81,"&gt;-1")&gt;0,ROUND((SUM(B81:B81)+COUNTIF(B81:B81,-1))/COUNTIF(B81:B81,"&gt;-1"),T81),ROUND(AVERAGE(B81:B81),T81))))</f>
        <v>5</v>
      </c>
      <c r="G81" s="63">
        <f>IF(F81="","",IF(VLOOKUP(A81,Test_Limits,2,FALSE)="","",VLOOKUP(A81,Test_Limits,2,FALSE)))</f>
        <v>1</v>
      </c>
      <c r="H81" s="49" t="str">
        <f>IF(G81="","",IF(AND(D81&lt;G81,D81&lt;&gt;U81),IF(LEFT(VLOOKUP(A81,Test_Limits,5,FALSE),2)="PF","Fail","Info"),"Pass"))</f>
        <v>Pass</v>
      </c>
      <c r="I81" s="60">
        <f>IF(F81="","",IF(VLOOKUP(A81,Test_Limits,3,FALSE)="","",VLOOKUP(A81,Test_Limits,3,FALSE)))</f>
        <v>5</v>
      </c>
      <c r="J81" s="49" t="str">
        <f>IF(I81="","",IF(AND(E81&gt;I81,E81&lt;&gt;U81),IF(RIGHT(VLOOKUP(A81,Test_Limits,5,FALSE),2)="PF","Fail","Info"),"Pass"))</f>
        <v>Pass</v>
      </c>
      <c r="K81" s="126"/>
      <c r="L81" s="126"/>
      <c r="Q81" s="11"/>
      <c r="R81" s="177">
        <f t="shared" si="16"/>
        <v>-1000000</v>
      </c>
      <c r="S81" s="177">
        <f t="shared" si="17"/>
        <v>1000000</v>
      </c>
      <c r="T81" s="178">
        <f>VLOOKUP(A81,Test_Limits,6,FALSE)</f>
        <v>0</v>
      </c>
      <c r="U81" s="178" t="str">
        <f>IF(VLOOKUP(A81,Test_Limits,7,FALSE)&lt;&gt;"",VLOOKUP(A81,Test_Limits,7,FALSE),"")</f>
        <v/>
      </c>
      <c r="V81" s="177">
        <f>IF(H81="",0,VLOOKUP(A81,Test_Limits,8,FALSE))</f>
        <v>0</v>
      </c>
      <c r="W81" s="177">
        <f t="shared" si="18"/>
        <v>0</v>
      </c>
      <c r="X81" s="177">
        <f>IF(J81="",0,VLOOKUP(A81,Test_Limits,9,FALSE))</f>
        <v>5</v>
      </c>
      <c r="Y81" s="177">
        <f t="shared" si="19"/>
        <v>5</v>
      </c>
    </row>
    <row r="82" spans="1:25" s="110" customFormat="1" ht="13.5" x14ac:dyDescent="0.25">
      <c r="A82" s="1" t="s">
        <v>147</v>
      </c>
      <c r="B82" s="3">
        <v>97.6</v>
      </c>
      <c r="C82" s="30" t="s">
        <v>1149</v>
      </c>
      <c r="D82" s="63">
        <f>IF(C82="","",MIN(B82:B82))</f>
        <v>97.6</v>
      </c>
      <c r="E82" s="60">
        <f>IF(C82="","",MAX(B82:B82))</f>
        <v>97.6</v>
      </c>
      <c r="F82" s="29">
        <f>IF(C82="","",IF(C82="    N/A","",IF(COUNTIF(B82:B82,"&gt;-1")&gt;0,ROUND((SUM(B82:B82)+COUNTIF(B82:B82,-1))/COUNTIF(B82:B82,"&gt;-1"),T82),ROUND(AVERAGE(B82:B82),T82))))</f>
        <v>97.6</v>
      </c>
      <c r="G82" s="63">
        <f>IF(F82="","",IF(VLOOKUP(A82,Test_Limits,2,FALSE)="","",VLOOKUP(A82,Test_Limits,2,FALSE)))</f>
        <v>88</v>
      </c>
      <c r="H82" s="49" t="str">
        <f>IF(G82="","",IF(AND(D82&lt;G82,D82&lt;&gt;U82),IF(LEFT(VLOOKUP(A82,Test_Limits,5,FALSE),2)="PF","Fail","Info"),"Pass"))</f>
        <v>Pass</v>
      </c>
      <c r="I82" s="60">
        <f>IF(F82="","",IF(VLOOKUP(A82,Test_Limits,3,FALSE)="","",VLOOKUP(A82,Test_Limits,3,FALSE)))</f>
        <v>105</v>
      </c>
      <c r="J82" s="49" t="str">
        <f>IF(I82="","",IF(AND(E82&gt;I82,E82&lt;&gt;U82),IF(RIGHT(VLOOKUP(A82,Test_Limits,5,FALSE),2)="PF","Fail","Info"),"Pass"))</f>
        <v>Pass</v>
      </c>
      <c r="K82" s="126"/>
      <c r="L82" s="126"/>
      <c r="Q82" s="11"/>
      <c r="R82" s="177">
        <f t="shared" si="16"/>
        <v>-1000000</v>
      </c>
      <c r="S82" s="177">
        <f t="shared" si="17"/>
        <v>1000000</v>
      </c>
      <c r="T82" s="178">
        <f>VLOOKUP(A82,Test_Limits,6,FALSE)</f>
        <v>1</v>
      </c>
      <c r="U82" s="178" t="str">
        <f>IF(VLOOKUP(A82,Test_Limits,7,FALSE)&lt;&gt;"",VLOOKUP(A82,Test_Limits,7,FALSE),"")</f>
        <v/>
      </c>
      <c r="V82" s="177">
        <f>IF(H82="",0,VLOOKUP(A82,Test_Limits,8,FALSE))</f>
        <v>0</v>
      </c>
      <c r="W82" s="177">
        <f t="shared" si="18"/>
        <v>0</v>
      </c>
      <c r="X82" s="177">
        <f>IF(J82="",0,VLOOKUP(A82,Test_Limits,9,FALSE))</f>
        <v>5</v>
      </c>
      <c r="Y82" s="177">
        <f t="shared" si="19"/>
        <v>5</v>
      </c>
    </row>
    <row r="83" spans="1:25" s="110" customFormat="1" ht="13.5" x14ac:dyDescent="0.25">
      <c r="A83" s="1" t="s">
        <v>148</v>
      </c>
      <c r="B83" s="3">
        <v>7.8</v>
      </c>
      <c r="C83" s="30" t="s">
        <v>1149</v>
      </c>
      <c r="D83" s="63">
        <f>IF(C83="","",MIN(B83:B83))</f>
        <v>7.8</v>
      </c>
      <c r="E83" s="60">
        <f>IF(C83="","",MAX(B83:B83))</f>
        <v>7.8</v>
      </c>
      <c r="F83" s="29">
        <f>IF(C83="","",IF(C83="    N/A","",IF(COUNTIF(B83:B83,"&gt;-1")&gt;0,ROUND((SUM(B83:B83)+COUNTIF(B83:B83,-1))/COUNTIF(B83:B83,"&gt;-1"),T83),ROUND(AVERAGE(B83:B83),T83))))</f>
        <v>7.8</v>
      </c>
      <c r="G83" s="63">
        <f>IF(F83="","",IF(VLOOKUP(A83,Test_Limits,2,FALSE)="","",VLOOKUP(A83,Test_Limits,2,FALSE)))</f>
        <v>6</v>
      </c>
      <c r="H83" s="49" t="str">
        <f>IF(G83="","",IF(AND(D83&lt;G83,D83&lt;&gt;U83),IF(LEFT(VLOOKUP(A83,Test_Limits,5,FALSE),2)="PF","Fail","Info"),"Pass"))</f>
        <v>Pass</v>
      </c>
      <c r="I83" s="60">
        <f>IF(F83="","",IF(VLOOKUP(A83,Test_Limits,3,FALSE)="","",VLOOKUP(A83,Test_Limits,3,FALSE)))</f>
        <v>20</v>
      </c>
      <c r="J83" s="49" t="str">
        <f>IF(I83="","",IF(AND(E83&gt;I83,E83&lt;&gt;U83),IF(RIGHT(VLOOKUP(A83,Test_Limits,5,FALSE),2)="PF","Fail","Info"),"Pass"))</f>
        <v>Pass</v>
      </c>
      <c r="K83" s="126"/>
      <c r="L83" s="126"/>
      <c r="Q83" s="11"/>
      <c r="R83" s="177">
        <f t="shared" si="16"/>
        <v>-1000000</v>
      </c>
      <c r="S83" s="177">
        <f t="shared" si="17"/>
        <v>1000000</v>
      </c>
      <c r="T83" s="178">
        <f>VLOOKUP(A83,Test_Limits,6,FALSE)</f>
        <v>1</v>
      </c>
      <c r="U83" s="178">
        <f>IF(VLOOKUP(A83,Test_Limits,7,FALSE)&lt;&gt;"",VLOOKUP(A83,Test_Limits,7,FALSE),"")</f>
        <v>-1</v>
      </c>
      <c r="V83" s="177">
        <f>IF(H83="",0,VLOOKUP(A83,Test_Limits,8,FALSE))</f>
        <v>0</v>
      </c>
      <c r="W83" s="177">
        <f t="shared" si="18"/>
        <v>0</v>
      </c>
      <c r="X83" s="177">
        <f>IF(J83="",0,VLOOKUP(A83,Test_Limits,9,FALSE))</f>
        <v>3</v>
      </c>
      <c r="Y83" s="177">
        <f t="shared" si="19"/>
        <v>3</v>
      </c>
    </row>
    <row r="84" spans="1:25" s="110" customFormat="1" ht="13.5" x14ac:dyDescent="0.25">
      <c r="A84" s="1" t="s">
        <v>149</v>
      </c>
      <c r="B84" s="3">
        <v>11.7</v>
      </c>
      <c r="C84" s="30" t="s">
        <v>1149</v>
      </c>
      <c r="D84" s="63">
        <f>IF(C84="","",MIN(B84:B84))</f>
        <v>11.7</v>
      </c>
      <c r="E84" s="60">
        <f>IF(C84="","",MAX(B84:B84))</f>
        <v>11.7</v>
      </c>
      <c r="F84" s="29">
        <f>IF(C84="","",IF(C84="    N/A","",IF(COUNTIF(B84:B84,"&gt;-1")&gt;0,ROUND((SUM(B84:B84)+COUNTIF(B84:B84,-1))/COUNTIF(B84:B84,"&gt;-1"),T84),ROUND(AVERAGE(B84:B84),T84))))</f>
        <v>11.7</v>
      </c>
      <c r="G84" s="63">
        <f>IF(F84="","",IF(VLOOKUP(A84,Test_Limits,2,FALSE)="","",VLOOKUP(A84,Test_Limits,2,FALSE)))</f>
        <v>6</v>
      </c>
      <c r="H84" s="49" t="str">
        <f>IF(G84="","",IF(AND(D84&lt;G84,D84&lt;&gt;U84),IF(LEFT(VLOOKUP(A84,Test_Limits,5,FALSE),2)="PF","Fail","Info"),"Pass"))</f>
        <v>Pass</v>
      </c>
      <c r="I84" s="60">
        <f>IF(F84="","",IF(VLOOKUP(A84,Test_Limits,3,FALSE)="","",VLOOKUP(A84,Test_Limits,3,FALSE)))</f>
        <v>20</v>
      </c>
      <c r="J84" s="49" t="str">
        <f>IF(I84="","",IF(AND(E84&gt;I84,E84&lt;&gt;U84),IF(RIGHT(VLOOKUP(A84,Test_Limits,5,FALSE),2)="PF","Fail","Info"),"Pass"))</f>
        <v>Pass</v>
      </c>
      <c r="K84" s="126"/>
      <c r="L84" s="126"/>
      <c r="Q84" s="11"/>
      <c r="R84" s="177">
        <f t="shared" si="16"/>
        <v>-1000000</v>
      </c>
      <c r="S84" s="177">
        <f t="shared" si="17"/>
        <v>1000000</v>
      </c>
      <c r="T84" s="178">
        <f>VLOOKUP(A84,Test_Limits,6,FALSE)</f>
        <v>1</v>
      </c>
      <c r="U84" s="178">
        <f>IF(VLOOKUP(A84,Test_Limits,7,FALSE)&lt;&gt;"",VLOOKUP(A84,Test_Limits,7,FALSE),"")</f>
        <v>-1</v>
      </c>
      <c r="V84" s="177">
        <f>IF(H84="",0,VLOOKUP(A84,Test_Limits,8,FALSE))</f>
        <v>0</v>
      </c>
      <c r="W84" s="177">
        <f t="shared" si="18"/>
        <v>0</v>
      </c>
      <c r="X84" s="177">
        <f>IF(J84="",0,VLOOKUP(A84,Test_Limits,9,FALSE))</f>
        <v>3</v>
      </c>
      <c r="Y84" s="177">
        <f t="shared" si="19"/>
        <v>3</v>
      </c>
    </row>
    <row r="85" spans="1:25" s="110" customFormat="1" ht="13.5" x14ac:dyDescent="0.25">
      <c r="A85" s="1" t="s">
        <v>150</v>
      </c>
      <c r="B85" s="3">
        <v>7.8</v>
      </c>
      <c r="C85" s="30" t="s">
        <v>1149</v>
      </c>
      <c r="D85" s="63">
        <f>IF(C85="","",MIN(B85:B85))</f>
        <v>7.8</v>
      </c>
      <c r="E85" s="60">
        <f>IF(C85="","",MAX(B85:B85))</f>
        <v>7.8</v>
      </c>
      <c r="F85" s="29">
        <f>IF(C85="","",IF(C85="    N/A","",IF(COUNTIF(B85:B85,"&gt;-1")&gt;0,ROUND((SUM(B85:B85)+COUNTIF(B85:B85,-1))/COUNTIF(B85:B85,"&gt;-1"),T85),ROUND(AVERAGE(B85:B85),T85))))</f>
        <v>7.8</v>
      </c>
      <c r="G85" s="63">
        <f>IF(F85="","",IF(VLOOKUP(A85,Test_Limits,2,FALSE)="","",VLOOKUP(A85,Test_Limits,2,FALSE)))</f>
        <v>6</v>
      </c>
      <c r="H85" s="49" t="str">
        <f>IF(G85="","",IF(AND(D85&lt;G85,D85&lt;&gt;U85),IF(LEFT(VLOOKUP(A85,Test_Limits,5,FALSE),2)="PF","Fail","Info"),"Pass"))</f>
        <v>Pass</v>
      </c>
      <c r="I85" s="60">
        <f>IF(F85="","",IF(VLOOKUP(A85,Test_Limits,3,FALSE)="","",VLOOKUP(A85,Test_Limits,3,FALSE)))</f>
        <v>12</v>
      </c>
      <c r="J85" s="49" t="str">
        <f>IF(I85="","",IF(AND(E85&gt;I85,E85&lt;&gt;U85),IF(RIGHT(VLOOKUP(A85,Test_Limits,5,FALSE),2)="PF","Fail","Info"),"Pass"))</f>
        <v>Pass</v>
      </c>
      <c r="K85" s="126"/>
      <c r="L85" s="126"/>
      <c r="Q85" s="11"/>
      <c r="R85" s="177">
        <f t="shared" si="16"/>
        <v>-1000000</v>
      </c>
      <c r="S85" s="177">
        <f t="shared" si="17"/>
        <v>1000000</v>
      </c>
      <c r="T85" s="178">
        <f>VLOOKUP(A85,Test_Limits,6,FALSE)</f>
        <v>1</v>
      </c>
      <c r="U85" s="178">
        <f>IF(VLOOKUP(A85,Test_Limits,7,FALSE)&lt;&gt;"",VLOOKUP(A85,Test_Limits,7,FALSE),"")</f>
        <v>-1</v>
      </c>
      <c r="V85" s="177">
        <f>IF(H85="",0,VLOOKUP(A85,Test_Limits,8,FALSE))</f>
        <v>0</v>
      </c>
      <c r="W85" s="177">
        <f t="shared" si="18"/>
        <v>0</v>
      </c>
      <c r="X85" s="177">
        <f>IF(J85="",0,VLOOKUP(A85,Test_Limits,9,FALSE))</f>
        <v>3</v>
      </c>
      <c r="Y85" s="177">
        <f t="shared" si="19"/>
        <v>3</v>
      </c>
    </row>
    <row r="86" spans="1:25" s="110" customFormat="1" ht="13.5" x14ac:dyDescent="0.25">
      <c r="A86" s="1" t="s">
        <v>151</v>
      </c>
      <c r="B86" s="3">
        <v>11.7</v>
      </c>
      <c r="C86" s="30" t="s">
        <v>1149</v>
      </c>
      <c r="D86" s="63">
        <f>IF(C86="","",MIN(B86:B86))</f>
        <v>11.7</v>
      </c>
      <c r="E86" s="60">
        <f>IF(C86="","",MAX(B86:B86))</f>
        <v>11.7</v>
      </c>
      <c r="F86" s="29">
        <f>IF(C86="","",IF(C86="    N/A","",IF(COUNTIF(B86:B86,"&gt;-1")&gt;0,ROUND((SUM(B86:B86)+COUNTIF(B86:B86,-1))/COUNTIF(B86:B86,"&gt;-1"),T86),ROUND(AVERAGE(B86:B86),T86))))</f>
        <v>11.7</v>
      </c>
      <c r="G86" s="63">
        <f>IF(F86="","",IF(VLOOKUP(A86,Test_Limits,2,FALSE)="","",VLOOKUP(A86,Test_Limits,2,FALSE)))</f>
        <v>6</v>
      </c>
      <c r="H86" s="49" t="str">
        <f>IF(G86="","",IF(AND(D86&lt;G86,D86&lt;&gt;U86),IF(LEFT(VLOOKUP(A86,Test_Limits,5,FALSE),2)="PF","Fail","Info"),"Pass"))</f>
        <v>Pass</v>
      </c>
      <c r="I86" s="60">
        <f>IF(F86="","",IF(VLOOKUP(A86,Test_Limits,3,FALSE)="","",VLOOKUP(A86,Test_Limits,3,FALSE)))</f>
        <v>12</v>
      </c>
      <c r="J86" s="49" t="str">
        <f>IF(I86="","",IF(AND(E86&gt;I86,E86&lt;&gt;U86),IF(RIGHT(VLOOKUP(A86,Test_Limits,5,FALSE),2)="PF","Fail","Info"),"Pass"))</f>
        <v>Pass</v>
      </c>
      <c r="K86" s="126"/>
      <c r="L86" s="126"/>
      <c r="Q86" s="11"/>
      <c r="R86" s="177">
        <f t="shared" si="16"/>
        <v>-1000000</v>
      </c>
      <c r="S86" s="177">
        <f t="shared" si="17"/>
        <v>1000000</v>
      </c>
      <c r="T86" s="178">
        <f>VLOOKUP(A86,Test_Limits,6,FALSE)</f>
        <v>1</v>
      </c>
      <c r="U86" s="178">
        <f>IF(VLOOKUP(A86,Test_Limits,7,FALSE)&lt;&gt;"",VLOOKUP(A86,Test_Limits,7,FALSE),"")</f>
        <v>-1</v>
      </c>
      <c r="V86" s="177">
        <f>IF(H86="",0,VLOOKUP(A86,Test_Limits,8,FALSE))</f>
        <v>0</v>
      </c>
      <c r="W86" s="177">
        <f t="shared" si="18"/>
        <v>0</v>
      </c>
      <c r="X86" s="177">
        <f>IF(J86="",0,VLOOKUP(A86,Test_Limits,9,FALSE))</f>
        <v>3</v>
      </c>
      <c r="Y86" s="177">
        <f t="shared" si="19"/>
        <v>3</v>
      </c>
    </row>
    <row r="87" spans="1:25" s="110" customFormat="1" ht="13.5" x14ac:dyDescent="0.25">
      <c r="A87" s="1" t="s">
        <v>152</v>
      </c>
      <c r="B87" s="3">
        <v>7.8</v>
      </c>
      <c r="C87" s="30" t="s">
        <v>1149</v>
      </c>
      <c r="D87" s="63">
        <f>IF(C87="","",MIN(B87:B87))</f>
        <v>7.8</v>
      </c>
      <c r="E87" s="60">
        <f>IF(C87="","",MAX(B87:B87))</f>
        <v>7.8</v>
      </c>
      <c r="F87" s="29">
        <f>IF(C87="","",IF(C87="    N/A","",IF(COUNTIF(B87:B87,"&gt;-1")&gt;0,ROUND((SUM(B87:B87)+COUNTIF(B87:B87,-1))/COUNTIF(B87:B87,"&gt;-1"),T87),ROUND(AVERAGE(B87:B87),T87))))</f>
        <v>7.8</v>
      </c>
      <c r="G87" s="63">
        <f>IF(F87="","",IF(VLOOKUP(A87,Test_Limits,2,FALSE)="","",VLOOKUP(A87,Test_Limits,2,FALSE)))</f>
        <v>6</v>
      </c>
      <c r="H87" s="49" t="str">
        <f>IF(G87="","",IF(AND(D87&lt;G87,D87&lt;&gt;U87),IF(LEFT(VLOOKUP(A87,Test_Limits,5,FALSE),2)="PF","Fail","Info"),"Pass"))</f>
        <v>Pass</v>
      </c>
      <c r="I87" s="60">
        <f>IF(F87="","",IF(VLOOKUP(A87,Test_Limits,3,FALSE)="","",VLOOKUP(A87,Test_Limits,3,FALSE)))</f>
        <v>256</v>
      </c>
      <c r="J87" s="49" t="str">
        <f>IF(I87="","",IF(AND(E87&gt;I87,E87&lt;&gt;U87),IF(RIGHT(VLOOKUP(A87,Test_Limits,5,FALSE),2)="PF","Fail","Info"),"Pass"))</f>
        <v>Pass</v>
      </c>
      <c r="K87" s="126"/>
      <c r="L87" s="126"/>
      <c r="Q87" s="11"/>
      <c r="R87" s="177">
        <f t="shared" si="16"/>
        <v>-1000000</v>
      </c>
      <c r="S87" s="177">
        <f t="shared" si="17"/>
        <v>1000000</v>
      </c>
      <c r="T87" s="178">
        <f>VLOOKUP(A87,Test_Limits,6,FALSE)</f>
        <v>1</v>
      </c>
      <c r="U87" s="178" t="str">
        <f>IF(VLOOKUP(A87,Test_Limits,7,FALSE)&lt;&gt;"",VLOOKUP(A87,Test_Limits,7,FALSE),"")</f>
        <v/>
      </c>
      <c r="V87" s="177">
        <f>IF(H87="",0,VLOOKUP(A87,Test_Limits,8,FALSE))</f>
        <v>0</v>
      </c>
      <c r="W87" s="177">
        <f t="shared" si="18"/>
        <v>0</v>
      </c>
      <c r="X87" s="177">
        <f>IF(J87="",0,VLOOKUP(A87,Test_Limits,9,FALSE))</f>
        <v>3</v>
      </c>
      <c r="Y87" s="177">
        <f t="shared" si="19"/>
        <v>3</v>
      </c>
    </row>
    <row r="88" spans="1:25" s="110" customFormat="1" ht="13.5" x14ac:dyDescent="0.25">
      <c r="A88" s="1" t="s">
        <v>153</v>
      </c>
      <c r="B88" s="3">
        <v>-1</v>
      </c>
      <c r="C88" s="30" t="s">
        <v>1141</v>
      </c>
      <c r="D88" s="63">
        <f>IF(C88="","",MIN(B88:B88))</f>
        <v>-1</v>
      </c>
      <c r="E88" s="60">
        <f>IF(C88="","",MAX(B88:B88))</f>
        <v>-1</v>
      </c>
      <c r="F88" s="29">
        <f>IF(C88="","",IF(C88="    N/A","",IF(COUNTIF(B88:B88,"&gt;-1")&gt;0,ROUND((SUM(B88:B88)+COUNTIF(B88:B88,-1))/COUNTIF(B88:B88,"&gt;-1"),T88),ROUND(AVERAGE(B88:B88),T88))))</f>
        <v>-1</v>
      </c>
      <c r="G88" s="63">
        <f>IF(F88="","",IF(VLOOKUP(A88,Test_Limits,2,FALSE)="","",VLOOKUP(A88,Test_Limits,2,FALSE)))</f>
        <v>15</v>
      </c>
      <c r="H88" s="49" t="str">
        <f>IF(G88="","",IF(AND(D88&lt;G88,D88&lt;&gt;U88),IF(LEFT(VLOOKUP(A88,Test_Limits,5,FALSE),2)="PF","Fail","Info"),"Pass"))</f>
        <v>Pass</v>
      </c>
      <c r="I88" s="60">
        <f>IF(F88="","",IF(VLOOKUP(A88,Test_Limits,3,FALSE)="","",VLOOKUP(A88,Test_Limits,3,FALSE)))</f>
        <v>10000</v>
      </c>
      <c r="J88" s="49" t="str">
        <f>IF(I88="","",IF(AND(E88&gt;I88,E88&lt;&gt;U88),IF(RIGHT(VLOOKUP(A88,Test_Limits,5,FALSE),2)="PF","Fail","Info"),"Pass"))</f>
        <v>Pass</v>
      </c>
      <c r="K88" s="126"/>
      <c r="L88" s="126"/>
      <c r="Q88" s="11"/>
      <c r="R88" s="177">
        <f t="shared" si="16"/>
        <v>-1000000</v>
      </c>
      <c r="S88" s="177">
        <f t="shared" si="17"/>
        <v>1000000</v>
      </c>
      <c r="T88" s="178">
        <f>VLOOKUP(A88,Test_Limits,6,FALSE)</f>
        <v>1</v>
      </c>
      <c r="U88" s="178">
        <f>IF(VLOOKUP(A88,Test_Limits,7,FALSE)&lt;&gt;"",VLOOKUP(A88,Test_Limits,7,FALSE),"")</f>
        <v>-1</v>
      </c>
      <c r="V88" s="177">
        <f>IF(H88="",0,VLOOKUP(A88,Test_Limits,8,FALSE))</f>
        <v>0</v>
      </c>
      <c r="W88" s="177">
        <f t="shared" si="18"/>
        <v>0</v>
      </c>
      <c r="X88" s="177">
        <f>IF(J88="",0,VLOOKUP(A88,Test_Limits,9,FALSE))</f>
        <v>5</v>
      </c>
      <c r="Y88" s="177">
        <f t="shared" si="19"/>
        <v>5</v>
      </c>
    </row>
    <row r="89" spans="1:25" s="110" customFormat="1" ht="13.5" x14ac:dyDescent="0.25">
      <c r="A89" s="1" t="s">
        <v>154</v>
      </c>
      <c r="B89" s="3">
        <v>0</v>
      </c>
      <c r="C89" s="30" t="s">
        <v>1141</v>
      </c>
      <c r="D89" s="63">
        <f>IF(C89="","",MIN(B89:B89))</f>
        <v>0</v>
      </c>
      <c r="E89" s="60">
        <f>IF(C89="","",MAX(B89:B89))</f>
        <v>0</v>
      </c>
      <c r="F89" s="29">
        <f>IF(C89="","",IF(C89="    N/A","",IF(COUNTIF(B89:B89,"&gt;-1")&gt;0,ROUND((SUM(B89:B89)+COUNTIF(B89:B89,-1))/COUNTIF(B89:B89,"&gt;-1"),T89),ROUND(AVERAGE(B89:B89),T89))))</f>
        <v>0</v>
      </c>
      <c r="G89" s="63">
        <f>IF(F89="","",IF(VLOOKUP(A89,Test_Limits,2,FALSE)="","",VLOOKUP(A89,Test_Limits,2,FALSE)))</f>
        <v>0</v>
      </c>
      <c r="H89" s="49" t="str">
        <f>IF(G89="","",IF(AND(D89&lt;G89,D89&lt;&gt;U89),IF(LEFT(VLOOKUP(A89,Test_Limits,5,FALSE),2)="PF","Fail","Info"),"Pass"))</f>
        <v>Pass</v>
      </c>
      <c r="I89" s="60">
        <f>IF(F89="","",IF(VLOOKUP(A89,Test_Limits,3,FALSE)="","",VLOOKUP(A89,Test_Limits,3,FALSE)))</f>
        <v>1</v>
      </c>
      <c r="J89" s="49" t="str">
        <f>IF(I89="","",IF(AND(E89&gt;I89,E89&lt;&gt;U89),IF(RIGHT(VLOOKUP(A89,Test_Limits,5,FALSE),2)="PF","Fail","Info"),"Pass"))</f>
        <v>Pass</v>
      </c>
      <c r="K89" s="126"/>
      <c r="L89" s="126"/>
      <c r="Q89" s="11"/>
      <c r="R89" s="177">
        <f t="shared" si="16"/>
        <v>-1000000</v>
      </c>
      <c r="S89" s="177">
        <f t="shared" si="17"/>
        <v>1000000</v>
      </c>
      <c r="T89" s="178">
        <f>VLOOKUP(A89,Test_Limits,6,FALSE)</f>
        <v>1</v>
      </c>
      <c r="U89" s="178" t="str">
        <f>IF(VLOOKUP(A89,Test_Limits,7,FALSE)&lt;&gt;"",VLOOKUP(A89,Test_Limits,7,FALSE),"")</f>
        <v/>
      </c>
      <c r="V89" s="177">
        <f>IF(H89="",0,VLOOKUP(A89,Test_Limits,8,FALSE))</f>
        <v>0</v>
      </c>
      <c r="W89" s="177">
        <f t="shared" si="18"/>
        <v>0</v>
      </c>
      <c r="X89" s="177">
        <f>IF(J89="",0,VLOOKUP(A89,Test_Limits,9,FALSE))</f>
        <v>0</v>
      </c>
      <c r="Y89" s="177">
        <f t="shared" si="19"/>
        <v>0</v>
      </c>
    </row>
    <row r="90" spans="1:25" s="110" customFormat="1" ht="13.5" x14ac:dyDescent="0.25">
      <c r="A90" s="1" t="s">
        <v>155</v>
      </c>
      <c r="B90" s="3">
        <v>4</v>
      </c>
      <c r="C90" s="30" t="s">
        <v>1154</v>
      </c>
      <c r="D90" s="63">
        <f>IF(C90="","",MIN(B90:B90))</f>
        <v>4</v>
      </c>
      <c r="E90" s="60">
        <f>IF(C90="","",MAX(B90:B90))</f>
        <v>4</v>
      </c>
      <c r="F90" s="29">
        <f>IF(C90="","",IF(C90="    N/A","",IF(COUNTIF(B90:B90,"&gt;-1")&gt;0,ROUND((SUM(B90:B90)+COUNTIF(B90:B90,-1))/COUNTIF(B90:B90,"&gt;-1"),T90),ROUND(AVERAGE(B90:B90),T90))))</f>
        <v>4</v>
      </c>
      <c r="G90" s="63">
        <f>IF(F90="","",IF(VLOOKUP(A90,Test_Limits,2,FALSE)="","",VLOOKUP(A90,Test_Limits,2,FALSE)))</f>
        <v>1</v>
      </c>
      <c r="H90" s="49" t="str">
        <f>IF(G90="","",IF(AND(D90&lt;G90,D90&lt;&gt;U90),IF(LEFT(VLOOKUP(A90,Test_Limits,5,FALSE),2)="PF","Fail","Info"),"Pass"))</f>
        <v>Pass</v>
      </c>
      <c r="I90" s="60">
        <f>IF(F90="","",IF(VLOOKUP(A90,Test_Limits,3,FALSE)="","",VLOOKUP(A90,Test_Limits,3,FALSE)))</f>
        <v>4</v>
      </c>
      <c r="J90" s="49" t="str">
        <f>IF(I90="","",IF(AND(E90&gt;I90,E90&lt;&gt;U90),IF(RIGHT(VLOOKUP(A90,Test_Limits,5,FALSE),2)="PF","Fail","Info"),"Pass"))</f>
        <v>Pass</v>
      </c>
      <c r="K90" s="126"/>
      <c r="L90" s="126"/>
      <c r="Q90" s="11"/>
      <c r="R90" s="177">
        <f t="shared" si="16"/>
        <v>-1000000</v>
      </c>
      <c r="S90" s="177">
        <f t="shared" si="17"/>
        <v>1000000</v>
      </c>
      <c r="T90" s="178">
        <f>VLOOKUP(A90,Test_Limits,6,FALSE)</f>
        <v>1</v>
      </c>
      <c r="U90" s="178" t="str">
        <f>IF(VLOOKUP(A90,Test_Limits,7,FALSE)&lt;&gt;"",VLOOKUP(A90,Test_Limits,7,FALSE),"")</f>
        <v/>
      </c>
      <c r="V90" s="177">
        <f>IF(H90="",0,VLOOKUP(A90,Test_Limits,8,FALSE))</f>
        <v>0</v>
      </c>
      <c r="W90" s="177">
        <f t="shared" si="18"/>
        <v>0</v>
      </c>
      <c r="X90" s="177">
        <f>IF(J90="",0,VLOOKUP(A90,Test_Limits,9,FALSE))</f>
        <v>5</v>
      </c>
      <c r="Y90" s="177">
        <f t="shared" si="19"/>
        <v>5</v>
      </c>
    </row>
    <row r="91" spans="1:25" s="110" customFormat="1" ht="13.5" x14ac:dyDescent="0.25">
      <c r="A91" s="1" t="s">
        <v>156</v>
      </c>
      <c r="B91" s="3">
        <v>97.6</v>
      </c>
      <c r="C91" s="30" t="s">
        <v>1149</v>
      </c>
      <c r="D91" s="63">
        <f>IF(C91="","",MIN(B91:B91))</f>
        <v>97.6</v>
      </c>
      <c r="E91" s="60">
        <f>IF(C91="","",MAX(B91:B91))</f>
        <v>97.6</v>
      </c>
      <c r="F91" s="29">
        <f>IF(C91="","",IF(C91="    N/A","",IF(COUNTIF(B91:B91,"&gt;-1")&gt;0,ROUND((SUM(B91:B91)+COUNTIF(B91:B91,-1))/COUNTIF(B91:B91,"&gt;-1"),T91),ROUND(AVERAGE(B91:B91),T91))))</f>
        <v>97.6</v>
      </c>
      <c r="G91" s="63">
        <f>IF(F91="","",IF(VLOOKUP(A91,Test_Limits,2,FALSE)="","",VLOOKUP(A91,Test_Limits,2,FALSE)))</f>
        <v>88</v>
      </c>
      <c r="H91" s="49" t="str">
        <f>IF(G91="","",IF(AND(D91&lt;G91,D91&lt;&gt;U91),IF(LEFT(VLOOKUP(A91,Test_Limits,5,FALSE),2)="PF","Fail","Info"),"Pass"))</f>
        <v>Pass</v>
      </c>
      <c r="I91" s="60">
        <f>IF(F91="","",IF(VLOOKUP(A91,Test_Limits,3,FALSE)="","",VLOOKUP(A91,Test_Limits,3,FALSE)))</f>
        <v>105</v>
      </c>
      <c r="J91" s="49" t="str">
        <f>IF(I91="","",IF(AND(E91&gt;I91,E91&lt;&gt;U91),IF(RIGHT(VLOOKUP(A91,Test_Limits,5,FALSE),2)="PF","Fail","Info"),"Pass"))</f>
        <v>Pass</v>
      </c>
      <c r="K91" s="126"/>
      <c r="L91" s="126"/>
      <c r="Q91" s="11"/>
      <c r="R91" s="177">
        <f t="shared" si="16"/>
        <v>-1000000</v>
      </c>
      <c r="S91" s="177">
        <f t="shared" si="17"/>
        <v>1000000</v>
      </c>
      <c r="T91" s="178">
        <f>VLOOKUP(A91,Test_Limits,6,FALSE)</f>
        <v>1</v>
      </c>
      <c r="U91" s="178" t="str">
        <f>IF(VLOOKUP(A91,Test_Limits,7,FALSE)&lt;&gt;"",VLOOKUP(A91,Test_Limits,7,FALSE),"")</f>
        <v/>
      </c>
      <c r="V91" s="177">
        <f>IF(H91="",0,VLOOKUP(A91,Test_Limits,8,FALSE))</f>
        <v>0</v>
      </c>
      <c r="W91" s="177">
        <f t="shared" si="18"/>
        <v>0</v>
      </c>
      <c r="X91" s="177">
        <f>IF(J91="",0,VLOOKUP(A91,Test_Limits,9,FALSE))</f>
        <v>5</v>
      </c>
      <c r="Y91" s="177">
        <f t="shared" si="19"/>
        <v>5</v>
      </c>
    </row>
    <row r="92" spans="1:25" s="110" customFormat="1" ht="13.5" x14ac:dyDescent="0.25">
      <c r="A92" s="1" t="s">
        <v>157</v>
      </c>
      <c r="B92" s="3">
        <v>7.8</v>
      </c>
      <c r="C92" s="30" t="s">
        <v>1149</v>
      </c>
      <c r="D92" s="63">
        <f>IF(C92="","",MIN(B92:B92))</f>
        <v>7.8</v>
      </c>
      <c r="E92" s="60">
        <f>IF(C92="","",MAX(B92:B92))</f>
        <v>7.8</v>
      </c>
      <c r="F92" s="29">
        <f>IF(C92="","",IF(C92="    N/A","",IF(COUNTIF(B92:B92,"&gt;-1")&gt;0,ROUND((SUM(B92:B92)+COUNTIF(B92:B92,-1))/COUNTIF(B92:B92,"&gt;-1"),T92),ROUND(AVERAGE(B92:B92),T92))))</f>
        <v>7.8</v>
      </c>
      <c r="G92" s="63">
        <f>IF(F92="","",IF(VLOOKUP(A92,Test_Limits,2,FALSE)="","",VLOOKUP(A92,Test_Limits,2,FALSE)))</f>
        <v>6</v>
      </c>
      <c r="H92" s="49" t="str">
        <f>IF(G92="","",IF(AND(D92&lt;G92,D92&lt;&gt;U92),IF(LEFT(VLOOKUP(A92,Test_Limits,5,FALSE),2)="PF","Fail","Info"),"Pass"))</f>
        <v>Pass</v>
      </c>
      <c r="I92" s="60">
        <f>IF(F92="","",IF(VLOOKUP(A92,Test_Limits,3,FALSE)="","",VLOOKUP(A92,Test_Limits,3,FALSE)))</f>
        <v>20</v>
      </c>
      <c r="J92" s="49" t="str">
        <f>IF(I92="","",IF(AND(E92&gt;I92,E92&lt;&gt;U92),IF(RIGHT(VLOOKUP(A92,Test_Limits,5,FALSE),2)="PF","Fail","Info"),"Pass"))</f>
        <v>Pass</v>
      </c>
      <c r="K92" s="126"/>
      <c r="L92" s="126"/>
      <c r="Q92" s="11"/>
      <c r="R92" s="177">
        <f t="shared" si="16"/>
        <v>-1000000</v>
      </c>
      <c r="S92" s="177">
        <f t="shared" si="17"/>
        <v>1000000</v>
      </c>
      <c r="T92" s="178">
        <f>VLOOKUP(A92,Test_Limits,6,FALSE)</f>
        <v>1</v>
      </c>
      <c r="U92" s="178">
        <f>IF(VLOOKUP(A92,Test_Limits,7,FALSE)&lt;&gt;"",VLOOKUP(A92,Test_Limits,7,FALSE),"")</f>
        <v>-1</v>
      </c>
      <c r="V92" s="177">
        <f>IF(H92="",0,VLOOKUP(A92,Test_Limits,8,FALSE))</f>
        <v>0</v>
      </c>
      <c r="W92" s="177">
        <f t="shared" si="18"/>
        <v>0</v>
      </c>
      <c r="X92" s="177">
        <f>IF(J92="",0,VLOOKUP(A92,Test_Limits,9,FALSE))</f>
        <v>3</v>
      </c>
      <c r="Y92" s="177">
        <f t="shared" si="19"/>
        <v>3</v>
      </c>
    </row>
    <row r="93" spans="1:25" s="110" customFormat="1" ht="13.5" x14ac:dyDescent="0.25">
      <c r="A93" s="1" t="s">
        <v>158</v>
      </c>
      <c r="B93" s="3">
        <v>11.7</v>
      </c>
      <c r="C93" s="30" t="s">
        <v>1149</v>
      </c>
      <c r="D93" s="63">
        <f>IF(C93="","",MIN(B93:B93))</f>
        <v>11.7</v>
      </c>
      <c r="E93" s="60">
        <f>IF(C93="","",MAX(B93:B93))</f>
        <v>11.7</v>
      </c>
      <c r="F93" s="29">
        <f>IF(C93="","",IF(C93="    N/A","",IF(COUNTIF(B93:B93,"&gt;-1")&gt;0,ROUND((SUM(B93:B93)+COUNTIF(B93:B93,-1))/COUNTIF(B93:B93,"&gt;-1"),T93),ROUND(AVERAGE(B93:B93),T93))))</f>
        <v>11.7</v>
      </c>
      <c r="G93" s="63">
        <f>IF(F93="","",IF(VLOOKUP(A93,Test_Limits,2,FALSE)="","",VLOOKUP(A93,Test_Limits,2,FALSE)))</f>
        <v>6</v>
      </c>
      <c r="H93" s="49" t="str">
        <f>IF(G93="","",IF(AND(D93&lt;G93,D93&lt;&gt;U93),IF(LEFT(VLOOKUP(A93,Test_Limits,5,FALSE),2)="PF","Fail","Info"),"Pass"))</f>
        <v>Pass</v>
      </c>
      <c r="I93" s="60">
        <f>IF(F93="","",IF(VLOOKUP(A93,Test_Limits,3,FALSE)="","",VLOOKUP(A93,Test_Limits,3,FALSE)))</f>
        <v>20</v>
      </c>
      <c r="J93" s="49" t="str">
        <f>IF(I93="","",IF(AND(E93&gt;I93,E93&lt;&gt;U93),IF(RIGHT(VLOOKUP(A93,Test_Limits,5,FALSE),2)="PF","Fail","Info"),"Pass"))</f>
        <v>Pass</v>
      </c>
      <c r="K93" s="126"/>
      <c r="L93" s="126"/>
      <c r="Q93" s="11"/>
      <c r="R93" s="177">
        <f t="shared" si="16"/>
        <v>-1000000</v>
      </c>
      <c r="S93" s="177">
        <f t="shared" si="17"/>
        <v>1000000</v>
      </c>
      <c r="T93" s="178">
        <f>VLOOKUP(A93,Test_Limits,6,FALSE)</f>
        <v>1</v>
      </c>
      <c r="U93" s="178">
        <f>IF(VLOOKUP(A93,Test_Limits,7,FALSE)&lt;&gt;"",VLOOKUP(A93,Test_Limits,7,FALSE),"")</f>
        <v>-1</v>
      </c>
      <c r="V93" s="177">
        <f>IF(H93="",0,VLOOKUP(A93,Test_Limits,8,FALSE))</f>
        <v>0</v>
      </c>
      <c r="W93" s="177">
        <f t="shared" si="18"/>
        <v>0</v>
      </c>
      <c r="X93" s="177">
        <f>IF(J93="",0,VLOOKUP(A93,Test_Limits,9,FALSE))</f>
        <v>3</v>
      </c>
      <c r="Y93" s="177">
        <f t="shared" si="19"/>
        <v>3</v>
      </c>
    </row>
    <row r="94" spans="1:25" s="110" customFormat="1" ht="13.5" x14ac:dyDescent="0.25">
      <c r="A94" s="1" t="s">
        <v>159</v>
      </c>
      <c r="B94" s="3">
        <v>7.8</v>
      </c>
      <c r="C94" s="30" t="s">
        <v>1149</v>
      </c>
      <c r="D94" s="63">
        <f>IF(C94="","",MIN(B94:B94))</f>
        <v>7.8</v>
      </c>
      <c r="E94" s="60">
        <f>IF(C94="","",MAX(B94:B94))</f>
        <v>7.8</v>
      </c>
      <c r="F94" s="29">
        <f>IF(C94="","",IF(C94="    N/A","",IF(COUNTIF(B94:B94,"&gt;-1")&gt;0,ROUND((SUM(B94:B94)+COUNTIF(B94:B94,-1))/COUNTIF(B94:B94,"&gt;-1"),T94),ROUND(AVERAGE(B94:B94),T94))))</f>
        <v>7.8</v>
      </c>
      <c r="G94" s="63">
        <f>IF(F94="","",IF(VLOOKUP(A94,Test_Limits,2,FALSE)="","",VLOOKUP(A94,Test_Limits,2,FALSE)))</f>
        <v>6</v>
      </c>
      <c r="H94" s="49" t="str">
        <f>IF(G94="","",IF(AND(D94&lt;G94,D94&lt;&gt;U94),IF(LEFT(VLOOKUP(A94,Test_Limits,5,FALSE),2)="PF","Fail","Info"),"Pass"))</f>
        <v>Pass</v>
      </c>
      <c r="I94" s="60">
        <f>IF(F94="","",IF(VLOOKUP(A94,Test_Limits,3,FALSE)="","",VLOOKUP(A94,Test_Limits,3,FALSE)))</f>
        <v>12</v>
      </c>
      <c r="J94" s="49" t="str">
        <f>IF(I94="","",IF(AND(E94&gt;I94,E94&lt;&gt;U94),IF(RIGHT(VLOOKUP(A94,Test_Limits,5,FALSE),2)="PF","Fail","Info"),"Pass"))</f>
        <v>Pass</v>
      </c>
      <c r="K94" s="126"/>
      <c r="L94" s="126"/>
      <c r="Q94" s="11"/>
      <c r="R94" s="177">
        <f t="shared" si="16"/>
        <v>-1000000</v>
      </c>
      <c r="S94" s="177">
        <f t="shared" si="17"/>
        <v>1000000</v>
      </c>
      <c r="T94" s="178">
        <f>VLOOKUP(A94,Test_Limits,6,FALSE)</f>
        <v>1</v>
      </c>
      <c r="U94" s="178">
        <f>IF(VLOOKUP(A94,Test_Limits,7,FALSE)&lt;&gt;"",VLOOKUP(A94,Test_Limits,7,FALSE),"")</f>
        <v>-1</v>
      </c>
      <c r="V94" s="177">
        <f>IF(H94="",0,VLOOKUP(A94,Test_Limits,8,FALSE))</f>
        <v>0</v>
      </c>
      <c r="W94" s="177">
        <f t="shared" si="18"/>
        <v>0</v>
      </c>
      <c r="X94" s="177">
        <f>IF(J94="",0,VLOOKUP(A94,Test_Limits,9,FALSE))</f>
        <v>3</v>
      </c>
      <c r="Y94" s="177">
        <f t="shared" si="19"/>
        <v>3</v>
      </c>
    </row>
    <row r="95" spans="1:25" s="110" customFormat="1" ht="13.5" x14ac:dyDescent="0.25">
      <c r="A95" s="1" t="s">
        <v>160</v>
      </c>
      <c r="B95" s="3">
        <v>7.9</v>
      </c>
      <c r="C95" s="30" t="s">
        <v>1149</v>
      </c>
      <c r="D95" s="63">
        <f>IF(C95="","",MIN(B95:B95))</f>
        <v>7.9</v>
      </c>
      <c r="E95" s="60">
        <f>IF(C95="","",MAX(B95:B95))</f>
        <v>7.9</v>
      </c>
      <c r="F95" s="29">
        <f>IF(C95="","",IF(C95="    N/A","",IF(COUNTIF(B95:B95,"&gt;-1")&gt;0,ROUND((SUM(B95:B95)+COUNTIF(B95:B95,-1))/COUNTIF(B95:B95,"&gt;-1"),T95),ROUND(AVERAGE(B95:B95),T95))))</f>
        <v>7.9</v>
      </c>
      <c r="G95" s="63">
        <f>IF(F95="","",IF(VLOOKUP(A95,Test_Limits,2,FALSE)="","",VLOOKUP(A95,Test_Limits,2,FALSE)))</f>
        <v>6</v>
      </c>
      <c r="H95" s="49" t="str">
        <f>IF(G95="","",IF(AND(D95&lt;G95,D95&lt;&gt;U95),IF(LEFT(VLOOKUP(A95,Test_Limits,5,FALSE),2)="PF","Fail","Info"),"Pass"))</f>
        <v>Pass</v>
      </c>
      <c r="I95" s="60">
        <f>IF(F95="","",IF(VLOOKUP(A95,Test_Limits,3,FALSE)="","",VLOOKUP(A95,Test_Limits,3,FALSE)))</f>
        <v>12</v>
      </c>
      <c r="J95" s="49" t="str">
        <f>IF(I95="","",IF(AND(E95&gt;I95,E95&lt;&gt;U95),IF(RIGHT(VLOOKUP(A95,Test_Limits,5,FALSE),2)="PF","Fail","Info"),"Pass"))</f>
        <v>Pass</v>
      </c>
      <c r="K95" s="126"/>
      <c r="L95" s="126"/>
      <c r="Q95" s="11"/>
      <c r="R95" s="177">
        <f t="shared" si="16"/>
        <v>-1000000</v>
      </c>
      <c r="S95" s="177">
        <f t="shared" si="17"/>
        <v>1000000</v>
      </c>
      <c r="T95" s="178">
        <f>VLOOKUP(A95,Test_Limits,6,FALSE)</f>
        <v>1</v>
      </c>
      <c r="U95" s="178">
        <f>IF(VLOOKUP(A95,Test_Limits,7,FALSE)&lt;&gt;"",VLOOKUP(A95,Test_Limits,7,FALSE),"")</f>
        <v>-1</v>
      </c>
      <c r="V95" s="177">
        <f>IF(H95="",0,VLOOKUP(A95,Test_Limits,8,FALSE))</f>
        <v>0</v>
      </c>
      <c r="W95" s="177">
        <f t="shared" si="18"/>
        <v>0</v>
      </c>
      <c r="X95" s="177">
        <f>IF(J95="",0,VLOOKUP(A95,Test_Limits,9,FALSE))</f>
        <v>3</v>
      </c>
      <c r="Y95" s="177">
        <f t="shared" si="19"/>
        <v>3</v>
      </c>
    </row>
    <row r="96" spans="1:25" s="110" customFormat="1" ht="13.5" x14ac:dyDescent="0.25">
      <c r="A96" s="1" t="s">
        <v>161</v>
      </c>
      <c r="B96" s="3">
        <v>11.7</v>
      </c>
      <c r="C96" s="30" t="s">
        <v>1149</v>
      </c>
      <c r="D96" s="63">
        <f>IF(C96="","",MIN(B96:B96))</f>
        <v>11.7</v>
      </c>
      <c r="E96" s="60">
        <f>IF(C96="","",MAX(B96:B96))</f>
        <v>11.7</v>
      </c>
      <c r="F96" s="29">
        <f>IF(C96="","",IF(C96="    N/A","",IF(COUNTIF(B96:B96,"&gt;-1")&gt;0,ROUND((SUM(B96:B96)+COUNTIF(B96:B96,-1))/COUNTIF(B96:B96,"&gt;-1"),T96),ROUND(AVERAGE(B96:B96),T96))))</f>
        <v>11.7</v>
      </c>
      <c r="G96" s="63">
        <f>IF(F96="","",IF(VLOOKUP(A96,Test_Limits,2,FALSE)="","",VLOOKUP(A96,Test_Limits,2,FALSE)))</f>
        <v>6</v>
      </c>
      <c r="H96" s="49" t="str">
        <f>IF(G96="","",IF(AND(D96&lt;G96,D96&lt;&gt;U96),IF(LEFT(VLOOKUP(A96,Test_Limits,5,FALSE),2)="PF","Fail","Info"),"Pass"))</f>
        <v>Pass</v>
      </c>
      <c r="I96" s="60">
        <f>IF(F96="","",IF(VLOOKUP(A96,Test_Limits,3,FALSE)="","",VLOOKUP(A96,Test_Limits,3,FALSE)))</f>
        <v>256</v>
      </c>
      <c r="J96" s="49" t="str">
        <f>IF(I96="","",IF(AND(E96&gt;I96,E96&lt;&gt;U96),IF(RIGHT(VLOOKUP(A96,Test_Limits,5,FALSE),2)="PF","Fail","Info"),"Pass"))</f>
        <v>Pass</v>
      </c>
      <c r="K96" s="126"/>
      <c r="L96" s="126"/>
      <c r="Q96" s="11"/>
      <c r="R96" s="177">
        <f t="shared" si="16"/>
        <v>-1000000</v>
      </c>
      <c r="S96" s="177">
        <f t="shared" si="17"/>
        <v>1000000</v>
      </c>
      <c r="T96" s="178">
        <f>VLOOKUP(A96,Test_Limits,6,FALSE)</f>
        <v>1</v>
      </c>
      <c r="U96" s="178" t="str">
        <f>IF(VLOOKUP(A96,Test_Limits,7,FALSE)&lt;&gt;"",VLOOKUP(A96,Test_Limits,7,FALSE),"")</f>
        <v/>
      </c>
      <c r="V96" s="177">
        <f>IF(H96="",0,VLOOKUP(A96,Test_Limits,8,FALSE))</f>
        <v>0</v>
      </c>
      <c r="W96" s="177">
        <f t="shared" si="18"/>
        <v>0</v>
      </c>
      <c r="X96" s="177">
        <f>IF(J96="",0,VLOOKUP(A96,Test_Limits,9,FALSE))</f>
        <v>3</v>
      </c>
      <c r="Y96" s="177">
        <f t="shared" si="19"/>
        <v>3</v>
      </c>
    </row>
    <row r="97" spans="1:25" ht="13.5" x14ac:dyDescent="0.25">
      <c r="A97" s="1" t="s">
        <v>162</v>
      </c>
      <c r="B97" s="3">
        <v>-1</v>
      </c>
      <c r="C97" s="30" t="s">
        <v>1141</v>
      </c>
      <c r="D97" s="63">
        <f>IF(C97="","",MIN(B97:B97))</f>
        <v>-1</v>
      </c>
      <c r="E97" s="60">
        <f>IF(C97="","",MAX(B97:B97))</f>
        <v>-1</v>
      </c>
      <c r="F97" s="29">
        <f>IF(C97="","",IF(C97="    N/A","",IF(COUNTIF(B97:B97,"&gt;-1")&gt;0,ROUND((SUM(B97:B97)+COUNTIF(B97:B97,-1))/COUNTIF(B97:B97,"&gt;-1"),T97),ROUND(AVERAGE(B97:B97),T97))))</f>
        <v>-1</v>
      </c>
      <c r="G97" s="63">
        <f>IF(F97="","",IF(VLOOKUP(A97,Test_Limits,2,FALSE)="","",VLOOKUP(A97,Test_Limits,2,FALSE)))</f>
        <v>15</v>
      </c>
      <c r="H97" s="49" t="str">
        <f>IF(G97="","",IF(AND(D97&lt;G97,D97&lt;&gt;U97),IF(LEFT(VLOOKUP(A97,Test_Limits,5,FALSE),2)="PF","Fail","Info"),"Pass"))</f>
        <v>Pass</v>
      </c>
      <c r="I97" s="60">
        <f>IF(F97="","",IF(VLOOKUP(A97,Test_Limits,3,FALSE)="","",VLOOKUP(A97,Test_Limits,3,FALSE)))</f>
        <v>10000</v>
      </c>
      <c r="J97" s="49" t="str">
        <f>IF(I97="","",IF(AND(E97&gt;I97,E97&lt;&gt;U97),IF(RIGHT(VLOOKUP(A97,Test_Limits,5,FALSE),2)="PF","Fail","Info"),"Pass"))</f>
        <v>Pass</v>
      </c>
      <c r="K97" s="39"/>
      <c r="L97" s="39"/>
      <c r="Q97" s="11"/>
      <c r="R97" s="177">
        <f t="shared" si="0"/>
        <v>-1000000</v>
      </c>
      <c r="S97" s="177">
        <f t="shared" si="1"/>
        <v>1000000</v>
      </c>
      <c r="T97" s="178">
        <f>VLOOKUP(A97,Test_Limits,6,FALSE)</f>
        <v>1</v>
      </c>
      <c r="U97" s="178">
        <f>IF(VLOOKUP(A97,Test_Limits,7,FALSE)&lt;&gt;"",VLOOKUP(A97,Test_Limits,7,FALSE),"")</f>
        <v>-1</v>
      </c>
      <c r="V97" s="177">
        <f>IF(H97="",0,VLOOKUP(A97,Test_Limits,8,FALSE))</f>
        <v>0</v>
      </c>
      <c r="W97" s="177">
        <f t="shared" si="18"/>
        <v>0</v>
      </c>
      <c r="X97" s="177">
        <f>IF(J97="",0,VLOOKUP(A97,Test_Limits,9,FALSE))</f>
        <v>5</v>
      </c>
      <c r="Y97" s="177">
        <f t="shared" si="19"/>
        <v>5</v>
      </c>
    </row>
    <row r="98" spans="1:25" ht="13.5" x14ac:dyDescent="0.25">
      <c r="A98" s="1" t="s">
        <v>163</v>
      </c>
      <c r="B98" s="3">
        <v>0</v>
      </c>
      <c r="C98" s="30" t="s">
        <v>1141</v>
      </c>
      <c r="D98" s="63">
        <f>IF(C98="","",MIN(B98:B98))</f>
        <v>0</v>
      </c>
      <c r="E98" s="60">
        <f>IF(C98="","",MAX(B98:B98))</f>
        <v>0</v>
      </c>
      <c r="F98" s="29">
        <f>IF(C98="","",IF(C98="    N/A","",IF(COUNTIF(B98:B98,"&gt;-1")&gt;0,ROUND((SUM(B98:B98)+COUNTIF(B98:B98,-1))/COUNTIF(B98:B98,"&gt;-1"),T98),ROUND(AVERAGE(B98:B98),T98))))</f>
        <v>0</v>
      </c>
      <c r="G98" s="63">
        <f>IF(F98="","",IF(VLOOKUP(A98,Test_Limits,2,FALSE)="","",VLOOKUP(A98,Test_Limits,2,FALSE)))</f>
        <v>0</v>
      </c>
      <c r="H98" s="49" t="str">
        <f>IF(G98="","",IF(AND(D98&lt;G98,D98&lt;&gt;U98),IF(LEFT(VLOOKUP(A98,Test_Limits,5,FALSE),2)="PF","Fail","Info"),"Pass"))</f>
        <v>Pass</v>
      </c>
      <c r="I98" s="60">
        <f>IF(F98="","",IF(VLOOKUP(A98,Test_Limits,3,FALSE)="","",VLOOKUP(A98,Test_Limits,3,FALSE)))</f>
        <v>1</v>
      </c>
      <c r="J98" s="49" t="str">
        <f>IF(I98="","",IF(AND(E98&gt;I98,E98&lt;&gt;U98),IF(RIGHT(VLOOKUP(A98,Test_Limits,5,FALSE),2)="PF","Fail","Info"),"Pass"))</f>
        <v>Pass</v>
      </c>
      <c r="K98" s="39"/>
      <c r="L98" s="39"/>
      <c r="Q98" s="11"/>
      <c r="R98" s="177">
        <f t="shared" si="0"/>
        <v>-1000000</v>
      </c>
      <c r="S98" s="177">
        <f t="shared" si="1"/>
        <v>1000000</v>
      </c>
      <c r="T98" s="178">
        <f>VLOOKUP(A98,Test_Limits,6,FALSE)</f>
        <v>1</v>
      </c>
      <c r="U98" s="178" t="str">
        <f>IF(VLOOKUP(A98,Test_Limits,7,FALSE)&lt;&gt;"",VLOOKUP(A98,Test_Limits,7,FALSE),"")</f>
        <v/>
      </c>
      <c r="V98" s="177">
        <f>IF(H98="",0,VLOOKUP(A98,Test_Limits,8,FALSE))</f>
        <v>0</v>
      </c>
      <c r="W98" s="177">
        <f t="shared" si="18"/>
        <v>0</v>
      </c>
      <c r="X98" s="177">
        <f>IF(J98="",0,VLOOKUP(A98,Test_Limits,9,FALSE))</f>
        <v>0</v>
      </c>
      <c r="Y98" s="177">
        <f t="shared" si="19"/>
        <v>0</v>
      </c>
    </row>
    <row r="99" spans="1:25" ht="13.5" x14ac:dyDescent="0.25">
      <c r="A99" s="1" t="s">
        <v>164</v>
      </c>
      <c r="B99" s="3">
        <v>4</v>
      </c>
      <c r="C99" s="30" t="s">
        <v>1154</v>
      </c>
      <c r="D99" s="63">
        <f>IF(C99="","",MIN(B99:B99))</f>
        <v>4</v>
      </c>
      <c r="E99" s="60">
        <f>IF(C99="","",MAX(B99:B99))</f>
        <v>4</v>
      </c>
      <c r="F99" s="29">
        <f>IF(C99="","",IF(C99="    N/A","",IF(COUNTIF(B99:B99,"&gt;-1")&gt;0,ROUND((SUM(B99:B99)+COUNTIF(B99:B99,-1))/COUNTIF(B99:B99,"&gt;-1"),T99),ROUND(AVERAGE(B99:B99),T99))))</f>
        <v>4</v>
      </c>
      <c r="G99" s="63">
        <f>IF(F99="","",IF(VLOOKUP(A99,Test_Limits,2,FALSE)="","",VLOOKUP(A99,Test_Limits,2,FALSE)))</f>
        <v>1</v>
      </c>
      <c r="H99" s="49" t="str">
        <f>IF(G99="","",IF(AND(D99&lt;G99,D99&lt;&gt;U99),IF(LEFT(VLOOKUP(A99,Test_Limits,5,FALSE),2)="PF","Fail","Info"),"Pass"))</f>
        <v>Pass</v>
      </c>
      <c r="I99" s="60">
        <f>IF(F99="","",IF(VLOOKUP(A99,Test_Limits,3,FALSE)="","",VLOOKUP(A99,Test_Limits,3,FALSE)))</f>
        <v>4</v>
      </c>
      <c r="J99" s="49" t="str">
        <f>IF(I99="","",IF(AND(E99&gt;I99,E99&lt;&gt;U99),IF(RIGHT(VLOOKUP(A99,Test_Limits,5,FALSE),2)="PF","Fail","Info"),"Pass"))</f>
        <v>Pass</v>
      </c>
      <c r="K99" s="39"/>
      <c r="L99" s="39"/>
      <c r="Q99" s="11"/>
      <c r="R99" s="177">
        <f t="shared" si="0"/>
        <v>-1000000</v>
      </c>
      <c r="S99" s="177">
        <f t="shared" si="1"/>
        <v>1000000</v>
      </c>
      <c r="T99" s="178">
        <f>VLOOKUP(A99,Test_Limits,6,FALSE)</f>
        <v>1</v>
      </c>
      <c r="U99" s="178" t="str">
        <f>IF(VLOOKUP(A99,Test_Limits,7,FALSE)&lt;&gt;"",VLOOKUP(A99,Test_Limits,7,FALSE),"")</f>
        <v/>
      </c>
      <c r="V99" s="177">
        <f>IF(H99="",0,VLOOKUP(A99,Test_Limits,8,FALSE))</f>
        <v>0</v>
      </c>
      <c r="W99" s="177">
        <f t="shared" si="18"/>
        <v>0</v>
      </c>
      <c r="X99" s="177">
        <f>IF(J99="",0,VLOOKUP(A99,Test_Limits,9,FALSE))</f>
        <v>5</v>
      </c>
      <c r="Y99" s="177">
        <f t="shared" si="19"/>
        <v>5</v>
      </c>
    </row>
    <row r="100" spans="1:25" ht="13.5" x14ac:dyDescent="0.25">
      <c r="A100" s="1" t="s">
        <v>165</v>
      </c>
      <c r="B100" s="3">
        <v>97.6</v>
      </c>
      <c r="C100" s="30" t="s">
        <v>1149</v>
      </c>
      <c r="D100" s="63">
        <f>IF(C100="","",MIN(B100:B100))</f>
        <v>97.6</v>
      </c>
      <c r="E100" s="60">
        <f>IF(C100="","",MAX(B100:B100))</f>
        <v>97.6</v>
      </c>
      <c r="F100" s="29">
        <f>IF(C100="","",IF(C100="    N/A","",IF(COUNTIF(B100:B100,"&gt;-1")&gt;0,ROUND((SUM(B100:B100)+COUNTIF(B100:B100,-1))/COUNTIF(B100:B100,"&gt;-1"),T100),ROUND(AVERAGE(B100:B100),T100))))</f>
        <v>97.6</v>
      </c>
      <c r="G100" s="63">
        <f>IF(F100="","",IF(VLOOKUP(A100,Test_Limits,2,FALSE)="","",VLOOKUP(A100,Test_Limits,2,FALSE)))</f>
        <v>88</v>
      </c>
      <c r="H100" s="49" t="str">
        <f>IF(G100="","",IF(AND(D100&lt;G100,D100&lt;&gt;U100),IF(LEFT(VLOOKUP(A100,Test_Limits,5,FALSE),2)="PF","Fail","Info"),"Pass"))</f>
        <v>Pass</v>
      </c>
      <c r="I100" s="60">
        <f>IF(F100="","",IF(VLOOKUP(A100,Test_Limits,3,FALSE)="","",VLOOKUP(A100,Test_Limits,3,FALSE)))</f>
        <v>105</v>
      </c>
      <c r="J100" s="49" t="str">
        <f>IF(I100="","",IF(AND(E100&gt;I100,E100&lt;&gt;U100),IF(RIGHT(VLOOKUP(A100,Test_Limits,5,FALSE),2)="PF","Fail","Info"),"Pass"))</f>
        <v>Pass</v>
      </c>
      <c r="K100" s="39"/>
      <c r="L100" s="39"/>
      <c r="Q100" s="11"/>
      <c r="R100" s="177">
        <f t="shared" si="0"/>
        <v>-1000000</v>
      </c>
      <c r="S100" s="177">
        <f t="shared" si="1"/>
        <v>1000000</v>
      </c>
      <c r="T100" s="178">
        <f>VLOOKUP(A100,Test_Limits,6,FALSE)</f>
        <v>1</v>
      </c>
      <c r="U100" s="178" t="str">
        <f>IF(VLOOKUP(A100,Test_Limits,7,FALSE)&lt;&gt;"",VLOOKUP(A100,Test_Limits,7,FALSE),"")</f>
        <v/>
      </c>
      <c r="V100" s="177">
        <f>IF(H100="",0,VLOOKUP(A100,Test_Limits,8,FALSE))</f>
        <v>0</v>
      </c>
      <c r="W100" s="177">
        <f t="shared" si="18"/>
        <v>0</v>
      </c>
      <c r="X100" s="177">
        <f>IF(J100="",0,VLOOKUP(A100,Test_Limits,9,FALSE))</f>
        <v>5</v>
      </c>
      <c r="Y100" s="177">
        <f t="shared" si="19"/>
        <v>5</v>
      </c>
    </row>
    <row r="101" spans="1:25" ht="13.5" x14ac:dyDescent="0.25">
      <c r="A101" s="1" t="s">
        <v>166</v>
      </c>
      <c r="B101" s="3">
        <v>7.8</v>
      </c>
      <c r="C101" s="30" t="s">
        <v>1149</v>
      </c>
      <c r="D101" s="63">
        <f>IF(C101="","",MIN(B101:B101))</f>
        <v>7.8</v>
      </c>
      <c r="E101" s="60">
        <f>IF(C101="","",MAX(B101:B101))</f>
        <v>7.8</v>
      </c>
      <c r="F101" s="29">
        <f>IF(C101="","",IF(C101="    N/A","",IF(COUNTIF(B101:B101,"&gt;-1")&gt;0,ROUND((SUM(B101:B101)+COUNTIF(B101:B101,-1))/COUNTIF(B101:B101,"&gt;-1"),T101),ROUND(AVERAGE(B101:B101),T101))))</f>
        <v>7.8</v>
      </c>
      <c r="G101" s="63">
        <f>IF(F101="","",IF(VLOOKUP(A101,Test_Limits,2,FALSE)="","",VLOOKUP(A101,Test_Limits,2,FALSE)))</f>
        <v>6</v>
      </c>
      <c r="H101" s="49" t="str">
        <f>IF(G101="","",IF(AND(D101&lt;G101,D101&lt;&gt;U101),IF(LEFT(VLOOKUP(A101,Test_Limits,5,FALSE),2)="PF","Fail","Info"),"Pass"))</f>
        <v>Pass</v>
      </c>
      <c r="I101" s="60">
        <f>IF(F101="","",IF(VLOOKUP(A101,Test_Limits,3,FALSE)="","",VLOOKUP(A101,Test_Limits,3,FALSE)))</f>
        <v>20</v>
      </c>
      <c r="J101" s="49" t="str">
        <f>IF(I101="","",IF(AND(E101&gt;I101,E101&lt;&gt;U101),IF(RIGHT(VLOOKUP(A101,Test_Limits,5,FALSE),2)="PF","Fail","Info"),"Pass"))</f>
        <v>Pass</v>
      </c>
      <c r="K101" s="39"/>
      <c r="L101" s="39"/>
      <c r="Q101" s="11"/>
      <c r="R101" s="177">
        <f t="shared" si="0"/>
        <v>-1000000</v>
      </c>
      <c r="S101" s="177">
        <f t="shared" si="1"/>
        <v>1000000</v>
      </c>
      <c r="T101" s="178">
        <f>VLOOKUP(A101,Test_Limits,6,FALSE)</f>
        <v>1</v>
      </c>
      <c r="U101" s="178">
        <f>IF(VLOOKUP(A101,Test_Limits,7,FALSE)&lt;&gt;"",VLOOKUP(A101,Test_Limits,7,FALSE),"")</f>
        <v>-1</v>
      </c>
      <c r="V101" s="177">
        <f>IF(H101="",0,VLOOKUP(A101,Test_Limits,8,FALSE))</f>
        <v>0</v>
      </c>
      <c r="W101" s="177">
        <f t="shared" si="18"/>
        <v>0</v>
      </c>
      <c r="X101" s="177">
        <f>IF(J101="",0,VLOOKUP(A101,Test_Limits,9,FALSE))</f>
        <v>3</v>
      </c>
      <c r="Y101" s="177">
        <f t="shared" si="19"/>
        <v>3</v>
      </c>
    </row>
    <row r="102" spans="1:25" ht="13.5" x14ac:dyDescent="0.25">
      <c r="A102" s="1" t="s">
        <v>167</v>
      </c>
      <c r="B102" s="3">
        <v>11.7</v>
      </c>
      <c r="C102" s="30" t="s">
        <v>1149</v>
      </c>
      <c r="D102" s="63">
        <f>IF(C102="","",MIN(B102:B102))</f>
        <v>11.7</v>
      </c>
      <c r="E102" s="60">
        <f>IF(C102="","",MAX(B102:B102))</f>
        <v>11.7</v>
      </c>
      <c r="F102" s="29">
        <f>IF(C102="","",IF(C102="    N/A","",IF(COUNTIF(B102:B102,"&gt;-1")&gt;0,ROUND((SUM(B102:B102)+COUNTIF(B102:B102,-1))/COUNTIF(B102:B102,"&gt;-1"),T102),ROUND(AVERAGE(B102:B102),T102))))</f>
        <v>11.7</v>
      </c>
      <c r="G102" s="63">
        <f>IF(F102="","",IF(VLOOKUP(A102,Test_Limits,2,FALSE)="","",VLOOKUP(A102,Test_Limits,2,FALSE)))</f>
        <v>6</v>
      </c>
      <c r="H102" s="49" t="str">
        <f>IF(G102="","",IF(AND(D102&lt;G102,D102&lt;&gt;U102),IF(LEFT(VLOOKUP(A102,Test_Limits,5,FALSE),2)="PF","Fail","Info"),"Pass"))</f>
        <v>Pass</v>
      </c>
      <c r="I102" s="60">
        <f>IF(F102="","",IF(VLOOKUP(A102,Test_Limits,3,FALSE)="","",VLOOKUP(A102,Test_Limits,3,FALSE)))</f>
        <v>20</v>
      </c>
      <c r="J102" s="49" t="str">
        <f>IF(I102="","",IF(AND(E102&gt;I102,E102&lt;&gt;U102),IF(RIGHT(VLOOKUP(A102,Test_Limits,5,FALSE),2)="PF","Fail","Info"),"Pass"))</f>
        <v>Pass</v>
      </c>
      <c r="K102" s="39"/>
      <c r="L102" s="39"/>
      <c r="Q102" s="11"/>
      <c r="R102" s="177">
        <f t="shared" si="0"/>
        <v>-1000000</v>
      </c>
      <c r="S102" s="177">
        <f t="shared" si="1"/>
        <v>1000000</v>
      </c>
      <c r="T102" s="178">
        <f>VLOOKUP(A102,Test_Limits,6,FALSE)</f>
        <v>1</v>
      </c>
      <c r="U102" s="178">
        <f>IF(VLOOKUP(A102,Test_Limits,7,FALSE)&lt;&gt;"",VLOOKUP(A102,Test_Limits,7,FALSE),"")</f>
        <v>-1</v>
      </c>
      <c r="V102" s="177">
        <f>IF(H102="",0,VLOOKUP(A102,Test_Limits,8,FALSE))</f>
        <v>0</v>
      </c>
      <c r="W102" s="177">
        <f t="shared" si="18"/>
        <v>0</v>
      </c>
      <c r="X102" s="177">
        <f>IF(J102="",0,VLOOKUP(A102,Test_Limits,9,FALSE))</f>
        <v>3</v>
      </c>
      <c r="Y102" s="177">
        <f t="shared" si="19"/>
        <v>3</v>
      </c>
    </row>
    <row r="103" spans="1:25" ht="13.5" x14ac:dyDescent="0.25">
      <c r="A103" s="1" t="s">
        <v>168</v>
      </c>
      <c r="B103" s="3">
        <v>7.8</v>
      </c>
      <c r="C103" s="30" t="s">
        <v>1149</v>
      </c>
      <c r="D103" s="63">
        <f>IF(C103="","",MIN(B103:B103))</f>
        <v>7.8</v>
      </c>
      <c r="E103" s="60">
        <f>IF(C103="","",MAX(B103:B103))</f>
        <v>7.8</v>
      </c>
      <c r="F103" s="29">
        <f>IF(C103="","",IF(C103="    N/A","",IF(COUNTIF(B103:B103,"&gt;-1")&gt;0,ROUND((SUM(B103:B103)+COUNTIF(B103:B103,-1))/COUNTIF(B103:B103,"&gt;-1"),T103),ROUND(AVERAGE(B103:B103),T103))))</f>
        <v>7.8</v>
      </c>
      <c r="G103" s="63">
        <f>IF(F103="","",IF(VLOOKUP(A103,Test_Limits,2,FALSE)="","",VLOOKUP(A103,Test_Limits,2,FALSE)))</f>
        <v>6</v>
      </c>
      <c r="H103" s="49" t="str">
        <f>IF(G103="","",IF(AND(D103&lt;G103,D103&lt;&gt;U103),IF(LEFT(VLOOKUP(A103,Test_Limits,5,FALSE),2)="PF","Fail","Info"),"Pass"))</f>
        <v>Pass</v>
      </c>
      <c r="I103" s="60">
        <f>IF(F103="","",IF(VLOOKUP(A103,Test_Limits,3,FALSE)="","",VLOOKUP(A103,Test_Limits,3,FALSE)))</f>
        <v>12</v>
      </c>
      <c r="J103" s="49" t="str">
        <f>IF(I103="","",IF(AND(E103&gt;I103,E103&lt;&gt;U103),IF(RIGHT(VLOOKUP(A103,Test_Limits,5,FALSE),2)="PF","Fail","Info"),"Pass"))</f>
        <v>Pass</v>
      </c>
      <c r="K103" s="39"/>
      <c r="L103" s="39"/>
      <c r="Q103" s="11"/>
      <c r="R103" s="177">
        <f t="shared" si="0"/>
        <v>-1000000</v>
      </c>
      <c r="S103" s="177">
        <f t="shared" si="1"/>
        <v>1000000</v>
      </c>
      <c r="T103" s="178">
        <f>VLOOKUP(A103,Test_Limits,6,FALSE)</f>
        <v>1</v>
      </c>
      <c r="U103" s="178">
        <f>IF(VLOOKUP(A103,Test_Limits,7,FALSE)&lt;&gt;"",VLOOKUP(A103,Test_Limits,7,FALSE),"")</f>
        <v>-1</v>
      </c>
      <c r="V103" s="177">
        <f>IF(H103="",0,VLOOKUP(A103,Test_Limits,8,FALSE))</f>
        <v>0</v>
      </c>
      <c r="W103" s="177">
        <f t="shared" si="18"/>
        <v>0</v>
      </c>
      <c r="X103" s="177">
        <f>IF(J103="",0,VLOOKUP(A103,Test_Limits,9,FALSE))</f>
        <v>3</v>
      </c>
      <c r="Y103" s="177">
        <f t="shared" si="19"/>
        <v>3</v>
      </c>
    </row>
    <row r="104" spans="1:25" ht="13.5" x14ac:dyDescent="0.25">
      <c r="A104" s="1" t="s">
        <v>169</v>
      </c>
      <c r="B104" s="3">
        <v>7.9</v>
      </c>
      <c r="C104" s="30" t="s">
        <v>1149</v>
      </c>
      <c r="D104" s="63">
        <f>IF(C104="","",MIN(B104:B104))</f>
        <v>7.9</v>
      </c>
      <c r="E104" s="60">
        <f>IF(C104="","",MAX(B104:B104))</f>
        <v>7.9</v>
      </c>
      <c r="F104" s="29">
        <f>IF(C104="","",IF(C104="    N/A","",IF(COUNTIF(B104:B104,"&gt;-1")&gt;0,ROUND((SUM(B104:B104)+COUNTIF(B104:B104,-1))/COUNTIF(B104:B104,"&gt;-1"),T104),ROUND(AVERAGE(B104:B104),T104))))</f>
        <v>7.9</v>
      </c>
      <c r="G104" s="63">
        <f>IF(F104="","",IF(VLOOKUP(A104,Test_Limits,2,FALSE)="","",VLOOKUP(A104,Test_Limits,2,FALSE)))</f>
        <v>6</v>
      </c>
      <c r="H104" s="49" t="str">
        <f>IF(G104="","",IF(AND(D104&lt;G104,D104&lt;&gt;U104),IF(LEFT(VLOOKUP(A104,Test_Limits,5,FALSE),2)="PF","Fail","Info"),"Pass"))</f>
        <v>Pass</v>
      </c>
      <c r="I104" s="60">
        <f>IF(F104="","",IF(VLOOKUP(A104,Test_Limits,3,FALSE)="","",VLOOKUP(A104,Test_Limits,3,FALSE)))</f>
        <v>12</v>
      </c>
      <c r="J104" s="49" t="str">
        <f>IF(I104="","",IF(AND(E104&gt;I104,E104&lt;&gt;U104),IF(RIGHT(VLOOKUP(A104,Test_Limits,5,FALSE),2)="PF","Fail","Info"),"Pass"))</f>
        <v>Pass</v>
      </c>
      <c r="K104" s="39"/>
      <c r="L104" s="39"/>
      <c r="Q104" s="11"/>
      <c r="R104" s="177">
        <f t="shared" si="0"/>
        <v>-1000000</v>
      </c>
      <c r="S104" s="177">
        <f t="shared" si="1"/>
        <v>1000000</v>
      </c>
      <c r="T104" s="178">
        <f>VLOOKUP(A104,Test_Limits,6,FALSE)</f>
        <v>1</v>
      </c>
      <c r="U104" s="178">
        <f>IF(VLOOKUP(A104,Test_Limits,7,FALSE)&lt;&gt;"",VLOOKUP(A104,Test_Limits,7,FALSE),"")</f>
        <v>-1</v>
      </c>
      <c r="V104" s="177">
        <f>IF(H104="",0,VLOOKUP(A104,Test_Limits,8,FALSE))</f>
        <v>0</v>
      </c>
      <c r="W104" s="177">
        <f t="shared" si="18"/>
        <v>0</v>
      </c>
      <c r="X104" s="177">
        <f>IF(J104="",0,VLOOKUP(A104,Test_Limits,9,FALSE))</f>
        <v>3</v>
      </c>
      <c r="Y104" s="177">
        <f t="shared" si="19"/>
        <v>3</v>
      </c>
    </row>
    <row r="105" spans="1:25" ht="13.5" x14ac:dyDescent="0.25">
      <c r="A105" s="1" t="s">
        <v>170</v>
      </c>
      <c r="B105" s="3">
        <v>11.7</v>
      </c>
      <c r="C105" s="30" t="s">
        <v>1149</v>
      </c>
      <c r="D105" s="63">
        <f>IF(C105="","",MIN(B105:B105))</f>
        <v>11.7</v>
      </c>
      <c r="E105" s="60">
        <f>IF(C105="","",MAX(B105:B105))</f>
        <v>11.7</v>
      </c>
      <c r="F105" s="29">
        <f>IF(C105="","",IF(C105="    N/A","",IF(COUNTIF(B105:B105,"&gt;-1")&gt;0,ROUND((SUM(B105:B105)+COUNTIF(B105:B105,-1))/COUNTIF(B105:B105,"&gt;-1"),T105),ROUND(AVERAGE(B105:B105),T105))))</f>
        <v>11.7</v>
      </c>
      <c r="G105" s="63">
        <f>IF(F105="","",IF(VLOOKUP(A105,Test_Limits,2,FALSE)="","",VLOOKUP(A105,Test_Limits,2,FALSE)))</f>
        <v>6</v>
      </c>
      <c r="H105" s="49" t="str">
        <f>IF(G105="","",IF(AND(D105&lt;G105,D105&lt;&gt;U105),IF(LEFT(VLOOKUP(A105,Test_Limits,5,FALSE),2)="PF","Fail","Info"),"Pass"))</f>
        <v>Pass</v>
      </c>
      <c r="I105" s="60">
        <f>IF(F105="","",IF(VLOOKUP(A105,Test_Limits,3,FALSE)="","",VLOOKUP(A105,Test_Limits,3,FALSE)))</f>
        <v>256</v>
      </c>
      <c r="J105" s="49" t="str">
        <f>IF(I105="","",IF(AND(E105&gt;I105,E105&lt;&gt;U105),IF(RIGHT(VLOOKUP(A105,Test_Limits,5,FALSE),2)="PF","Fail","Info"),"Pass"))</f>
        <v>Pass</v>
      </c>
      <c r="K105" s="39"/>
      <c r="L105" s="39"/>
      <c r="Q105" s="11"/>
      <c r="R105" s="177">
        <f t="shared" si="0"/>
        <v>-1000000</v>
      </c>
      <c r="S105" s="177">
        <f t="shared" si="1"/>
        <v>1000000</v>
      </c>
      <c r="T105" s="178">
        <f>VLOOKUP(A105,Test_Limits,6,FALSE)</f>
        <v>1</v>
      </c>
      <c r="U105" s="178" t="str">
        <f>IF(VLOOKUP(A105,Test_Limits,7,FALSE)&lt;&gt;"",VLOOKUP(A105,Test_Limits,7,FALSE),"")</f>
        <v/>
      </c>
      <c r="V105" s="177">
        <f>IF(H105="",0,VLOOKUP(A105,Test_Limits,8,FALSE))</f>
        <v>0</v>
      </c>
      <c r="W105" s="177">
        <f t="shared" si="18"/>
        <v>0</v>
      </c>
      <c r="X105" s="177">
        <f>IF(J105="",0,VLOOKUP(A105,Test_Limits,9,FALSE))</f>
        <v>3</v>
      </c>
      <c r="Y105" s="177">
        <f t="shared" si="19"/>
        <v>3</v>
      </c>
    </row>
    <row r="106" spans="1:25" ht="13.5" x14ac:dyDescent="0.25">
      <c r="A106" s="1" t="s">
        <v>171</v>
      </c>
      <c r="B106" s="3">
        <v>-1</v>
      </c>
      <c r="C106" s="30" t="s">
        <v>1141</v>
      </c>
      <c r="D106" s="63">
        <f>IF(C106="","",MIN(B106:B106))</f>
        <v>-1</v>
      </c>
      <c r="E106" s="60">
        <f>IF(C106="","",MAX(B106:B106))</f>
        <v>-1</v>
      </c>
      <c r="F106" s="29">
        <f>IF(C106="","",IF(C106="    N/A","",IF(COUNTIF(B106:B106,"&gt;-1")&gt;0,ROUND((SUM(B106:B106)+COUNTIF(B106:B106,-1))/COUNTIF(B106:B106,"&gt;-1"),T106),ROUND(AVERAGE(B106:B106),T106))))</f>
        <v>-1</v>
      </c>
      <c r="G106" s="63">
        <f>IF(F106="","",IF(VLOOKUP(A106,Test_Limits,2,FALSE)="","",VLOOKUP(A106,Test_Limits,2,FALSE)))</f>
        <v>15</v>
      </c>
      <c r="H106" s="49" t="str">
        <f>IF(G106="","",IF(AND(D106&lt;G106,D106&lt;&gt;U106),IF(LEFT(VLOOKUP(A106,Test_Limits,5,FALSE),2)="PF","Fail","Info"),"Pass"))</f>
        <v>Pass</v>
      </c>
      <c r="I106" s="60">
        <f>IF(F106="","",IF(VLOOKUP(A106,Test_Limits,3,FALSE)="","",VLOOKUP(A106,Test_Limits,3,FALSE)))</f>
        <v>10000</v>
      </c>
      <c r="J106" s="49" t="str">
        <f>IF(I106="","",IF(AND(E106&gt;I106,E106&lt;&gt;U106),IF(RIGHT(VLOOKUP(A106,Test_Limits,5,FALSE),2)="PF","Fail","Info"),"Pass"))</f>
        <v>Pass</v>
      </c>
      <c r="K106" s="39"/>
      <c r="L106" s="39"/>
      <c r="Q106" s="11"/>
      <c r="R106" s="177">
        <f t="shared" si="0"/>
        <v>-1000000</v>
      </c>
      <c r="S106" s="177">
        <f t="shared" si="1"/>
        <v>1000000</v>
      </c>
      <c r="T106" s="178">
        <f>VLOOKUP(A106,Test_Limits,6,FALSE)</f>
        <v>1</v>
      </c>
      <c r="U106" s="178">
        <f>IF(VLOOKUP(A106,Test_Limits,7,FALSE)&lt;&gt;"",VLOOKUP(A106,Test_Limits,7,FALSE),"")</f>
        <v>-1</v>
      </c>
      <c r="V106" s="177">
        <f>IF(H106="",0,VLOOKUP(A106,Test_Limits,8,FALSE))</f>
        <v>0</v>
      </c>
      <c r="W106" s="177">
        <f t="shared" si="18"/>
        <v>0</v>
      </c>
      <c r="X106" s="177">
        <f>IF(J106="",0,VLOOKUP(A106,Test_Limits,9,FALSE))</f>
        <v>5</v>
      </c>
      <c r="Y106" s="177">
        <f t="shared" si="19"/>
        <v>5</v>
      </c>
    </row>
    <row r="107" spans="1:25" ht="13.5" x14ac:dyDescent="0.25">
      <c r="A107" s="1" t="s">
        <v>1155</v>
      </c>
      <c r="B107" s="3"/>
      <c r="C107" s="30"/>
      <c r="D107" s="63" t="str">
        <f>IF(C107="","",MIN(B107:B107))</f>
        <v/>
      </c>
      <c r="E107" s="60" t="str">
        <f>IF(C107="","",MAX(B107:B107))</f>
        <v/>
      </c>
      <c r="F107" s="29" t="str">
        <f>IF(C107="","",IF(C107="    N/A","",IF(COUNTIF(B107:B107,"&gt;-1")&gt;0,ROUND((SUM(B107:B107)+COUNTIF(B107:B107,-1))/COUNTIF(B107:B107,"&gt;-1"),T107),ROUND(AVERAGE(B107:B107),T107))))</f>
        <v/>
      </c>
      <c r="G107" s="63" t="str">
        <f>IF(F107="","",IF(VLOOKUP(A107,Test_Limits,2,FALSE)="","",VLOOKUP(A107,Test_Limits,2,FALSE)))</f>
        <v/>
      </c>
      <c r="H107" s="49" t="str">
        <f>IF(G107="","",IF(AND(D107&lt;G107,D107&lt;&gt;U107),IF(LEFT(VLOOKUP(A107,Test_Limits,5,FALSE),2)="PF","Fail","Info"),"Pass"))</f>
        <v/>
      </c>
      <c r="I107" s="60" t="str">
        <f>IF(F107="","",IF(VLOOKUP(A107,Test_Limits,3,FALSE)="","",VLOOKUP(A107,Test_Limits,3,FALSE)))</f>
        <v/>
      </c>
      <c r="J107" s="49" t="str">
        <f>IF(I107="","",IF(AND(E107&gt;I107,E107&lt;&gt;U107),IF(RIGHT(VLOOKUP(A107,Test_Limits,5,FALSE),2)="PF","Fail","Info"),"Pass"))</f>
        <v/>
      </c>
      <c r="K107" s="39"/>
      <c r="L107" s="39"/>
      <c r="Q107" s="11"/>
      <c r="R107" s="177">
        <f t="shared" si="0"/>
        <v>-1000000</v>
      </c>
      <c r="S107" s="177">
        <f t="shared" si="1"/>
        <v>1000000</v>
      </c>
      <c r="T107" s="178" t="e">
        <f>VLOOKUP(A107,Test_Limits,6,FALSE)</f>
        <v>#N/A</v>
      </c>
      <c r="U107" s="178" t="e">
        <f>IF(VLOOKUP(A107,Test_Limits,7,FALSE)&lt;&gt;"",VLOOKUP(A107,Test_Limits,7,FALSE),"")</f>
        <v>#N/A</v>
      </c>
      <c r="V107" s="177">
        <f>IF(H107="",0,VLOOKUP(A107,Test_Limits,8,FALSE))</f>
        <v>0</v>
      </c>
      <c r="W107" s="177">
        <f t="shared" si="18"/>
        <v>0</v>
      </c>
      <c r="X107" s="177">
        <f>IF(J107="",0,VLOOKUP(A107,Test_Limits,9,FALSE))</f>
        <v>0</v>
      </c>
      <c r="Y107" s="177">
        <f t="shared" si="19"/>
        <v>0</v>
      </c>
    </row>
    <row r="108" spans="1:25" ht="13.5" x14ac:dyDescent="0.25">
      <c r="A108" s="1" t="s">
        <v>172</v>
      </c>
      <c r="B108" s="3">
        <v>1</v>
      </c>
      <c r="C108" s="30" t="s">
        <v>1141</v>
      </c>
      <c r="D108" s="63">
        <f>IF(C108="","",MIN(B108:B108))</f>
        <v>1</v>
      </c>
      <c r="E108" s="60">
        <f>IF(C108="","",MAX(B108:B108))</f>
        <v>1</v>
      </c>
      <c r="F108" s="29">
        <f>IF(C108="","",IF(C108="    N/A","",IF(COUNTIF(B108:B108,"&gt;-1")&gt;0,ROUND((SUM(B108:B108)+COUNTIF(B108:B108,-1))/COUNTIF(B108:B108,"&gt;-1"),T108),ROUND(AVERAGE(B108:B108),T108))))</f>
        <v>1</v>
      </c>
      <c r="G108" s="63">
        <f>IF(F108="","",IF(VLOOKUP(A108,Test_Limits,2,FALSE)="","",VLOOKUP(A108,Test_Limits,2,FALSE)))</f>
        <v>1</v>
      </c>
      <c r="H108" s="49" t="str">
        <f>IF(G108="","",IF(AND(D108&lt;G108,D108&lt;&gt;U108),IF(LEFT(VLOOKUP(A108,Test_Limits,5,FALSE),2)="PF","Fail","Info"),"Pass"))</f>
        <v>Pass</v>
      </c>
      <c r="I108" s="60">
        <f>IF(F108="","",IF(VLOOKUP(A108,Test_Limits,3,FALSE)="","",VLOOKUP(A108,Test_Limits,3,FALSE)))</f>
        <v>1</v>
      </c>
      <c r="J108" s="49" t="str">
        <f>IF(I108="","",IF(AND(E108&gt;I108,E108&lt;&gt;U108),IF(RIGHT(VLOOKUP(A108,Test_Limits,5,FALSE),2)="PF","Fail","Info"),"Pass"))</f>
        <v>Pass</v>
      </c>
      <c r="K108" s="39"/>
      <c r="L108" s="39"/>
      <c r="Q108" s="11"/>
      <c r="R108" s="177">
        <f t="shared" si="0"/>
        <v>-1000000</v>
      </c>
      <c r="S108" s="177">
        <f t="shared" si="1"/>
        <v>1000000</v>
      </c>
      <c r="T108" s="178">
        <f>VLOOKUP(A108,Test_Limits,6,FALSE)</f>
        <v>0</v>
      </c>
      <c r="U108" s="178" t="str">
        <f>IF(VLOOKUP(A108,Test_Limits,7,FALSE)&lt;&gt;"",VLOOKUP(A108,Test_Limits,7,FALSE),"")</f>
        <v/>
      </c>
      <c r="V108" s="177">
        <f>IF(H108="",0,VLOOKUP(A108,Test_Limits,8,FALSE))</f>
        <v>0</v>
      </c>
      <c r="W108" s="177">
        <f t="shared" si="18"/>
        <v>0</v>
      </c>
      <c r="X108" s="177">
        <f>IF(J108="",0,VLOOKUP(A108,Test_Limits,9,FALSE))</f>
        <v>5</v>
      </c>
      <c r="Y108" s="177">
        <f t="shared" si="19"/>
        <v>5</v>
      </c>
    </row>
    <row r="109" spans="1:25" ht="13.5" x14ac:dyDescent="0.25">
      <c r="A109" s="1" t="s">
        <v>173</v>
      </c>
      <c r="B109" s="3">
        <v>3</v>
      </c>
      <c r="C109" s="30" t="s">
        <v>1141</v>
      </c>
      <c r="D109" s="63">
        <f>IF(C109="","",MIN(B109:B109))</f>
        <v>3</v>
      </c>
      <c r="E109" s="60">
        <f>IF(C109="","",MAX(B109:B109))</f>
        <v>3</v>
      </c>
      <c r="F109" s="29">
        <f>IF(C109="","",IF(C109="    N/A","",IF(COUNTIF(B109:B109,"&gt;-1")&gt;0,ROUND((SUM(B109:B109)+COUNTIF(B109:B109,-1))/COUNTIF(B109:B109,"&gt;-1"),T109),ROUND(AVERAGE(B109:B109),T109))))</f>
        <v>3</v>
      </c>
      <c r="G109" s="63">
        <f>IF(F109="","",IF(VLOOKUP(A109,Test_Limits,2,FALSE)="","",VLOOKUP(A109,Test_Limits,2,FALSE)))</f>
        <v>1</v>
      </c>
      <c r="H109" s="49" t="str">
        <f>IF(G109="","",IF(AND(D109&lt;G109,D109&lt;&gt;U109),IF(LEFT(VLOOKUP(A109,Test_Limits,5,FALSE),2)="PF","Fail","Info"),"Pass"))</f>
        <v>Pass</v>
      </c>
      <c r="I109" s="60">
        <f>IF(F109="","",IF(VLOOKUP(A109,Test_Limits,3,FALSE)="","",VLOOKUP(A109,Test_Limits,3,FALSE)))</f>
        <v>3</v>
      </c>
      <c r="J109" s="49" t="str">
        <f>IF(I109="","",IF(AND(E109&gt;I109,E109&lt;&gt;U109),IF(RIGHT(VLOOKUP(A109,Test_Limits,5,FALSE),2)="PF","Fail","Info"),"Pass"))</f>
        <v>Pass</v>
      </c>
      <c r="K109" s="39"/>
      <c r="L109" s="39"/>
      <c r="Q109" s="11"/>
      <c r="R109" s="177">
        <f t="shared" si="0"/>
        <v>-1000000</v>
      </c>
      <c r="S109" s="177">
        <f t="shared" si="1"/>
        <v>1000000</v>
      </c>
      <c r="T109" s="178">
        <f>VLOOKUP(A109,Test_Limits,6,FALSE)</f>
        <v>0</v>
      </c>
      <c r="U109" s="178" t="str">
        <f>IF(VLOOKUP(A109,Test_Limits,7,FALSE)&lt;&gt;"",VLOOKUP(A109,Test_Limits,7,FALSE),"")</f>
        <v/>
      </c>
      <c r="V109" s="177">
        <f>IF(H109="",0,VLOOKUP(A109,Test_Limits,8,FALSE))</f>
        <v>0</v>
      </c>
      <c r="W109" s="177">
        <f t="shared" si="18"/>
        <v>0</v>
      </c>
      <c r="X109" s="177">
        <f>IF(J109="",0,VLOOKUP(A109,Test_Limits,9,FALSE))</f>
        <v>5</v>
      </c>
      <c r="Y109" s="177">
        <f t="shared" si="19"/>
        <v>5</v>
      </c>
    </row>
    <row r="110" spans="1:25" ht="13.5" x14ac:dyDescent="0.25">
      <c r="A110" s="1" t="s">
        <v>174</v>
      </c>
      <c r="B110" s="3">
        <v>4</v>
      </c>
      <c r="C110" s="30" t="s">
        <v>1141</v>
      </c>
      <c r="D110" s="63">
        <f>IF(C110="","",MIN(B110:B110))</f>
        <v>4</v>
      </c>
      <c r="E110" s="60">
        <f>IF(C110="","",MAX(B110:B110))</f>
        <v>4</v>
      </c>
      <c r="F110" s="29">
        <f>IF(C110="","",IF(C110="    N/A","",IF(COUNTIF(B110:B110,"&gt;-1")&gt;0,ROUND((SUM(B110:B110)+COUNTIF(B110:B110,-1))/COUNTIF(B110:B110,"&gt;-1"),T110),ROUND(AVERAGE(B110:B110),T110))))</f>
        <v>4</v>
      </c>
      <c r="G110" s="63">
        <f>IF(F110="","",IF(VLOOKUP(A110,Test_Limits,2,FALSE)="","",VLOOKUP(A110,Test_Limits,2,FALSE)))</f>
        <v>1</v>
      </c>
      <c r="H110" s="49" t="str">
        <f>IF(G110="","",IF(AND(D110&lt;G110,D110&lt;&gt;U110),IF(LEFT(VLOOKUP(A110,Test_Limits,5,FALSE),2)="PF","Fail","Info"),"Pass"))</f>
        <v>Pass</v>
      </c>
      <c r="I110" s="60">
        <f>IF(F110="","",IF(VLOOKUP(A110,Test_Limits,3,FALSE)="","",VLOOKUP(A110,Test_Limits,3,FALSE)))</f>
        <v>4</v>
      </c>
      <c r="J110" s="49" t="str">
        <f>IF(I110="","",IF(AND(E110&gt;I110,E110&lt;&gt;U110),IF(RIGHT(VLOOKUP(A110,Test_Limits,5,FALSE),2)="PF","Fail","Info"),"Pass"))</f>
        <v>Pass</v>
      </c>
      <c r="K110" s="39"/>
      <c r="L110" s="39"/>
      <c r="Q110" s="11"/>
      <c r="R110" s="177">
        <f t="shared" si="0"/>
        <v>-1000000</v>
      </c>
      <c r="S110" s="177">
        <f t="shared" si="1"/>
        <v>1000000</v>
      </c>
      <c r="T110" s="178">
        <f>VLOOKUP(A110,Test_Limits,6,FALSE)</f>
        <v>0</v>
      </c>
      <c r="U110" s="178" t="str">
        <f>IF(VLOOKUP(A110,Test_Limits,7,FALSE)&lt;&gt;"",VLOOKUP(A110,Test_Limits,7,FALSE),"")</f>
        <v/>
      </c>
      <c r="V110" s="177">
        <f>IF(H110="",0,VLOOKUP(A110,Test_Limits,8,FALSE))</f>
        <v>0</v>
      </c>
      <c r="W110" s="177">
        <f t="shared" si="18"/>
        <v>0</v>
      </c>
      <c r="X110" s="177">
        <f>IF(J110="",0,VLOOKUP(A110,Test_Limits,9,FALSE))</f>
        <v>5</v>
      </c>
      <c r="Y110" s="177">
        <f t="shared" si="19"/>
        <v>5</v>
      </c>
    </row>
    <row r="111" spans="1:25" ht="13.5" x14ac:dyDescent="0.25">
      <c r="A111" s="1" t="s">
        <v>175</v>
      </c>
      <c r="B111" s="3">
        <v>4</v>
      </c>
      <c r="C111" s="30" t="s">
        <v>1141</v>
      </c>
      <c r="D111" s="63">
        <f>IF(C111="","",MIN(B111:B111))</f>
        <v>4</v>
      </c>
      <c r="E111" s="60">
        <f>IF(C111="","",MAX(B111:B111))</f>
        <v>4</v>
      </c>
      <c r="F111" s="29">
        <f>IF(C111="","",IF(C111="    N/A","",IF(COUNTIF(B111:B111,"&gt;-1")&gt;0,ROUND((SUM(B111:B111)+COUNTIF(B111:B111,-1))/COUNTIF(B111:B111,"&gt;-1"),T111),ROUND(AVERAGE(B111:B111),T111))))</f>
        <v>4</v>
      </c>
      <c r="G111" s="63">
        <f>IF(F111="","",IF(VLOOKUP(A111,Test_Limits,2,FALSE)="","",VLOOKUP(A111,Test_Limits,2,FALSE)))</f>
        <v>1</v>
      </c>
      <c r="H111" s="49" t="str">
        <f>IF(G111="","",IF(AND(D111&lt;G111,D111&lt;&gt;U111),IF(LEFT(VLOOKUP(A111,Test_Limits,5,FALSE),2)="PF","Fail","Info"),"Pass"))</f>
        <v>Pass</v>
      </c>
      <c r="I111" s="60">
        <f>IF(F111="","",IF(VLOOKUP(A111,Test_Limits,3,FALSE)="","",VLOOKUP(A111,Test_Limits,3,FALSE)))</f>
        <v>4</v>
      </c>
      <c r="J111" s="49" t="str">
        <f>IF(I111="","",IF(AND(E111&gt;I111,E111&lt;&gt;U111),IF(RIGHT(VLOOKUP(A111,Test_Limits,5,FALSE),2)="PF","Fail","Info"),"Pass"))</f>
        <v>Pass</v>
      </c>
      <c r="K111" s="39"/>
      <c r="L111" s="39"/>
      <c r="Q111" s="11"/>
      <c r="R111" s="177">
        <f t="shared" si="0"/>
        <v>-1000000</v>
      </c>
      <c r="S111" s="177">
        <f t="shared" si="1"/>
        <v>1000000</v>
      </c>
      <c r="T111" s="178">
        <f>VLOOKUP(A111,Test_Limits,6,FALSE)</f>
        <v>0</v>
      </c>
      <c r="U111" s="178" t="str">
        <f>IF(VLOOKUP(A111,Test_Limits,7,FALSE)&lt;&gt;"",VLOOKUP(A111,Test_Limits,7,FALSE),"")</f>
        <v/>
      </c>
      <c r="V111" s="177">
        <f>IF(H111="",0,VLOOKUP(A111,Test_Limits,8,FALSE))</f>
        <v>0</v>
      </c>
      <c r="W111" s="177">
        <f t="shared" si="18"/>
        <v>0</v>
      </c>
      <c r="X111" s="177">
        <f>IF(J111="",0,VLOOKUP(A111,Test_Limits,9,FALSE))</f>
        <v>5</v>
      </c>
      <c r="Y111" s="177">
        <f t="shared" si="19"/>
        <v>5</v>
      </c>
    </row>
    <row r="112" spans="1:25" ht="13.5" x14ac:dyDescent="0.25">
      <c r="A112" s="1" t="s">
        <v>176</v>
      </c>
      <c r="B112" s="3">
        <v>5</v>
      </c>
      <c r="C112" s="30" t="s">
        <v>1141</v>
      </c>
      <c r="D112" s="63">
        <f>IF(C112="","",MIN(B112:B112))</f>
        <v>5</v>
      </c>
      <c r="E112" s="60">
        <f>IF(C112="","",MAX(B112:B112))</f>
        <v>5</v>
      </c>
      <c r="F112" s="29">
        <f>IF(C112="","",IF(C112="    N/A","",IF(COUNTIF(B112:B112,"&gt;-1")&gt;0,ROUND((SUM(B112:B112)+COUNTIF(B112:B112,-1))/COUNTIF(B112:B112,"&gt;-1"),T112),ROUND(AVERAGE(B112:B112),T112))))</f>
        <v>5</v>
      </c>
      <c r="G112" s="63">
        <f>IF(F112="","",IF(VLOOKUP(A112,Test_Limits,2,FALSE)="","",VLOOKUP(A112,Test_Limits,2,FALSE)))</f>
        <v>1</v>
      </c>
      <c r="H112" s="49" t="str">
        <f>IF(G112="","",IF(AND(D112&lt;G112,D112&lt;&gt;U112),IF(LEFT(VLOOKUP(A112,Test_Limits,5,FALSE),2)="PF","Fail","Info"),"Pass"))</f>
        <v>Pass</v>
      </c>
      <c r="I112" s="60">
        <f>IF(F112="","",IF(VLOOKUP(A112,Test_Limits,3,FALSE)="","",VLOOKUP(A112,Test_Limits,3,FALSE)))</f>
        <v>5</v>
      </c>
      <c r="J112" s="49" t="str">
        <f>IF(I112="","",IF(AND(E112&gt;I112,E112&lt;&gt;U112),IF(RIGHT(VLOOKUP(A112,Test_Limits,5,FALSE),2)="PF","Fail","Info"),"Pass"))</f>
        <v>Pass</v>
      </c>
      <c r="K112" s="39"/>
      <c r="L112" s="39"/>
      <c r="Q112" s="11"/>
      <c r="R112" s="177">
        <f t="shared" si="0"/>
        <v>-1000000</v>
      </c>
      <c r="S112" s="177">
        <f t="shared" si="1"/>
        <v>1000000</v>
      </c>
      <c r="T112" s="178">
        <f>VLOOKUP(A112,Test_Limits,6,FALSE)</f>
        <v>0</v>
      </c>
      <c r="U112" s="178" t="str">
        <f>IF(VLOOKUP(A112,Test_Limits,7,FALSE)&lt;&gt;"",VLOOKUP(A112,Test_Limits,7,FALSE),"")</f>
        <v/>
      </c>
      <c r="V112" s="177">
        <f>IF(H112="",0,VLOOKUP(A112,Test_Limits,8,FALSE))</f>
        <v>0</v>
      </c>
      <c r="W112" s="177">
        <f t="shared" si="18"/>
        <v>0</v>
      </c>
      <c r="X112" s="177">
        <f>IF(J112="",0,VLOOKUP(A112,Test_Limits,9,FALSE))</f>
        <v>5</v>
      </c>
      <c r="Y112" s="177">
        <f t="shared" si="19"/>
        <v>5</v>
      </c>
    </row>
    <row r="113" spans="1:25" ht="13.5" x14ac:dyDescent="0.25">
      <c r="A113" s="1" t="s">
        <v>177</v>
      </c>
      <c r="B113" s="3">
        <v>5</v>
      </c>
      <c r="C113" s="30" t="s">
        <v>1141</v>
      </c>
      <c r="D113" s="63">
        <f>IF(C113="","",MIN(B113:B113))</f>
        <v>5</v>
      </c>
      <c r="E113" s="60">
        <f>IF(C113="","",MAX(B113:B113))</f>
        <v>5</v>
      </c>
      <c r="F113" s="29">
        <f>IF(C113="","",IF(C113="    N/A","",IF(COUNTIF(B113:B113,"&gt;-1")&gt;0,ROUND((SUM(B113:B113)+COUNTIF(B113:B113,-1))/COUNTIF(B113:B113,"&gt;-1"),T113),ROUND(AVERAGE(B113:B113),T113))))</f>
        <v>5</v>
      </c>
      <c r="G113" s="63">
        <f>IF(F113="","",IF(VLOOKUP(A113,Test_Limits,2,FALSE)="","",VLOOKUP(A113,Test_Limits,2,FALSE)))</f>
        <v>1</v>
      </c>
      <c r="H113" s="49" t="str">
        <f>IF(G113="","",IF(AND(D113&lt;G113,D113&lt;&gt;U113),IF(LEFT(VLOOKUP(A113,Test_Limits,5,FALSE),2)="PF","Fail","Info"),"Pass"))</f>
        <v>Pass</v>
      </c>
      <c r="I113" s="60">
        <f>IF(F113="","",IF(VLOOKUP(A113,Test_Limits,3,FALSE)="","",VLOOKUP(A113,Test_Limits,3,FALSE)))</f>
        <v>5</v>
      </c>
      <c r="J113" s="49" t="str">
        <f>IF(I113="","",IF(AND(E113&gt;I113,E113&lt;&gt;U113),IF(RIGHT(VLOOKUP(A113,Test_Limits,5,FALSE),2)="PF","Fail","Info"),"Pass"))</f>
        <v>Pass</v>
      </c>
      <c r="K113" s="39"/>
      <c r="L113" s="39"/>
      <c r="Q113" s="11"/>
      <c r="R113" s="177">
        <f t="shared" si="0"/>
        <v>-1000000</v>
      </c>
      <c r="S113" s="177">
        <f t="shared" si="1"/>
        <v>1000000</v>
      </c>
      <c r="T113" s="178">
        <f>VLOOKUP(A113,Test_Limits,6,FALSE)</f>
        <v>0</v>
      </c>
      <c r="U113" s="178" t="str">
        <f>IF(VLOOKUP(A113,Test_Limits,7,FALSE)&lt;&gt;"",VLOOKUP(A113,Test_Limits,7,FALSE),"")</f>
        <v/>
      </c>
      <c r="V113" s="177">
        <f>IF(H113="",0,VLOOKUP(A113,Test_Limits,8,FALSE))</f>
        <v>0</v>
      </c>
      <c r="W113" s="177">
        <f t="shared" si="18"/>
        <v>0</v>
      </c>
      <c r="X113" s="177">
        <f>IF(J113="",0,VLOOKUP(A113,Test_Limits,9,FALSE))</f>
        <v>5</v>
      </c>
      <c r="Y113" s="177">
        <f t="shared" si="19"/>
        <v>5</v>
      </c>
    </row>
    <row r="114" spans="1:25" ht="13.5" x14ac:dyDescent="0.25">
      <c r="A114" s="1" t="s">
        <v>178</v>
      </c>
      <c r="B114" s="3">
        <v>1</v>
      </c>
      <c r="C114" s="30" t="s">
        <v>1141</v>
      </c>
      <c r="D114" s="63">
        <f>IF(C114="","",MIN(B114:B114))</f>
        <v>1</v>
      </c>
      <c r="E114" s="60">
        <f>IF(C114="","",MAX(B114:B114))</f>
        <v>1</v>
      </c>
      <c r="F114" s="29">
        <f>IF(C114="","",IF(C114="    N/A","",IF(COUNTIF(B114:B114,"&gt;-1")&gt;0,ROUND((SUM(B114:B114)+COUNTIF(B114:B114,-1))/COUNTIF(B114:B114,"&gt;-1"),T114),ROUND(AVERAGE(B114:B114),T114))))</f>
        <v>1</v>
      </c>
      <c r="G114" s="63">
        <f>IF(F114="","",IF(VLOOKUP(A114,Test_Limits,2,FALSE)="","",VLOOKUP(A114,Test_Limits,2,FALSE)))</f>
        <v>1</v>
      </c>
      <c r="H114" s="49" t="str">
        <f>IF(G114="","",IF(AND(D114&lt;G114,D114&lt;&gt;U114),IF(LEFT(VLOOKUP(A114,Test_Limits,5,FALSE),2)="PF","Fail","Info"),"Pass"))</f>
        <v>Pass</v>
      </c>
      <c r="I114" s="60">
        <f>IF(F114="","",IF(VLOOKUP(A114,Test_Limits,3,FALSE)="","",VLOOKUP(A114,Test_Limits,3,FALSE)))</f>
        <v>3</v>
      </c>
      <c r="J114" s="49" t="str">
        <f>IF(I114="","",IF(AND(E114&gt;I114,E114&lt;&gt;U114),IF(RIGHT(VLOOKUP(A114,Test_Limits,5,FALSE),2)="PF","Fail","Info"),"Pass"))</f>
        <v>Pass</v>
      </c>
      <c r="K114" s="39"/>
      <c r="L114" s="39"/>
      <c r="Q114" s="11"/>
      <c r="R114" s="177">
        <f t="shared" si="0"/>
        <v>-1000000</v>
      </c>
      <c r="S114" s="177">
        <f t="shared" si="1"/>
        <v>1000000</v>
      </c>
      <c r="T114" s="178">
        <f>VLOOKUP(A114,Test_Limits,6,FALSE)</f>
        <v>0</v>
      </c>
      <c r="U114" s="178">
        <f>IF(VLOOKUP(A114,Test_Limits,7,FALSE)&lt;&gt;"",VLOOKUP(A114,Test_Limits,7,FALSE),"")</f>
        <v>-1</v>
      </c>
      <c r="V114" s="177">
        <f>IF(H114="",0,VLOOKUP(A114,Test_Limits,8,FALSE))</f>
        <v>0</v>
      </c>
      <c r="W114" s="177">
        <f t="shared" si="18"/>
        <v>0</v>
      </c>
      <c r="X114" s="177">
        <f>IF(J114="",0,VLOOKUP(A114,Test_Limits,9,FALSE))</f>
        <v>5</v>
      </c>
      <c r="Y114" s="177">
        <f t="shared" si="19"/>
        <v>5</v>
      </c>
    </row>
    <row r="115" spans="1:25" ht="13.5" x14ac:dyDescent="0.25">
      <c r="A115" s="1" t="s">
        <v>179</v>
      </c>
      <c r="B115" s="3">
        <v>1</v>
      </c>
      <c r="C115" s="30" t="s">
        <v>1141</v>
      </c>
      <c r="D115" s="63">
        <f>IF(C115="","",MIN(B115:B115))</f>
        <v>1</v>
      </c>
      <c r="E115" s="60">
        <f>IF(C115="","",MAX(B115:B115))</f>
        <v>1</v>
      </c>
      <c r="F115" s="29">
        <f>IF(C115="","",IF(C115="    N/A","",IF(COUNTIF(B115:B115,"&gt;-1")&gt;0,ROUND((SUM(B115:B115)+COUNTIF(B115:B115,-1))/COUNTIF(B115:B115,"&gt;-1"),T115),ROUND(AVERAGE(B115:B115),T115))))</f>
        <v>1</v>
      </c>
      <c r="G115" s="63">
        <f>IF(F115="","",IF(VLOOKUP(A115,Test_Limits,2,FALSE)="","",VLOOKUP(A115,Test_Limits,2,FALSE)))</f>
        <v>1</v>
      </c>
      <c r="H115" s="49" t="str">
        <f>IF(G115="","",IF(AND(D115&lt;G115,D115&lt;&gt;U115),IF(LEFT(VLOOKUP(A115,Test_Limits,5,FALSE),2)="PF","Fail","Info"),"Pass"))</f>
        <v>Pass</v>
      </c>
      <c r="I115" s="60">
        <f>IF(F115="","",IF(VLOOKUP(A115,Test_Limits,3,FALSE)="","",VLOOKUP(A115,Test_Limits,3,FALSE)))</f>
        <v>3</v>
      </c>
      <c r="J115" s="49" t="str">
        <f>IF(I115="","",IF(AND(E115&gt;I115,E115&lt;&gt;U115),IF(RIGHT(VLOOKUP(A115,Test_Limits,5,FALSE),2)="PF","Fail","Info"),"Pass"))</f>
        <v>Pass</v>
      </c>
      <c r="K115" s="39"/>
      <c r="L115" s="39"/>
      <c r="Q115" s="11"/>
      <c r="R115" s="177">
        <f t="shared" si="0"/>
        <v>-1000000</v>
      </c>
      <c r="S115" s="177">
        <f t="shared" si="1"/>
        <v>1000000</v>
      </c>
      <c r="T115" s="178">
        <f>VLOOKUP(A115,Test_Limits,6,FALSE)</f>
        <v>0</v>
      </c>
      <c r="U115" s="178">
        <f>IF(VLOOKUP(A115,Test_Limits,7,FALSE)&lt;&gt;"",VLOOKUP(A115,Test_Limits,7,FALSE),"")</f>
        <v>-1</v>
      </c>
      <c r="V115" s="177">
        <f>IF(H115="",0,VLOOKUP(A115,Test_Limits,8,FALSE))</f>
        <v>0</v>
      </c>
      <c r="W115" s="177">
        <f t="shared" si="18"/>
        <v>0</v>
      </c>
      <c r="X115" s="177">
        <f>IF(J115="",0,VLOOKUP(A115,Test_Limits,9,FALSE))</f>
        <v>5</v>
      </c>
      <c r="Y115" s="177">
        <f t="shared" si="19"/>
        <v>5</v>
      </c>
    </row>
    <row r="116" spans="1:25" ht="13.5" x14ac:dyDescent="0.25">
      <c r="A116" s="1" t="s">
        <v>180</v>
      </c>
      <c r="B116" s="3">
        <v>1</v>
      </c>
      <c r="C116" s="30" t="s">
        <v>1141</v>
      </c>
      <c r="D116" s="63">
        <f>IF(C116="","",MIN(B116:B116))</f>
        <v>1</v>
      </c>
      <c r="E116" s="60">
        <f>IF(C116="","",MAX(B116:B116))</f>
        <v>1</v>
      </c>
      <c r="F116" s="29">
        <f>IF(C116="","",IF(C116="    N/A","",IF(COUNTIF(B116:B116,"&gt;-1")&gt;0,ROUND((SUM(B116:B116)+COUNTIF(B116:B116,-1))/COUNTIF(B116:B116,"&gt;-1"),T116),ROUND(AVERAGE(B116:B116),T116))))</f>
        <v>1</v>
      </c>
      <c r="G116" s="63">
        <f>IF(F116="","",IF(VLOOKUP(A116,Test_Limits,2,FALSE)="","",VLOOKUP(A116,Test_Limits,2,FALSE)))</f>
        <v>1</v>
      </c>
      <c r="H116" s="49" t="str">
        <f>IF(G116="","",IF(AND(D116&lt;G116,D116&lt;&gt;U116),IF(LEFT(VLOOKUP(A116,Test_Limits,5,FALSE),2)="PF","Fail","Info"),"Pass"))</f>
        <v>Pass</v>
      </c>
      <c r="I116" s="60">
        <f>IF(F116="","",IF(VLOOKUP(A116,Test_Limits,3,FALSE)="","",VLOOKUP(A116,Test_Limits,3,FALSE)))</f>
        <v>3</v>
      </c>
      <c r="J116" s="49" t="str">
        <f>IF(I116="","",IF(AND(E116&gt;I116,E116&lt;&gt;U116),IF(RIGHT(VLOOKUP(A116,Test_Limits,5,FALSE),2)="PF","Fail","Info"),"Pass"))</f>
        <v>Pass</v>
      </c>
      <c r="K116" s="39"/>
      <c r="L116" s="39"/>
      <c r="Q116" s="11"/>
      <c r="R116" s="177">
        <f t="shared" si="0"/>
        <v>-1000000</v>
      </c>
      <c r="S116" s="177">
        <f t="shared" si="1"/>
        <v>1000000</v>
      </c>
      <c r="T116" s="178">
        <f>VLOOKUP(A116,Test_Limits,6,FALSE)</f>
        <v>0</v>
      </c>
      <c r="U116" s="178">
        <f>IF(VLOOKUP(A116,Test_Limits,7,FALSE)&lt;&gt;"",VLOOKUP(A116,Test_Limits,7,FALSE),"")</f>
        <v>-1</v>
      </c>
      <c r="V116" s="177">
        <f>IF(H116="",0,VLOOKUP(A116,Test_Limits,8,FALSE))</f>
        <v>0</v>
      </c>
      <c r="W116" s="177">
        <f t="shared" si="18"/>
        <v>0</v>
      </c>
      <c r="X116" s="177">
        <f>IF(J116="",0,VLOOKUP(A116,Test_Limits,9,FALSE))</f>
        <v>5</v>
      </c>
      <c r="Y116" s="177">
        <f t="shared" si="19"/>
        <v>5</v>
      </c>
    </row>
    <row r="117" spans="1:25" ht="13.5" x14ac:dyDescent="0.25">
      <c r="A117" s="1" t="s">
        <v>181</v>
      </c>
      <c r="B117" s="3">
        <v>1</v>
      </c>
      <c r="C117" s="30" t="s">
        <v>1141</v>
      </c>
      <c r="D117" s="63">
        <f>IF(C117="","",MIN(B117:B117))</f>
        <v>1</v>
      </c>
      <c r="E117" s="60">
        <f>IF(C117="","",MAX(B117:B117))</f>
        <v>1</v>
      </c>
      <c r="F117" s="29">
        <f>IF(C117="","",IF(C117="    N/A","",IF(COUNTIF(B117:B117,"&gt;-1")&gt;0,ROUND((SUM(B117:B117)+COUNTIF(B117:B117,-1))/COUNTIF(B117:B117,"&gt;-1"),T117),ROUND(AVERAGE(B117:B117),T117))))</f>
        <v>1</v>
      </c>
      <c r="G117" s="63">
        <f>IF(F117="","",IF(VLOOKUP(A117,Test_Limits,2,FALSE)="","",VLOOKUP(A117,Test_Limits,2,FALSE)))</f>
        <v>1</v>
      </c>
      <c r="H117" s="49" t="str">
        <f>IF(G117="","",IF(AND(D117&lt;G117,D117&lt;&gt;U117),IF(LEFT(VLOOKUP(A117,Test_Limits,5,FALSE),2)="PF","Fail","Info"),"Pass"))</f>
        <v>Pass</v>
      </c>
      <c r="I117" s="60">
        <f>IF(F117="","",IF(VLOOKUP(A117,Test_Limits,3,FALSE)="","",VLOOKUP(A117,Test_Limits,3,FALSE)))</f>
        <v>3</v>
      </c>
      <c r="J117" s="49" t="str">
        <f>IF(I117="","",IF(AND(E117&gt;I117,E117&lt;&gt;U117),IF(RIGHT(VLOOKUP(A117,Test_Limits,5,FALSE),2)="PF","Fail","Info"),"Pass"))</f>
        <v>Pass</v>
      </c>
      <c r="K117" s="39"/>
      <c r="L117" s="39"/>
      <c r="Q117" s="11"/>
      <c r="R117" s="177">
        <f t="shared" si="0"/>
        <v>-1000000</v>
      </c>
      <c r="S117" s="177">
        <f t="shared" si="1"/>
        <v>1000000</v>
      </c>
      <c r="T117" s="178">
        <f>VLOOKUP(A117,Test_Limits,6,FALSE)</f>
        <v>0</v>
      </c>
      <c r="U117" s="178">
        <f>IF(VLOOKUP(A117,Test_Limits,7,FALSE)&lt;&gt;"",VLOOKUP(A117,Test_Limits,7,FALSE),"")</f>
        <v>-1</v>
      </c>
      <c r="V117" s="177">
        <f>IF(H117="",0,VLOOKUP(A117,Test_Limits,8,FALSE))</f>
        <v>0</v>
      </c>
      <c r="W117" s="177">
        <f t="shared" si="18"/>
        <v>0</v>
      </c>
      <c r="X117" s="177">
        <f>IF(J117="",0,VLOOKUP(A117,Test_Limits,9,FALSE))</f>
        <v>5</v>
      </c>
      <c r="Y117" s="177">
        <f t="shared" si="19"/>
        <v>5</v>
      </c>
    </row>
    <row r="118" spans="1:25" ht="13.5" x14ac:dyDescent="0.25">
      <c r="A118" s="1" t="s">
        <v>182</v>
      </c>
      <c r="B118" s="3">
        <v>3</v>
      </c>
      <c r="C118" s="30" t="s">
        <v>1141</v>
      </c>
      <c r="D118" s="63">
        <f>IF(C118="","",MIN(B118:B118))</f>
        <v>3</v>
      </c>
      <c r="E118" s="60">
        <f>IF(C118="","",MAX(B118:B118))</f>
        <v>3</v>
      </c>
      <c r="F118" s="29">
        <f>IF(C118="","",IF(C118="    N/A","",IF(COUNTIF(B118:B118,"&gt;-1")&gt;0,ROUND((SUM(B118:B118)+COUNTIF(B118:B118,-1))/COUNTIF(B118:B118,"&gt;-1"),T118),ROUND(AVERAGE(B118:B118),T118))))</f>
        <v>3</v>
      </c>
      <c r="G118" s="63">
        <f>IF(F118="","",IF(VLOOKUP(A118,Test_Limits,2,FALSE)="","",VLOOKUP(A118,Test_Limits,2,FALSE)))</f>
        <v>1</v>
      </c>
      <c r="H118" s="49" t="str">
        <f>IF(G118="","",IF(AND(D118&lt;G118,D118&lt;&gt;U118),IF(LEFT(VLOOKUP(A118,Test_Limits,5,FALSE),2)="PF","Fail","Info"),"Pass"))</f>
        <v>Pass</v>
      </c>
      <c r="I118" s="60">
        <f>IF(F118="","",IF(VLOOKUP(A118,Test_Limits,3,FALSE)="","",VLOOKUP(A118,Test_Limits,3,FALSE)))</f>
        <v>3</v>
      </c>
      <c r="J118" s="49" t="str">
        <f>IF(I118="","",IF(AND(E118&gt;I118,E118&lt;&gt;U118),IF(RIGHT(VLOOKUP(A118,Test_Limits,5,FALSE),2)="PF","Fail","Info"),"Pass"))</f>
        <v>Pass</v>
      </c>
      <c r="K118" s="39"/>
      <c r="L118" s="39"/>
      <c r="Q118" s="11"/>
      <c r="R118" s="177">
        <f t="shared" si="0"/>
        <v>-1000000</v>
      </c>
      <c r="S118" s="177">
        <f t="shared" si="1"/>
        <v>1000000</v>
      </c>
      <c r="T118" s="178">
        <f>VLOOKUP(A118,Test_Limits,6,FALSE)</f>
        <v>0</v>
      </c>
      <c r="U118" s="178">
        <f>IF(VLOOKUP(A118,Test_Limits,7,FALSE)&lt;&gt;"",VLOOKUP(A118,Test_Limits,7,FALSE),"")</f>
        <v>-1</v>
      </c>
      <c r="V118" s="177">
        <f>IF(H118="",0,VLOOKUP(A118,Test_Limits,8,FALSE))</f>
        <v>0</v>
      </c>
      <c r="W118" s="177">
        <f t="shared" si="18"/>
        <v>0</v>
      </c>
      <c r="X118" s="177">
        <f>IF(J118="",0,VLOOKUP(A118,Test_Limits,9,FALSE))</f>
        <v>5</v>
      </c>
      <c r="Y118" s="177">
        <f t="shared" si="19"/>
        <v>5</v>
      </c>
    </row>
    <row r="119" spans="1:25" s="110" customFormat="1" ht="13.5" x14ac:dyDescent="0.25">
      <c r="A119" s="1" t="s">
        <v>183</v>
      </c>
      <c r="B119" s="3">
        <v>3</v>
      </c>
      <c r="C119" s="30" t="s">
        <v>1141</v>
      </c>
      <c r="D119" s="63">
        <f>IF(C119="","",MIN(B119:B119))</f>
        <v>3</v>
      </c>
      <c r="E119" s="60">
        <f>IF(C119="","",MAX(B119:B119))</f>
        <v>3</v>
      </c>
      <c r="F119" s="29">
        <f>IF(C119="","",IF(C119="    N/A","",IF(COUNTIF(B119:B119,"&gt;-1")&gt;0,ROUND((SUM(B119:B119)+COUNTIF(B119:B119,-1))/COUNTIF(B119:B119,"&gt;-1"),T119),ROUND(AVERAGE(B119:B119),T119))))</f>
        <v>3</v>
      </c>
      <c r="G119" s="63">
        <f>IF(F119="","",IF(VLOOKUP(A119,Test_Limits,2,FALSE)="","",VLOOKUP(A119,Test_Limits,2,FALSE)))</f>
        <v>1</v>
      </c>
      <c r="H119" s="49" t="str">
        <f>IF(G119="","",IF(AND(D119&lt;G119,D119&lt;&gt;U119),IF(LEFT(VLOOKUP(A119,Test_Limits,5,FALSE),2)="PF","Fail","Info"),"Pass"))</f>
        <v>Pass</v>
      </c>
      <c r="I119" s="60">
        <f>IF(F119="","",IF(VLOOKUP(A119,Test_Limits,3,FALSE)="","",VLOOKUP(A119,Test_Limits,3,FALSE)))</f>
        <v>3</v>
      </c>
      <c r="J119" s="49" t="str">
        <f>IF(I119="","",IF(AND(E119&gt;I119,E119&lt;&gt;U119),IF(RIGHT(VLOOKUP(A119,Test_Limits,5,FALSE),2)="PF","Fail","Info"),"Pass"))</f>
        <v>Pass</v>
      </c>
      <c r="K119" s="126"/>
      <c r="L119" s="126"/>
      <c r="Q119" s="11"/>
      <c r="R119" s="177">
        <f t="shared" ref="R119:R130" si="20">IF(H119="Info",G119,IF(J119="Info",G119,-1000000))</f>
        <v>-1000000</v>
      </c>
      <c r="S119" s="177">
        <f t="shared" ref="S119:S130" si="21">IF(H119="Info",I119,IF(J119="Info",I119,1000000))</f>
        <v>1000000</v>
      </c>
      <c r="T119" s="178">
        <f>VLOOKUP(A119,Test_Limits,6,FALSE)</f>
        <v>0</v>
      </c>
      <c r="U119" s="178">
        <f>IF(VLOOKUP(A119,Test_Limits,7,FALSE)&lt;&gt;"",VLOOKUP(A119,Test_Limits,7,FALSE),"")</f>
        <v>-1</v>
      </c>
      <c r="V119" s="177">
        <f>IF(H119="",0,VLOOKUP(A119,Test_Limits,8,FALSE))</f>
        <v>0</v>
      </c>
      <c r="W119" s="177">
        <f t="shared" si="18"/>
        <v>0</v>
      </c>
      <c r="X119" s="177">
        <f>IF(J119="",0,VLOOKUP(A119,Test_Limits,9,FALSE))</f>
        <v>5</v>
      </c>
      <c r="Y119" s="177">
        <f t="shared" si="19"/>
        <v>5</v>
      </c>
    </row>
    <row r="120" spans="1:25" s="110" customFormat="1" ht="13.5" x14ac:dyDescent="0.25">
      <c r="A120" s="1" t="s">
        <v>184</v>
      </c>
      <c r="B120" s="3">
        <v>4</v>
      </c>
      <c r="C120" s="30" t="s">
        <v>1141</v>
      </c>
      <c r="D120" s="63">
        <f>IF(C120="","",MIN(B120:B120))</f>
        <v>4</v>
      </c>
      <c r="E120" s="60">
        <f>IF(C120="","",MAX(B120:B120))</f>
        <v>4</v>
      </c>
      <c r="F120" s="29">
        <f>IF(C120="","",IF(C120="    N/A","",IF(COUNTIF(B120:B120,"&gt;-1")&gt;0,ROUND((SUM(B120:B120)+COUNTIF(B120:B120,-1))/COUNTIF(B120:B120,"&gt;-1"),T120),ROUND(AVERAGE(B120:B120),T120))))</f>
        <v>4</v>
      </c>
      <c r="G120" s="63">
        <f>IF(F120="","",IF(VLOOKUP(A120,Test_Limits,2,FALSE)="","",VLOOKUP(A120,Test_Limits,2,FALSE)))</f>
        <v>1</v>
      </c>
      <c r="H120" s="49" t="str">
        <f>IF(G120="","",IF(AND(D120&lt;G120,D120&lt;&gt;U120),IF(LEFT(VLOOKUP(A120,Test_Limits,5,FALSE),2)="PF","Fail","Info"),"Pass"))</f>
        <v>Pass</v>
      </c>
      <c r="I120" s="60">
        <f>IF(F120="","",IF(VLOOKUP(A120,Test_Limits,3,FALSE)="","",VLOOKUP(A120,Test_Limits,3,FALSE)))</f>
        <v>4</v>
      </c>
      <c r="J120" s="49" t="str">
        <f>IF(I120="","",IF(AND(E120&gt;I120,E120&lt;&gt;U120),IF(RIGHT(VLOOKUP(A120,Test_Limits,5,FALSE),2)="PF","Fail","Info"),"Pass"))</f>
        <v>Pass</v>
      </c>
      <c r="K120" s="126"/>
      <c r="L120" s="126"/>
      <c r="Q120" s="11"/>
      <c r="R120" s="177">
        <f t="shared" si="20"/>
        <v>-1000000</v>
      </c>
      <c r="S120" s="177">
        <f t="shared" si="21"/>
        <v>1000000</v>
      </c>
      <c r="T120" s="178">
        <f>VLOOKUP(A120,Test_Limits,6,FALSE)</f>
        <v>0</v>
      </c>
      <c r="U120" s="178">
        <f>IF(VLOOKUP(A120,Test_Limits,7,FALSE)&lt;&gt;"",VLOOKUP(A120,Test_Limits,7,FALSE),"")</f>
        <v>-1</v>
      </c>
      <c r="V120" s="177">
        <f>IF(H120="",0,VLOOKUP(A120,Test_Limits,8,FALSE))</f>
        <v>0</v>
      </c>
      <c r="W120" s="177">
        <f t="shared" si="18"/>
        <v>0</v>
      </c>
      <c r="X120" s="177">
        <f>IF(J120="",0,VLOOKUP(A120,Test_Limits,9,FALSE))</f>
        <v>5</v>
      </c>
      <c r="Y120" s="177">
        <f t="shared" si="19"/>
        <v>5</v>
      </c>
    </row>
    <row r="121" spans="1:25" s="110" customFormat="1" ht="13.5" x14ac:dyDescent="0.25">
      <c r="A121" s="1" t="s">
        <v>185</v>
      </c>
      <c r="B121" s="3">
        <v>4</v>
      </c>
      <c r="C121" s="30" t="s">
        <v>1141</v>
      </c>
      <c r="D121" s="63">
        <f>IF(C121="","",MIN(B121:B121))</f>
        <v>4</v>
      </c>
      <c r="E121" s="60">
        <f>IF(C121="","",MAX(B121:B121))</f>
        <v>4</v>
      </c>
      <c r="F121" s="29">
        <f>IF(C121="","",IF(C121="    N/A","",IF(COUNTIF(B121:B121,"&gt;-1")&gt;0,ROUND((SUM(B121:B121)+COUNTIF(B121:B121,-1))/COUNTIF(B121:B121,"&gt;-1"),T121),ROUND(AVERAGE(B121:B121),T121))))</f>
        <v>4</v>
      </c>
      <c r="G121" s="63">
        <f>IF(F121="","",IF(VLOOKUP(A121,Test_Limits,2,FALSE)="","",VLOOKUP(A121,Test_Limits,2,FALSE)))</f>
        <v>1</v>
      </c>
      <c r="H121" s="49" t="str">
        <f>IF(G121="","",IF(AND(D121&lt;G121,D121&lt;&gt;U121),IF(LEFT(VLOOKUP(A121,Test_Limits,5,FALSE),2)="PF","Fail","Info"),"Pass"))</f>
        <v>Pass</v>
      </c>
      <c r="I121" s="60">
        <f>IF(F121="","",IF(VLOOKUP(A121,Test_Limits,3,FALSE)="","",VLOOKUP(A121,Test_Limits,3,FALSE)))</f>
        <v>4</v>
      </c>
      <c r="J121" s="49" t="str">
        <f>IF(I121="","",IF(AND(E121&gt;I121,E121&lt;&gt;U121),IF(RIGHT(VLOOKUP(A121,Test_Limits,5,FALSE),2)="PF","Fail","Info"),"Pass"))</f>
        <v>Pass</v>
      </c>
      <c r="K121" s="126"/>
      <c r="L121" s="126"/>
      <c r="Q121" s="11"/>
      <c r="R121" s="177">
        <f t="shared" si="20"/>
        <v>-1000000</v>
      </c>
      <c r="S121" s="177">
        <f t="shared" si="21"/>
        <v>1000000</v>
      </c>
      <c r="T121" s="178">
        <f>VLOOKUP(A121,Test_Limits,6,FALSE)</f>
        <v>0</v>
      </c>
      <c r="U121" s="178">
        <f>IF(VLOOKUP(A121,Test_Limits,7,FALSE)&lt;&gt;"",VLOOKUP(A121,Test_Limits,7,FALSE),"")</f>
        <v>-1</v>
      </c>
      <c r="V121" s="177">
        <f>IF(H121="",0,VLOOKUP(A121,Test_Limits,8,FALSE))</f>
        <v>0</v>
      </c>
      <c r="W121" s="177">
        <f t="shared" si="18"/>
        <v>0</v>
      </c>
      <c r="X121" s="177">
        <f>IF(J121="",0,VLOOKUP(A121,Test_Limits,9,FALSE))</f>
        <v>5</v>
      </c>
      <c r="Y121" s="177">
        <f t="shared" si="19"/>
        <v>5</v>
      </c>
    </row>
    <row r="122" spans="1:25" s="110" customFormat="1" ht="13.5" x14ac:dyDescent="0.25">
      <c r="A122" s="1" t="s">
        <v>186</v>
      </c>
      <c r="B122" s="3">
        <v>8</v>
      </c>
      <c r="C122" s="30" t="s">
        <v>1141</v>
      </c>
      <c r="D122" s="63">
        <f>IF(C122="","",MIN(B122:B122))</f>
        <v>8</v>
      </c>
      <c r="E122" s="60">
        <f>IF(C122="","",MAX(B122:B122))</f>
        <v>8</v>
      </c>
      <c r="F122" s="29">
        <f>IF(C122="","",IF(C122="    N/A","",IF(COUNTIF(B122:B122,"&gt;-1")&gt;0,ROUND((SUM(B122:B122)+COUNTIF(B122:B122,-1))/COUNTIF(B122:B122,"&gt;-1"),T122),ROUND(AVERAGE(B122:B122),T122))))</f>
        <v>8</v>
      </c>
      <c r="G122" s="63">
        <f>IF(F122="","",IF(VLOOKUP(A122,Test_Limits,2,FALSE)="","",VLOOKUP(A122,Test_Limits,2,FALSE)))</f>
        <v>3</v>
      </c>
      <c r="H122" s="49" t="str">
        <f>IF(G122="","",IF(AND(D122&lt;G122,D122&lt;&gt;U122),IF(LEFT(VLOOKUP(A122,Test_Limits,5,FALSE),2)="PF","Fail","Info"),"Pass"))</f>
        <v>Pass</v>
      </c>
      <c r="I122" s="60">
        <f>IF(F122="","",IF(VLOOKUP(A122,Test_Limits,3,FALSE)="","",VLOOKUP(A122,Test_Limits,3,FALSE)))</f>
        <v>8</v>
      </c>
      <c r="J122" s="49" t="str">
        <f>IF(I122="","",IF(AND(E122&gt;I122,E122&lt;&gt;U122),IF(RIGHT(VLOOKUP(A122,Test_Limits,5,FALSE),2)="PF","Fail","Info"),"Pass"))</f>
        <v>Pass</v>
      </c>
      <c r="K122" s="126"/>
      <c r="L122" s="126"/>
      <c r="Q122" s="11"/>
      <c r="R122" s="177">
        <f t="shared" si="20"/>
        <v>-1000000</v>
      </c>
      <c r="S122" s="177">
        <f t="shared" si="21"/>
        <v>1000000</v>
      </c>
      <c r="T122" s="178">
        <f>VLOOKUP(A122,Test_Limits,6,FALSE)</f>
        <v>0</v>
      </c>
      <c r="U122" s="178" t="str">
        <f>IF(VLOOKUP(A122,Test_Limits,7,FALSE)&lt;&gt;"",VLOOKUP(A122,Test_Limits,7,FALSE),"")</f>
        <v/>
      </c>
      <c r="V122" s="177">
        <f>IF(H122="",0,VLOOKUP(A122,Test_Limits,8,FALSE))</f>
        <v>0</v>
      </c>
      <c r="W122" s="177">
        <f t="shared" si="18"/>
        <v>0</v>
      </c>
      <c r="X122" s="177">
        <f>IF(J122="",0,VLOOKUP(A122,Test_Limits,9,FALSE))</f>
        <v>0</v>
      </c>
      <c r="Y122" s="177">
        <f t="shared" si="19"/>
        <v>0</v>
      </c>
    </row>
    <row r="123" spans="1:25" s="110" customFormat="1" ht="13.5" x14ac:dyDescent="0.25">
      <c r="A123" s="1" t="s">
        <v>187</v>
      </c>
      <c r="B123" s="3">
        <v>5</v>
      </c>
      <c r="C123" s="30" t="s">
        <v>1141</v>
      </c>
      <c r="D123" s="63">
        <f>IF(C123="","",MIN(B123:B123))</f>
        <v>5</v>
      </c>
      <c r="E123" s="60">
        <f>IF(C123="","",MAX(B123:B123))</f>
        <v>5</v>
      </c>
      <c r="F123" s="29">
        <f>IF(C123="","",IF(C123="    N/A","",IF(COUNTIF(B123:B123,"&gt;-1")&gt;0,ROUND((SUM(B123:B123)+COUNTIF(B123:B123,-1))/COUNTIF(B123:B123,"&gt;-1"),T123),ROUND(AVERAGE(B123:B123),T123))))</f>
        <v>5</v>
      </c>
      <c r="G123" s="63">
        <f>IF(F123="","",IF(VLOOKUP(A123,Test_Limits,2,FALSE)="","",VLOOKUP(A123,Test_Limits,2,FALSE)))</f>
        <v>1</v>
      </c>
      <c r="H123" s="49" t="str">
        <f>IF(G123="","",IF(AND(D123&lt;G123,D123&lt;&gt;U123),IF(LEFT(VLOOKUP(A123,Test_Limits,5,FALSE),2)="PF","Fail","Info"),"Pass"))</f>
        <v>Pass</v>
      </c>
      <c r="I123" s="60">
        <f>IF(F123="","",IF(VLOOKUP(A123,Test_Limits,3,FALSE)="","",VLOOKUP(A123,Test_Limits,3,FALSE)))</f>
        <v>5</v>
      </c>
      <c r="J123" s="49" t="str">
        <f>IF(I123="","",IF(AND(E123&gt;I123,E123&lt;&gt;U123),IF(RIGHT(VLOOKUP(A123,Test_Limits,5,FALSE),2)="PF","Fail","Info"),"Pass"))</f>
        <v>Pass</v>
      </c>
      <c r="K123" s="126"/>
      <c r="L123" s="126"/>
      <c r="Q123" s="11"/>
      <c r="R123" s="177">
        <f t="shared" si="20"/>
        <v>-1000000</v>
      </c>
      <c r="S123" s="177">
        <f t="shared" si="21"/>
        <v>1000000</v>
      </c>
      <c r="T123" s="178">
        <f>VLOOKUP(A123,Test_Limits,6,FALSE)</f>
        <v>0</v>
      </c>
      <c r="U123" s="178" t="str">
        <f>IF(VLOOKUP(A123,Test_Limits,7,FALSE)&lt;&gt;"",VLOOKUP(A123,Test_Limits,7,FALSE),"")</f>
        <v/>
      </c>
      <c r="V123" s="177">
        <f>IF(H123="",0,VLOOKUP(A123,Test_Limits,8,FALSE))</f>
        <v>0</v>
      </c>
      <c r="W123" s="177">
        <f t="shared" si="18"/>
        <v>0</v>
      </c>
      <c r="X123" s="177">
        <f>IF(J123="",0,VLOOKUP(A123,Test_Limits,9,FALSE))</f>
        <v>0</v>
      </c>
      <c r="Y123" s="177">
        <f t="shared" si="19"/>
        <v>0</v>
      </c>
    </row>
    <row r="124" spans="1:25" s="110" customFormat="1" ht="13.5" x14ac:dyDescent="0.25">
      <c r="A124" s="1" t="s">
        <v>188</v>
      </c>
      <c r="B124" s="3">
        <v>1</v>
      </c>
      <c r="C124" s="30" t="s">
        <v>1141</v>
      </c>
      <c r="D124" s="63">
        <f>IF(C124="","",MIN(B124:B124))</f>
        <v>1</v>
      </c>
      <c r="E124" s="60">
        <f>IF(C124="","",MAX(B124:B124))</f>
        <v>1</v>
      </c>
      <c r="F124" s="29">
        <f>IF(C124="","",IF(C124="    N/A","",IF(COUNTIF(B124:B124,"&gt;-1")&gt;0,ROUND((SUM(B124:B124)+COUNTIF(B124:B124,-1))/COUNTIF(B124:B124,"&gt;-1"),T124),ROUND(AVERAGE(B124:B124),T124))))</f>
        <v>1</v>
      </c>
      <c r="G124" s="63">
        <f>IF(F124="","",IF(VLOOKUP(A124,Test_Limits,2,FALSE)="","",VLOOKUP(A124,Test_Limits,2,FALSE)))</f>
        <v>1</v>
      </c>
      <c r="H124" s="49" t="str">
        <f>IF(G124="","",IF(AND(D124&lt;G124,D124&lt;&gt;U124),IF(LEFT(VLOOKUP(A124,Test_Limits,5,FALSE),2)="PF","Fail","Info"),"Pass"))</f>
        <v>Pass</v>
      </c>
      <c r="I124" s="60">
        <f>IF(F124="","",IF(VLOOKUP(A124,Test_Limits,3,FALSE)="","",VLOOKUP(A124,Test_Limits,3,FALSE)))</f>
        <v>1</v>
      </c>
      <c r="J124" s="49" t="str">
        <f>IF(I124="","",IF(AND(E124&gt;I124,E124&lt;&gt;U124),IF(RIGHT(VLOOKUP(A124,Test_Limits,5,FALSE),2)="PF","Fail","Info"),"Pass"))</f>
        <v>Pass</v>
      </c>
      <c r="K124" s="126"/>
      <c r="L124" s="126"/>
      <c r="Q124" s="11"/>
      <c r="R124" s="177">
        <f t="shared" si="20"/>
        <v>-1000000</v>
      </c>
      <c r="S124" s="177">
        <f t="shared" si="21"/>
        <v>1000000</v>
      </c>
      <c r="T124" s="178">
        <f>VLOOKUP(A124,Test_Limits,6,FALSE)</f>
        <v>0</v>
      </c>
      <c r="U124" s="178" t="str">
        <f>IF(VLOOKUP(A124,Test_Limits,7,FALSE)&lt;&gt;"",VLOOKUP(A124,Test_Limits,7,FALSE),"")</f>
        <v/>
      </c>
      <c r="V124" s="177">
        <f>IF(H124="",0,VLOOKUP(A124,Test_Limits,8,FALSE))</f>
        <v>0</v>
      </c>
      <c r="W124" s="177">
        <f t="shared" si="18"/>
        <v>0</v>
      </c>
      <c r="X124" s="177">
        <f>IF(J124="",0,VLOOKUP(A124,Test_Limits,9,FALSE))</f>
        <v>0</v>
      </c>
      <c r="Y124" s="177">
        <f t="shared" si="19"/>
        <v>0</v>
      </c>
    </row>
    <row r="125" spans="1:25" s="110" customFormat="1" ht="13.5" x14ac:dyDescent="0.25">
      <c r="A125" s="1" t="s">
        <v>189</v>
      </c>
      <c r="B125" s="3">
        <v>0</v>
      </c>
      <c r="C125" s="30" t="s">
        <v>1141</v>
      </c>
      <c r="D125" s="63">
        <f>IF(C125="","",MIN(B125:B125))</f>
        <v>0</v>
      </c>
      <c r="E125" s="60">
        <f>IF(C125="","",MAX(B125:B125))</f>
        <v>0</v>
      </c>
      <c r="F125" s="29">
        <f>IF(C125="","",IF(C125="    N/A","",IF(COUNTIF(B125:B125,"&gt;-1")&gt;0,ROUND((SUM(B125:B125)+COUNTIF(B125:B125,-1))/COUNTIF(B125:B125,"&gt;-1"),T125),ROUND(AVERAGE(B125:B125),T125))))</f>
        <v>0</v>
      </c>
      <c r="G125" s="63">
        <f>IF(F125="","",IF(VLOOKUP(A125,Test_Limits,2,FALSE)="","",VLOOKUP(A125,Test_Limits,2,FALSE)))</f>
        <v>0</v>
      </c>
      <c r="H125" s="49" t="str">
        <f>IF(G125="","",IF(AND(D125&lt;G125,D125&lt;&gt;U125),IF(LEFT(VLOOKUP(A125,Test_Limits,5,FALSE),2)="PF","Fail","Info"),"Pass"))</f>
        <v>Pass</v>
      </c>
      <c r="I125" s="60">
        <f>IF(F125="","",IF(VLOOKUP(A125,Test_Limits,3,FALSE)="","",VLOOKUP(A125,Test_Limits,3,FALSE)))</f>
        <v>2</v>
      </c>
      <c r="J125" s="49" t="str">
        <f>IF(I125="","",IF(AND(E125&gt;I125,E125&lt;&gt;U125),IF(RIGHT(VLOOKUP(A125,Test_Limits,5,FALSE),2)="PF","Fail","Info"),"Pass"))</f>
        <v>Pass</v>
      </c>
      <c r="K125" s="126"/>
      <c r="L125" s="126"/>
      <c r="Q125" s="11"/>
      <c r="R125" s="177">
        <f t="shared" si="20"/>
        <v>-1000000</v>
      </c>
      <c r="S125" s="177">
        <f t="shared" si="21"/>
        <v>1000000</v>
      </c>
      <c r="T125" s="178">
        <f>VLOOKUP(A125,Test_Limits,6,FALSE)</f>
        <v>0</v>
      </c>
      <c r="U125" s="178" t="str">
        <f>IF(VLOOKUP(A125,Test_Limits,7,FALSE)&lt;&gt;"",VLOOKUP(A125,Test_Limits,7,FALSE),"")</f>
        <v/>
      </c>
      <c r="V125" s="177">
        <f>IF(H125="",0,VLOOKUP(A125,Test_Limits,8,FALSE))</f>
        <v>0</v>
      </c>
      <c r="W125" s="177">
        <f t="shared" si="18"/>
        <v>0</v>
      </c>
      <c r="X125" s="177">
        <f>IF(J125="",0,VLOOKUP(A125,Test_Limits,9,FALSE))</f>
        <v>0</v>
      </c>
      <c r="Y125" s="177">
        <f t="shared" si="19"/>
        <v>0</v>
      </c>
    </row>
    <row r="126" spans="1:25" s="110" customFormat="1" ht="13.5" x14ac:dyDescent="0.25">
      <c r="A126" s="1" t="s">
        <v>190</v>
      </c>
      <c r="B126" s="3">
        <v>12</v>
      </c>
      <c r="C126" s="30" t="s">
        <v>1141</v>
      </c>
      <c r="D126" s="63">
        <f>IF(C126="","",MIN(B126:B126))</f>
        <v>12</v>
      </c>
      <c r="E126" s="60">
        <f>IF(C126="","",MAX(B126:B126))</f>
        <v>12</v>
      </c>
      <c r="F126" s="29">
        <f>IF(C126="","",IF(C126="    N/A","",IF(COUNTIF(B126:B126,"&gt;-1")&gt;0,ROUND((SUM(B126:B126)+COUNTIF(B126:B126,-1))/COUNTIF(B126:B126,"&gt;-1"),T126),ROUND(AVERAGE(B126:B126),T126))))</f>
        <v>12</v>
      </c>
      <c r="G126" s="63">
        <f>IF(F126="","",IF(VLOOKUP(A126,Test_Limits,2,FALSE)="","",VLOOKUP(A126,Test_Limits,2,FALSE)))</f>
        <v>1</v>
      </c>
      <c r="H126" s="49" t="str">
        <f>IF(G126="","",IF(AND(D126&lt;G126,D126&lt;&gt;U126),IF(LEFT(VLOOKUP(A126,Test_Limits,5,FALSE),2)="PF","Fail","Info"),"Pass"))</f>
        <v>Pass</v>
      </c>
      <c r="I126" s="60">
        <f>IF(F126="","",IF(VLOOKUP(A126,Test_Limits,3,FALSE)="","",VLOOKUP(A126,Test_Limits,3,FALSE)))</f>
        <v>12</v>
      </c>
      <c r="J126" s="49" t="str">
        <f>IF(I126="","",IF(AND(E126&gt;I126,E126&lt;&gt;U126),IF(RIGHT(VLOOKUP(A126,Test_Limits,5,FALSE),2)="PF","Fail","Info"),"Pass"))</f>
        <v>Pass</v>
      </c>
      <c r="K126" s="126"/>
      <c r="L126" s="126"/>
      <c r="Q126" s="11"/>
      <c r="R126" s="177">
        <f t="shared" si="20"/>
        <v>-1000000</v>
      </c>
      <c r="S126" s="177">
        <f t="shared" si="21"/>
        <v>1000000</v>
      </c>
      <c r="T126" s="178">
        <f>VLOOKUP(A126,Test_Limits,6,FALSE)</f>
        <v>0</v>
      </c>
      <c r="U126" s="178" t="str">
        <f>IF(VLOOKUP(A126,Test_Limits,7,FALSE)&lt;&gt;"",VLOOKUP(A126,Test_Limits,7,FALSE),"")</f>
        <v/>
      </c>
      <c r="V126" s="177">
        <f>IF(H126="",0,VLOOKUP(A126,Test_Limits,8,FALSE))</f>
        <v>0</v>
      </c>
      <c r="W126" s="177">
        <f t="shared" si="18"/>
        <v>0</v>
      </c>
      <c r="X126" s="177">
        <f>IF(J126="",0,VLOOKUP(A126,Test_Limits,9,FALSE))</f>
        <v>0</v>
      </c>
      <c r="Y126" s="177">
        <f t="shared" si="19"/>
        <v>0</v>
      </c>
    </row>
    <row r="127" spans="1:25" s="110" customFormat="1" ht="13.5" x14ac:dyDescent="0.25">
      <c r="A127" s="1" t="s">
        <v>1156</v>
      </c>
      <c r="B127" s="3"/>
      <c r="C127" s="30"/>
      <c r="D127" s="63" t="str">
        <f>IF(C127="","",MIN(B127:B127))</f>
        <v/>
      </c>
      <c r="E127" s="60" t="str">
        <f>IF(C127="","",MAX(B127:B127))</f>
        <v/>
      </c>
      <c r="F127" s="29" t="str">
        <f>IF(C127="","",IF(C127="    N/A","",IF(COUNTIF(B127:B127,"&gt;-1")&gt;0,ROUND((SUM(B127:B127)+COUNTIF(B127:B127,-1))/COUNTIF(B127:B127,"&gt;-1"),T127),ROUND(AVERAGE(B127:B127),T127))))</f>
        <v/>
      </c>
      <c r="G127" s="63" t="str">
        <f>IF(F127="","",IF(VLOOKUP(A127,Test_Limits,2,FALSE)="","",VLOOKUP(A127,Test_Limits,2,FALSE)))</f>
        <v/>
      </c>
      <c r="H127" s="49" t="str">
        <f>IF(G127="","",IF(AND(D127&lt;G127,D127&lt;&gt;U127),IF(LEFT(VLOOKUP(A127,Test_Limits,5,FALSE),2)="PF","Fail","Info"),"Pass"))</f>
        <v/>
      </c>
      <c r="I127" s="60" t="str">
        <f>IF(F127="","",IF(VLOOKUP(A127,Test_Limits,3,FALSE)="","",VLOOKUP(A127,Test_Limits,3,FALSE)))</f>
        <v/>
      </c>
      <c r="J127" s="49" t="str">
        <f>IF(I127="","",IF(AND(E127&gt;I127,E127&lt;&gt;U127),IF(RIGHT(VLOOKUP(A127,Test_Limits,5,FALSE),2)="PF","Fail","Info"),"Pass"))</f>
        <v/>
      </c>
      <c r="K127" s="126"/>
      <c r="L127" s="126"/>
      <c r="Q127" s="11"/>
      <c r="R127" s="177">
        <f t="shared" si="20"/>
        <v>-1000000</v>
      </c>
      <c r="S127" s="177">
        <f t="shared" si="21"/>
        <v>1000000</v>
      </c>
      <c r="T127" s="178" t="e">
        <f>VLOOKUP(A127,Test_Limits,6,FALSE)</f>
        <v>#N/A</v>
      </c>
      <c r="U127" s="178" t="e">
        <f>IF(VLOOKUP(A127,Test_Limits,7,FALSE)&lt;&gt;"",VLOOKUP(A127,Test_Limits,7,FALSE),"")</f>
        <v>#N/A</v>
      </c>
      <c r="V127" s="177">
        <f>IF(H127="",0,VLOOKUP(A127,Test_Limits,8,FALSE))</f>
        <v>0</v>
      </c>
      <c r="W127" s="177">
        <f t="shared" si="18"/>
        <v>0</v>
      </c>
      <c r="X127" s="177">
        <f>IF(J127="",0,VLOOKUP(A127,Test_Limits,9,FALSE))</f>
        <v>0</v>
      </c>
      <c r="Y127" s="177">
        <f t="shared" si="19"/>
        <v>0</v>
      </c>
    </row>
    <row r="128" spans="1:25" s="110" customFormat="1" ht="13.5" x14ac:dyDescent="0.25">
      <c r="A128" s="1" t="s">
        <v>191</v>
      </c>
      <c r="B128" s="3">
        <v>77.7</v>
      </c>
      <c r="C128" s="30" t="s">
        <v>1143</v>
      </c>
      <c r="D128" s="63">
        <f>IF(C128="","",MIN(B128:B128))</f>
        <v>77.7</v>
      </c>
      <c r="E128" s="60">
        <f>IF(C128="","",MAX(B128:B128))</f>
        <v>77.7</v>
      </c>
      <c r="F128" s="29">
        <f>IF(C128="","",IF(C128="    N/A","",IF(COUNTIF(B128:B128,"&gt;-1")&gt;0,ROUND((SUM(B128:B128)+COUNTIF(B128:B128,-1))/COUNTIF(B128:B128,"&gt;-1"),T128),ROUND(AVERAGE(B128:B128),T128))))</f>
        <v>77.7</v>
      </c>
      <c r="G128" s="63">
        <f>IF(F128="","",IF(VLOOKUP(A128,Test_Limits,2,FALSE)="","",VLOOKUP(A128,Test_Limits,2,FALSE)))</f>
        <v>51</v>
      </c>
      <c r="H128" s="49" t="str">
        <f>IF(G128="","",IF(AND(D128&lt;G128,D128&lt;&gt;U128),IF(LEFT(VLOOKUP(A128,Test_Limits,5,FALSE),2)="PF","Fail","Info"),"Pass"))</f>
        <v>Pass</v>
      </c>
      <c r="I128" s="60">
        <f>IF(F128="","",IF(VLOOKUP(A128,Test_Limits,3,FALSE)="","",VLOOKUP(A128,Test_Limits,3,FALSE)))</f>
        <v>100</v>
      </c>
      <c r="J128" s="49" t="str">
        <f>IF(I128="","",IF(AND(E128&gt;I128,E128&lt;&gt;U128),IF(RIGHT(VLOOKUP(A128,Test_Limits,5,FALSE),2)="PF","Fail","Info"),"Pass"))</f>
        <v>Pass</v>
      </c>
      <c r="K128" s="126"/>
      <c r="L128" s="126"/>
      <c r="Q128" s="11"/>
      <c r="R128" s="177">
        <f t="shared" si="20"/>
        <v>-1000000</v>
      </c>
      <c r="S128" s="177">
        <f t="shared" si="21"/>
        <v>1000000</v>
      </c>
      <c r="T128" s="178">
        <f>VLOOKUP(A128,Test_Limits,6,FALSE)</f>
        <v>1</v>
      </c>
      <c r="U128" s="178" t="str">
        <f>IF(VLOOKUP(A128,Test_Limits,7,FALSE)&lt;&gt;"",VLOOKUP(A128,Test_Limits,7,FALSE),"")</f>
        <v/>
      </c>
      <c r="V128" s="177">
        <f>IF(H128="",0,VLOOKUP(A128,Test_Limits,8,FALSE))</f>
        <v>1</v>
      </c>
      <c r="W128" s="177">
        <f t="shared" si="18"/>
        <v>1</v>
      </c>
      <c r="X128" s="177">
        <f>IF(J128="",0,VLOOKUP(A128,Test_Limits,9,FALSE))</f>
        <v>0</v>
      </c>
      <c r="Y128" s="177">
        <f t="shared" si="19"/>
        <v>0</v>
      </c>
    </row>
    <row r="129" spans="1:25" s="110" customFormat="1" ht="13.5" x14ac:dyDescent="0.25">
      <c r="A129" s="1" t="s">
        <v>192</v>
      </c>
      <c r="B129" s="3">
        <v>77.2</v>
      </c>
      <c r="C129" s="30" t="s">
        <v>1143</v>
      </c>
      <c r="D129" s="63">
        <f>IF(C129="","",MIN(B129:B129))</f>
        <v>77.2</v>
      </c>
      <c r="E129" s="60">
        <f>IF(C129="","",MAX(B129:B129))</f>
        <v>77.2</v>
      </c>
      <c r="F129" s="29">
        <f>IF(C129="","",IF(C129="    N/A","",IF(COUNTIF(B129:B129,"&gt;-1")&gt;0,ROUND((SUM(B129:B129)+COUNTIF(B129:B129,-1))/COUNTIF(B129:B129,"&gt;-1"),T129),ROUND(AVERAGE(B129:B129),T129))))</f>
        <v>77.2</v>
      </c>
      <c r="G129" s="63">
        <f>IF(F129="","",IF(VLOOKUP(A129,Test_Limits,2,FALSE)="","",VLOOKUP(A129,Test_Limits,2,FALSE)))</f>
        <v>51</v>
      </c>
      <c r="H129" s="49" t="str">
        <f>IF(G129="","",IF(AND(D129&lt;G129,D129&lt;&gt;U129),IF(LEFT(VLOOKUP(A129,Test_Limits,5,FALSE),2)="PF","Fail","Info"),"Pass"))</f>
        <v>Pass</v>
      </c>
      <c r="I129" s="60">
        <f>IF(F129="","",IF(VLOOKUP(A129,Test_Limits,3,FALSE)="","",VLOOKUP(A129,Test_Limits,3,FALSE)))</f>
        <v>100</v>
      </c>
      <c r="J129" s="49" t="str">
        <f>IF(I129="","",IF(AND(E129&gt;I129,E129&lt;&gt;U129),IF(RIGHT(VLOOKUP(A129,Test_Limits,5,FALSE),2)="PF","Fail","Info"),"Pass"))</f>
        <v>Pass</v>
      </c>
      <c r="K129" s="126"/>
      <c r="L129" s="126"/>
      <c r="Q129" s="11"/>
      <c r="R129" s="177">
        <f t="shared" si="20"/>
        <v>-1000000</v>
      </c>
      <c r="S129" s="177">
        <f t="shared" si="21"/>
        <v>1000000</v>
      </c>
      <c r="T129" s="178">
        <f>VLOOKUP(A129,Test_Limits,6,FALSE)</f>
        <v>1</v>
      </c>
      <c r="U129" s="178" t="str">
        <f>IF(VLOOKUP(A129,Test_Limits,7,FALSE)&lt;&gt;"",VLOOKUP(A129,Test_Limits,7,FALSE),"")</f>
        <v/>
      </c>
      <c r="V129" s="177">
        <f>IF(H129="",0,VLOOKUP(A129,Test_Limits,8,FALSE))</f>
        <v>1</v>
      </c>
      <c r="W129" s="177">
        <f t="shared" si="18"/>
        <v>1</v>
      </c>
      <c r="X129" s="177">
        <f>IF(J129="",0,VLOOKUP(A129,Test_Limits,9,FALSE))</f>
        <v>0</v>
      </c>
      <c r="Y129" s="177">
        <f t="shared" si="19"/>
        <v>0</v>
      </c>
    </row>
    <row r="130" spans="1:25" s="110" customFormat="1" ht="13.5" x14ac:dyDescent="0.25">
      <c r="A130" s="1" t="s">
        <v>193</v>
      </c>
      <c r="B130" s="3">
        <v>0</v>
      </c>
      <c r="C130" s="30" t="s">
        <v>1141</v>
      </c>
      <c r="D130" s="63">
        <f>IF(C130="","",MIN(B130:B130))</f>
        <v>0</v>
      </c>
      <c r="E130" s="60">
        <f>IF(C130="","",MAX(B130:B130))</f>
        <v>0</v>
      </c>
      <c r="F130" s="29">
        <f>IF(C130="","",IF(C130="    N/A","",IF(COUNTIF(B130:B130,"&gt;-1")&gt;0,ROUND((SUM(B130:B130)+COUNTIF(B130:B130,-1))/COUNTIF(B130:B130,"&gt;-1"),T130),ROUND(AVERAGE(B130:B130),T130))))</f>
        <v>0</v>
      </c>
      <c r="G130" s="63">
        <f>IF(F130="","",IF(VLOOKUP(A130,Test_Limits,2,FALSE)="","",VLOOKUP(A130,Test_Limits,2,FALSE)))</f>
        <v>0</v>
      </c>
      <c r="H130" s="49" t="str">
        <f>IF(G130="","",IF(AND(D130&lt;G130,D130&lt;&gt;U130),IF(LEFT(VLOOKUP(A130,Test_Limits,5,FALSE),2)="PF","Fail","Info"),"Pass"))</f>
        <v>Pass</v>
      </c>
      <c r="I130" s="60">
        <f>IF(F130="","",IF(VLOOKUP(A130,Test_Limits,3,FALSE)="","",VLOOKUP(A130,Test_Limits,3,FALSE)))</f>
        <v>0</v>
      </c>
      <c r="J130" s="49" t="str">
        <f>IF(I130="","",IF(AND(E130&gt;I130,E130&lt;&gt;U130),IF(RIGHT(VLOOKUP(A130,Test_Limits,5,FALSE),2)="PF","Fail","Info"),"Pass"))</f>
        <v>Pass</v>
      </c>
      <c r="K130" s="126"/>
      <c r="L130" s="126"/>
      <c r="Q130" s="11"/>
      <c r="R130" s="177">
        <f t="shared" si="20"/>
        <v>-1000000</v>
      </c>
      <c r="S130" s="177">
        <f t="shared" si="21"/>
        <v>1000000</v>
      </c>
      <c r="T130" s="178">
        <f>VLOOKUP(A130,Test_Limits,6,FALSE)</f>
        <v>0</v>
      </c>
      <c r="U130" s="178" t="str">
        <f>IF(VLOOKUP(A130,Test_Limits,7,FALSE)&lt;&gt;"",VLOOKUP(A130,Test_Limits,7,FALSE),"")</f>
        <v/>
      </c>
      <c r="V130" s="177">
        <f>IF(H130="",0,VLOOKUP(A130,Test_Limits,8,FALSE))</f>
        <v>0</v>
      </c>
      <c r="W130" s="177">
        <f t="shared" si="18"/>
        <v>0</v>
      </c>
      <c r="X130" s="177">
        <f>IF(J130="",0,VLOOKUP(A130,Test_Limits,9,FALSE))</f>
        <v>0</v>
      </c>
      <c r="Y130" s="177">
        <f t="shared" si="19"/>
        <v>0</v>
      </c>
    </row>
    <row r="131" spans="1:25" ht="13.5" x14ac:dyDescent="0.25">
      <c r="A131" s="1" t="s">
        <v>194</v>
      </c>
      <c r="B131" s="3">
        <v>0</v>
      </c>
      <c r="C131" s="30" t="s">
        <v>1141</v>
      </c>
      <c r="D131" s="63">
        <f>IF(C131="","",MIN(B131:B131))</f>
        <v>0</v>
      </c>
      <c r="E131" s="60">
        <f>IF(C131="","",MAX(B131:B131))</f>
        <v>0</v>
      </c>
      <c r="F131" s="29">
        <f>IF(C131="","",IF(C131="    N/A","",IF(COUNTIF(B131:B131,"&gt;-1")&gt;0,ROUND((SUM(B131:B131)+COUNTIF(B131:B131,-1))/COUNTIF(B131:B131,"&gt;-1"),T131),ROUND(AVERAGE(B131:B131),T131))))</f>
        <v>0</v>
      </c>
      <c r="G131" s="63">
        <f>IF(F131="","",IF(VLOOKUP(A131,Test_Limits,2,FALSE)="","",VLOOKUP(A131,Test_Limits,2,FALSE)))</f>
        <v>0</v>
      </c>
      <c r="H131" s="49" t="str">
        <f>IF(G131="","",IF(AND(D131&lt;G131,D131&lt;&gt;U131),IF(LEFT(VLOOKUP(A131,Test_Limits,5,FALSE),2)="PF","Fail","Info"),"Pass"))</f>
        <v>Pass</v>
      </c>
      <c r="I131" s="60">
        <f>IF(F131="","",IF(VLOOKUP(A131,Test_Limits,3,FALSE)="","",VLOOKUP(A131,Test_Limits,3,FALSE)))</f>
        <v>0</v>
      </c>
      <c r="J131" s="49" t="str">
        <f>IF(I131="","",IF(AND(E131&gt;I131,E131&lt;&gt;U131),IF(RIGHT(VLOOKUP(A131,Test_Limits,5,FALSE),2)="PF","Fail","Info"),"Pass"))</f>
        <v>Pass</v>
      </c>
      <c r="K131" s="39"/>
      <c r="L131" s="39"/>
      <c r="Q131" s="11"/>
      <c r="R131" s="177">
        <f t="shared" si="0"/>
        <v>-1000000</v>
      </c>
      <c r="S131" s="177">
        <f t="shared" si="1"/>
        <v>1000000</v>
      </c>
      <c r="T131" s="178">
        <f>VLOOKUP(A131,Test_Limits,6,FALSE)</f>
        <v>0</v>
      </c>
      <c r="U131" s="178" t="str">
        <f>IF(VLOOKUP(A131,Test_Limits,7,FALSE)&lt;&gt;"",VLOOKUP(A131,Test_Limits,7,FALSE),"")</f>
        <v/>
      </c>
      <c r="V131" s="177">
        <f>IF(H131="",0,VLOOKUP(A131,Test_Limits,8,FALSE))</f>
        <v>0</v>
      </c>
      <c r="W131" s="177">
        <f t="shared" si="18"/>
        <v>0</v>
      </c>
      <c r="X131" s="177">
        <f>IF(J131="",0,VLOOKUP(A131,Test_Limits,9,FALSE))</f>
        <v>0</v>
      </c>
      <c r="Y131" s="177">
        <f t="shared" si="19"/>
        <v>0</v>
      </c>
    </row>
    <row r="132" spans="1:25" ht="13.5" x14ac:dyDescent="0.25">
      <c r="A132" s="1" t="s">
        <v>195</v>
      </c>
      <c r="B132" s="3">
        <v>0</v>
      </c>
      <c r="C132" s="30" t="s">
        <v>1141</v>
      </c>
      <c r="D132" s="63">
        <f>IF(C132="","",MIN(B132:B132))</f>
        <v>0</v>
      </c>
      <c r="E132" s="60">
        <f>IF(C132="","",MAX(B132:B132))</f>
        <v>0</v>
      </c>
      <c r="F132" s="29">
        <f>IF(C132="","",IF(C132="    N/A","",IF(COUNTIF(B132:B132,"&gt;-1")&gt;0,ROUND((SUM(B132:B132)+COUNTIF(B132:B132,-1))/COUNTIF(B132:B132,"&gt;-1"),T132),ROUND(AVERAGE(B132:B132),T132))))</f>
        <v>0</v>
      </c>
      <c r="G132" s="63">
        <f>IF(F132="","",IF(VLOOKUP(A132,Test_Limits,2,FALSE)="","",VLOOKUP(A132,Test_Limits,2,FALSE)))</f>
        <v>0</v>
      </c>
      <c r="H132" s="49" t="str">
        <f>IF(G132="","",IF(AND(D132&lt;G132,D132&lt;&gt;U132),IF(LEFT(VLOOKUP(A132,Test_Limits,5,FALSE),2)="PF","Fail","Info"),"Pass"))</f>
        <v>Pass</v>
      </c>
      <c r="I132" s="60">
        <f>IF(F132="","",IF(VLOOKUP(A132,Test_Limits,3,FALSE)="","",VLOOKUP(A132,Test_Limits,3,FALSE)))</f>
        <v>0</v>
      </c>
      <c r="J132" s="49" t="str">
        <f>IF(I132="","",IF(AND(E132&gt;I132,E132&lt;&gt;U132),IF(RIGHT(VLOOKUP(A132,Test_Limits,5,FALSE),2)="PF","Fail","Info"),"Pass"))</f>
        <v>Pass</v>
      </c>
      <c r="K132" s="39"/>
      <c r="L132" s="39"/>
      <c r="Q132" s="11"/>
      <c r="R132" s="177">
        <f t="shared" si="0"/>
        <v>-1000000</v>
      </c>
      <c r="S132" s="177">
        <f t="shared" si="1"/>
        <v>1000000</v>
      </c>
      <c r="T132" s="178">
        <f>VLOOKUP(A132,Test_Limits,6,FALSE)</f>
        <v>0</v>
      </c>
      <c r="U132" s="178" t="str">
        <f>IF(VLOOKUP(A132,Test_Limits,7,FALSE)&lt;&gt;"",VLOOKUP(A132,Test_Limits,7,FALSE),"")</f>
        <v/>
      </c>
      <c r="V132" s="177">
        <f>IF(H132="",0,VLOOKUP(A132,Test_Limits,8,FALSE))</f>
        <v>0</v>
      </c>
      <c r="W132" s="177">
        <f t="shared" si="18"/>
        <v>0</v>
      </c>
      <c r="X132" s="177">
        <f>IF(J132="",0,VLOOKUP(A132,Test_Limits,9,FALSE))</f>
        <v>0</v>
      </c>
      <c r="Y132" s="177">
        <f t="shared" si="19"/>
        <v>0</v>
      </c>
    </row>
    <row r="133" spans="1:25" ht="13.5" x14ac:dyDescent="0.25">
      <c r="A133" s="1" t="s">
        <v>1110</v>
      </c>
      <c r="B133" s="3">
        <v>1</v>
      </c>
      <c r="C133" s="30" t="s">
        <v>1141</v>
      </c>
      <c r="D133" s="63">
        <f>IF(C133="","",MIN(B133:B133))</f>
        <v>1</v>
      </c>
      <c r="E133" s="60">
        <f>IF(C133="","",MAX(B133:B133))</f>
        <v>1</v>
      </c>
      <c r="F133" s="29">
        <f>IF(C133="","",IF(C133="    N/A","",IF(COUNTIF(B133:B133,"&gt;-1")&gt;0,ROUND((SUM(B133:B133)+COUNTIF(B133:B133,-1))/COUNTIF(B133:B133,"&gt;-1"),T133),ROUND(AVERAGE(B133:B133),T133))))</f>
        <v>1</v>
      </c>
      <c r="G133" s="63">
        <f>IF(F133="","",IF(VLOOKUP(A133,Test_Limits,2,FALSE)="","",VLOOKUP(A133,Test_Limits,2,FALSE)))</f>
        <v>1</v>
      </c>
      <c r="H133" s="49" t="str">
        <f>IF(G133="","",IF(AND(D133&lt;G133,D133&lt;&gt;U133),IF(LEFT(VLOOKUP(A133,Test_Limits,5,FALSE),2)="PF","Fail","Info"),"Pass"))</f>
        <v>Pass</v>
      </c>
      <c r="I133" s="60">
        <f>IF(F133="","",IF(VLOOKUP(A133,Test_Limits,3,FALSE)="","",VLOOKUP(A133,Test_Limits,3,FALSE)))</f>
        <v>1</v>
      </c>
      <c r="J133" s="49" t="str">
        <f>IF(I133="","",IF(AND(E133&gt;I133,E133&lt;&gt;U133),IF(RIGHT(VLOOKUP(A133,Test_Limits,5,FALSE),2)="PF","Fail","Info"),"Pass"))</f>
        <v>Pass</v>
      </c>
      <c r="K133" s="39"/>
      <c r="L133" s="39"/>
      <c r="Q133" s="11"/>
      <c r="R133" s="177">
        <f t="shared" si="0"/>
        <v>-1000000</v>
      </c>
      <c r="S133" s="177">
        <f t="shared" si="1"/>
        <v>1000000</v>
      </c>
      <c r="T133" s="178">
        <f>VLOOKUP(A133,Test_Limits,6,FALSE)</f>
        <v>0</v>
      </c>
      <c r="U133" s="178" t="str">
        <f>IF(VLOOKUP(A133,Test_Limits,7,FALSE)&lt;&gt;"",VLOOKUP(A133,Test_Limits,7,FALSE),"")</f>
        <v/>
      </c>
      <c r="V133" s="177">
        <f>IF(H133="",0,VLOOKUP(A133,Test_Limits,8,FALSE))</f>
        <v>0</v>
      </c>
      <c r="W133" s="177">
        <f t="shared" si="18"/>
        <v>0</v>
      </c>
      <c r="X133" s="177">
        <f>IF(J133="",0,VLOOKUP(A133,Test_Limits,9,FALSE))</f>
        <v>1</v>
      </c>
      <c r="Y133" s="177">
        <f t="shared" si="19"/>
        <v>1</v>
      </c>
    </row>
    <row r="134" spans="1:25" ht="13.5" x14ac:dyDescent="0.25">
      <c r="A134" s="1" t="s">
        <v>1111</v>
      </c>
      <c r="B134" s="3">
        <v>1</v>
      </c>
      <c r="C134" s="30" t="s">
        <v>1141</v>
      </c>
      <c r="D134" s="63">
        <f>IF(C134="","",MIN(B134:B134))</f>
        <v>1</v>
      </c>
      <c r="E134" s="60">
        <f>IF(C134="","",MAX(B134:B134))</f>
        <v>1</v>
      </c>
      <c r="F134" s="29">
        <f>IF(C134="","",IF(C134="    N/A","",IF(COUNTIF(B134:B134,"&gt;-1")&gt;0,ROUND((SUM(B134:B134)+COUNTIF(B134:B134,-1))/COUNTIF(B134:B134,"&gt;-1"),T134),ROUND(AVERAGE(B134:B134),T134))))</f>
        <v>1</v>
      </c>
      <c r="G134" s="63">
        <f>IF(F134="","",IF(VLOOKUP(A134,Test_Limits,2,FALSE)="","",VLOOKUP(A134,Test_Limits,2,FALSE)))</f>
        <v>1</v>
      </c>
      <c r="H134" s="49" t="str">
        <f>IF(G134="","",IF(AND(D134&lt;G134,D134&lt;&gt;U134),IF(LEFT(VLOOKUP(A134,Test_Limits,5,FALSE),2)="PF","Fail","Info"),"Pass"))</f>
        <v>Pass</v>
      </c>
      <c r="I134" s="60">
        <f>IF(F134="","",IF(VLOOKUP(A134,Test_Limits,3,FALSE)="","",VLOOKUP(A134,Test_Limits,3,FALSE)))</f>
        <v>1</v>
      </c>
      <c r="J134" s="49" t="str">
        <f>IF(I134="","",IF(AND(E134&gt;I134,E134&lt;&gt;U134),IF(RIGHT(VLOOKUP(A134,Test_Limits,5,FALSE),2)="PF","Fail","Info"),"Pass"))</f>
        <v>Pass</v>
      </c>
      <c r="K134" s="39"/>
      <c r="L134" s="39"/>
      <c r="Q134" s="11"/>
      <c r="R134" s="177">
        <f t="shared" si="0"/>
        <v>-1000000</v>
      </c>
      <c r="S134" s="177">
        <f t="shared" si="1"/>
        <v>1000000</v>
      </c>
      <c r="T134" s="178">
        <f>VLOOKUP(A134,Test_Limits,6,FALSE)</f>
        <v>0</v>
      </c>
      <c r="U134" s="178" t="str">
        <f>IF(VLOOKUP(A134,Test_Limits,7,FALSE)&lt;&gt;"",VLOOKUP(A134,Test_Limits,7,FALSE),"")</f>
        <v/>
      </c>
      <c r="V134" s="177">
        <f>IF(H134="",0,VLOOKUP(A134,Test_Limits,8,FALSE))</f>
        <v>0</v>
      </c>
      <c r="W134" s="177">
        <f t="shared" si="18"/>
        <v>0</v>
      </c>
      <c r="X134" s="177">
        <f>IF(J134="",0,VLOOKUP(A134,Test_Limits,9,FALSE))</f>
        <v>1</v>
      </c>
      <c r="Y134" s="177">
        <f t="shared" si="19"/>
        <v>1</v>
      </c>
    </row>
    <row r="135" spans="1:25" ht="13.5" x14ac:dyDescent="0.25">
      <c r="A135" s="1" t="s">
        <v>196</v>
      </c>
      <c r="B135" s="3">
        <v>78</v>
      </c>
      <c r="C135" s="30" t="s">
        <v>1143</v>
      </c>
      <c r="D135" s="63">
        <f>IF(C135="","",MIN(B135:B135))</f>
        <v>78</v>
      </c>
      <c r="E135" s="60">
        <f>IF(C135="","",MAX(B135:B135))</f>
        <v>78</v>
      </c>
      <c r="F135" s="29">
        <f>IF(C135="","",IF(C135="    N/A","",IF(COUNTIF(B135:B135,"&gt;-1")&gt;0,ROUND((SUM(B135:B135)+COUNTIF(B135:B135,-1))/COUNTIF(B135:B135,"&gt;-1"),T135),ROUND(AVERAGE(B135:B135),T135))))</f>
        <v>78</v>
      </c>
      <c r="G135" s="63">
        <f>IF(F135="","",IF(VLOOKUP(A135,Test_Limits,2,FALSE)="","",VLOOKUP(A135,Test_Limits,2,FALSE)))</f>
        <v>5</v>
      </c>
      <c r="H135" s="49" t="str">
        <f>IF(G135="","",IF(AND(D135&lt;G135,D135&lt;&gt;U135),IF(LEFT(VLOOKUP(A135,Test_Limits,5,FALSE),2)="PF","Fail","Info"),"Pass"))</f>
        <v>Pass</v>
      </c>
      <c r="I135" s="60">
        <f>IF(F135="","",IF(VLOOKUP(A135,Test_Limits,3,FALSE)="","",VLOOKUP(A135,Test_Limits,3,FALSE)))</f>
        <v>100</v>
      </c>
      <c r="J135" s="49" t="str">
        <f>IF(I135="","",IF(AND(E135&gt;I135,E135&lt;&gt;U135),IF(RIGHT(VLOOKUP(A135,Test_Limits,5,FALSE),2)="PF","Fail","Info"),"Pass"))</f>
        <v>Pass</v>
      </c>
      <c r="K135" s="39"/>
      <c r="L135" s="39"/>
      <c r="Q135" s="11"/>
      <c r="R135" s="177">
        <f t="shared" si="0"/>
        <v>-1000000</v>
      </c>
      <c r="S135" s="177">
        <f t="shared" si="1"/>
        <v>1000000</v>
      </c>
      <c r="T135" s="178">
        <f>VLOOKUP(A135,Test_Limits,6,FALSE)</f>
        <v>1</v>
      </c>
      <c r="U135" s="178" t="str">
        <f>IF(VLOOKUP(A135,Test_Limits,7,FALSE)&lt;&gt;"",VLOOKUP(A135,Test_Limits,7,FALSE),"")</f>
        <v/>
      </c>
      <c r="V135" s="177">
        <f>IF(H135="",0,VLOOKUP(A135,Test_Limits,8,FALSE))</f>
        <v>1</v>
      </c>
      <c r="W135" s="177">
        <f t="shared" si="18"/>
        <v>1</v>
      </c>
      <c r="X135" s="177">
        <f>IF(J135="",0,VLOOKUP(A135,Test_Limits,9,FALSE))</f>
        <v>0</v>
      </c>
      <c r="Y135" s="177">
        <f t="shared" si="19"/>
        <v>0</v>
      </c>
    </row>
    <row r="136" spans="1:25" ht="13.5" x14ac:dyDescent="0.25">
      <c r="A136" s="1" t="s">
        <v>197</v>
      </c>
      <c r="B136" s="3">
        <v>78</v>
      </c>
      <c r="C136" s="30" t="s">
        <v>1143</v>
      </c>
      <c r="D136" s="63">
        <f>IF(C136="","",MIN(B136:B136))</f>
        <v>78</v>
      </c>
      <c r="E136" s="60">
        <f>IF(C136="","",MAX(B136:B136))</f>
        <v>78</v>
      </c>
      <c r="F136" s="29">
        <f>IF(C136="","",IF(C136="    N/A","",IF(COUNTIF(B136:B136,"&gt;-1")&gt;0,ROUND((SUM(B136:B136)+COUNTIF(B136:B136,-1))/COUNTIF(B136:B136,"&gt;-1"),T136),ROUND(AVERAGE(B136:B136),T136))))</f>
        <v>78</v>
      </c>
      <c r="G136" s="63">
        <f>IF(F136="","",IF(VLOOKUP(A136,Test_Limits,2,FALSE)="","",VLOOKUP(A136,Test_Limits,2,FALSE)))</f>
        <v>5</v>
      </c>
      <c r="H136" s="49" t="str">
        <f>IF(G136="","",IF(AND(D136&lt;G136,D136&lt;&gt;U136),IF(LEFT(VLOOKUP(A136,Test_Limits,5,FALSE),2)="PF","Fail","Info"),"Pass"))</f>
        <v>Pass</v>
      </c>
      <c r="I136" s="60">
        <f>IF(F136="","",IF(VLOOKUP(A136,Test_Limits,3,FALSE)="","",VLOOKUP(A136,Test_Limits,3,FALSE)))</f>
        <v>100</v>
      </c>
      <c r="J136" s="49" t="str">
        <f>IF(I136="","",IF(AND(E136&gt;I136,E136&lt;&gt;U136),IF(RIGHT(VLOOKUP(A136,Test_Limits,5,FALSE),2)="PF","Fail","Info"),"Pass"))</f>
        <v>Pass</v>
      </c>
      <c r="K136" s="39"/>
      <c r="L136" s="39"/>
      <c r="Q136" s="11"/>
      <c r="R136" s="177">
        <f t="shared" si="0"/>
        <v>-1000000</v>
      </c>
      <c r="S136" s="177">
        <f t="shared" si="1"/>
        <v>1000000</v>
      </c>
      <c r="T136" s="178">
        <f>VLOOKUP(A136,Test_Limits,6,FALSE)</f>
        <v>1</v>
      </c>
      <c r="U136" s="178" t="str">
        <f>IF(VLOOKUP(A136,Test_Limits,7,FALSE)&lt;&gt;"",VLOOKUP(A136,Test_Limits,7,FALSE),"")</f>
        <v/>
      </c>
      <c r="V136" s="177">
        <f>IF(H136="",0,VLOOKUP(A136,Test_Limits,8,FALSE))</f>
        <v>1</v>
      </c>
      <c r="W136" s="177">
        <f t="shared" si="18"/>
        <v>1</v>
      </c>
      <c r="X136" s="177">
        <f>IF(J136="",0,VLOOKUP(A136,Test_Limits,9,FALSE))</f>
        <v>0</v>
      </c>
      <c r="Y136" s="177">
        <f t="shared" si="19"/>
        <v>0</v>
      </c>
    </row>
    <row r="137" spans="1:25" ht="13.5" x14ac:dyDescent="0.25">
      <c r="A137" s="1" t="s">
        <v>198</v>
      </c>
      <c r="B137" s="3">
        <v>0</v>
      </c>
      <c r="C137" s="30" t="s">
        <v>1141</v>
      </c>
      <c r="D137" s="63">
        <f>IF(C137="","",MIN(B137:B137))</f>
        <v>0</v>
      </c>
      <c r="E137" s="60">
        <f>IF(C137="","",MAX(B137:B137))</f>
        <v>0</v>
      </c>
      <c r="F137" s="29">
        <f>IF(C137="","",IF(C137="    N/A","",IF(COUNTIF(B137:B137,"&gt;-1")&gt;0,ROUND((SUM(B137:B137)+COUNTIF(B137:B137,-1))/COUNTIF(B137:B137,"&gt;-1"),T137),ROUND(AVERAGE(B137:B137),T137))))</f>
        <v>0</v>
      </c>
      <c r="G137" s="63">
        <f>IF(F137="","",IF(VLOOKUP(A137,Test_Limits,2,FALSE)="","",VLOOKUP(A137,Test_Limits,2,FALSE)))</f>
        <v>0</v>
      </c>
      <c r="H137" s="49" t="str">
        <f>IF(G137="","",IF(AND(D137&lt;G137,D137&lt;&gt;U137),IF(LEFT(VLOOKUP(A137,Test_Limits,5,FALSE),2)="PF","Fail","Info"),"Pass"))</f>
        <v>Pass</v>
      </c>
      <c r="I137" s="60">
        <f>IF(F137="","",IF(VLOOKUP(A137,Test_Limits,3,FALSE)="","",VLOOKUP(A137,Test_Limits,3,FALSE)))</f>
        <v>1</v>
      </c>
      <c r="J137" s="49" t="str">
        <f>IF(I137="","",IF(AND(E137&gt;I137,E137&lt;&gt;U137),IF(RIGHT(VLOOKUP(A137,Test_Limits,5,FALSE),2)="PF","Fail","Info"),"Pass"))</f>
        <v>Pass</v>
      </c>
      <c r="K137" s="39"/>
      <c r="L137" s="39"/>
      <c r="Q137" s="11"/>
      <c r="R137" s="177">
        <f t="shared" si="0"/>
        <v>-1000000</v>
      </c>
      <c r="S137" s="177">
        <f t="shared" si="1"/>
        <v>1000000</v>
      </c>
      <c r="T137" s="178">
        <f>VLOOKUP(A137,Test_Limits,6,FALSE)</f>
        <v>0</v>
      </c>
      <c r="U137" s="178" t="str">
        <f>IF(VLOOKUP(A137,Test_Limits,7,FALSE)&lt;&gt;"",VLOOKUP(A137,Test_Limits,7,FALSE),"")</f>
        <v/>
      </c>
      <c r="V137" s="177">
        <f>IF(H137="",0,VLOOKUP(A137,Test_Limits,8,FALSE))</f>
        <v>0</v>
      </c>
      <c r="W137" s="177">
        <f t="shared" si="18"/>
        <v>0</v>
      </c>
      <c r="X137" s="177">
        <f>IF(J137="",0,VLOOKUP(A137,Test_Limits,9,FALSE))</f>
        <v>0</v>
      </c>
      <c r="Y137" s="177">
        <f t="shared" si="19"/>
        <v>0</v>
      </c>
    </row>
    <row r="138" spans="1:25" ht="13.5" x14ac:dyDescent="0.25">
      <c r="A138" s="1" t="s">
        <v>199</v>
      </c>
      <c r="B138" s="3">
        <v>0</v>
      </c>
      <c r="C138" s="30" t="s">
        <v>1141</v>
      </c>
      <c r="D138" s="63">
        <f>IF(C138="","",MIN(B138:B138))</f>
        <v>0</v>
      </c>
      <c r="E138" s="60">
        <f>IF(C138="","",MAX(B138:B138))</f>
        <v>0</v>
      </c>
      <c r="F138" s="29">
        <f>IF(C138="","",IF(C138="    N/A","",IF(COUNTIF(B138:B138,"&gt;-1")&gt;0,ROUND((SUM(B138:B138)+COUNTIF(B138:B138,-1))/COUNTIF(B138:B138,"&gt;-1"),T138),ROUND(AVERAGE(B138:B138),T138))))</f>
        <v>0</v>
      </c>
      <c r="G138" s="63">
        <f>IF(F138="","",IF(VLOOKUP(A138,Test_Limits,2,FALSE)="","",VLOOKUP(A138,Test_Limits,2,FALSE)))</f>
        <v>0</v>
      </c>
      <c r="H138" s="49" t="str">
        <f>IF(G138="","",IF(AND(D138&lt;G138,D138&lt;&gt;U138),IF(LEFT(VLOOKUP(A138,Test_Limits,5,FALSE),2)="PF","Fail","Info"),"Pass"))</f>
        <v>Pass</v>
      </c>
      <c r="I138" s="60">
        <f>IF(F138="","",IF(VLOOKUP(A138,Test_Limits,3,FALSE)="","",VLOOKUP(A138,Test_Limits,3,FALSE)))</f>
        <v>1</v>
      </c>
      <c r="J138" s="49" t="str">
        <f>IF(I138="","",IF(AND(E138&gt;I138,E138&lt;&gt;U138),IF(RIGHT(VLOOKUP(A138,Test_Limits,5,FALSE),2)="PF","Fail","Info"),"Pass"))</f>
        <v>Pass</v>
      </c>
      <c r="K138" s="39"/>
      <c r="L138" s="39"/>
      <c r="Q138" s="11"/>
      <c r="R138" s="177">
        <f t="shared" si="0"/>
        <v>-1000000</v>
      </c>
      <c r="S138" s="177">
        <f t="shared" si="1"/>
        <v>1000000</v>
      </c>
      <c r="T138" s="178">
        <f>VLOOKUP(A138,Test_Limits,6,FALSE)</f>
        <v>1</v>
      </c>
      <c r="U138" s="178" t="str">
        <f>IF(VLOOKUP(A138,Test_Limits,7,FALSE)&lt;&gt;"",VLOOKUP(A138,Test_Limits,7,FALSE),"")</f>
        <v/>
      </c>
      <c r="V138" s="177">
        <f>IF(H138="",0,VLOOKUP(A138,Test_Limits,8,FALSE))</f>
        <v>0</v>
      </c>
      <c r="W138" s="177">
        <f t="shared" si="18"/>
        <v>0</v>
      </c>
      <c r="X138" s="177">
        <f>IF(J138="",0,VLOOKUP(A138,Test_Limits,9,FALSE))</f>
        <v>0</v>
      </c>
      <c r="Y138" s="177">
        <f t="shared" si="19"/>
        <v>0</v>
      </c>
    </row>
    <row r="139" spans="1:25" ht="13.5" x14ac:dyDescent="0.25">
      <c r="A139" s="1" t="s">
        <v>200</v>
      </c>
      <c r="B139" s="3">
        <v>0</v>
      </c>
      <c r="C139" s="30" t="s">
        <v>1141</v>
      </c>
      <c r="D139" s="63">
        <f>IF(C139="","",MIN(B139:B139))</f>
        <v>0</v>
      </c>
      <c r="E139" s="60">
        <f>IF(C139="","",MAX(B139:B139))</f>
        <v>0</v>
      </c>
      <c r="F139" s="29">
        <f>IF(C139="","",IF(C139="    N/A","",IF(COUNTIF(B139:B139,"&gt;-1")&gt;0,ROUND((SUM(B139:B139)+COUNTIF(B139:B139,-1))/COUNTIF(B139:B139,"&gt;-1"),T139),ROUND(AVERAGE(B139:B139),T139))))</f>
        <v>0</v>
      </c>
      <c r="G139" s="63">
        <f>IF(F139="","",IF(VLOOKUP(A139,Test_Limits,2,FALSE)="","",VLOOKUP(A139,Test_Limits,2,FALSE)))</f>
        <v>0</v>
      </c>
      <c r="H139" s="49" t="str">
        <f>IF(G139="","",IF(AND(D139&lt;G139,D139&lt;&gt;U139),IF(LEFT(VLOOKUP(A139,Test_Limits,5,FALSE),2)="PF","Fail","Info"),"Pass"))</f>
        <v>Pass</v>
      </c>
      <c r="I139" s="60">
        <f>IF(F139="","",IF(VLOOKUP(A139,Test_Limits,3,FALSE)="","",VLOOKUP(A139,Test_Limits,3,FALSE)))</f>
        <v>1</v>
      </c>
      <c r="J139" s="49" t="str">
        <f>IF(I139="","",IF(AND(E139&gt;I139,E139&lt;&gt;U139),IF(RIGHT(VLOOKUP(A139,Test_Limits,5,FALSE),2)="PF","Fail","Info"),"Pass"))</f>
        <v>Pass</v>
      </c>
      <c r="K139" s="39"/>
      <c r="L139" s="39"/>
      <c r="Q139" s="11"/>
      <c r="R139" s="177">
        <f t="shared" si="0"/>
        <v>-1000000</v>
      </c>
      <c r="S139" s="177">
        <f t="shared" si="1"/>
        <v>1000000</v>
      </c>
      <c r="T139" s="178">
        <f>VLOOKUP(A139,Test_Limits,6,FALSE)</f>
        <v>1</v>
      </c>
      <c r="U139" s="178" t="str">
        <f>IF(VLOOKUP(A139,Test_Limits,7,FALSE)&lt;&gt;"",VLOOKUP(A139,Test_Limits,7,FALSE),"")</f>
        <v/>
      </c>
      <c r="V139" s="177">
        <f>IF(H139="",0,VLOOKUP(A139,Test_Limits,8,FALSE))</f>
        <v>0</v>
      </c>
      <c r="W139" s="177">
        <f t="shared" si="18"/>
        <v>0</v>
      </c>
      <c r="X139" s="177">
        <f>IF(J139="",0,VLOOKUP(A139,Test_Limits,9,FALSE))</f>
        <v>0</v>
      </c>
      <c r="Y139" s="177">
        <f t="shared" si="19"/>
        <v>0</v>
      </c>
    </row>
    <row r="140" spans="1:25" ht="13.5" x14ac:dyDescent="0.25">
      <c r="A140" s="1" t="s">
        <v>201</v>
      </c>
      <c r="B140" s="3">
        <v>0</v>
      </c>
      <c r="C140" s="30" t="s">
        <v>1141</v>
      </c>
      <c r="D140" s="63">
        <f>IF(C140="","",MIN(B140:B140))</f>
        <v>0</v>
      </c>
      <c r="E140" s="60">
        <f>IF(C140="","",MAX(B140:B140))</f>
        <v>0</v>
      </c>
      <c r="F140" s="29">
        <f>IF(C140="","",IF(C140="    N/A","",IF(COUNTIF(B140:B140,"&gt;-1")&gt;0,ROUND((SUM(B140:B140)+COUNTIF(B140:B140,-1))/COUNTIF(B140:B140,"&gt;-1"),T140),ROUND(AVERAGE(B140:B140),T140))))</f>
        <v>0</v>
      </c>
      <c r="G140" s="63">
        <f>IF(F140="","",IF(VLOOKUP(A140,Test_Limits,2,FALSE)="","",VLOOKUP(A140,Test_Limits,2,FALSE)))</f>
        <v>0</v>
      </c>
      <c r="H140" s="49" t="str">
        <f>IF(G140="","",IF(AND(D140&lt;G140,D140&lt;&gt;U140),IF(LEFT(VLOOKUP(A140,Test_Limits,5,FALSE),2)="PF","Fail","Info"),"Pass"))</f>
        <v>Pass</v>
      </c>
      <c r="I140" s="60">
        <f>IF(F140="","",IF(VLOOKUP(A140,Test_Limits,3,FALSE)="","",VLOOKUP(A140,Test_Limits,3,FALSE)))</f>
        <v>1</v>
      </c>
      <c r="J140" s="49" t="str">
        <f>IF(I140="","",IF(AND(E140&gt;I140,E140&lt;&gt;U140),IF(RIGHT(VLOOKUP(A140,Test_Limits,5,FALSE),2)="PF","Fail","Info"),"Pass"))</f>
        <v>Pass</v>
      </c>
      <c r="K140" s="39"/>
      <c r="L140" s="39"/>
      <c r="Q140" s="11"/>
      <c r="R140" s="177">
        <f t="shared" si="0"/>
        <v>-1000000</v>
      </c>
      <c r="S140" s="177">
        <f t="shared" si="1"/>
        <v>1000000</v>
      </c>
      <c r="T140" s="178">
        <f>VLOOKUP(A140,Test_Limits,6,FALSE)</f>
        <v>1</v>
      </c>
      <c r="U140" s="178" t="str">
        <f>IF(VLOOKUP(A140,Test_Limits,7,FALSE)&lt;&gt;"",VLOOKUP(A140,Test_Limits,7,FALSE),"")</f>
        <v/>
      </c>
      <c r="V140" s="177">
        <f>IF(H140="",0,VLOOKUP(A140,Test_Limits,8,FALSE))</f>
        <v>0</v>
      </c>
      <c r="W140" s="177">
        <f t="shared" ref="W140:W203" si="22">IF(H140="Pass",IF(J140="Pass",V140,0),0)</f>
        <v>0</v>
      </c>
      <c r="X140" s="177">
        <f>IF(J140="",0,VLOOKUP(A140,Test_Limits,9,FALSE))</f>
        <v>0</v>
      </c>
      <c r="Y140" s="177">
        <f t="shared" ref="Y140:Y203" si="23">IF(H140="Pass",IF(J140="Pass",X140,0),0)</f>
        <v>0</v>
      </c>
    </row>
    <row r="141" spans="1:25" ht="13.5" x14ac:dyDescent="0.25">
      <c r="A141" s="1" t="s">
        <v>202</v>
      </c>
      <c r="B141" s="3">
        <v>0</v>
      </c>
      <c r="C141" s="30" t="s">
        <v>1141</v>
      </c>
      <c r="D141" s="63">
        <f>IF(C141="","",MIN(B141:B141))</f>
        <v>0</v>
      </c>
      <c r="E141" s="60">
        <f>IF(C141="","",MAX(B141:B141))</f>
        <v>0</v>
      </c>
      <c r="F141" s="29">
        <f>IF(C141="","",IF(C141="    N/A","",IF(COUNTIF(B141:B141,"&gt;-1")&gt;0,ROUND((SUM(B141:B141)+COUNTIF(B141:B141,-1))/COUNTIF(B141:B141,"&gt;-1"),T141),ROUND(AVERAGE(B141:B141),T141))))</f>
        <v>0</v>
      </c>
      <c r="G141" s="63">
        <f>IF(F141="","",IF(VLOOKUP(A141,Test_Limits,2,FALSE)="","",VLOOKUP(A141,Test_Limits,2,FALSE)))</f>
        <v>0</v>
      </c>
      <c r="H141" s="49" t="str">
        <f>IF(G141="","",IF(AND(D141&lt;G141,D141&lt;&gt;U141),IF(LEFT(VLOOKUP(A141,Test_Limits,5,FALSE),2)="PF","Fail","Info"),"Pass"))</f>
        <v>Pass</v>
      </c>
      <c r="I141" s="60">
        <f>IF(F141="","",IF(VLOOKUP(A141,Test_Limits,3,FALSE)="","",VLOOKUP(A141,Test_Limits,3,FALSE)))</f>
        <v>1</v>
      </c>
      <c r="J141" s="49" t="str">
        <f>IF(I141="","",IF(AND(E141&gt;I141,E141&lt;&gt;U141),IF(RIGHT(VLOOKUP(A141,Test_Limits,5,FALSE),2)="PF","Fail","Info"),"Pass"))</f>
        <v>Pass</v>
      </c>
      <c r="K141" s="39"/>
      <c r="L141" s="39"/>
      <c r="Q141" s="11"/>
      <c r="R141" s="177">
        <f t="shared" si="0"/>
        <v>-1000000</v>
      </c>
      <c r="S141" s="177">
        <f t="shared" si="1"/>
        <v>1000000</v>
      </c>
      <c r="T141" s="178">
        <f>VLOOKUP(A141,Test_Limits,6,FALSE)</f>
        <v>1</v>
      </c>
      <c r="U141" s="178" t="str">
        <f>IF(VLOOKUP(A141,Test_Limits,7,FALSE)&lt;&gt;"",VLOOKUP(A141,Test_Limits,7,FALSE),"")</f>
        <v/>
      </c>
      <c r="V141" s="177">
        <f>IF(H141="",0,VLOOKUP(A141,Test_Limits,8,FALSE))</f>
        <v>0</v>
      </c>
      <c r="W141" s="177">
        <f t="shared" si="22"/>
        <v>0</v>
      </c>
      <c r="X141" s="177">
        <f>IF(J141="",0,VLOOKUP(A141,Test_Limits,9,FALSE))</f>
        <v>0</v>
      </c>
      <c r="Y141" s="177">
        <f t="shared" si="23"/>
        <v>0</v>
      </c>
    </row>
    <row r="142" spans="1:25" ht="13.5" x14ac:dyDescent="0.25">
      <c r="A142" s="1" t="s">
        <v>203</v>
      </c>
      <c r="B142" s="3">
        <v>0</v>
      </c>
      <c r="C142" s="30" t="s">
        <v>1141</v>
      </c>
      <c r="D142" s="63">
        <f>IF(C142="","",MIN(B142:B142))</f>
        <v>0</v>
      </c>
      <c r="E142" s="60">
        <f>IF(C142="","",MAX(B142:B142))</f>
        <v>0</v>
      </c>
      <c r="F142" s="29">
        <f>IF(C142="","",IF(C142="    N/A","",IF(COUNTIF(B142:B142,"&gt;-1")&gt;0,ROUND((SUM(B142:B142)+COUNTIF(B142:B142,-1))/COUNTIF(B142:B142,"&gt;-1"),T142),ROUND(AVERAGE(B142:B142),T142))))</f>
        <v>0</v>
      </c>
      <c r="G142" s="63">
        <f>IF(F142="","",IF(VLOOKUP(A142,Test_Limits,2,FALSE)="","",VLOOKUP(A142,Test_Limits,2,FALSE)))</f>
        <v>0</v>
      </c>
      <c r="H142" s="49" t="str">
        <f>IF(G142="","",IF(AND(D142&lt;G142,D142&lt;&gt;U142),IF(LEFT(VLOOKUP(A142,Test_Limits,5,FALSE),2)="PF","Fail","Info"),"Pass"))</f>
        <v>Pass</v>
      </c>
      <c r="I142" s="60">
        <f>IF(F142="","",IF(VLOOKUP(A142,Test_Limits,3,FALSE)="","",VLOOKUP(A142,Test_Limits,3,FALSE)))</f>
        <v>1</v>
      </c>
      <c r="J142" s="49" t="str">
        <f>IF(I142="","",IF(AND(E142&gt;I142,E142&lt;&gt;U142),IF(RIGHT(VLOOKUP(A142,Test_Limits,5,FALSE),2)="PF","Fail","Info"),"Pass"))</f>
        <v>Pass</v>
      </c>
      <c r="K142" s="39"/>
      <c r="L142" s="39"/>
      <c r="Q142" s="11"/>
      <c r="R142" s="177">
        <f t="shared" si="0"/>
        <v>-1000000</v>
      </c>
      <c r="S142" s="177">
        <f t="shared" si="1"/>
        <v>1000000</v>
      </c>
      <c r="T142" s="178">
        <f>VLOOKUP(A142,Test_Limits,6,FALSE)</f>
        <v>1</v>
      </c>
      <c r="U142" s="178" t="str">
        <f>IF(VLOOKUP(A142,Test_Limits,7,FALSE)&lt;&gt;"",VLOOKUP(A142,Test_Limits,7,FALSE),"")</f>
        <v/>
      </c>
      <c r="V142" s="177">
        <f>IF(H142="",0,VLOOKUP(A142,Test_Limits,8,FALSE))</f>
        <v>0</v>
      </c>
      <c r="W142" s="177">
        <f t="shared" si="22"/>
        <v>0</v>
      </c>
      <c r="X142" s="177">
        <f>IF(J142="",0,VLOOKUP(A142,Test_Limits,9,FALSE))</f>
        <v>0</v>
      </c>
      <c r="Y142" s="177">
        <f t="shared" si="23"/>
        <v>0</v>
      </c>
    </row>
    <row r="143" spans="1:25" ht="13.5" x14ac:dyDescent="0.25">
      <c r="A143" s="1" t="s">
        <v>204</v>
      </c>
      <c r="B143" s="3">
        <v>0</v>
      </c>
      <c r="C143" s="30" t="s">
        <v>1141</v>
      </c>
      <c r="D143" s="63">
        <f>IF(C143="","",MIN(B143:B143))</f>
        <v>0</v>
      </c>
      <c r="E143" s="60">
        <f>IF(C143="","",MAX(B143:B143))</f>
        <v>0</v>
      </c>
      <c r="F143" s="29">
        <f>IF(C143="","",IF(C143="    N/A","",IF(COUNTIF(B143:B143,"&gt;-1")&gt;0,ROUND((SUM(B143:B143)+COUNTIF(B143:B143,-1))/COUNTIF(B143:B143,"&gt;-1"),T143),ROUND(AVERAGE(B143:B143),T143))))</f>
        <v>0</v>
      </c>
      <c r="G143" s="63">
        <f>IF(F143="","",IF(VLOOKUP(A143,Test_Limits,2,FALSE)="","",VLOOKUP(A143,Test_Limits,2,FALSE)))</f>
        <v>0</v>
      </c>
      <c r="H143" s="49" t="str">
        <f>IF(G143="","",IF(AND(D143&lt;G143,D143&lt;&gt;U143),IF(LEFT(VLOOKUP(A143,Test_Limits,5,FALSE),2)="PF","Fail","Info"),"Pass"))</f>
        <v>Pass</v>
      </c>
      <c r="I143" s="60">
        <f>IF(F143="","",IF(VLOOKUP(A143,Test_Limits,3,FALSE)="","",VLOOKUP(A143,Test_Limits,3,FALSE)))</f>
        <v>1</v>
      </c>
      <c r="J143" s="49" t="str">
        <f>IF(I143="","",IF(AND(E143&gt;I143,E143&lt;&gt;U143),IF(RIGHT(VLOOKUP(A143,Test_Limits,5,FALSE),2)="PF","Fail","Info"),"Pass"))</f>
        <v>Pass</v>
      </c>
      <c r="K143" s="39"/>
      <c r="L143" s="39"/>
      <c r="Q143" s="11"/>
      <c r="R143" s="177">
        <f t="shared" si="0"/>
        <v>-1000000</v>
      </c>
      <c r="S143" s="177">
        <f t="shared" si="1"/>
        <v>1000000</v>
      </c>
      <c r="T143" s="178">
        <f>VLOOKUP(A143,Test_Limits,6,FALSE)</f>
        <v>1</v>
      </c>
      <c r="U143" s="178" t="str">
        <f>IF(VLOOKUP(A143,Test_Limits,7,FALSE)&lt;&gt;"",VLOOKUP(A143,Test_Limits,7,FALSE),"")</f>
        <v/>
      </c>
      <c r="V143" s="177">
        <f>IF(H143="",0,VLOOKUP(A143,Test_Limits,8,FALSE))</f>
        <v>0</v>
      </c>
      <c r="W143" s="177">
        <f t="shared" si="22"/>
        <v>0</v>
      </c>
      <c r="X143" s="177">
        <f>IF(J143="",0,VLOOKUP(A143,Test_Limits,9,FALSE))</f>
        <v>0</v>
      </c>
      <c r="Y143" s="177">
        <f t="shared" si="23"/>
        <v>0</v>
      </c>
    </row>
    <row r="144" spans="1:25" ht="13.5" x14ac:dyDescent="0.25">
      <c r="A144" s="1" t="s">
        <v>1157</v>
      </c>
      <c r="B144" s="3"/>
      <c r="C144" s="30"/>
      <c r="D144" s="63" t="str">
        <f>IF(C144="","",MIN(B144:B144))</f>
        <v/>
      </c>
      <c r="E144" s="60" t="str">
        <f>IF(C144="","",MAX(B144:B144))</f>
        <v/>
      </c>
      <c r="F144" s="29" t="str">
        <f>IF(C144="","",IF(C144="    N/A","",IF(COUNTIF(B144:B144,"&gt;-1")&gt;0,ROUND((SUM(B144:B144)+COUNTIF(B144:B144,-1))/COUNTIF(B144:B144,"&gt;-1"),T144),ROUND(AVERAGE(B144:B144),T144))))</f>
        <v/>
      </c>
      <c r="G144" s="63" t="str">
        <f>IF(F144="","",IF(VLOOKUP(A144,Test_Limits,2,FALSE)="","",VLOOKUP(A144,Test_Limits,2,FALSE)))</f>
        <v/>
      </c>
      <c r="H144" s="49" t="str">
        <f>IF(G144="","",IF(AND(D144&lt;G144,D144&lt;&gt;U144),IF(LEFT(VLOOKUP(A144,Test_Limits,5,FALSE),2)="PF","Fail","Info"),"Pass"))</f>
        <v/>
      </c>
      <c r="I144" s="60" t="str">
        <f>IF(F144="","",IF(VLOOKUP(A144,Test_Limits,3,FALSE)="","",VLOOKUP(A144,Test_Limits,3,FALSE)))</f>
        <v/>
      </c>
      <c r="J144" s="49" t="str">
        <f>IF(I144="","",IF(AND(E144&gt;I144,E144&lt;&gt;U144),IF(RIGHT(VLOOKUP(A144,Test_Limits,5,FALSE),2)="PF","Fail","Info"),"Pass"))</f>
        <v/>
      </c>
      <c r="K144" s="39"/>
      <c r="L144" s="39"/>
      <c r="Q144" s="11"/>
      <c r="R144" s="177">
        <f t="shared" si="0"/>
        <v>-1000000</v>
      </c>
      <c r="S144" s="177">
        <f t="shared" si="1"/>
        <v>1000000</v>
      </c>
      <c r="T144" s="178" t="e">
        <f>VLOOKUP(A144,Test_Limits,6,FALSE)</f>
        <v>#N/A</v>
      </c>
      <c r="U144" s="178" t="e">
        <f>IF(VLOOKUP(A144,Test_Limits,7,FALSE)&lt;&gt;"",VLOOKUP(A144,Test_Limits,7,FALSE),"")</f>
        <v>#N/A</v>
      </c>
      <c r="V144" s="177">
        <f>IF(H144="",0,VLOOKUP(A144,Test_Limits,8,FALSE))</f>
        <v>0</v>
      </c>
      <c r="W144" s="177">
        <f t="shared" si="22"/>
        <v>0</v>
      </c>
      <c r="X144" s="177">
        <f>IF(J144="",0,VLOOKUP(A144,Test_Limits,9,FALSE))</f>
        <v>0</v>
      </c>
      <c r="Y144" s="177">
        <f t="shared" si="23"/>
        <v>0</v>
      </c>
    </row>
    <row r="145" spans="1:25" ht="13.5" x14ac:dyDescent="0.25">
      <c r="A145" s="1" t="s">
        <v>205</v>
      </c>
      <c r="B145" s="3">
        <v>225.8</v>
      </c>
      <c r="C145" s="30" t="s">
        <v>1149</v>
      </c>
      <c r="D145" s="63">
        <f>IF(C145="","",MIN(B145:B145))</f>
        <v>225.8</v>
      </c>
      <c r="E145" s="60">
        <f>IF(C145="","",MAX(B145:B145))</f>
        <v>225.8</v>
      </c>
      <c r="F145" s="29">
        <f>IF(C145="","",IF(C145="    N/A","",IF(COUNTIF(B145:B145,"&gt;-1")&gt;0,ROUND((SUM(B145:B145)+COUNTIF(B145:B145,-1))/COUNTIF(B145:B145,"&gt;-1"),T145),ROUND(AVERAGE(B145:B145),T145))))</f>
        <v>225.8</v>
      </c>
      <c r="G145" s="63">
        <f>IF(F145="","",IF(VLOOKUP(A145,Test_Limits,2,FALSE)="","",VLOOKUP(A145,Test_Limits,2,FALSE)))</f>
        <v>144</v>
      </c>
      <c r="H145" s="49" t="str">
        <f>IF(G145="","",IF(AND(D145&lt;G145,D145&lt;&gt;U145),IF(LEFT(VLOOKUP(A145,Test_Limits,5,FALSE),2)="PF","Fail","Info"),"Pass"))</f>
        <v>Pass</v>
      </c>
      <c r="I145" s="60">
        <f>IF(F145="","",IF(VLOOKUP(A145,Test_Limits,3,FALSE)="","",VLOOKUP(A145,Test_Limits,3,FALSE)))</f>
        <v>400</v>
      </c>
      <c r="J145" s="49" t="str">
        <f>IF(I145="","",IF(AND(E145&gt;I145,E145&lt;&gt;U145),IF(RIGHT(VLOOKUP(A145,Test_Limits,5,FALSE),2)="PF","Fail","Info"),"Pass"))</f>
        <v>Pass</v>
      </c>
      <c r="K145" s="39"/>
      <c r="L145" s="39"/>
      <c r="Q145" s="11"/>
      <c r="R145" s="177">
        <f t="shared" si="0"/>
        <v>-1000000</v>
      </c>
      <c r="S145" s="177">
        <f t="shared" si="1"/>
        <v>1000000</v>
      </c>
      <c r="T145" s="178">
        <f>VLOOKUP(A145,Test_Limits,6,FALSE)</f>
        <v>1</v>
      </c>
      <c r="U145" s="178" t="str">
        <f>IF(VLOOKUP(A145,Test_Limits,7,FALSE)&lt;&gt;"",VLOOKUP(A145,Test_Limits,7,FALSE),"")</f>
        <v/>
      </c>
      <c r="V145" s="177">
        <f>IF(H145="",0,VLOOKUP(A145,Test_Limits,8,FALSE))</f>
        <v>3</v>
      </c>
      <c r="W145" s="177">
        <f t="shared" si="22"/>
        <v>3</v>
      </c>
      <c r="X145" s="177">
        <f>IF(J145="",0,VLOOKUP(A145,Test_Limits,9,FALSE))</f>
        <v>0</v>
      </c>
      <c r="Y145" s="177">
        <f t="shared" si="23"/>
        <v>0</v>
      </c>
    </row>
    <row r="146" spans="1:25" ht="13.5" x14ac:dyDescent="0.25">
      <c r="A146" s="1" t="s">
        <v>206</v>
      </c>
      <c r="B146" s="3">
        <v>210.2</v>
      </c>
      <c r="C146" s="30" t="s">
        <v>1149</v>
      </c>
      <c r="D146" s="63">
        <f>IF(C146="","",MIN(B146:B146))</f>
        <v>210.2</v>
      </c>
      <c r="E146" s="60">
        <f>IF(C146="","",MAX(B146:B146))</f>
        <v>210.2</v>
      </c>
      <c r="F146" s="29">
        <f>IF(C146="","",IF(C146="    N/A","",IF(COUNTIF(B146:B146,"&gt;-1")&gt;0,ROUND((SUM(B146:B146)+COUNTIF(B146:B146,-1))/COUNTIF(B146:B146,"&gt;-1"),T146),ROUND(AVERAGE(B146:B146),T146))))</f>
        <v>210.2</v>
      </c>
      <c r="G146" s="63">
        <f>IF(F146="","",IF(VLOOKUP(A146,Test_Limits,2,FALSE)="","",VLOOKUP(A146,Test_Limits,2,FALSE)))</f>
        <v>144</v>
      </c>
      <c r="H146" s="49" t="str">
        <f>IF(G146="","",IF(AND(D146&lt;G146,D146&lt;&gt;U146),IF(LEFT(VLOOKUP(A146,Test_Limits,5,FALSE),2)="PF","Fail","Info"),"Pass"))</f>
        <v>Pass</v>
      </c>
      <c r="I146" s="60">
        <f>IF(F146="","",IF(VLOOKUP(A146,Test_Limits,3,FALSE)="","",VLOOKUP(A146,Test_Limits,3,FALSE)))</f>
        <v>400</v>
      </c>
      <c r="J146" s="49" t="str">
        <f>IF(I146="","",IF(AND(E146&gt;I146,E146&lt;&gt;U146),IF(RIGHT(VLOOKUP(A146,Test_Limits,5,FALSE),2)="PF","Fail","Info"),"Pass"))</f>
        <v>Pass</v>
      </c>
      <c r="K146" s="39"/>
      <c r="L146" s="39"/>
      <c r="Q146" s="11"/>
      <c r="R146" s="177">
        <f t="shared" si="0"/>
        <v>-1000000</v>
      </c>
      <c r="S146" s="177">
        <f t="shared" si="1"/>
        <v>1000000</v>
      </c>
      <c r="T146" s="178">
        <f>VLOOKUP(A146,Test_Limits,6,FALSE)</f>
        <v>1</v>
      </c>
      <c r="U146" s="178" t="str">
        <f>IF(VLOOKUP(A146,Test_Limits,7,FALSE)&lt;&gt;"",VLOOKUP(A146,Test_Limits,7,FALSE),"")</f>
        <v/>
      </c>
      <c r="V146" s="177">
        <f>IF(H146="",0,VLOOKUP(A146,Test_Limits,8,FALSE))</f>
        <v>3</v>
      </c>
      <c r="W146" s="177">
        <f t="shared" si="22"/>
        <v>3</v>
      </c>
      <c r="X146" s="177">
        <f>IF(J146="",0,VLOOKUP(A146,Test_Limits,9,FALSE))</f>
        <v>0</v>
      </c>
      <c r="Y146" s="177">
        <f t="shared" si="23"/>
        <v>0</v>
      </c>
    </row>
    <row r="147" spans="1:25" ht="13.5" x14ac:dyDescent="0.25">
      <c r="A147" s="1" t="s">
        <v>207</v>
      </c>
      <c r="B147" s="3">
        <v>210.2</v>
      </c>
      <c r="C147" s="30" t="s">
        <v>1149</v>
      </c>
      <c r="D147" s="63">
        <f>IF(C147="","",MIN(B147:B147))</f>
        <v>210.2</v>
      </c>
      <c r="E147" s="60">
        <f>IF(C147="","",MAX(B147:B147))</f>
        <v>210.2</v>
      </c>
      <c r="F147" s="29">
        <f>IF(C147="","",IF(C147="    N/A","",IF(COUNTIF(B147:B147,"&gt;-1")&gt;0,ROUND((SUM(B147:B147)+COUNTIF(B147:B147,-1))/COUNTIF(B147:B147,"&gt;-1"),T147),ROUND(AVERAGE(B147:B147),T147))))</f>
        <v>210.2</v>
      </c>
      <c r="G147" s="63">
        <f>IF(F147="","",IF(VLOOKUP(A147,Test_Limits,2,FALSE)="","",VLOOKUP(A147,Test_Limits,2,FALSE)))</f>
        <v>144</v>
      </c>
      <c r="H147" s="49" t="str">
        <f>IF(G147="","",IF(AND(D147&lt;G147,D147&lt;&gt;U147),IF(LEFT(VLOOKUP(A147,Test_Limits,5,FALSE),2)="PF","Fail","Info"),"Pass"))</f>
        <v>Pass</v>
      </c>
      <c r="I147" s="60">
        <f>IF(F147="","",IF(VLOOKUP(A147,Test_Limits,3,FALSE)="","",VLOOKUP(A147,Test_Limits,3,FALSE)))</f>
        <v>400</v>
      </c>
      <c r="J147" s="49" t="str">
        <f>IF(I147="","",IF(AND(E147&gt;I147,E147&lt;&gt;U147),IF(RIGHT(VLOOKUP(A147,Test_Limits,5,FALSE),2)="PF","Fail","Info"),"Pass"))</f>
        <v>Pass</v>
      </c>
      <c r="K147" s="39"/>
      <c r="L147" s="39"/>
      <c r="Q147" s="11"/>
      <c r="R147" s="177">
        <f t="shared" si="0"/>
        <v>-1000000</v>
      </c>
      <c r="S147" s="177">
        <f t="shared" si="1"/>
        <v>1000000</v>
      </c>
      <c r="T147" s="178">
        <f>VLOOKUP(A147,Test_Limits,6,FALSE)</f>
        <v>1</v>
      </c>
      <c r="U147" s="178" t="str">
        <f>IF(VLOOKUP(A147,Test_Limits,7,FALSE)&lt;&gt;"",VLOOKUP(A147,Test_Limits,7,FALSE),"")</f>
        <v/>
      </c>
      <c r="V147" s="177">
        <f>IF(H147="",0,VLOOKUP(A147,Test_Limits,8,FALSE))</f>
        <v>3</v>
      </c>
      <c r="W147" s="177">
        <f t="shared" si="22"/>
        <v>3</v>
      </c>
      <c r="X147" s="177">
        <f>IF(J147="",0,VLOOKUP(A147,Test_Limits,9,FALSE))</f>
        <v>0</v>
      </c>
      <c r="Y147" s="177">
        <f t="shared" si="23"/>
        <v>0</v>
      </c>
    </row>
    <row r="148" spans="1:25" ht="13.5" x14ac:dyDescent="0.25">
      <c r="A148" s="1" t="s">
        <v>208</v>
      </c>
      <c r="B148" s="3">
        <v>26</v>
      </c>
      <c r="C148" s="30" t="s">
        <v>1158</v>
      </c>
      <c r="D148" s="63">
        <f>IF(C148="","",MIN(B148:B148))</f>
        <v>26</v>
      </c>
      <c r="E148" s="60">
        <f>IF(C148="","",MAX(B148:B148))</f>
        <v>26</v>
      </c>
      <c r="F148" s="29">
        <f>IF(C148="","",IF(C148="    N/A","",IF(COUNTIF(B148:B148,"&gt;-1")&gt;0,ROUND((SUM(B148:B148)+COUNTIF(B148:B148,-1))/COUNTIF(B148:B148,"&gt;-1"),T148),ROUND(AVERAGE(B148:B148),T148))))</f>
        <v>26</v>
      </c>
      <c r="G148" s="63">
        <f>IF(F148="","",IF(VLOOKUP(A148,Test_Limits,2,FALSE)="","",VLOOKUP(A148,Test_Limits,2,FALSE)))</f>
        <v>15</v>
      </c>
      <c r="H148" s="49" t="str">
        <f>IF(G148="","",IF(AND(D148&lt;G148,D148&lt;&gt;U148),IF(LEFT(VLOOKUP(A148,Test_Limits,5,FALSE),2)="PF","Fail","Info"),"Pass"))</f>
        <v>Pass</v>
      </c>
      <c r="I148" s="60">
        <f>IF(F148="","",IF(VLOOKUP(A148,Test_Limits,3,FALSE)="","",VLOOKUP(A148,Test_Limits,3,FALSE)))</f>
        <v>50000</v>
      </c>
      <c r="J148" s="49" t="str">
        <f>IF(I148="","",IF(AND(E148&gt;I148,E148&lt;&gt;U148),IF(RIGHT(VLOOKUP(A148,Test_Limits,5,FALSE),2)="PF","Fail","Info"),"Pass"))</f>
        <v>Pass</v>
      </c>
      <c r="K148" s="39"/>
      <c r="L148" s="39"/>
      <c r="Q148" s="11"/>
      <c r="R148" s="177">
        <f t="shared" si="0"/>
        <v>-1000000</v>
      </c>
      <c r="S148" s="177">
        <f t="shared" si="1"/>
        <v>1000000</v>
      </c>
      <c r="T148" s="178">
        <f>VLOOKUP(A148,Test_Limits,6,FALSE)</f>
        <v>0</v>
      </c>
      <c r="U148" s="178" t="str">
        <f>IF(VLOOKUP(A148,Test_Limits,7,FALSE)&lt;&gt;"",VLOOKUP(A148,Test_Limits,7,FALSE),"")</f>
        <v/>
      </c>
      <c r="V148" s="177">
        <f>IF(H148="",0,VLOOKUP(A148,Test_Limits,8,FALSE))</f>
        <v>0</v>
      </c>
      <c r="W148" s="177">
        <f t="shared" si="22"/>
        <v>0</v>
      </c>
      <c r="X148" s="177">
        <f>IF(J148="",0,VLOOKUP(A148,Test_Limits,9,FALSE))</f>
        <v>0</v>
      </c>
      <c r="Y148" s="177">
        <f t="shared" si="23"/>
        <v>0</v>
      </c>
    </row>
    <row r="149" spans="1:25" ht="13.5" x14ac:dyDescent="0.25">
      <c r="A149" s="1" t="s">
        <v>209</v>
      </c>
      <c r="B149" s="3">
        <v>19</v>
      </c>
      <c r="C149" s="30" t="s">
        <v>1158</v>
      </c>
      <c r="D149" s="63">
        <f>IF(C149="","",MIN(B149:B149))</f>
        <v>19</v>
      </c>
      <c r="E149" s="60">
        <f>IF(C149="","",MAX(B149:B149))</f>
        <v>19</v>
      </c>
      <c r="F149" s="29">
        <f>IF(C149="","",IF(C149="    N/A","",IF(COUNTIF(B149:B149,"&gt;-1")&gt;0,ROUND((SUM(B149:B149)+COUNTIF(B149:B149,-1))/COUNTIF(B149:B149,"&gt;-1"),T149),ROUND(AVERAGE(B149:B149),T149))))</f>
        <v>19</v>
      </c>
      <c r="G149" s="63">
        <f>IF(F149="","",IF(VLOOKUP(A149,Test_Limits,2,FALSE)="","",VLOOKUP(A149,Test_Limits,2,FALSE)))</f>
        <v>15</v>
      </c>
      <c r="H149" s="49" t="str">
        <f>IF(G149="","",IF(AND(D149&lt;G149,D149&lt;&gt;U149),IF(LEFT(VLOOKUP(A149,Test_Limits,5,FALSE),2)="PF","Fail","Info"),"Pass"))</f>
        <v>Pass</v>
      </c>
      <c r="I149" s="60">
        <f>IF(F149="","",IF(VLOOKUP(A149,Test_Limits,3,FALSE)="","",VLOOKUP(A149,Test_Limits,3,FALSE)))</f>
        <v>50000</v>
      </c>
      <c r="J149" s="49" t="str">
        <f>IF(I149="","",IF(AND(E149&gt;I149,E149&lt;&gt;U149),IF(RIGHT(VLOOKUP(A149,Test_Limits,5,FALSE),2)="PF","Fail","Info"),"Pass"))</f>
        <v>Pass</v>
      </c>
      <c r="K149" s="39"/>
      <c r="L149" s="39"/>
      <c r="Q149" s="11"/>
      <c r="R149" s="177">
        <f t="shared" si="0"/>
        <v>-1000000</v>
      </c>
      <c r="S149" s="177">
        <f t="shared" si="1"/>
        <v>1000000</v>
      </c>
      <c r="T149" s="178">
        <f>VLOOKUP(A149,Test_Limits,6,FALSE)</f>
        <v>0</v>
      </c>
      <c r="U149" s="178" t="str">
        <f>IF(VLOOKUP(A149,Test_Limits,7,FALSE)&lt;&gt;"",VLOOKUP(A149,Test_Limits,7,FALSE),"")</f>
        <v/>
      </c>
      <c r="V149" s="177">
        <f>IF(H149="",0,VLOOKUP(A149,Test_Limits,8,FALSE))</f>
        <v>0</v>
      </c>
      <c r="W149" s="177">
        <f t="shared" si="22"/>
        <v>0</v>
      </c>
      <c r="X149" s="177">
        <f>IF(J149="",0,VLOOKUP(A149,Test_Limits,9,FALSE))</f>
        <v>0</v>
      </c>
      <c r="Y149" s="177">
        <f t="shared" si="23"/>
        <v>0</v>
      </c>
    </row>
    <row r="150" spans="1:25" ht="13.5" x14ac:dyDescent="0.25">
      <c r="A150" s="1" t="s">
        <v>210</v>
      </c>
      <c r="B150" s="3">
        <v>60.8</v>
      </c>
      <c r="C150" s="30" t="s">
        <v>1149</v>
      </c>
      <c r="D150" s="63">
        <f>IF(C150="","",MIN(B150:B150))</f>
        <v>60.8</v>
      </c>
      <c r="E150" s="60">
        <f>IF(C150="","",MAX(B150:B150))</f>
        <v>60.8</v>
      </c>
      <c r="F150" s="29">
        <f>IF(C150="","",IF(C150="    N/A","",IF(COUNTIF(B150:B150,"&gt;-1")&gt;0,ROUND((SUM(B150:B150)+COUNTIF(B150:B150,-1))/COUNTIF(B150:B150,"&gt;-1"),T150),ROUND(AVERAGE(B150:B150),T150))))</f>
        <v>60.8</v>
      </c>
      <c r="G150" s="63">
        <f>IF(F150="","",IF(VLOOKUP(A150,Test_Limits,2,FALSE)="","",VLOOKUP(A150,Test_Limits,2,FALSE)))</f>
        <v>-1</v>
      </c>
      <c r="H150" s="49" t="str">
        <f>IF(G150="","",IF(AND(D150&lt;G150,D150&lt;&gt;U150),IF(LEFT(VLOOKUP(A150,Test_Limits,5,FALSE),2)="PF","Fail","Info"),"Pass"))</f>
        <v>Pass</v>
      </c>
      <c r="I150" s="60">
        <f>IF(F150="","",IF(VLOOKUP(A150,Test_Limits,3,FALSE)="","",VLOOKUP(A150,Test_Limits,3,FALSE)))</f>
        <v>75</v>
      </c>
      <c r="J150" s="49" t="str">
        <f>IF(I150="","",IF(AND(E150&gt;I150,E150&lt;&gt;U150),IF(RIGHT(VLOOKUP(A150,Test_Limits,5,FALSE),2)="PF","Fail","Info"),"Pass"))</f>
        <v>Pass</v>
      </c>
      <c r="K150" s="39"/>
      <c r="L150" s="39"/>
      <c r="Q150" s="11"/>
      <c r="R150" s="177">
        <f t="shared" si="0"/>
        <v>-1000000</v>
      </c>
      <c r="S150" s="177">
        <f t="shared" si="1"/>
        <v>1000000</v>
      </c>
      <c r="T150" s="178">
        <f>VLOOKUP(A150,Test_Limits,6,FALSE)</f>
        <v>1</v>
      </c>
      <c r="U150" s="178">
        <f>IF(VLOOKUP(A150,Test_Limits,7,FALSE)&lt;&gt;"",VLOOKUP(A150,Test_Limits,7,FALSE),"")</f>
        <v>-1</v>
      </c>
      <c r="V150" s="177">
        <f>IF(H150="",0,VLOOKUP(A150,Test_Limits,8,FALSE))</f>
        <v>0</v>
      </c>
      <c r="W150" s="177">
        <f t="shared" si="22"/>
        <v>0</v>
      </c>
      <c r="X150" s="177">
        <f>IF(J150="",0,VLOOKUP(A150,Test_Limits,9,FALSE))</f>
        <v>3</v>
      </c>
      <c r="Y150" s="177">
        <f t="shared" si="23"/>
        <v>3</v>
      </c>
    </row>
    <row r="151" spans="1:25" ht="13.5" x14ac:dyDescent="0.25">
      <c r="A151" s="1" t="s">
        <v>211</v>
      </c>
      <c r="B151" s="3">
        <v>60.5</v>
      </c>
      <c r="C151" s="30" t="s">
        <v>1149</v>
      </c>
      <c r="D151" s="63">
        <f>IF(C151="","",MIN(B151:B151))</f>
        <v>60.5</v>
      </c>
      <c r="E151" s="60">
        <f>IF(C151="","",MAX(B151:B151))</f>
        <v>60.5</v>
      </c>
      <c r="F151" s="29">
        <f>IF(C151="","",IF(C151="    N/A","",IF(COUNTIF(B151:B151,"&gt;-1")&gt;0,ROUND((SUM(B151:B151)+COUNTIF(B151:B151,-1))/COUNTIF(B151:B151,"&gt;-1"),T151),ROUND(AVERAGE(B151:B151),T151))))</f>
        <v>60.5</v>
      </c>
      <c r="G151" s="63">
        <f>IF(F151="","",IF(VLOOKUP(A151,Test_Limits,2,FALSE)="","",VLOOKUP(A151,Test_Limits,2,FALSE)))</f>
        <v>0</v>
      </c>
      <c r="H151" s="49" t="str">
        <f>IF(G151="","",IF(AND(D151&lt;G151,D151&lt;&gt;U151),IF(LEFT(VLOOKUP(A151,Test_Limits,5,FALSE),2)="PF","Fail","Info"),"Pass"))</f>
        <v>Pass</v>
      </c>
      <c r="I151" s="60">
        <f>IF(F151="","",IF(VLOOKUP(A151,Test_Limits,3,FALSE)="","",VLOOKUP(A151,Test_Limits,3,FALSE)))</f>
        <v>75</v>
      </c>
      <c r="J151" s="49" t="str">
        <f>IF(I151="","",IF(AND(E151&gt;I151,E151&lt;&gt;U151),IF(RIGHT(VLOOKUP(A151,Test_Limits,5,FALSE),2)="PF","Fail","Info"),"Pass"))</f>
        <v>Pass</v>
      </c>
      <c r="K151" s="39"/>
      <c r="L151" s="39"/>
      <c r="Q151" s="11"/>
      <c r="R151" s="177">
        <f t="shared" si="0"/>
        <v>-1000000</v>
      </c>
      <c r="S151" s="177">
        <f t="shared" si="1"/>
        <v>1000000</v>
      </c>
      <c r="T151" s="178">
        <f>VLOOKUP(A151,Test_Limits,6,FALSE)</f>
        <v>1</v>
      </c>
      <c r="U151" s="178" t="str">
        <f>IF(VLOOKUP(A151,Test_Limits,7,FALSE)&lt;&gt;"",VLOOKUP(A151,Test_Limits,7,FALSE),"")</f>
        <v/>
      </c>
      <c r="V151" s="177">
        <f>IF(H151="",0,VLOOKUP(A151,Test_Limits,8,FALSE))</f>
        <v>3</v>
      </c>
      <c r="W151" s="177">
        <f t="shared" si="22"/>
        <v>3</v>
      </c>
      <c r="X151" s="177">
        <f>IF(J151="",0,VLOOKUP(A151,Test_Limits,9,FALSE))</f>
        <v>5</v>
      </c>
      <c r="Y151" s="177">
        <f t="shared" si="23"/>
        <v>5</v>
      </c>
    </row>
    <row r="152" spans="1:25" ht="13.5" x14ac:dyDescent="0.25">
      <c r="A152" s="1" t="s">
        <v>212</v>
      </c>
      <c r="B152" s="3">
        <v>476.1</v>
      </c>
      <c r="C152" s="30" t="s">
        <v>1149</v>
      </c>
      <c r="D152" s="63">
        <f>IF(C152="","",MIN(B152:B152))</f>
        <v>476.1</v>
      </c>
      <c r="E152" s="60">
        <f>IF(C152="","",MAX(B152:B152))</f>
        <v>476.1</v>
      </c>
      <c r="F152" s="29">
        <f>IF(C152="","",IF(C152="    N/A","",IF(COUNTIF(B152:B152,"&gt;-1")&gt;0,ROUND((SUM(B152:B152)+COUNTIF(B152:B152,-1))/COUNTIF(B152:B152,"&gt;-1"),T152),ROUND(AVERAGE(B152:B152),T152))))</f>
        <v>476.1</v>
      </c>
      <c r="G152" s="63">
        <f>IF(F152="","",IF(VLOOKUP(A152,Test_Limits,2,FALSE)="","",VLOOKUP(A152,Test_Limits,2,FALSE)))</f>
        <v>0</v>
      </c>
      <c r="H152" s="49" t="str">
        <f>IF(G152="","",IF(AND(D152&lt;G152,D152&lt;&gt;U152),IF(LEFT(VLOOKUP(A152,Test_Limits,5,FALSE),2)="PF","Fail","Info"),"Pass"))</f>
        <v>Pass</v>
      </c>
      <c r="I152" s="60">
        <f>IF(F152="","",IF(VLOOKUP(A152,Test_Limits,3,FALSE)="","",VLOOKUP(A152,Test_Limits,3,FALSE)))</f>
        <v>1000</v>
      </c>
      <c r="J152" s="49" t="str">
        <f>IF(I152="","",IF(AND(E152&gt;I152,E152&lt;&gt;U152),IF(RIGHT(VLOOKUP(A152,Test_Limits,5,FALSE),2)="PF","Fail","Info"),"Pass"))</f>
        <v>Pass</v>
      </c>
      <c r="K152" s="39"/>
      <c r="L152" s="39"/>
      <c r="Q152" s="11"/>
      <c r="R152" s="177">
        <f t="shared" si="0"/>
        <v>-1000000</v>
      </c>
      <c r="S152" s="177">
        <f t="shared" si="1"/>
        <v>1000000</v>
      </c>
      <c r="T152" s="178">
        <f>VLOOKUP(A152,Test_Limits,6,FALSE)</f>
        <v>1</v>
      </c>
      <c r="U152" s="178" t="str">
        <f>IF(VLOOKUP(A152,Test_Limits,7,FALSE)&lt;&gt;"",VLOOKUP(A152,Test_Limits,7,FALSE),"")</f>
        <v/>
      </c>
      <c r="V152" s="177">
        <f>IF(H152="",0,VLOOKUP(A152,Test_Limits,8,FALSE))</f>
        <v>0</v>
      </c>
      <c r="W152" s="177">
        <f t="shared" si="22"/>
        <v>0</v>
      </c>
      <c r="X152" s="177">
        <f>IF(J152="",0,VLOOKUP(A152,Test_Limits,9,FALSE))</f>
        <v>0</v>
      </c>
      <c r="Y152" s="177">
        <f t="shared" si="23"/>
        <v>0</v>
      </c>
    </row>
    <row r="153" spans="1:25" ht="13.5" x14ac:dyDescent="0.25">
      <c r="A153" s="1" t="s">
        <v>1159</v>
      </c>
      <c r="B153" s="3"/>
      <c r="C153" s="30"/>
      <c r="D153" s="63" t="str">
        <f>IF(C153="","",MIN(B153:B153))</f>
        <v/>
      </c>
      <c r="E153" s="60" t="str">
        <f>IF(C153="","",MAX(B153:B153))</f>
        <v/>
      </c>
      <c r="F153" s="29" t="str">
        <f>IF(C153="","",IF(C153="    N/A","",IF(COUNTIF(B153:B153,"&gt;-1")&gt;0,ROUND((SUM(B153:B153)+COUNTIF(B153:B153,-1))/COUNTIF(B153:B153,"&gt;-1"),T153),ROUND(AVERAGE(B153:B153),T153))))</f>
        <v/>
      </c>
      <c r="G153" s="63" t="str">
        <f>IF(F153="","",IF(VLOOKUP(A153,Test_Limits,2,FALSE)="","",VLOOKUP(A153,Test_Limits,2,FALSE)))</f>
        <v/>
      </c>
      <c r="H153" s="49" t="str">
        <f>IF(G153="","",IF(AND(D153&lt;G153,D153&lt;&gt;U153),IF(LEFT(VLOOKUP(A153,Test_Limits,5,FALSE),2)="PF","Fail","Info"),"Pass"))</f>
        <v/>
      </c>
      <c r="I153" s="60" t="str">
        <f>IF(F153="","",IF(VLOOKUP(A153,Test_Limits,3,FALSE)="","",VLOOKUP(A153,Test_Limits,3,FALSE)))</f>
        <v/>
      </c>
      <c r="J153" s="49" t="str">
        <f>IF(I153="","",IF(AND(E153&gt;I153,E153&lt;&gt;U153),IF(RIGHT(VLOOKUP(A153,Test_Limits,5,FALSE),2)="PF","Fail","Info"),"Pass"))</f>
        <v/>
      </c>
      <c r="K153" s="39"/>
      <c r="L153" s="39"/>
      <c r="Q153" s="11"/>
      <c r="R153" s="177">
        <f t="shared" si="0"/>
        <v>-1000000</v>
      </c>
      <c r="S153" s="177">
        <f t="shared" si="1"/>
        <v>1000000</v>
      </c>
      <c r="T153" s="178" t="e">
        <f>VLOOKUP(A153,Test_Limits,6,FALSE)</f>
        <v>#N/A</v>
      </c>
      <c r="U153" s="178" t="e">
        <f>IF(VLOOKUP(A153,Test_Limits,7,FALSE)&lt;&gt;"",VLOOKUP(A153,Test_Limits,7,FALSE),"")</f>
        <v>#N/A</v>
      </c>
      <c r="V153" s="177">
        <f>IF(H153="",0,VLOOKUP(A153,Test_Limits,8,FALSE))</f>
        <v>0</v>
      </c>
      <c r="W153" s="177">
        <f t="shared" si="22"/>
        <v>0</v>
      </c>
      <c r="X153" s="177">
        <f>IF(J153="",0,VLOOKUP(A153,Test_Limits,9,FALSE))</f>
        <v>0</v>
      </c>
      <c r="Y153" s="177">
        <f t="shared" si="23"/>
        <v>0</v>
      </c>
    </row>
    <row r="154" spans="1:25" ht="13.5" x14ac:dyDescent="0.25">
      <c r="A154" s="1" t="s">
        <v>213</v>
      </c>
      <c r="B154" s="3">
        <v>424.4</v>
      </c>
      <c r="C154" s="30" t="s">
        <v>1143</v>
      </c>
      <c r="D154" s="63">
        <f>IF(C154="","",MIN(B154:B154))</f>
        <v>424.4</v>
      </c>
      <c r="E154" s="60">
        <f>IF(C154="","",MAX(B154:B154))</f>
        <v>424.4</v>
      </c>
      <c r="F154" s="29">
        <f>IF(C154="","",IF(C154="    N/A","",IF(COUNTIF(B154:B154,"&gt;-1")&gt;0,ROUND((SUM(B154:B154)+COUNTIF(B154:B154,-1))/COUNTIF(B154:B154,"&gt;-1"),T154),ROUND(AVERAGE(B154:B154),T154))))</f>
        <v>424.4</v>
      </c>
      <c r="G154" s="63">
        <f>IF(F154="","",IF(VLOOKUP(A154,Test_Limits,2,FALSE)="","",VLOOKUP(A154,Test_Limits,2,FALSE)))</f>
        <v>400</v>
      </c>
      <c r="H154" s="49" t="str">
        <f>IF(G154="","",IF(AND(D154&lt;G154,D154&lt;&gt;U154),IF(LEFT(VLOOKUP(A154,Test_Limits,5,FALSE),2)="PF","Fail","Info"),"Pass"))</f>
        <v>Pass</v>
      </c>
      <c r="I154" s="60">
        <f>IF(F154="","",IF(VLOOKUP(A154,Test_Limits,3,FALSE)="","",VLOOKUP(A154,Test_Limits,3,FALSE)))</f>
        <v>9999</v>
      </c>
      <c r="J154" s="49" t="str">
        <f>IF(I154="","",IF(AND(E154&gt;I154,E154&lt;&gt;U154),IF(RIGHT(VLOOKUP(A154,Test_Limits,5,FALSE),2)="PF","Fail","Info"),"Pass"))</f>
        <v>Pass</v>
      </c>
      <c r="K154" s="39"/>
      <c r="L154" s="39"/>
      <c r="Q154" s="11"/>
      <c r="R154" s="177">
        <f t="shared" si="0"/>
        <v>-1000000</v>
      </c>
      <c r="S154" s="177">
        <f t="shared" si="1"/>
        <v>1000000</v>
      </c>
      <c r="T154" s="178">
        <f>VLOOKUP(A154,Test_Limits,6,FALSE)</f>
        <v>1</v>
      </c>
      <c r="U154" s="178" t="str">
        <f>IF(VLOOKUP(A154,Test_Limits,7,FALSE)&lt;&gt;"",VLOOKUP(A154,Test_Limits,7,FALSE),"")</f>
        <v/>
      </c>
      <c r="V154" s="177">
        <f>IF(H154="",0,VLOOKUP(A154,Test_Limits,8,FALSE))</f>
        <v>0</v>
      </c>
      <c r="W154" s="177">
        <f t="shared" si="22"/>
        <v>0</v>
      </c>
      <c r="X154" s="177">
        <f>IF(J154="",0,VLOOKUP(A154,Test_Limits,9,FALSE))</f>
        <v>3</v>
      </c>
      <c r="Y154" s="177">
        <f t="shared" si="23"/>
        <v>3</v>
      </c>
    </row>
    <row r="155" spans="1:25" ht="13.5" x14ac:dyDescent="0.25">
      <c r="A155" s="1" t="s">
        <v>214</v>
      </c>
      <c r="B155" s="3">
        <v>424.8</v>
      </c>
      <c r="C155" s="30" t="s">
        <v>1143</v>
      </c>
      <c r="D155" s="63">
        <f>IF(C155="","",MIN(B155:B155))</f>
        <v>424.8</v>
      </c>
      <c r="E155" s="60">
        <f>IF(C155="","",MAX(B155:B155))</f>
        <v>424.8</v>
      </c>
      <c r="F155" s="29">
        <f>IF(C155="","",IF(C155="    N/A","",IF(COUNTIF(B155:B155,"&gt;-1")&gt;0,ROUND((SUM(B155:B155)+COUNTIF(B155:B155,-1))/COUNTIF(B155:B155,"&gt;-1"),T155),ROUND(AVERAGE(B155:B155),T155))))</f>
        <v>424.8</v>
      </c>
      <c r="G155" s="63">
        <f>IF(F155="","",IF(VLOOKUP(A155,Test_Limits,2,FALSE)="","",VLOOKUP(A155,Test_Limits,2,FALSE)))</f>
        <v>400</v>
      </c>
      <c r="H155" s="49" t="str">
        <f>IF(G155="","",IF(AND(D155&lt;G155,D155&lt;&gt;U155),IF(LEFT(VLOOKUP(A155,Test_Limits,5,FALSE),2)="PF","Fail","Info"),"Pass"))</f>
        <v>Pass</v>
      </c>
      <c r="I155" s="60">
        <f>IF(F155="","",IF(VLOOKUP(A155,Test_Limits,3,FALSE)="","",VLOOKUP(A155,Test_Limits,3,FALSE)))</f>
        <v>9999</v>
      </c>
      <c r="J155" s="49" t="str">
        <f>IF(I155="","",IF(AND(E155&gt;I155,E155&lt;&gt;U155),IF(RIGHT(VLOOKUP(A155,Test_Limits,5,FALSE),2)="PF","Fail","Info"),"Pass"))</f>
        <v>Pass</v>
      </c>
      <c r="K155" s="39"/>
      <c r="L155" s="39"/>
      <c r="Q155" s="11"/>
      <c r="R155" s="177">
        <f t="shared" si="0"/>
        <v>-1000000</v>
      </c>
      <c r="S155" s="177">
        <f t="shared" si="1"/>
        <v>1000000</v>
      </c>
      <c r="T155" s="178">
        <f>VLOOKUP(A155,Test_Limits,6,FALSE)</f>
        <v>1</v>
      </c>
      <c r="U155" s="178" t="str">
        <f>IF(VLOOKUP(A155,Test_Limits,7,FALSE)&lt;&gt;"",VLOOKUP(A155,Test_Limits,7,FALSE),"")</f>
        <v/>
      </c>
      <c r="V155" s="177">
        <f>IF(H155="",0,VLOOKUP(A155,Test_Limits,8,FALSE))</f>
        <v>0</v>
      </c>
      <c r="W155" s="177">
        <f t="shared" si="22"/>
        <v>0</v>
      </c>
      <c r="X155" s="177">
        <f>IF(J155="",0,VLOOKUP(A155,Test_Limits,9,FALSE))</f>
        <v>3</v>
      </c>
      <c r="Y155" s="177">
        <f t="shared" si="23"/>
        <v>3</v>
      </c>
    </row>
    <row r="156" spans="1:25" ht="13.5" x14ac:dyDescent="0.25">
      <c r="A156" s="1" t="s">
        <v>215</v>
      </c>
      <c r="B156" s="3">
        <v>852.5</v>
      </c>
      <c r="C156" s="30" t="s">
        <v>1143</v>
      </c>
      <c r="D156" s="63">
        <f>IF(C156="","",MIN(B156:B156))</f>
        <v>852.5</v>
      </c>
      <c r="E156" s="60">
        <f>IF(C156="","",MAX(B156:B156))</f>
        <v>852.5</v>
      </c>
      <c r="F156" s="29">
        <f>IF(C156="","",IF(C156="    N/A","",IF(COUNTIF(B156:B156,"&gt;-1")&gt;0,ROUND((SUM(B156:B156)+COUNTIF(B156:B156,-1))/COUNTIF(B156:B156,"&gt;-1"),T156),ROUND(AVERAGE(B156:B156),T156))))</f>
        <v>852.5</v>
      </c>
      <c r="G156" s="63">
        <f>IF(F156="","",IF(VLOOKUP(A156,Test_Limits,2,FALSE)="","",VLOOKUP(A156,Test_Limits,2,FALSE)))</f>
        <v>800</v>
      </c>
      <c r="H156" s="49" t="str">
        <f>IF(G156="","",IF(AND(D156&lt;G156,D156&lt;&gt;U156),IF(LEFT(VLOOKUP(A156,Test_Limits,5,FALSE),2)="PF","Fail","Info"),"Pass"))</f>
        <v>Pass</v>
      </c>
      <c r="I156" s="60">
        <f>IF(F156="","",IF(VLOOKUP(A156,Test_Limits,3,FALSE)="","",VLOOKUP(A156,Test_Limits,3,FALSE)))</f>
        <v>9999</v>
      </c>
      <c r="J156" s="49" t="str">
        <f>IF(I156="","",IF(AND(E156&gt;I156,E156&lt;&gt;U156),IF(RIGHT(VLOOKUP(A156,Test_Limits,5,FALSE),2)="PF","Fail","Info"),"Pass"))</f>
        <v>Pass</v>
      </c>
      <c r="K156" s="39"/>
      <c r="L156" s="39"/>
      <c r="Q156" s="11"/>
      <c r="R156" s="177">
        <f t="shared" si="0"/>
        <v>-1000000</v>
      </c>
      <c r="S156" s="177">
        <f t="shared" si="1"/>
        <v>1000000</v>
      </c>
      <c r="T156" s="178">
        <f>VLOOKUP(A156,Test_Limits,6,FALSE)</f>
        <v>1</v>
      </c>
      <c r="U156" s="178" t="str">
        <f>IF(VLOOKUP(A156,Test_Limits,7,FALSE)&lt;&gt;"",VLOOKUP(A156,Test_Limits,7,FALSE),"")</f>
        <v/>
      </c>
      <c r="V156" s="177">
        <f>IF(H156="",0,VLOOKUP(A156,Test_Limits,8,FALSE))</f>
        <v>0</v>
      </c>
      <c r="W156" s="177">
        <f t="shared" si="22"/>
        <v>0</v>
      </c>
      <c r="X156" s="177">
        <f>IF(J156="",0,VLOOKUP(A156,Test_Limits,9,FALSE))</f>
        <v>3</v>
      </c>
      <c r="Y156" s="177">
        <f t="shared" si="23"/>
        <v>3</v>
      </c>
    </row>
    <row r="157" spans="1:25" ht="13.5" x14ac:dyDescent="0.25">
      <c r="A157" s="1" t="s">
        <v>216</v>
      </c>
      <c r="B157" s="3">
        <v>423.8</v>
      </c>
      <c r="C157" s="30" t="s">
        <v>1143</v>
      </c>
      <c r="D157" s="63">
        <f>IF(C157="","",MIN(B157:B157))</f>
        <v>423.8</v>
      </c>
      <c r="E157" s="60">
        <f>IF(C157="","",MAX(B157:B157))</f>
        <v>423.8</v>
      </c>
      <c r="F157" s="29">
        <f>IF(C157="","",IF(C157="    N/A","",IF(COUNTIF(B157:B157,"&gt;-1")&gt;0,ROUND((SUM(B157:B157)+COUNTIF(B157:B157,-1))/COUNTIF(B157:B157,"&gt;-1"),T157),ROUND(AVERAGE(B157:B157),T157))))</f>
        <v>423.8</v>
      </c>
      <c r="G157" s="63">
        <f>IF(F157="","",IF(VLOOKUP(A157,Test_Limits,2,FALSE)="","",VLOOKUP(A157,Test_Limits,2,FALSE)))</f>
        <v>400</v>
      </c>
      <c r="H157" s="49" t="str">
        <f>IF(G157="","",IF(AND(D157&lt;G157,D157&lt;&gt;U157),IF(LEFT(VLOOKUP(A157,Test_Limits,5,FALSE),2)="PF","Fail","Info"),"Pass"))</f>
        <v>Pass</v>
      </c>
      <c r="I157" s="60">
        <f>IF(F157="","",IF(VLOOKUP(A157,Test_Limits,3,FALSE)="","",VLOOKUP(A157,Test_Limits,3,FALSE)))</f>
        <v>9999</v>
      </c>
      <c r="J157" s="49" t="str">
        <f>IF(I157="","",IF(AND(E157&gt;I157,E157&lt;&gt;U157),IF(RIGHT(VLOOKUP(A157,Test_Limits,5,FALSE),2)="PF","Fail","Info"),"Pass"))</f>
        <v>Pass</v>
      </c>
      <c r="K157" s="39"/>
      <c r="L157" s="39"/>
      <c r="Q157" s="11"/>
      <c r="R157" s="177">
        <f t="shared" si="0"/>
        <v>-1000000</v>
      </c>
      <c r="S157" s="177">
        <f t="shared" si="1"/>
        <v>1000000</v>
      </c>
      <c r="T157" s="178">
        <f>VLOOKUP(A157,Test_Limits,6,FALSE)</f>
        <v>1</v>
      </c>
      <c r="U157" s="178" t="str">
        <f>IF(VLOOKUP(A157,Test_Limits,7,FALSE)&lt;&gt;"",VLOOKUP(A157,Test_Limits,7,FALSE),"")</f>
        <v/>
      </c>
      <c r="V157" s="177">
        <f>IF(H157="",0,VLOOKUP(A157,Test_Limits,8,FALSE))</f>
        <v>0</v>
      </c>
      <c r="W157" s="177">
        <f t="shared" si="22"/>
        <v>0</v>
      </c>
      <c r="X157" s="177">
        <f>IF(J157="",0,VLOOKUP(A157,Test_Limits,9,FALSE))</f>
        <v>3</v>
      </c>
      <c r="Y157" s="177">
        <f t="shared" si="23"/>
        <v>3</v>
      </c>
    </row>
    <row r="158" spans="1:25" ht="13.5" x14ac:dyDescent="0.25">
      <c r="A158" s="1" t="s">
        <v>217</v>
      </c>
      <c r="B158" s="3">
        <v>424.3</v>
      </c>
      <c r="C158" s="30" t="s">
        <v>1143</v>
      </c>
      <c r="D158" s="63">
        <f>IF(C158="","",MIN(B158:B158))</f>
        <v>424.3</v>
      </c>
      <c r="E158" s="60">
        <f>IF(C158="","",MAX(B158:B158))</f>
        <v>424.3</v>
      </c>
      <c r="F158" s="29">
        <f>IF(C158="","",IF(C158="    N/A","",IF(COUNTIF(B158:B158,"&gt;-1")&gt;0,ROUND((SUM(B158:B158)+COUNTIF(B158:B158,-1))/COUNTIF(B158:B158,"&gt;-1"),T158),ROUND(AVERAGE(B158:B158),T158))))</f>
        <v>424.3</v>
      </c>
      <c r="G158" s="63">
        <f>IF(F158="","",IF(VLOOKUP(A158,Test_Limits,2,FALSE)="","",VLOOKUP(A158,Test_Limits,2,FALSE)))</f>
        <v>400</v>
      </c>
      <c r="H158" s="49" t="str">
        <f>IF(G158="","",IF(AND(D158&lt;G158,D158&lt;&gt;U158),IF(LEFT(VLOOKUP(A158,Test_Limits,5,FALSE),2)="PF","Fail","Info"),"Pass"))</f>
        <v>Pass</v>
      </c>
      <c r="I158" s="60">
        <f>IF(F158="","",IF(VLOOKUP(A158,Test_Limits,3,FALSE)="","",VLOOKUP(A158,Test_Limits,3,FALSE)))</f>
        <v>9999</v>
      </c>
      <c r="J158" s="49" t="str">
        <f>IF(I158="","",IF(AND(E158&gt;I158,E158&lt;&gt;U158),IF(RIGHT(VLOOKUP(A158,Test_Limits,5,FALSE),2)="PF","Fail","Info"),"Pass"))</f>
        <v>Pass</v>
      </c>
      <c r="K158" s="39"/>
      <c r="L158" s="39"/>
      <c r="Q158" s="11"/>
      <c r="R158" s="177">
        <f t="shared" si="0"/>
        <v>-1000000</v>
      </c>
      <c r="S158" s="177">
        <f t="shared" si="1"/>
        <v>1000000</v>
      </c>
      <c r="T158" s="178">
        <f>VLOOKUP(A158,Test_Limits,6,FALSE)</f>
        <v>1</v>
      </c>
      <c r="U158" s="178" t="str">
        <f>IF(VLOOKUP(A158,Test_Limits,7,FALSE)&lt;&gt;"",VLOOKUP(A158,Test_Limits,7,FALSE),"")</f>
        <v/>
      </c>
      <c r="V158" s="177">
        <f>IF(H158="",0,VLOOKUP(A158,Test_Limits,8,FALSE))</f>
        <v>0</v>
      </c>
      <c r="W158" s="177">
        <f t="shared" si="22"/>
        <v>0</v>
      </c>
      <c r="X158" s="177">
        <f>IF(J158="",0,VLOOKUP(A158,Test_Limits,9,FALSE))</f>
        <v>3</v>
      </c>
      <c r="Y158" s="177">
        <f t="shared" si="23"/>
        <v>3</v>
      </c>
    </row>
    <row r="159" spans="1:25" ht="13.5" x14ac:dyDescent="0.25">
      <c r="A159" s="1" t="s">
        <v>218</v>
      </c>
      <c r="B159" s="3">
        <v>425.8</v>
      </c>
      <c r="C159" s="30" t="s">
        <v>1143</v>
      </c>
      <c r="D159" s="63">
        <f>IF(C159="","",MIN(B159:B159))</f>
        <v>425.8</v>
      </c>
      <c r="E159" s="60">
        <f>IF(C159="","",MAX(B159:B159))</f>
        <v>425.8</v>
      </c>
      <c r="F159" s="29">
        <f>IF(C159="","",IF(C159="    N/A","",IF(COUNTIF(B159:B159,"&gt;-1")&gt;0,ROUND((SUM(B159:B159)+COUNTIF(B159:B159,-1))/COUNTIF(B159:B159,"&gt;-1"),T159),ROUND(AVERAGE(B159:B159),T159))))</f>
        <v>425.8</v>
      </c>
      <c r="G159" s="63">
        <f>IF(F159="","",IF(VLOOKUP(A159,Test_Limits,2,FALSE)="","",VLOOKUP(A159,Test_Limits,2,FALSE)))</f>
        <v>0</v>
      </c>
      <c r="H159" s="49" t="str">
        <f>IF(G159="","",IF(AND(D159&lt;G159,D159&lt;&gt;U159),IF(LEFT(VLOOKUP(A159,Test_Limits,5,FALSE),2)="PF","Fail","Info"),"Pass"))</f>
        <v>Pass</v>
      </c>
      <c r="I159" s="60">
        <f>IF(F159="","",IF(VLOOKUP(A159,Test_Limits,3,FALSE)="","",VLOOKUP(A159,Test_Limits,3,FALSE)))</f>
        <v>450</v>
      </c>
      <c r="J159" s="49" t="str">
        <f>IF(I159="","",IF(AND(E159&gt;I159,E159&lt;&gt;U159),IF(RIGHT(VLOOKUP(A159,Test_Limits,5,FALSE),2)="PF","Fail","Info"),"Pass"))</f>
        <v>Pass</v>
      </c>
      <c r="K159" s="39"/>
      <c r="L159" s="39"/>
      <c r="Q159" s="11"/>
      <c r="R159" s="177">
        <f t="shared" si="0"/>
        <v>-1000000</v>
      </c>
      <c r="S159" s="177">
        <f t="shared" si="1"/>
        <v>1000000</v>
      </c>
      <c r="T159" s="178">
        <f>VLOOKUP(A159,Test_Limits,6,FALSE)</f>
        <v>1</v>
      </c>
      <c r="U159" s="178" t="str">
        <f>IF(VLOOKUP(A159,Test_Limits,7,FALSE)&lt;&gt;"",VLOOKUP(A159,Test_Limits,7,FALSE),"")</f>
        <v/>
      </c>
      <c r="V159" s="177">
        <f>IF(H159="",0,VLOOKUP(A159,Test_Limits,8,FALSE))</f>
        <v>5</v>
      </c>
      <c r="W159" s="177">
        <f t="shared" si="22"/>
        <v>5</v>
      </c>
      <c r="X159" s="177">
        <f>IF(J159="",0,VLOOKUP(A159,Test_Limits,9,FALSE))</f>
        <v>0</v>
      </c>
      <c r="Y159" s="177">
        <f t="shared" si="23"/>
        <v>0</v>
      </c>
    </row>
    <row r="160" spans="1:25" ht="13.5" x14ac:dyDescent="0.25">
      <c r="A160" s="1" t="s">
        <v>250</v>
      </c>
      <c r="B160" s="3">
        <v>426.2</v>
      </c>
      <c r="C160" s="30" t="s">
        <v>1143</v>
      </c>
      <c r="D160" s="63">
        <f>IF(C160="","",MIN(B160:B160))</f>
        <v>426.2</v>
      </c>
      <c r="E160" s="60">
        <f>IF(C160="","",MAX(B160:B160))</f>
        <v>426.2</v>
      </c>
      <c r="F160" s="29">
        <f>IF(C160="","",IF(C160="    N/A","",IF(COUNTIF(B160:B160,"&gt;-1")&gt;0,ROUND((SUM(B160:B160)+COUNTIF(B160:B160,-1))/COUNTIF(B160:B160,"&gt;-1"),T160),ROUND(AVERAGE(B160:B160),T160))))</f>
        <v>426.2</v>
      </c>
      <c r="G160" s="63">
        <f>IF(F160="","",IF(VLOOKUP(A160,Test_Limits,2,FALSE)="","",VLOOKUP(A160,Test_Limits,2,FALSE)))</f>
        <v>0</v>
      </c>
      <c r="H160" s="49" t="str">
        <f>IF(G160="","",IF(AND(D160&lt;G160,D160&lt;&gt;U160),IF(LEFT(VLOOKUP(A160,Test_Limits,5,FALSE),2)="PF","Fail","Info"),"Pass"))</f>
        <v>Pass</v>
      </c>
      <c r="I160" s="60">
        <f>IF(F160="","",IF(VLOOKUP(A160,Test_Limits,3,FALSE)="","",VLOOKUP(A160,Test_Limits,3,FALSE)))</f>
        <v>900</v>
      </c>
      <c r="J160" s="49" t="str">
        <f>IF(I160="","",IF(AND(E160&gt;I160,E160&lt;&gt;U160),IF(RIGHT(VLOOKUP(A160,Test_Limits,5,FALSE),2)="PF","Fail","Info"),"Pass"))</f>
        <v>Pass</v>
      </c>
      <c r="K160" s="39"/>
      <c r="L160" s="39"/>
      <c r="Q160" s="11"/>
      <c r="R160" s="177">
        <f t="shared" si="0"/>
        <v>-1000000</v>
      </c>
      <c r="S160" s="177">
        <f t="shared" si="1"/>
        <v>1000000</v>
      </c>
      <c r="T160" s="178">
        <f>VLOOKUP(A160,Test_Limits,6,FALSE)</f>
        <v>1</v>
      </c>
      <c r="U160" s="178" t="str">
        <f>IF(VLOOKUP(A160,Test_Limits,7,FALSE)&lt;&gt;"",VLOOKUP(A160,Test_Limits,7,FALSE),"")</f>
        <v/>
      </c>
      <c r="V160" s="177">
        <f>IF(H160="",0,VLOOKUP(A160,Test_Limits,8,FALSE))</f>
        <v>5</v>
      </c>
      <c r="W160" s="177">
        <f t="shared" si="22"/>
        <v>5</v>
      </c>
      <c r="X160" s="177">
        <f>IF(J160="",0,VLOOKUP(A160,Test_Limits,9,FALSE))</f>
        <v>0</v>
      </c>
      <c r="Y160" s="177">
        <f t="shared" si="23"/>
        <v>0</v>
      </c>
    </row>
    <row r="161" spans="1:25" ht="13.5" x14ac:dyDescent="0.25">
      <c r="A161" s="1" t="s">
        <v>252</v>
      </c>
      <c r="B161" s="3">
        <v>854.1</v>
      </c>
      <c r="C161" s="30" t="s">
        <v>1143</v>
      </c>
      <c r="D161" s="63">
        <f>IF(C161="","",MIN(B161:B161))</f>
        <v>854.1</v>
      </c>
      <c r="E161" s="60">
        <f>IF(C161="","",MAX(B161:B161))</f>
        <v>854.1</v>
      </c>
      <c r="F161" s="29">
        <f>IF(C161="","",IF(C161="    N/A","",IF(COUNTIF(B161:B161,"&gt;-1")&gt;0,ROUND((SUM(B161:B161)+COUNTIF(B161:B161,-1))/COUNTIF(B161:B161,"&gt;-1"),T161),ROUND(AVERAGE(B161:B161),T161))))</f>
        <v>854.1</v>
      </c>
      <c r="G161" s="63">
        <f>IF(F161="","",IF(VLOOKUP(A161,Test_Limits,2,FALSE)="","",VLOOKUP(A161,Test_Limits,2,FALSE)))</f>
        <v>0</v>
      </c>
      <c r="H161" s="49" t="str">
        <f>IF(G161="","",IF(AND(D161&lt;G161,D161&lt;&gt;U161),IF(LEFT(VLOOKUP(A161,Test_Limits,5,FALSE),2)="PF","Fail","Info"),"Pass"))</f>
        <v>Pass</v>
      </c>
      <c r="I161" s="60">
        <f>IF(F161="","",IF(VLOOKUP(A161,Test_Limits,3,FALSE)="","",VLOOKUP(A161,Test_Limits,3,FALSE)))</f>
        <v>900</v>
      </c>
      <c r="J161" s="49" t="str">
        <f>IF(I161="","",IF(AND(E161&gt;I161,E161&lt;&gt;U161),IF(RIGHT(VLOOKUP(A161,Test_Limits,5,FALSE),2)="PF","Fail","Info"),"Pass"))</f>
        <v>Pass</v>
      </c>
      <c r="K161" s="39"/>
      <c r="L161" s="39"/>
      <c r="Q161" s="11"/>
      <c r="R161" s="177">
        <f t="shared" si="0"/>
        <v>-1000000</v>
      </c>
      <c r="S161" s="177">
        <f t="shared" si="1"/>
        <v>1000000</v>
      </c>
      <c r="T161" s="178">
        <f>VLOOKUP(A161,Test_Limits,6,FALSE)</f>
        <v>1</v>
      </c>
      <c r="U161" s="178" t="str">
        <f>IF(VLOOKUP(A161,Test_Limits,7,FALSE)&lt;&gt;"",VLOOKUP(A161,Test_Limits,7,FALSE),"")</f>
        <v/>
      </c>
      <c r="V161" s="177">
        <f>IF(H161="",0,VLOOKUP(A161,Test_Limits,8,FALSE))</f>
        <v>5</v>
      </c>
      <c r="W161" s="177">
        <f t="shared" si="22"/>
        <v>5</v>
      </c>
      <c r="X161" s="177">
        <f>IF(J161="",0,VLOOKUP(A161,Test_Limits,9,FALSE))</f>
        <v>0</v>
      </c>
      <c r="Y161" s="177">
        <f t="shared" si="23"/>
        <v>0</v>
      </c>
    </row>
    <row r="162" spans="1:25" ht="13.5" x14ac:dyDescent="0.25">
      <c r="A162" s="1" t="s">
        <v>219</v>
      </c>
      <c r="B162" s="3">
        <v>425.6</v>
      </c>
      <c r="C162" s="30" t="s">
        <v>1143</v>
      </c>
      <c r="D162" s="63">
        <f>IF(C162="","",MIN(B162:B162))</f>
        <v>425.6</v>
      </c>
      <c r="E162" s="60">
        <f>IF(C162="","",MAX(B162:B162))</f>
        <v>425.6</v>
      </c>
      <c r="F162" s="29">
        <f>IF(C162="","",IF(C162="    N/A","",IF(COUNTIF(B162:B162,"&gt;-1")&gt;0,ROUND((SUM(B162:B162)+COUNTIF(B162:B162,-1))/COUNTIF(B162:B162,"&gt;-1"),T162),ROUND(AVERAGE(B162:B162),T162))))</f>
        <v>425.6</v>
      </c>
      <c r="G162" s="63">
        <f>IF(F162="","",IF(VLOOKUP(A162,Test_Limits,2,FALSE)="","",VLOOKUP(A162,Test_Limits,2,FALSE)))</f>
        <v>0</v>
      </c>
      <c r="H162" s="49" t="str">
        <f>IF(G162="","",IF(AND(D162&lt;G162,D162&lt;&gt;U162),IF(LEFT(VLOOKUP(A162,Test_Limits,5,FALSE),2)="PF","Fail","Info"),"Pass"))</f>
        <v>Pass</v>
      </c>
      <c r="I162" s="60">
        <f>IF(F162="","",IF(VLOOKUP(A162,Test_Limits,3,FALSE)="","",VLOOKUP(A162,Test_Limits,3,FALSE)))</f>
        <v>450</v>
      </c>
      <c r="J162" s="49" t="str">
        <f>IF(I162="","",IF(AND(E162&gt;I162,E162&lt;&gt;U162),IF(RIGHT(VLOOKUP(A162,Test_Limits,5,FALSE),2)="PF","Fail","Info"),"Pass"))</f>
        <v>Pass</v>
      </c>
      <c r="K162" s="39"/>
      <c r="L162" s="39"/>
      <c r="Q162" s="11"/>
      <c r="R162" s="177">
        <f t="shared" ref="R162:R173" si="24">IF(H162="Info",G162,IF(J162="Info",G162,-1000000))</f>
        <v>-1000000</v>
      </c>
      <c r="S162" s="177">
        <f t="shared" ref="S162:S173" si="25">IF(H162="Info",I162,IF(J162="Info",I162,1000000))</f>
        <v>1000000</v>
      </c>
      <c r="T162" s="178">
        <f>VLOOKUP(A162,Test_Limits,6,FALSE)</f>
        <v>1</v>
      </c>
      <c r="U162" s="178" t="str">
        <f>IF(VLOOKUP(A162,Test_Limits,7,FALSE)&lt;&gt;"",VLOOKUP(A162,Test_Limits,7,FALSE),"")</f>
        <v/>
      </c>
      <c r="V162" s="177">
        <f>IF(H162="",0,VLOOKUP(A162,Test_Limits,8,FALSE))</f>
        <v>5</v>
      </c>
      <c r="W162" s="177">
        <f t="shared" si="22"/>
        <v>5</v>
      </c>
      <c r="X162" s="177">
        <f>IF(J162="",0,VLOOKUP(A162,Test_Limits,9,FALSE))</f>
        <v>0</v>
      </c>
      <c r="Y162" s="177">
        <f t="shared" si="23"/>
        <v>0</v>
      </c>
    </row>
    <row r="163" spans="1:25" ht="13.5" x14ac:dyDescent="0.25">
      <c r="A163" s="1" t="s">
        <v>254</v>
      </c>
      <c r="B163" s="3">
        <v>427.5</v>
      </c>
      <c r="C163" s="30" t="s">
        <v>1143</v>
      </c>
      <c r="D163" s="63">
        <f>IF(C163="","",MIN(B163:B163))</f>
        <v>427.5</v>
      </c>
      <c r="E163" s="60">
        <f>IF(C163="","",MAX(B163:B163))</f>
        <v>427.5</v>
      </c>
      <c r="F163" s="29">
        <f>IF(C163="","",IF(C163="    N/A","",IF(COUNTIF(B163:B163,"&gt;-1")&gt;0,ROUND((SUM(B163:B163)+COUNTIF(B163:B163,-1))/COUNTIF(B163:B163,"&gt;-1"),T163),ROUND(AVERAGE(B163:B163),T163))))</f>
        <v>427.5</v>
      </c>
      <c r="G163" s="63">
        <f>IF(F163="","",IF(VLOOKUP(A163,Test_Limits,2,FALSE)="","",VLOOKUP(A163,Test_Limits,2,FALSE)))</f>
        <v>0</v>
      </c>
      <c r="H163" s="49" t="str">
        <f>IF(G163="","",IF(AND(D163&lt;G163,D163&lt;&gt;U163),IF(LEFT(VLOOKUP(A163,Test_Limits,5,FALSE),2)="PF","Fail","Info"),"Pass"))</f>
        <v>Pass</v>
      </c>
      <c r="I163" s="60">
        <f>IF(F163="","",IF(VLOOKUP(A163,Test_Limits,3,FALSE)="","",VLOOKUP(A163,Test_Limits,3,FALSE)))</f>
        <v>600</v>
      </c>
      <c r="J163" s="49" t="str">
        <f>IF(I163="","",IF(AND(E163&gt;I163,E163&lt;&gt;U163),IF(RIGHT(VLOOKUP(A163,Test_Limits,5,FALSE),2)="PF","Fail","Info"),"Pass"))</f>
        <v>Pass</v>
      </c>
      <c r="K163" s="39"/>
      <c r="L163" s="39"/>
      <c r="Q163" s="11"/>
      <c r="R163" s="177">
        <f t="shared" si="24"/>
        <v>-1000000</v>
      </c>
      <c r="S163" s="177">
        <f t="shared" si="25"/>
        <v>1000000</v>
      </c>
      <c r="T163" s="178">
        <f>VLOOKUP(A163,Test_Limits,6,FALSE)</f>
        <v>1</v>
      </c>
      <c r="U163" s="178" t="str">
        <f>IF(VLOOKUP(A163,Test_Limits,7,FALSE)&lt;&gt;"",VLOOKUP(A163,Test_Limits,7,FALSE),"")</f>
        <v/>
      </c>
      <c r="V163" s="177">
        <f>IF(H163="",0,VLOOKUP(A163,Test_Limits,8,FALSE))</f>
        <v>5</v>
      </c>
      <c r="W163" s="177">
        <f t="shared" si="22"/>
        <v>5</v>
      </c>
      <c r="X163" s="177">
        <f>IF(J163="",0,VLOOKUP(A163,Test_Limits,9,FALSE))</f>
        <v>0</v>
      </c>
      <c r="Y163" s="177">
        <f t="shared" si="23"/>
        <v>0</v>
      </c>
    </row>
    <row r="164" spans="1:25" ht="13.5" x14ac:dyDescent="0.25">
      <c r="A164" s="1" t="s">
        <v>220</v>
      </c>
      <c r="B164" s="3">
        <v>424.8</v>
      </c>
      <c r="C164" s="30" t="s">
        <v>1143</v>
      </c>
      <c r="D164" s="63">
        <f>IF(C164="","",MIN(B164:B164))</f>
        <v>424.8</v>
      </c>
      <c r="E164" s="60">
        <f>IF(C164="","",MAX(B164:B164))</f>
        <v>424.8</v>
      </c>
      <c r="F164" s="29">
        <f>IF(C164="","",IF(C164="    N/A","",IF(COUNTIF(B164:B164,"&gt;-1")&gt;0,ROUND((SUM(B164:B164)+COUNTIF(B164:B164,-1))/COUNTIF(B164:B164,"&gt;-1"),T164),ROUND(AVERAGE(B164:B164),T164))))</f>
        <v>424.8</v>
      </c>
      <c r="G164" s="63">
        <f>IF(F164="","",IF(VLOOKUP(A164,Test_Limits,2,FALSE)="","",VLOOKUP(A164,Test_Limits,2,FALSE)))</f>
        <v>0</v>
      </c>
      <c r="H164" s="49" t="str">
        <f>IF(G164="","",IF(AND(D164&lt;G164,D164&lt;&gt;U164),IF(LEFT(VLOOKUP(A164,Test_Limits,5,FALSE),2)="PF","Fail","Info"),"Pass"))</f>
        <v>Pass</v>
      </c>
      <c r="I164" s="60">
        <f>IF(F164="","",IF(VLOOKUP(A164,Test_Limits,3,FALSE)="","",VLOOKUP(A164,Test_Limits,3,FALSE)))</f>
        <v>450</v>
      </c>
      <c r="J164" s="49" t="str">
        <f>IF(I164="","",IF(AND(E164&gt;I164,E164&lt;&gt;U164),IF(RIGHT(VLOOKUP(A164,Test_Limits,5,FALSE),2)="PF","Fail","Info"),"Pass"))</f>
        <v>Pass</v>
      </c>
      <c r="K164" s="39"/>
      <c r="L164" s="39"/>
      <c r="Q164" s="11"/>
      <c r="R164" s="177">
        <f t="shared" si="24"/>
        <v>-1000000</v>
      </c>
      <c r="S164" s="177">
        <f t="shared" si="25"/>
        <v>1000000</v>
      </c>
      <c r="T164" s="178">
        <f>VLOOKUP(A164,Test_Limits,6,FALSE)</f>
        <v>1</v>
      </c>
      <c r="U164" s="178" t="str">
        <f>IF(VLOOKUP(A164,Test_Limits,7,FALSE)&lt;&gt;"",VLOOKUP(A164,Test_Limits,7,FALSE),"")</f>
        <v/>
      </c>
      <c r="V164" s="177">
        <f>IF(H164="",0,VLOOKUP(A164,Test_Limits,8,FALSE))</f>
        <v>5</v>
      </c>
      <c r="W164" s="177">
        <f t="shared" si="22"/>
        <v>5</v>
      </c>
      <c r="X164" s="177">
        <f>IF(J164="",0,VLOOKUP(A164,Test_Limits,9,FALSE))</f>
        <v>0</v>
      </c>
      <c r="Y164" s="177">
        <f t="shared" si="23"/>
        <v>0</v>
      </c>
    </row>
    <row r="165" spans="1:25" ht="13.5" x14ac:dyDescent="0.25">
      <c r="A165" s="1" t="s">
        <v>221</v>
      </c>
      <c r="B165" s="3">
        <v>425.5</v>
      </c>
      <c r="C165" s="30" t="s">
        <v>1143</v>
      </c>
      <c r="D165" s="63">
        <f>IF(C165="","",MIN(B165:B165))</f>
        <v>425.5</v>
      </c>
      <c r="E165" s="60">
        <f>IF(C165="","",MAX(B165:B165))</f>
        <v>425.5</v>
      </c>
      <c r="F165" s="29">
        <f>IF(C165="","",IF(C165="    N/A","",IF(COUNTIF(B165:B165,"&gt;-1")&gt;0,ROUND((SUM(B165:B165)+COUNTIF(B165:B165,-1))/COUNTIF(B165:B165,"&gt;-1"),T165),ROUND(AVERAGE(B165:B165),T165))))</f>
        <v>425.5</v>
      </c>
      <c r="G165" s="63">
        <f>IF(F165="","",IF(VLOOKUP(A165,Test_Limits,2,FALSE)="","",VLOOKUP(A165,Test_Limits,2,FALSE)))</f>
        <v>0</v>
      </c>
      <c r="H165" s="49" t="str">
        <f>IF(G165="","",IF(AND(D165&lt;G165,D165&lt;&gt;U165),IF(LEFT(VLOOKUP(A165,Test_Limits,5,FALSE),2)="PF","Fail","Info"),"Pass"))</f>
        <v>Pass</v>
      </c>
      <c r="I165" s="60">
        <f>IF(F165="","",IF(VLOOKUP(A165,Test_Limits,3,FALSE)="","",VLOOKUP(A165,Test_Limits,3,FALSE)))</f>
        <v>450</v>
      </c>
      <c r="J165" s="49" t="str">
        <f>IF(I165="","",IF(AND(E165&gt;I165,E165&lt;&gt;U165),IF(RIGHT(VLOOKUP(A165,Test_Limits,5,FALSE),2)="PF","Fail","Info"),"Pass"))</f>
        <v>Pass</v>
      </c>
      <c r="K165" s="39"/>
      <c r="L165" s="39"/>
      <c r="Q165" s="11"/>
      <c r="R165" s="177">
        <f t="shared" si="24"/>
        <v>-1000000</v>
      </c>
      <c r="S165" s="177">
        <f t="shared" si="25"/>
        <v>1000000</v>
      </c>
      <c r="T165" s="178">
        <f>VLOOKUP(A165,Test_Limits,6,FALSE)</f>
        <v>1</v>
      </c>
      <c r="U165" s="178" t="str">
        <f>IF(VLOOKUP(A165,Test_Limits,7,FALSE)&lt;&gt;"",VLOOKUP(A165,Test_Limits,7,FALSE),"")</f>
        <v/>
      </c>
      <c r="V165" s="177">
        <f>IF(H165="",0,VLOOKUP(A165,Test_Limits,8,FALSE))</f>
        <v>5</v>
      </c>
      <c r="W165" s="177">
        <f t="shared" si="22"/>
        <v>5</v>
      </c>
      <c r="X165" s="177">
        <f>IF(J165="",0,VLOOKUP(A165,Test_Limits,9,FALSE))</f>
        <v>0</v>
      </c>
      <c r="Y165" s="177">
        <f t="shared" si="23"/>
        <v>0</v>
      </c>
    </row>
    <row r="166" spans="1:25" ht="13.5" x14ac:dyDescent="0.25">
      <c r="A166" s="1" t="s">
        <v>222</v>
      </c>
      <c r="B166" s="3">
        <v>59.18</v>
      </c>
      <c r="C166" s="30" t="s">
        <v>1149</v>
      </c>
      <c r="D166" s="63">
        <f>IF(C166="","",MIN(B166:B166))</f>
        <v>59.18</v>
      </c>
      <c r="E166" s="60">
        <f>IF(C166="","",MAX(B166:B166))</f>
        <v>59.18</v>
      </c>
      <c r="F166" s="29">
        <f>IF(C166="","",IF(C166="    N/A","",IF(COUNTIF(B166:B166,"&gt;-1")&gt;0,ROUND((SUM(B166:B166)+COUNTIF(B166:B166,-1))/COUNTIF(B166:B166,"&gt;-1"),T166),ROUND(AVERAGE(B166:B166),T166))))</f>
        <v>59.2</v>
      </c>
      <c r="G166" s="63">
        <f>IF(F166="","",IF(VLOOKUP(A166,Test_Limits,2,FALSE)="","",VLOOKUP(A166,Test_Limits,2,FALSE)))</f>
        <v>50</v>
      </c>
      <c r="H166" s="49" t="str">
        <f>IF(G166="","",IF(AND(D166&lt;G166,D166&lt;&gt;U166),IF(LEFT(VLOOKUP(A166,Test_Limits,5,FALSE),2)="PF","Fail","Info"),"Pass"))</f>
        <v>Pass</v>
      </c>
      <c r="I166" s="60">
        <f>IF(F166="","",IF(VLOOKUP(A166,Test_Limits,3,FALSE)="","",VLOOKUP(A166,Test_Limits,3,FALSE)))</f>
        <v>75</v>
      </c>
      <c r="J166" s="49" t="str">
        <f>IF(I166="","",IF(AND(E166&gt;I166,E166&lt;&gt;U166),IF(RIGHT(VLOOKUP(A166,Test_Limits,5,FALSE),2)="PF","Fail","Info"),"Pass"))</f>
        <v>Pass</v>
      </c>
      <c r="K166" s="39"/>
      <c r="L166" s="39"/>
      <c r="Q166" s="11"/>
      <c r="R166" s="177">
        <f t="shared" si="24"/>
        <v>-1000000</v>
      </c>
      <c r="S166" s="177">
        <f t="shared" si="25"/>
        <v>1000000</v>
      </c>
      <c r="T166" s="178">
        <f>VLOOKUP(A166,Test_Limits,6,FALSE)</f>
        <v>1</v>
      </c>
      <c r="U166" s="178" t="str">
        <f>IF(VLOOKUP(A166,Test_Limits,7,FALSE)&lt;&gt;"",VLOOKUP(A166,Test_Limits,7,FALSE),"")</f>
        <v/>
      </c>
      <c r="V166" s="177">
        <f>IF(H166="",0,VLOOKUP(A166,Test_Limits,8,FALSE))</f>
        <v>0</v>
      </c>
      <c r="W166" s="177">
        <f t="shared" si="22"/>
        <v>0</v>
      </c>
      <c r="X166" s="177">
        <f>IF(J166="",0,VLOOKUP(A166,Test_Limits,9,FALSE))</f>
        <v>5</v>
      </c>
      <c r="Y166" s="177">
        <f t="shared" si="23"/>
        <v>5</v>
      </c>
    </row>
    <row r="167" spans="1:25" ht="13.5" x14ac:dyDescent="0.25">
      <c r="A167" s="1" t="s">
        <v>223</v>
      </c>
      <c r="B167" s="3">
        <v>59.18</v>
      </c>
      <c r="C167" s="30" t="s">
        <v>1149</v>
      </c>
      <c r="D167" s="63">
        <f>IF(C167="","",MIN(B167:B167))</f>
        <v>59.18</v>
      </c>
      <c r="E167" s="60">
        <f>IF(C167="","",MAX(B167:B167))</f>
        <v>59.18</v>
      </c>
      <c r="F167" s="29">
        <f>IF(C167="","",IF(C167="    N/A","",IF(COUNTIF(B167:B167,"&gt;-1")&gt;0,ROUND((SUM(B167:B167)+COUNTIF(B167:B167,-1))/COUNTIF(B167:B167,"&gt;-1"),T167),ROUND(AVERAGE(B167:B167),T167))))</f>
        <v>59.2</v>
      </c>
      <c r="G167" s="63">
        <f>IF(F167="","",IF(VLOOKUP(A167,Test_Limits,2,FALSE)="","",VLOOKUP(A167,Test_Limits,2,FALSE)))</f>
        <v>50</v>
      </c>
      <c r="H167" s="49" t="str">
        <f>IF(G167="","",IF(AND(D167&lt;G167,D167&lt;&gt;U167),IF(LEFT(VLOOKUP(A167,Test_Limits,5,FALSE),2)="PF","Fail","Info"),"Pass"))</f>
        <v>Pass</v>
      </c>
      <c r="I167" s="60">
        <f>IF(F167="","",IF(VLOOKUP(A167,Test_Limits,3,FALSE)="","",VLOOKUP(A167,Test_Limits,3,FALSE)))</f>
        <v>75</v>
      </c>
      <c r="J167" s="49" t="str">
        <f>IF(I167="","",IF(AND(E167&gt;I167,E167&lt;&gt;U167),IF(RIGHT(VLOOKUP(A167,Test_Limits,5,FALSE),2)="PF","Fail","Info"),"Pass"))</f>
        <v>Pass</v>
      </c>
      <c r="K167" s="39"/>
      <c r="L167" s="39"/>
      <c r="Q167" s="11"/>
      <c r="R167" s="177">
        <f t="shared" si="24"/>
        <v>-1000000</v>
      </c>
      <c r="S167" s="177">
        <f t="shared" si="25"/>
        <v>1000000</v>
      </c>
      <c r="T167" s="178">
        <f>VLOOKUP(A167,Test_Limits,6,FALSE)</f>
        <v>1</v>
      </c>
      <c r="U167" s="178" t="str">
        <f>IF(VLOOKUP(A167,Test_Limits,7,FALSE)&lt;&gt;"",VLOOKUP(A167,Test_Limits,7,FALSE),"")</f>
        <v/>
      </c>
      <c r="V167" s="177">
        <f>IF(H167="",0,VLOOKUP(A167,Test_Limits,8,FALSE))</f>
        <v>0</v>
      </c>
      <c r="W167" s="177">
        <f t="shared" si="22"/>
        <v>0</v>
      </c>
      <c r="X167" s="177">
        <f>IF(J167="",0,VLOOKUP(A167,Test_Limits,9,FALSE))</f>
        <v>5</v>
      </c>
      <c r="Y167" s="177">
        <f t="shared" si="23"/>
        <v>5</v>
      </c>
    </row>
    <row r="168" spans="1:25" ht="13.5" x14ac:dyDescent="0.25">
      <c r="A168" s="1" t="s">
        <v>224</v>
      </c>
      <c r="B168" s="3">
        <v>59.18</v>
      </c>
      <c r="C168" s="30" t="s">
        <v>1149</v>
      </c>
      <c r="D168" s="63">
        <f>IF(C168="","",MIN(B168:B168))</f>
        <v>59.18</v>
      </c>
      <c r="E168" s="60">
        <f>IF(C168="","",MAX(B168:B168))</f>
        <v>59.18</v>
      </c>
      <c r="F168" s="29">
        <f>IF(C168="","",IF(C168="    N/A","",IF(COUNTIF(B168:B168,"&gt;-1")&gt;0,ROUND((SUM(B168:B168)+COUNTIF(B168:B168,-1))/COUNTIF(B168:B168,"&gt;-1"),T168),ROUND(AVERAGE(B168:B168),T168))))</f>
        <v>59.2</v>
      </c>
      <c r="G168" s="63">
        <f>IF(F168="","",IF(VLOOKUP(A168,Test_Limits,2,FALSE)="","",VLOOKUP(A168,Test_Limits,2,FALSE)))</f>
        <v>50</v>
      </c>
      <c r="H168" s="49" t="str">
        <f>IF(G168="","",IF(AND(D168&lt;G168,D168&lt;&gt;U168),IF(LEFT(VLOOKUP(A168,Test_Limits,5,FALSE),2)="PF","Fail","Info"),"Pass"))</f>
        <v>Pass</v>
      </c>
      <c r="I168" s="60">
        <f>IF(F168="","",IF(VLOOKUP(A168,Test_Limits,3,FALSE)="","",VLOOKUP(A168,Test_Limits,3,FALSE)))</f>
        <v>75</v>
      </c>
      <c r="J168" s="49" t="str">
        <f>IF(I168="","",IF(AND(E168&gt;I168,E168&lt;&gt;U168),IF(RIGHT(VLOOKUP(A168,Test_Limits,5,FALSE),2)="PF","Fail","Info"),"Pass"))</f>
        <v>Pass</v>
      </c>
      <c r="K168" s="39"/>
      <c r="L168" s="39"/>
      <c r="Q168" s="11"/>
      <c r="R168" s="177">
        <f t="shared" si="24"/>
        <v>-1000000</v>
      </c>
      <c r="S168" s="177">
        <f t="shared" si="25"/>
        <v>1000000</v>
      </c>
      <c r="T168" s="178">
        <f>VLOOKUP(A168,Test_Limits,6,FALSE)</f>
        <v>1</v>
      </c>
      <c r="U168" s="178" t="str">
        <f>IF(VLOOKUP(A168,Test_Limits,7,FALSE)&lt;&gt;"",VLOOKUP(A168,Test_Limits,7,FALSE),"")</f>
        <v/>
      </c>
      <c r="V168" s="177">
        <f>IF(H168="",0,VLOOKUP(A168,Test_Limits,8,FALSE))</f>
        <v>0</v>
      </c>
      <c r="W168" s="177">
        <f t="shared" si="22"/>
        <v>0</v>
      </c>
      <c r="X168" s="177">
        <f>IF(J168="",0,VLOOKUP(A168,Test_Limits,9,FALSE))</f>
        <v>5</v>
      </c>
      <c r="Y168" s="177">
        <f t="shared" si="23"/>
        <v>5</v>
      </c>
    </row>
    <row r="169" spans="1:25" ht="13.5" x14ac:dyDescent="0.25">
      <c r="A169" s="1" t="s">
        <v>225</v>
      </c>
      <c r="B169" s="3">
        <v>59.18</v>
      </c>
      <c r="C169" s="30" t="s">
        <v>1149</v>
      </c>
      <c r="D169" s="63">
        <f>IF(C169="","",MIN(B169:B169))</f>
        <v>59.18</v>
      </c>
      <c r="E169" s="60">
        <f>IF(C169="","",MAX(B169:B169))</f>
        <v>59.18</v>
      </c>
      <c r="F169" s="29">
        <f>IF(C169="","",IF(C169="    N/A","",IF(COUNTIF(B169:B169,"&gt;-1")&gt;0,ROUND((SUM(B169:B169)+COUNTIF(B169:B169,-1))/COUNTIF(B169:B169,"&gt;-1"),T169),ROUND(AVERAGE(B169:B169),T169))))</f>
        <v>59.2</v>
      </c>
      <c r="G169" s="63">
        <f>IF(F169="","",IF(VLOOKUP(A169,Test_Limits,2,FALSE)="","",VLOOKUP(A169,Test_Limits,2,FALSE)))</f>
        <v>50</v>
      </c>
      <c r="H169" s="49" t="str">
        <f>IF(G169="","",IF(AND(D169&lt;G169,D169&lt;&gt;U169),IF(LEFT(VLOOKUP(A169,Test_Limits,5,FALSE),2)="PF","Fail","Info"),"Pass"))</f>
        <v>Pass</v>
      </c>
      <c r="I169" s="60">
        <f>IF(F169="","",IF(VLOOKUP(A169,Test_Limits,3,FALSE)="","",VLOOKUP(A169,Test_Limits,3,FALSE)))</f>
        <v>75</v>
      </c>
      <c r="J169" s="49" t="str">
        <f>IF(I169="","",IF(AND(E169&gt;I169,E169&lt;&gt;U169),IF(RIGHT(VLOOKUP(A169,Test_Limits,5,FALSE),2)="PF","Fail","Info"),"Pass"))</f>
        <v>Pass</v>
      </c>
      <c r="K169" s="39"/>
      <c r="L169" s="39"/>
      <c r="Q169" s="11"/>
      <c r="R169" s="177">
        <f t="shared" si="24"/>
        <v>-1000000</v>
      </c>
      <c r="S169" s="177">
        <f t="shared" si="25"/>
        <v>1000000</v>
      </c>
      <c r="T169" s="178">
        <f>VLOOKUP(A169,Test_Limits,6,FALSE)</f>
        <v>1</v>
      </c>
      <c r="U169" s="178" t="str">
        <f>IF(VLOOKUP(A169,Test_Limits,7,FALSE)&lt;&gt;"",VLOOKUP(A169,Test_Limits,7,FALSE),"")</f>
        <v/>
      </c>
      <c r="V169" s="177">
        <f>IF(H169="",0,VLOOKUP(A169,Test_Limits,8,FALSE))</f>
        <v>0</v>
      </c>
      <c r="W169" s="177">
        <f t="shared" si="22"/>
        <v>0</v>
      </c>
      <c r="X169" s="177">
        <f>IF(J169="",0,VLOOKUP(A169,Test_Limits,9,FALSE))</f>
        <v>5</v>
      </c>
      <c r="Y169" s="177">
        <f t="shared" si="23"/>
        <v>5</v>
      </c>
    </row>
    <row r="170" spans="1:25" ht="13.5" x14ac:dyDescent="0.25">
      <c r="A170" s="1" t="s">
        <v>226</v>
      </c>
      <c r="B170" s="3">
        <v>59.18</v>
      </c>
      <c r="C170" s="30" t="s">
        <v>1149</v>
      </c>
      <c r="D170" s="63">
        <f>IF(C170="","",MIN(B170:B170))</f>
        <v>59.18</v>
      </c>
      <c r="E170" s="60">
        <f>IF(C170="","",MAX(B170:B170))</f>
        <v>59.18</v>
      </c>
      <c r="F170" s="29">
        <f>IF(C170="","",IF(C170="    N/A","",IF(COUNTIF(B170:B170,"&gt;-1")&gt;0,ROUND((SUM(B170:B170)+COUNTIF(B170:B170,-1))/COUNTIF(B170:B170,"&gt;-1"),T170),ROUND(AVERAGE(B170:B170),T170))))</f>
        <v>59.2</v>
      </c>
      <c r="G170" s="63">
        <f>IF(F170="","",IF(VLOOKUP(A170,Test_Limits,2,FALSE)="","",VLOOKUP(A170,Test_Limits,2,FALSE)))</f>
        <v>50</v>
      </c>
      <c r="H170" s="49" t="str">
        <f>IF(G170="","",IF(AND(D170&lt;G170,D170&lt;&gt;U170),IF(LEFT(VLOOKUP(A170,Test_Limits,5,FALSE),2)="PF","Fail","Info"),"Pass"))</f>
        <v>Pass</v>
      </c>
      <c r="I170" s="60">
        <f>IF(F170="","",IF(VLOOKUP(A170,Test_Limits,3,FALSE)="","",VLOOKUP(A170,Test_Limits,3,FALSE)))</f>
        <v>75</v>
      </c>
      <c r="J170" s="49" t="str">
        <f>IF(I170="","",IF(AND(E170&gt;I170,E170&lt;&gt;U170),IF(RIGHT(VLOOKUP(A170,Test_Limits,5,FALSE),2)="PF","Fail","Info"),"Pass"))</f>
        <v>Pass</v>
      </c>
      <c r="K170" s="39"/>
      <c r="L170" s="39"/>
      <c r="Q170" s="11"/>
      <c r="R170" s="177">
        <f t="shared" si="24"/>
        <v>-1000000</v>
      </c>
      <c r="S170" s="177">
        <f t="shared" si="25"/>
        <v>1000000</v>
      </c>
      <c r="T170" s="178">
        <f>VLOOKUP(A170,Test_Limits,6,FALSE)</f>
        <v>1</v>
      </c>
      <c r="U170" s="178" t="str">
        <f>IF(VLOOKUP(A170,Test_Limits,7,FALSE)&lt;&gt;"",VLOOKUP(A170,Test_Limits,7,FALSE),"")</f>
        <v/>
      </c>
      <c r="V170" s="177">
        <f>IF(H170="",0,VLOOKUP(A170,Test_Limits,8,FALSE))</f>
        <v>0</v>
      </c>
      <c r="W170" s="177">
        <f t="shared" si="22"/>
        <v>0</v>
      </c>
      <c r="X170" s="177">
        <f>IF(J170="",0,VLOOKUP(A170,Test_Limits,9,FALSE))</f>
        <v>5</v>
      </c>
      <c r="Y170" s="177">
        <f t="shared" si="23"/>
        <v>5</v>
      </c>
    </row>
    <row r="171" spans="1:25" ht="13.5" x14ac:dyDescent="0.25">
      <c r="A171" s="1" t="s">
        <v>227</v>
      </c>
      <c r="B171" s="3">
        <v>59.58</v>
      </c>
      <c r="C171" s="30" t="s">
        <v>1149</v>
      </c>
      <c r="D171" s="63">
        <f>IF(C171="","",MIN(B171:B171))</f>
        <v>59.58</v>
      </c>
      <c r="E171" s="60">
        <f>IF(C171="","",MAX(B171:B171))</f>
        <v>59.58</v>
      </c>
      <c r="F171" s="29">
        <f>IF(C171="","",IF(C171="    N/A","",IF(COUNTIF(B171:B171,"&gt;-1")&gt;0,ROUND((SUM(B171:B171)+COUNTIF(B171:B171,-1))/COUNTIF(B171:B171,"&gt;-1"),T171),ROUND(AVERAGE(B171:B171),T171))))</f>
        <v>59.6</v>
      </c>
      <c r="G171" s="63">
        <f>IF(F171="","",IF(VLOOKUP(A171,Test_Limits,2,FALSE)="","",VLOOKUP(A171,Test_Limits,2,FALSE)))</f>
        <v>50</v>
      </c>
      <c r="H171" s="49" t="str">
        <f>IF(G171="","",IF(AND(D171&lt;G171,D171&lt;&gt;U171),IF(LEFT(VLOOKUP(A171,Test_Limits,5,FALSE),2)="PF","Fail","Info"),"Pass"))</f>
        <v>Pass</v>
      </c>
      <c r="I171" s="60">
        <f>IF(F171="","",IF(VLOOKUP(A171,Test_Limits,3,FALSE)="","",VLOOKUP(A171,Test_Limits,3,FALSE)))</f>
        <v>75</v>
      </c>
      <c r="J171" s="49" t="str">
        <f>IF(I171="","",IF(AND(E171&gt;I171,E171&lt;&gt;U171),IF(RIGHT(VLOOKUP(A171,Test_Limits,5,FALSE),2)="PF","Fail","Info"),"Pass"))</f>
        <v>Pass</v>
      </c>
      <c r="K171" s="39"/>
      <c r="L171" s="39"/>
      <c r="Q171" s="11"/>
      <c r="R171" s="177">
        <f t="shared" si="24"/>
        <v>-1000000</v>
      </c>
      <c r="S171" s="177">
        <f t="shared" si="25"/>
        <v>1000000</v>
      </c>
      <c r="T171" s="178">
        <f>VLOOKUP(A171,Test_Limits,6,FALSE)</f>
        <v>1</v>
      </c>
      <c r="U171" s="178" t="str">
        <f>IF(VLOOKUP(A171,Test_Limits,7,FALSE)&lt;&gt;"",VLOOKUP(A171,Test_Limits,7,FALSE),"")</f>
        <v/>
      </c>
      <c r="V171" s="177">
        <f>IF(H171="",0,VLOOKUP(A171,Test_Limits,8,FALSE))</f>
        <v>0</v>
      </c>
      <c r="W171" s="177">
        <f t="shared" si="22"/>
        <v>0</v>
      </c>
      <c r="X171" s="177">
        <f>IF(J171="",0,VLOOKUP(A171,Test_Limits,9,FALSE))</f>
        <v>5</v>
      </c>
      <c r="Y171" s="177">
        <f t="shared" si="23"/>
        <v>5</v>
      </c>
    </row>
    <row r="172" spans="1:25" ht="13.5" x14ac:dyDescent="0.25">
      <c r="A172" s="1" t="s">
        <v>228</v>
      </c>
      <c r="B172" s="3">
        <v>59.58</v>
      </c>
      <c r="C172" s="30" t="s">
        <v>1149</v>
      </c>
      <c r="D172" s="63">
        <f>IF(C172="","",MIN(B172:B172))</f>
        <v>59.58</v>
      </c>
      <c r="E172" s="60">
        <f>IF(C172="","",MAX(B172:B172))</f>
        <v>59.58</v>
      </c>
      <c r="F172" s="29">
        <f>IF(C172="","",IF(C172="    N/A","",IF(COUNTIF(B172:B172,"&gt;-1")&gt;0,ROUND((SUM(B172:B172)+COUNTIF(B172:B172,-1))/COUNTIF(B172:B172,"&gt;-1"),T172),ROUND(AVERAGE(B172:B172),T172))))</f>
        <v>59.6</v>
      </c>
      <c r="G172" s="63">
        <f>IF(F172="","",IF(VLOOKUP(A172,Test_Limits,2,FALSE)="","",VLOOKUP(A172,Test_Limits,2,FALSE)))</f>
        <v>50</v>
      </c>
      <c r="H172" s="49" t="str">
        <f>IF(G172="","",IF(AND(D172&lt;G172,D172&lt;&gt;U172),IF(LEFT(VLOOKUP(A172,Test_Limits,5,FALSE),2)="PF","Fail","Info"),"Pass"))</f>
        <v>Pass</v>
      </c>
      <c r="I172" s="60">
        <f>IF(F172="","",IF(VLOOKUP(A172,Test_Limits,3,FALSE)="","",VLOOKUP(A172,Test_Limits,3,FALSE)))</f>
        <v>75</v>
      </c>
      <c r="J172" s="49" t="str">
        <f>IF(I172="","",IF(AND(E172&gt;I172,E172&lt;&gt;U172),IF(RIGHT(VLOOKUP(A172,Test_Limits,5,FALSE),2)="PF","Fail","Info"),"Pass"))</f>
        <v>Pass</v>
      </c>
      <c r="K172" s="39"/>
      <c r="L172" s="39"/>
      <c r="Q172" s="11"/>
      <c r="R172" s="177">
        <f t="shared" si="24"/>
        <v>-1000000</v>
      </c>
      <c r="S172" s="177">
        <f t="shared" si="25"/>
        <v>1000000</v>
      </c>
      <c r="T172" s="178">
        <f>VLOOKUP(A172,Test_Limits,6,FALSE)</f>
        <v>1</v>
      </c>
      <c r="U172" s="178" t="str">
        <f>IF(VLOOKUP(A172,Test_Limits,7,FALSE)&lt;&gt;"",VLOOKUP(A172,Test_Limits,7,FALSE),"")</f>
        <v/>
      </c>
      <c r="V172" s="177">
        <f>IF(H172="",0,VLOOKUP(A172,Test_Limits,8,FALSE))</f>
        <v>0</v>
      </c>
      <c r="W172" s="177">
        <f t="shared" si="22"/>
        <v>0</v>
      </c>
      <c r="X172" s="177">
        <f>IF(J172="",0,VLOOKUP(A172,Test_Limits,9,FALSE))</f>
        <v>3</v>
      </c>
      <c r="Y172" s="177">
        <f t="shared" si="23"/>
        <v>3</v>
      </c>
    </row>
    <row r="173" spans="1:25" ht="13.5" x14ac:dyDescent="0.25">
      <c r="A173" s="1" t="s">
        <v>229</v>
      </c>
      <c r="B173" s="3">
        <v>59.18</v>
      </c>
      <c r="C173" s="30" t="s">
        <v>1149</v>
      </c>
      <c r="D173" s="63">
        <f>IF(C173="","",MIN(B173:B173))</f>
        <v>59.18</v>
      </c>
      <c r="E173" s="60">
        <f>IF(C173="","",MAX(B173:B173))</f>
        <v>59.18</v>
      </c>
      <c r="F173" s="29">
        <f>IF(C173="","",IF(C173="    N/A","",IF(COUNTIF(B173:B173,"&gt;-1")&gt;0,ROUND((SUM(B173:B173)+COUNTIF(B173:B173,-1))/COUNTIF(B173:B173,"&gt;-1"),T173),ROUND(AVERAGE(B173:B173),T173))))</f>
        <v>59.2</v>
      </c>
      <c r="G173" s="63">
        <f>IF(F173="","",IF(VLOOKUP(A173,Test_Limits,2,FALSE)="","",VLOOKUP(A173,Test_Limits,2,FALSE)))</f>
        <v>50</v>
      </c>
      <c r="H173" s="49" t="str">
        <f>IF(G173="","",IF(AND(D173&lt;G173,D173&lt;&gt;U173),IF(LEFT(VLOOKUP(A173,Test_Limits,5,FALSE),2)="PF","Fail","Info"),"Pass"))</f>
        <v>Pass</v>
      </c>
      <c r="I173" s="60">
        <f>IF(F173="","",IF(VLOOKUP(A173,Test_Limits,3,FALSE)="","",VLOOKUP(A173,Test_Limits,3,FALSE)))</f>
        <v>75</v>
      </c>
      <c r="J173" s="49" t="str">
        <f>IF(I173="","",IF(AND(E173&gt;I173,E173&lt;&gt;U173),IF(RIGHT(VLOOKUP(A173,Test_Limits,5,FALSE),2)="PF","Fail","Info"),"Pass"))</f>
        <v>Pass</v>
      </c>
      <c r="K173" s="39"/>
      <c r="L173" s="39"/>
      <c r="Q173" s="11"/>
      <c r="R173" s="177">
        <f t="shared" si="24"/>
        <v>-1000000</v>
      </c>
      <c r="S173" s="177">
        <f t="shared" si="25"/>
        <v>1000000</v>
      </c>
      <c r="T173" s="178">
        <f>VLOOKUP(A173,Test_Limits,6,FALSE)</f>
        <v>1</v>
      </c>
      <c r="U173" s="178" t="str">
        <f>IF(VLOOKUP(A173,Test_Limits,7,FALSE)&lt;&gt;"",VLOOKUP(A173,Test_Limits,7,FALSE),"")</f>
        <v/>
      </c>
      <c r="V173" s="177">
        <f>IF(H173="",0,VLOOKUP(A173,Test_Limits,8,FALSE))</f>
        <v>0</v>
      </c>
      <c r="W173" s="177">
        <f t="shared" si="22"/>
        <v>0</v>
      </c>
      <c r="X173" s="177">
        <f>IF(J173="",0,VLOOKUP(A173,Test_Limits,9,FALSE))</f>
        <v>3</v>
      </c>
      <c r="Y173" s="177">
        <f t="shared" si="23"/>
        <v>3</v>
      </c>
    </row>
    <row r="174" spans="1:25" ht="13.5" x14ac:dyDescent="0.25">
      <c r="A174" s="1" t="s">
        <v>230</v>
      </c>
      <c r="B174" s="3">
        <v>59.58</v>
      </c>
      <c r="C174" s="30" t="s">
        <v>1149</v>
      </c>
      <c r="D174" s="63">
        <f>IF(C174="","",MIN(B174:B174))</f>
        <v>59.58</v>
      </c>
      <c r="E174" s="60">
        <f>IF(C174="","",MAX(B174:B174))</f>
        <v>59.58</v>
      </c>
      <c r="F174" s="29">
        <f>IF(C174="","",IF(C174="    N/A","",IF(COUNTIF(B174:B174,"&gt;-1")&gt;0,ROUND((SUM(B174:B174)+COUNTIF(B174:B174,-1))/COUNTIF(B174:B174,"&gt;-1"),T174),ROUND(AVERAGE(B174:B174),T174))))</f>
        <v>59.6</v>
      </c>
      <c r="G174" s="63">
        <f>IF(F174="","",IF(VLOOKUP(A174,Test_Limits,2,FALSE)="","",VLOOKUP(A174,Test_Limits,2,FALSE)))</f>
        <v>50</v>
      </c>
      <c r="H174" s="49" t="str">
        <f>IF(G174="","",IF(AND(D174&lt;G174,D174&lt;&gt;U174),IF(LEFT(VLOOKUP(A174,Test_Limits,5,FALSE),2)="PF","Fail","Info"),"Pass"))</f>
        <v>Pass</v>
      </c>
      <c r="I174" s="60">
        <f>IF(F174="","",IF(VLOOKUP(A174,Test_Limits,3,FALSE)="","",VLOOKUP(A174,Test_Limits,3,FALSE)))</f>
        <v>75</v>
      </c>
      <c r="J174" s="49" t="str">
        <f>IF(I174="","",IF(AND(E174&gt;I174,E174&lt;&gt;U174),IF(RIGHT(VLOOKUP(A174,Test_Limits,5,FALSE),2)="PF","Fail","Info"),"Pass"))</f>
        <v>Pass</v>
      </c>
      <c r="K174" s="39"/>
      <c r="L174" s="39"/>
      <c r="Q174" s="11"/>
      <c r="R174" s="177">
        <f>IF(H174="Info",G174,IF(J174="Info",G174,-1000000))</f>
        <v>-1000000</v>
      </c>
      <c r="S174" s="177">
        <f>IF(H174="Info",I174,IF(J174="Info",I174,1000000))</f>
        <v>1000000</v>
      </c>
      <c r="T174" s="178">
        <f>VLOOKUP(A174,Test_Limits,6,FALSE)</f>
        <v>1</v>
      </c>
      <c r="U174" s="178" t="str">
        <f>IF(VLOOKUP(A174,Test_Limits,7,FALSE)&lt;&gt;"",VLOOKUP(A174,Test_Limits,7,FALSE),"")</f>
        <v/>
      </c>
      <c r="V174" s="177">
        <f>IF(H174="",0,VLOOKUP(A174,Test_Limits,8,FALSE))</f>
        <v>0</v>
      </c>
      <c r="W174" s="177">
        <f t="shared" si="22"/>
        <v>0</v>
      </c>
      <c r="X174" s="177">
        <f>IF(J174="",0,VLOOKUP(A174,Test_Limits,9,FALSE))</f>
        <v>3</v>
      </c>
      <c r="Y174" s="177">
        <f t="shared" si="23"/>
        <v>3</v>
      </c>
    </row>
    <row r="175" spans="1:25" ht="13.5" x14ac:dyDescent="0.25">
      <c r="A175" s="1" t="s">
        <v>231</v>
      </c>
      <c r="B175" s="3">
        <v>1</v>
      </c>
      <c r="C175" s="30" t="s">
        <v>1141</v>
      </c>
      <c r="D175" s="63">
        <f>IF(C175="","",MIN(B175:B175))</f>
        <v>1</v>
      </c>
      <c r="E175" s="60">
        <f>IF(C175="","",MAX(B175:B175))</f>
        <v>1</v>
      </c>
      <c r="F175" s="29">
        <f>IF(C175="","",IF(C175="    N/A","",IF(COUNTIF(B175:B175,"&gt;-1")&gt;0,ROUND((SUM(B175:B175)+COUNTIF(B175:B175,-1))/COUNTIF(B175:B175,"&gt;-1"),T175),ROUND(AVERAGE(B175:B175),T175))))</f>
        <v>1</v>
      </c>
      <c r="G175" s="63">
        <f>IF(F175="","",IF(VLOOKUP(A175,Test_Limits,2,FALSE)="","",VLOOKUP(A175,Test_Limits,2,FALSE)))</f>
        <v>1</v>
      </c>
      <c r="H175" s="49" t="str">
        <f>IF(G175="","",IF(AND(D175&lt;G175,D175&lt;&gt;U175),IF(LEFT(VLOOKUP(A175,Test_Limits,5,FALSE),2)="PF","Fail","Info"),"Pass"))</f>
        <v>Pass</v>
      </c>
      <c r="I175" s="60">
        <f>IF(F175="","",IF(VLOOKUP(A175,Test_Limits,3,FALSE)="","",VLOOKUP(A175,Test_Limits,3,FALSE)))</f>
        <v>1</v>
      </c>
      <c r="J175" s="49" t="str">
        <f>IF(I175="","",IF(AND(E175&gt;I175,E175&lt;&gt;U175),IF(RIGHT(VLOOKUP(A175,Test_Limits,5,FALSE),2)="PF","Fail","Info"),"Pass"))</f>
        <v>Pass</v>
      </c>
      <c r="K175" s="39"/>
      <c r="L175" s="39"/>
      <c r="Q175" s="11"/>
      <c r="R175" s="177">
        <f>IF(H175="Info",G175,IF(J175="Info",G175,-1000000))</f>
        <v>-1000000</v>
      </c>
      <c r="S175" s="177">
        <f>IF(H175="Info",I175,IF(J175="Info",I175,1000000))</f>
        <v>1000000</v>
      </c>
      <c r="T175" s="178">
        <f>VLOOKUP(A175,Test_Limits,6,FALSE)</f>
        <v>0</v>
      </c>
      <c r="U175" s="178" t="str">
        <f>IF(VLOOKUP(A175,Test_Limits,7,FALSE)&lt;&gt;"",VLOOKUP(A175,Test_Limits,7,FALSE),"")</f>
        <v/>
      </c>
      <c r="V175" s="177">
        <f>IF(H175="",0,VLOOKUP(A175,Test_Limits,8,FALSE))</f>
        <v>0</v>
      </c>
      <c r="W175" s="177">
        <f t="shared" si="22"/>
        <v>0</v>
      </c>
      <c r="X175" s="177">
        <f>IF(J175="",0,VLOOKUP(A175,Test_Limits,9,FALSE))</f>
        <v>3</v>
      </c>
      <c r="Y175" s="177">
        <f t="shared" si="23"/>
        <v>3</v>
      </c>
    </row>
    <row r="176" spans="1:25" ht="13.5" x14ac:dyDescent="0.25">
      <c r="A176" s="1" t="s">
        <v>232</v>
      </c>
      <c r="B176" s="3">
        <v>1</v>
      </c>
      <c r="C176" s="30" t="s">
        <v>1141</v>
      </c>
      <c r="D176" s="63">
        <f>IF(C176="","",MIN(B176:B176))</f>
        <v>1</v>
      </c>
      <c r="E176" s="60">
        <f>IF(C176="","",MAX(B176:B176))</f>
        <v>1</v>
      </c>
      <c r="F176" s="29">
        <f>IF(C176="","",IF(C176="    N/A","",IF(COUNTIF(B176:B176,"&gt;-1")&gt;0,ROUND((SUM(B176:B176)+COUNTIF(B176:B176,-1))/COUNTIF(B176:B176,"&gt;-1"),T176),ROUND(AVERAGE(B176:B176),T176))))</f>
        <v>1</v>
      </c>
      <c r="G176" s="63">
        <f>IF(F176="","",IF(VLOOKUP(A176,Test_Limits,2,FALSE)="","",VLOOKUP(A176,Test_Limits,2,FALSE)))</f>
        <v>1</v>
      </c>
      <c r="H176" s="49" t="str">
        <f>IF(G176="","",IF(AND(D176&lt;G176,D176&lt;&gt;U176),IF(LEFT(VLOOKUP(A176,Test_Limits,5,FALSE),2)="PF","Fail","Info"),"Pass"))</f>
        <v>Pass</v>
      </c>
      <c r="I176" s="60">
        <f>IF(F176="","",IF(VLOOKUP(A176,Test_Limits,3,FALSE)="","",VLOOKUP(A176,Test_Limits,3,FALSE)))</f>
        <v>1</v>
      </c>
      <c r="J176" s="49" t="str">
        <f>IF(I176="","",IF(AND(E176&gt;I176,E176&lt;&gt;U176),IF(RIGHT(VLOOKUP(A176,Test_Limits,5,FALSE),2)="PF","Fail","Info"),"Pass"))</f>
        <v>Pass</v>
      </c>
      <c r="K176" s="39"/>
      <c r="L176" s="39"/>
      <c r="Q176" s="11"/>
      <c r="R176" s="177">
        <f>IF(H176="Info",G176,IF(J176="Info",G176,-1000000))</f>
        <v>-1000000</v>
      </c>
      <c r="S176" s="177">
        <f>IF(H176="Info",I176,IF(J176="Info",I176,1000000))</f>
        <v>1000000</v>
      </c>
      <c r="T176" s="178">
        <f>VLOOKUP(A176,Test_Limits,6,FALSE)</f>
        <v>0</v>
      </c>
      <c r="U176" s="178" t="str">
        <f>IF(VLOOKUP(A176,Test_Limits,7,FALSE)&lt;&gt;"",VLOOKUP(A176,Test_Limits,7,FALSE),"")</f>
        <v/>
      </c>
      <c r="V176" s="177">
        <f>IF(H176="",0,VLOOKUP(A176,Test_Limits,8,FALSE))</f>
        <v>0</v>
      </c>
      <c r="W176" s="177">
        <f t="shared" si="22"/>
        <v>0</v>
      </c>
      <c r="X176" s="177">
        <f>IF(J176="",0,VLOOKUP(A176,Test_Limits,9,FALSE))</f>
        <v>3</v>
      </c>
      <c r="Y176" s="177">
        <f t="shared" si="23"/>
        <v>3</v>
      </c>
    </row>
    <row r="177" spans="1:25" ht="13.5" x14ac:dyDescent="0.25">
      <c r="A177" s="1" t="s">
        <v>233</v>
      </c>
      <c r="B177" s="3">
        <v>1</v>
      </c>
      <c r="C177" s="30" t="s">
        <v>1141</v>
      </c>
      <c r="D177" s="63">
        <f>IF(C177="","",MIN(B177:B177))</f>
        <v>1</v>
      </c>
      <c r="E177" s="60">
        <f>IF(C177="","",MAX(B177:B177))</f>
        <v>1</v>
      </c>
      <c r="F177" s="29">
        <f>IF(C177="","",IF(C177="    N/A","",IF(COUNTIF(B177:B177,"&gt;-1")&gt;0,ROUND((SUM(B177:B177)+COUNTIF(B177:B177,-1))/COUNTIF(B177:B177,"&gt;-1"),T177),ROUND(AVERAGE(B177:B177),T177))))</f>
        <v>1</v>
      </c>
      <c r="G177" s="63">
        <f>IF(F177="","",IF(VLOOKUP(A177,Test_Limits,2,FALSE)="","",VLOOKUP(A177,Test_Limits,2,FALSE)))</f>
        <v>1</v>
      </c>
      <c r="H177" s="49" t="str">
        <f>IF(G177="","",IF(AND(D177&lt;G177,D177&lt;&gt;U177),IF(LEFT(VLOOKUP(A177,Test_Limits,5,FALSE),2)="PF","Fail","Info"),"Pass"))</f>
        <v>Pass</v>
      </c>
      <c r="I177" s="60">
        <f>IF(F177="","",IF(VLOOKUP(A177,Test_Limits,3,FALSE)="","",VLOOKUP(A177,Test_Limits,3,FALSE)))</f>
        <v>1</v>
      </c>
      <c r="J177" s="49" t="str">
        <f>IF(I177="","",IF(AND(E177&gt;I177,E177&lt;&gt;U177),IF(RIGHT(VLOOKUP(A177,Test_Limits,5,FALSE),2)="PF","Fail","Info"),"Pass"))</f>
        <v>Pass</v>
      </c>
      <c r="K177" s="39"/>
      <c r="L177" s="39"/>
      <c r="Q177" s="11"/>
      <c r="R177" s="177">
        <f t="shared" ref="R177:R240" si="26">IF(H177="Info",G177,IF(J177="Info",G177,-1000000))</f>
        <v>-1000000</v>
      </c>
      <c r="S177" s="177">
        <f t="shared" ref="S177:S240" si="27">IF(H177="Info",I177,IF(J177="Info",I177,1000000))</f>
        <v>1000000</v>
      </c>
      <c r="T177" s="178">
        <f>VLOOKUP(A177,Test_Limits,6,FALSE)</f>
        <v>0</v>
      </c>
      <c r="U177" s="178" t="str">
        <f>IF(VLOOKUP(A177,Test_Limits,7,FALSE)&lt;&gt;"",VLOOKUP(A177,Test_Limits,7,FALSE),"")</f>
        <v/>
      </c>
      <c r="V177" s="177">
        <f>IF(H177="",0,VLOOKUP(A177,Test_Limits,8,FALSE))</f>
        <v>0</v>
      </c>
      <c r="W177" s="177">
        <f t="shared" si="22"/>
        <v>0</v>
      </c>
      <c r="X177" s="177">
        <f>IF(J177="",0,VLOOKUP(A177,Test_Limits,9,FALSE))</f>
        <v>3</v>
      </c>
      <c r="Y177" s="177">
        <f t="shared" si="23"/>
        <v>3</v>
      </c>
    </row>
    <row r="178" spans="1:25" ht="13.5" x14ac:dyDescent="0.25">
      <c r="A178" s="1" t="s">
        <v>234</v>
      </c>
      <c r="B178" s="3">
        <v>30.6</v>
      </c>
      <c r="C178" s="30" t="s">
        <v>1140</v>
      </c>
      <c r="D178" s="63">
        <f>IF(C178="","",MIN(B178:B178))</f>
        <v>30.6</v>
      </c>
      <c r="E178" s="60">
        <f>IF(C178="","",MAX(B178:B178))</f>
        <v>30.6</v>
      </c>
      <c r="F178" s="29">
        <f>IF(C178="","",IF(C178="    N/A","",IF(COUNTIF(B178:B178,"&gt;-1")&gt;0,ROUND((SUM(B178:B178)+COUNTIF(B178:B178,-1))/COUNTIF(B178:B178,"&gt;-1"),T178),ROUND(AVERAGE(B178:B178),T178))))</f>
        <v>30.6</v>
      </c>
      <c r="G178" s="63">
        <f>IF(F178="","",IF(VLOOKUP(A178,Test_Limits,2,FALSE)="","",VLOOKUP(A178,Test_Limits,2,FALSE)))</f>
        <v>30</v>
      </c>
      <c r="H178" s="49" t="str">
        <f>IF(G178="","",IF(AND(D178&lt;G178,D178&lt;&gt;U178),IF(LEFT(VLOOKUP(A178,Test_Limits,5,FALSE),2)="PF","Fail","Info"),"Pass"))</f>
        <v>Pass</v>
      </c>
      <c r="I178" s="60">
        <f>IF(F178="","",IF(VLOOKUP(A178,Test_Limits,3,FALSE)="","",VLOOKUP(A178,Test_Limits,3,FALSE)))</f>
        <v>60</v>
      </c>
      <c r="J178" s="49" t="str">
        <f>IF(I178="","",IF(AND(E178&gt;I178,E178&lt;&gt;U178),IF(RIGHT(VLOOKUP(A178,Test_Limits,5,FALSE),2)="PF","Fail","Info"),"Pass"))</f>
        <v>Pass</v>
      </c>
      <c r="K178" s="39"/>
      <c r="L178" s="39"/>
      <c r="Q178" s="11"/>
      <c r="R178" s="177">
        <f t="shared" si="26"/>
        <v>-1000000</v>
      </c>
      <c r="S178" s="177">
        <f t="shared" si="27"/>
        <v>1000000</v>
      </c>
      <c r="T178" s="178">
        <f>VLOOKUP(A178,Test_Limits,6,FALSE)</f>
        <v>1</v>
      </c>
      <c r="U178" s="178" t="str">
        <f>IF(VLOOKUP(A178,Test_Limits,7,FALSE)&lt;&gt;"",VLOOKUP(A178,Test_Limits,7,FALSE),"")</f>
        <v/>
      </c>
      <c r="V178" s="177">
        <f>IF(H178="",0,VLOOKUP(A178,Test_Limits,8,FALSE))</f>
        <v>0</v>
      </c>
      <c r="W178" s="177">
        <f t="shared" si="22"/>
        <v>0</v>
      </c>
      <c r="X178" s="177">
        <f>IF(J178="",0,VLOOKUP(A178,Test_Limits,9,FALSE))</f>
        <v>0</v>
      </c>
      <c r="Y178" s="177">
        <f t="shared" si="23"/>
        <v>0</v>
      </c>
    </row>
    <row r="179" spans="1:25" ht="13.5" x14ac:dyDescent="0.25">
      <c r="A179" s="1" t="s">
        <v>235</v>
      </c>
      <c r="B179" s="3">
        <v>31.1</v>
      </c>
      <c r="C179" s="30" t="s">
        <v>1140</v>
      </c>
      <c r="D179" s="63">
        <f>IF(C179="","",MIN(B179:B179))</f>
        <v>31.1</v>
      </c>
      <c r="E179" s="60">
        <f>IF(C179="","",MAX(B179:B179))</f>
        <v>31.1</v>
      </c>
      <c r="F179" s="29">
        <f>IF(C179="","",IF(C179="    N/A","",IF(COUNTIF(B179:B179,"&gt;-1")&gt;0,ROUND((SUM(B179:B179)+COUNTIF(B179:B179,-1))/COUNTIF(B179:B179,"&gt;-1"),T179),ROUND(AVERAGE(B179:B179),T179))))</f>
        <v>31.1</v>
      </c>
      <c r="G179" s="63">
        <f>IF(F179="","",IF(VLOOKUP(A179,Test_Limits,2,FALSE)="","",VLOOKUP(A179,Test_Limits,2,FALSE)))</f>
        <v>30</v>
      </c>
      <c r="H179" s="49" t="str">
        <f>IF(G179="","",IF(AND(D179&lt;G179,D179&lt;&gt;U179),IF(LEFT(VLOOKUP(A179,Test_Limits,5,FALSE),2)="PF","Fail","Info"),"Pass"))</f>
        <v>Pass</v>
      </c>
      <c r="I179" s="60">
        <f>IF(F179="","",IF(VLOOKUP(A179,Test_Limits,3,FALSE)="","",VLOOKUP(A179,Test_Limits,3,FALSE)))</f>
        <v>60</v>
      </c>
      <c r="J179" s="49" t="str">
        <f>IF(I179="","",IF(AND(E179&gt;I179,E179&lt;&gt;U179),IF(RIGHT(VLOOKUP(A179,Test_Limits,5,FALSE),2)="PF","Fail","Info"),"Pass"))</f>
        <v>Pass</v>
      </c>
      <c r="K179" s="39"/>
      <c r="L179" s="39"/>
      <c r="Q179" s="11"/>
      <c r="R179" s="177">
        <f t="shared" si="26"/>
        <v>-1000000</v>
      </c>
      <c r="S179" s="177">
        <f t="shared" si="27"/>
        <v>1000000</v>
      </c>
      <c r="T179" s="178">
        <f>VLOOKUP(A179,Test_Limits,6,FALSE)</f>
        <v>1</v>
      </c>
      <c r="U179" s="178" t="str">
        <f>IF(VLOOKUP(A179,Test_Limits,7,FALSE)&lt;&gt;"",VLOOKUP(A179,Test_Limits,7,FALSE),"")</f>
        <v/>
      </c>
      <c r="V179" s="177">
        <f>IF(H179="",0,VLOOKUP(A179,Test_Limits,8,FALSE))</f>
        <v>0</v>
      </c>
      <c r="W179" s="177">
        <f t="shared" si="22"/>
        <v>0</v>
      </c>
      <c r="X179" s="177">
        <f>IF(J179="",0,VLOOKUP(A179,Test_Limits,9,FALSE))</f>
        <v>0</v>
      </c>
      <c r="Y179" s="177">
        <f t="shared" si="23"/>
        <v>0</v>
      </c>
    </row>
    <row r="180" spans="1:25" ht="13.5" x14ac:dyDescent="0.25">
      <c r="A180" s="1" t="s">
        <v>1096</v>
      </c>
      <c r="B180" s="3">
        <v>247.75</v>
      </c>
      <c r="C180" s="30" t="s">
        <v>1143</v>
      </c>
      <c r="D180" s="63">
        <f>IF(C180="","",MIN(B180:B180))</f>
        <v>247.75</v>
      </c>
      <c r="E180" s="60">
        <f>IF(C180="","",MAX(B180:B180))</f>
        <v>247.75</v>
      </c>
      <c r="F180" s="29">
        <f>IF(C180="","",IF(C180="    N/A","",IF(COUNTIF(B180:B180,"&gt;-1")&gt;0,ROUND((SUM(B180:B180)+COUNTIF(B180:B180,-1))/COUNTIF(B180:B180,"&gt;-1"),T180),ROUND(AVERAGE(B180:B180),T180))))</f>
        <v>247.8</v>
      </c>
      <c r="G180" s="63">
        <f>IF(F180="","",IF(VLOOKUP(A180,Test_Limits,2,FALSE)="","",VLOOKUP(A180,Test_Limits,2,FALSE)))</f>
        <v>60</v>
      </c>
      <c r="H180" s="49" t="str">
        <f>IF(G180="","",IF(AND(D180&lt;G180,D180&lt;&gt;U180),IF(LEFT(VLOOKUP(A180,Test_Limits,5,FALSE),2)="PF","Fail","Info"),"Pass"))</f>
        <v>Pass</v>
      </c>
      <c r="I180" s="60">
        <f>IF(F180="","",IF(VLOOKUP(A180,Test_Limits,3,FALSE)="","",VLOOKUP(A180,Test_Limits,3,FALSE)))</f>
        <v>450</v>
      </c>
      <c r="J180" s="49" t="str">
        <f>IF(I180="","",IF(AND(E180&gt;I180,E180&lt;&gt;U180),IF(RIGHT(VLOOKUP(A180,Test_Limits,5,FALSE),2)="PF","Fail","Info"),"Pass"))</f>
        <v>Pass</v>
      </c>
      <c r="K180" s="39"/>
      <c r="L180" s="39"/>
      <c r="Q180" s="11"/>
      <c r="R180" s="177">
        <f t="shared" si="26"/>
        <v>-1000000</v>
      </c>
      <c r="S180" s="177">
        <f t="shared" si="27"/>
        <v>1000000</v>
      </c>
      <c r="T180" s="178">
        <f>VLOOKUP(A180,Test_Limits,6,FALSE)</f>
        <v>1</v>
      </c>
      <c r="U180" s="178" t="str">
        <f>IF(VLOOKUP(A180,Test_Limits,7,FALSE)&lt;&gt;"",VLOOKUP(A180,Test_Limits,7,FALSE),"")</f>
        <v/>
      </c>
      <c r="V180" s="177">
        <f>IF(H180="",0,VLOOKUP(A180,Test_Limits,8,FALSE))</f>
        <v>0</v>
      </c>
      <c r="W180" s="177">
        <f t="shared" si="22"/>
        <v>0</v>
      </c>
      <c r="X180" s="177">
        <f>IF(J180="",0,VLOOKUP(A180,Test_Limits,9,FALSE))</f>
        <v>3</v>
      </c>
      <c r="Y180" s="177">
        <f t="shared" si="23"/>
        <v>3</v>
      </c>
    </row>
    <row r="181" spans="1:25" ht="13.5" x14ac:dyDescent="0.25">
      <c r="A181" s="1" t="s">
        <v>1095</v>
      </c>
      <c r="B181" s="3">
        <v>249.5</v>
      </c>
      <c r="C181" s="30" t="s">
        <v>1143</v>
      </c>
      <c r="D181" s="63">
        <f>IF(C181="","",MIN(B181:B181))</f>
        <v>249.5</v>
      </c>
      <c r="E181" s="60">
        <f>IF(C181="","",MAX(B181:B181))</f>
        <v>249.5</v>
      </c>
      <c r="F181" s="29">
        <f>IF(C181="","",IF(C181="    N/A","",IF(COUNTIF(B181:B181,"&gt;-1")&gt;0,ROUND((SUM(B181:B181)+COUNTIF(B181:B181,-1))/COUNTIF(B181:B181,"&gt;-1"),T181),ROUND(AVERAGE(B181:B181),T181))))</f>
        <v>249.5</v>
      </c>
      <c r="G181" s="63">
        <f>IF(F181="","",IF(VLOOKUP(A181,Test_Limits,2,FALSE)="","",VLOOKUP(A181,Test_Limits,2,FALSE)))</f>
        <v>60</v>
      </c>
      <c r="H181" s="49" t="str">
        <f>IF(G181="","",IF(AND(D181&lt;G181,D181&lt;&gt;U181),IF(LEFT(VLOOKUP(A181,Test_Limits,5,FALSE),2)="PF","Fail","Info"),"Pass"))</f>
        <v>Pass</v>
      </c>
      <c r="I181" s="60">
        <f>IF(F181="","",IF(VLOOKUP(A181,Test_Limits,3,FALSE)="","",VLOOKUP(A181,Test_Limits,3,FALSE)))</f>
        <v>450</v>
      </c>
      <c r="J181" s="49" t="str">
        <f>IF(I181="","",IF(AND(E181&gt;I181,E181&lt;&gt;U181),IF(RIGHT(VLOOKUP(A181,Test_Limits,5,FALSE),2)="PF","Fail","Info"),"Pass"))</f>
        <v>Pass</v>
      </c>
      <c r="K181" s="39"/>
      <c r="L181" s="39"/>
      <c r="Q181" s="11"/>
      <c r="R181" s="177">
        <f t="shared" si="26"/>
        <v>-1000000</v>
      </c>
      <c r="S181" s="177">
        <f t="shared" si="27"/>
        <v>1000000</v>
      </c>
      <c r="T181" s="178">
        <f>VLOOKUP(A181,Test_Limits,6,FALSE)</f>
        <v>1</v>
      </c>
      <c r="U181" s="178" t="str">
        <f>IF(VLOOKUP(A181,Test_Limits,7,FALSE)&lt;&gt;"",VLOOKUP(A181,Test_Limits,7,FALSE),"")</f>
        <v/>
      </c>
      <c r="V181" s="177">
        <f>IF(H181="",0,VLOOKUP(A181,Test_Limits,8,FALSE))</f>
        <v>0</v>
      </c>
      <c r="W181" s="177">
        <f t="shared" si="22"/>
        <v>0</v>
      </c>
      <c r="X181" s="177">
        <f>IF(J181="",0,VLOOKUP(A181,Test_Limits,9,FALSE))</f>
        <v>3</v>
      </c>
      <c r="Y181" s="177">
        <f t="shared" si="23"/>
        <v>3</v>
      </c>
    </row>
    <row r="182" spans="1:25" ht="13.5" x14ac:dyDescent="0.25">
      <c r="A182" s="1" t="s">
        <v>1160</v>
      </c>
      <c r="B182" s="3"/>
      <c r="C182" s="30"/>
      <c r="D182" s="63" t="str">
        <f>IF(C182="","",MIN(B182:B182))</f>
        <v/>
      </c>
      <c r="E182" s="60" t="str">
        <f>IF(C182="","",MAX(B182:B182))</f>
        <v/>
      </c>
      <c r="F182" s="29" t="str">
        <f>IF(C182="","",IF(C182="    N/A","",IF(COUNTIF(B182:B182,"&gt;-1")&gt;0,ROUND((SUM(B182:B182)+COUNTIF(B182:B182,-1))/COUNTIF(B182:B182,"&gt;-1"),T182),ROUND(AVERAGE(B182:B182),T182))))</f>
        <v/>
      </c>
      <c r="G182" s="63" t="str">
        <f>IF(F182="","",IF(VLOOKUP(A182,Test_Limits,2,FALSE)="","",VLOOKUP(A182,Test_Limits,2,FALSE)))</f>
        <v/>
      </c>
      <c r="H182" s="49" t="str">
        <f>IF(G182="","",IF(AND(D182&lt;G182,D182&lt;&gt;U182),IF(LEFT(VLOOKUP(A182,Test_Limits,5,FALSE),2)="PF","Fail","Info"),"Pass"))</f>
        <v/>
      </c>
      <c r="I182" s="60" t="str">
        <f>IF(F182="","",IF(VLOOKUP(A182,Test_Limits,3,FALSE)="","",VLOOKUP(A182,Test_Limits,3,FALSE)))</f>
        <v/>
      </c>
      <c r="J182" s="49" t="str">
        <f>IF(I182="","",IF(AND(E182&gt;I182,E182&lt;&gt;U182),IF(RIGHT(VLOOKUP(A182,Test_Limits,5,FALSE),2)="PF","Fail","Info"),"Pass"))</f>
        <v/>
      </c>
      <c r="K182" s="39"/>
      <c r="L182" s="39"/>
      <c r="Q182" s="11"/>
      <c r="R182" s="177">
        <f t="shared" si="26"/>
        <v>-1000000</v>
      </c>
      <c r="S182" s="177">
        <f t="shared" si="27"/>
        <v>1000000</v>
      </c>
      <c r="T182" s="178" t="e">
        <f>VLOOKUP(A182,Test_Limits,6,FALSE)</f>
        <v>#N/A</v>
      </c>
      <c r="U182" s="178" t="e">
        <f>IF(VLOOKUP(A182,Test_Limits,7,FALSE)&lt;&gt;"",VLOOKUP(A182,Test_Limits,7,FALSE),"")</f>
        <v>#N/A</v>
      </c>
      <c r="V182" s="177">
        <f>IF(H182="",0,VLOOKUP(A182,Test_Limits,8,FALSE))</f>
        <v>0</v>
      </c>
      <c r="W182" s="177">
        <f t="shared" si="22"/>
        <v>0</v>
      </c>
      <c r="X182" s="177">
        <f>IF(J182="",0,VLOOKUP(A182,Test_Limits,9,FALSE))</f>
        <v>0</v>
      </c>
      <c r="Y182" s="177">
        <f t="shared" si="23"/>
        <v>0</v>
      </c>
    </row>
    <row r="183" spans="1:25" ht="13.5" x14ac:dyDescent="0.25">
      <c r="A183" s="1" t="s">
        <v>236</v>
      </c>
      <c r="B183" s="3">
        <v>54.55</v>
      </c>
      <c r="C183" s="30" t="s">
        <v>1161</v>
      </c>
      <c r="D183" s="63">
        <f>IF(C183="","",MIN(B183:B183))</f>
        <v>54.55</v>
      </c>
      <c r="E183" s="60">
        <f>IF(C183="","",MAX(B183:B183))</f>
        <v>54.55</v>
      </c>
      <c r="F183" s="29">
        <f>IF(C183="","",IF(C183="    N/A","",IF(COUNTIF(B183:B183,"&gt;-1")&gt;0,ROUND((SUM(B183:B183)+COUNTIF(B183:B183,-1))/COUNTIF(B183:B183,"&gt;-1"),T183),ROUND(AVERAGE(B183:B183),T183))))</f>
        <v>54.55</v>
      </c>
      <c r="G183" s="63">
        <f>IF(F183="","",IF(VLOOKUP(A183,Test_Limits,2,FALSE)="","",VLOOKUP(A183,Test_Limits,2,FALSE)))</f>
        <v>52</v>
      </c>
      <c r="H183" s="49" t="str">
        <f>IF(G183="","",IF(AND(D183&lt;G183,D183&lt;&gt;U183),IF(LEFT(VLOOKUP(A183,Test_Limits,5,FALSE),2)="PF","Fail","Info"),"Pass"))</f>
        <v>Pass</v>
      </c>
      <c r="I183" s="60">
        <f>IF(F183="","",IF(VLOOKUP(A183,Test_Limits,3,FALSE)="","",VLOOKUP(A183,Test_Limits,3,FALSE)))</f>
        <v>57</v>
      </c>
      <c r="J183" s="49" t="str">
        <f>IF(I183="","",IF(AND(E183&gt;I183,E183&lt;&gt;U183),IF(RIGHT(VLOOKUP(A183,Test_Limits,5,FALSE),2)="PF","Fail","Info"),"Pass"))</f>
        <v>Pass</v>
      </c>
      <c r="K183" s="39"/>
      <c r="L183" s="39"/>
      <c r="Q183" s="11"/>
      <c r="R183" s="177">
        <f t="shared" si="26"/>
        <v>-1000000</v>
      </c>
      <c r="S183" s="177">
        <f t="shared" si="27"/>
        <v>1000000</v>
      </c>
      <c r="T183" s="178">
        <f>VLOOKUP(A183,Test_Limits,6,FALSE)</f>
        <v>2</v>
      </c>
      <c r="U183" s="178" t="str">
        <f>IF(VLOOKUP(A183,Test_Limits,7,FALSE)&lt;&gt;"",VLOOKUP(A183,Test_Limits,7,FALSE),"")</f>
        <v/>
      </c>
      <c r="V183" s="177">
        <f>IF(H183="",0,VLOOKUP(A183,Test_Limits,8,FALSE))</f>
        <v>3</v>
      </c>
      <c r="W183" s="177">
        <f t="shared" si="22"/>
        <v>3</v>
      </c>
      <c r="X183" s="177">
        <f>IF(J183="",0,VLOOKUP(A183,Test_Limits,9,FALSE))</f>
        <v>0</v>
      </c>
      <c r="Y183" s="177">
        <f t="shared" si="23"/>
        <v>0</v>
      </c>
    </row>
    <row r="184" spans="1:25" ht="13.5" x14ac:dyDescent="0.25">
      <c r="A184" s="1" t="s">
        <v>237</v>
      </c>
      <c r="B184" s="3">
        <v>54.5</v>
      </c>
      <c r="C184" s="30" t="s">
        <v>1161</v>
      </c>
      <c r="D184" s="63">
        <f>IF(C184="","",MIN(B184:B184))</f>
        <v>54.5</v>
      </c>
      <c r="E184" s="60">
        <f>IF(C184="","",MAX(B184:B184))</f>
        <v>54.5</v>
      </c>
      <c r="F184" s="29">
        <f>IF(C184="","",IF(C184="    N/A","",IF(COUNTIF(B184:B184,"&gt;-1")&gt;0,ROUND((SUM(B184:B184)+COUNTIF(B184:B184,-1))/COUNTIF(B184:B184,"&gt;-1"),T184),ROUND(AVERAGE(B184:B184),T184))))</f>
        <v>54.5</v>
      </c>
      <c r="G184" s="63">
        <f>IF(F184="","",IF(VLOOKUP(A184,Test_Limits,2,FALSE)="","",VLOOKUP(A184,Test_Limits,2,FALSE)))</f>
        <v>52</v>
      </c>
      <c r="H184" s="49" t="str">
        <f>IF(G184="","",IF(AND(D184&lt;G184,D184&lt;&gt;U184),IF(LEFT(VLOOKUP(A184,Test_Limits,5,FALSE),2)="PF","Fail","Info"),"Pass"))</f>
        <v>Pass</v>
      </c>
      <c r="I184" s="60">
        <f>IF(F184="","",IF(VLOOKUP(A184,Test_Limits,3,FALSE)="","",VLOOKUP(A184,Test_Limits,3,FALSE)))</f>
        <v>57</v>
      </c>
      <c r="J184" s="49" t="str">
        <f>IF(I184="","",IF(AND(E184&gt;I184,E184&lt;&gt;U184),IF(RIGHT(VLOOKUP(A184,Test_Limits,5,FALSE),2)="PF","Fail","Info"),"Pass"))</f>
        <v>Pass</v>
      </c>
      <c r="K184" s="39"/>
      <c r="L184" s="39"/>
      <c r="Q184" s="11"/>
      <c r="R184" s="177">
        <f t="shared" si="26"/>
        <v>-1000000</v>
      </c>
      <c r="S184" s="177">
        <f t="shared" si="27"/>
        <v>1000000</v>
      </c>
      <c r="T184" s="178">
        <f>VLOOKUP(A184,Test_Limits,6,FALSE)</f>
        <v>2</v>
      </c>
      <c r="U184" s="178" t="str">
        <f>IF(VLOOKUP(A184,Test_Limits,7,FALSE)&lt;&gt;"",VLOOKUP(A184,Test_Limits,7,FALSE),"")</f>
        <v/>
      </c>
      <c r="V184" s="177">
        <f>IF(H184="",0,VLOOKUP(A184,Test_Limits,8,FALSE))</f>
        <v>3</v>
      </c>
      <c r="W184" s="177">
        <f t="shared" si="22"/>
        <v>3</v>
      </c>
      <c r="X184" s="177">
        <f>IF(J184="",0,VLOOKUP(A184,Test_Limits,9,FALSE))</f>
        <v>0</v>
      </c>
      <c r="Y184" s="177">
        <f t="shared" si="23"/>
        <v>0</v>
      </c>
    </row>
    <row r="185" spans="1:25" ht="13.5" x14ac:dyDescent="0.25">
      <c r="A185" s="1" t="s">
        <v>238</v>
      </c>
      <c r="B185" s="3">
        <v>53.55</v>
      </c>
      <c r="C185" s="30" t="s">
        <v>1161</v>
      </c>
      <c r="D185" s="63">
        <f>IF(C185="","",MIN(B185:B185))</f>
        <v>53.55</v>
      </c>
      <c r="E185" s="60">
        <f>IF(C185="","",MAX(B185:B185))</f>
        <v>53.55</v>
      </c>
      <c r="F185" s="29">
        <f>IF(C185="","",IF(C185="    N/A","",IF(COUNTIF(B185:B185,"&gt;-1")&gt;0,ROUND((SUM(B185:B185)+COUNTIF(B185:B185,-1))/COUNTIF(B185:B185,"&gt;-1"),T185),ROUND(AVERAGE(B185:B185),T185))))</f>
        <v>53.55</v>
      </c>
      <c r="G185" s="63">
        <f>IF(F185="","",IF(VLOOKUP(A185,Test_Limits,2,FALSE)="","",VLOOKUP(A185,Test_Limits,2,FALSE)))</f>
        <v>52</v>
      </c>
      <c r="H185" s="49" t="str">
        <f>IF(G185="","",IF(AND(D185&lt;G185,D185&lt;&gt;U185),IF(LEFT(VLOOKUP(A185,Test_Limits,5,FALSE),2)="PF","Fail","Info"),"Pass"))</f>
        <v>Pass</v>
      </c>
      <c r="I185" s="60">
        <f>IF(F185="","",IF(VLOOKUP(A185,Test_Limits,3,FALSE)="","",VLOOKUP(A185,Test_Limits,3,FALSE)))</f>
        <v>57</v>
      </c>
      <c r="J185" s="49" t="str">
        <f>IF(I185="","",IF(AND(E185&gt;I185,E185&lt;&gt;U185),IF(RIGHT(VLOOKUP(A185,Test_Limits,5,FALSE),2)="PF","Fail","Info"),"Pass"))</f>
        <v>Pass</v>
      </c>
      <c r="K185" s="39"/>
      <c r="L185" s="39"/>
      <c r="Q185" s="11"/>
      <c r="R185" s="177">
        <f t="shared" si="26"/>
        <v>-1000000</v>
      </c>
      <c r="S185" s="177">
        <f t="shared" si="27"/>
        <v>1000000</v>
      </c>
      <c r="T185" s="178">
        <f>VLOOKUP(A185,Test_Limits,6,FALSE)</f>
        <v>2</v>
      </c>
      <c r="U185" s="178" t="str">
        <f>IF(VLOOKUP(A185,Test_Limits,7,FALSE)&lt;&gt;"",VLOOKUP(A185,Test_Limits,7,FALSE),"")</f>
        <v/>
      </c>
      <c r="V185" s="177">
        <f>IF(H185="",0,VLOOKUP(A185,Test_Limits,8,FALSE))</f>
        <v>1</v>
      </c>
      <c r="W185" s="177">
        <f t="shared" si="22"/>
        <v>1</v>
      </c>
      <c r="X185" s="177">
        <f>IF(J185="",0,VLOOKUP(A185,Test_Limits,9,FALSE))</f>
        <v>3</v>
      </c>
      <c r="Y185" s="177">
        <f t="shared" si="23"/>
        <v>3</v>
      </c>
    </row>
    <row r="186" spans="1:25" ht="13.5" x14ac:dyDescent="0.25">
      <c r="A186" s="1" t="s">
        <v>239</v>
      </c>
      <c r="B186" s="3">
        <v>53.4</v>
      </c>
      <c r="C186" s="30" t="s">
        <v>1161</v>
      </c>
      <c r="D186" s="63">
        <f>IF(C186="","",MIN(B186:B186))</f>
        <v>53.4</v>
      </c>
      <c r="E186" s="60">
        <f>IF(C186="","",MAX(B186:B186))</f>
        <v>53.4</v>
      </c>
      <c r="F186" s="29">
        <f>IF(C186="","",IF(C186="    N/A","",IF(COUNTIF(B186:B186,"&gt;-1")&gt;0,ROUND((SUM(B186:B186)+COUNTIF(B186:B186,-1))/COUNTIF(B186:B186,"&gt;-1"),T186),ROUND(AVERAGE(B186:B186),T186))))</f>
        <v>53.4</v>
      </c>
      <c r="G186" s="63">
        <f>IF(F186="","",IF(VLOOKUP(A186,Test_Limits,2,FALSE)="","",VLOOKUP(A186,Test_Limits,2,FALSE)))</f>
        <v>52</v>
      </c>
      <c r="H186" s="49" t="str">
        <f>IF(G186="","",IF(AND(D186&lt;G186,D186&lt;&gt;U186),IF(LEFT(VLOOKUP(A186,Test_Limits,5,FALSE),2)="PF","Fail","Info"),"Pass"))</f>
        <v>Pass</v>
      </c>
      <c r="I186" s="60">
        <f>IF(F186="","",IF(VLOOKUP(A186,Test_Limits,3,FALSE)="","",VLOOKUP(A186,Test_Limits,3,FALSE)))</f>
        <v>57</v>
      </c>
      <c r="J186" s="49" t="str">
        <f>IF(I186="","",IF(AND(E186&gt;I186,E186&lt;&gt;U186),IF(RIGHT(VLOOKUP(A186,Test_Limits,5,FALSE),2)="PF","Fail","Info"),"Pass"))</f>
        <v>Pass</v>
      </c>
      <c r="K186" s="39"/>
      <c r="L186" s="39"/>
      <c r="Q186" s="11"/>
      <c r="R186" s="177">
        <f t="shared" si="26"/>
        <v>-1000000</v>
      </c>
      <c r="S186" s="177">
        <f t="shared" si="27"/>
        <v>1000000</v>
      </c>
      <c r="T186" s="178">
        <f>VLOOKUP(A186,Test_Limits,6,FALSE)</f>
        <v>2</v>
      </c>
      <c r="U186" s="178" t="str">
        <f>IF(VLOOKUP(A186,Test_Limits,7,FALSE)&lt;&gt;"",VLOOKUP(A186,Test_Limits,7,FALSE),"")</f>
        <v/>
      </c>
      <c r="V186" s="177">
        <f>IF(H186="",0,VLOOKUP(A186,Test_Limits,8,FALSE))</f>
        <v>1</v>
      </c>
      <c r="W186" s="177">
        <f t="shared" si="22"/>
        <v>1</v>
      </c>
      <c r="X186" s="177">
        <f>IF(J186="",0,VLOOKUP(A186,Test_Limits,9,FALSE))</f>
        <v>3</v>
      </c>
      <c r="Y186" s="177">
        <f t="shared" si="23"/>
        <v>3</v>
      </c>
    </row>
    <row r="187" spans="1:25" ht="13.5" x14ac:dyDescent="0.25">
      <c r="A187" s="1" t="s">
        <v>240</v>
      </c>
      <c r="B187" s="3">
        <v>25</v>
      </c>
      <c r="C187" s="30" t="s">
        <v>1162</v>
      </c>
      <c r="D187" s="63">
        <f>IF(C187="","",MIN(B187:B187))</f>
        <v>25</v>
      </c>
      <c r="E187" s="60">
        <f>IF(C187="","",MAX(B187:B187))</f>
        <v>25</v>
      </c>
      <c r="F187" s="29">
        <f>IF(C187="","",IF(C187="    N/A","",IF(COUNTIF(B187:B187,"&gt;-1")&gt;0,ROUND((SUM(B187:B187)+COUNTIF(B187:B187,-1))/COUNTIF(B187:B187,"&gt;-1"),T187),ROUND(AVERAGE(B187:B187),T187))))</f>
        <v>25</v>
      </c>
      <c r="G187" s="63">
        <f>IF(F187="","",IF(VLOOKUP(A187,Test_Limits,2,FALSE)="","",VLOOKUP(A187,Test_Limits,2,FALSE)))</f>
        <v>0</v>
      </c>
      <c r="H187" s="49" t="str">
        <f>IF(G187="","",IF(AND(D187&lt;G187,D187&lt;&gt;U187),IF(LEFT(VLOOKUP(A187,Test_Limits,5,FALSE),2)="PF","Fail","Info"),"Pass"))</f>
        <v>Pass</v>
      </c>
      <c r="I187" s="60">
        <f>IF(F187="","",IF(VLOOKUP(A187,Test_Limits,3,FALSE)="","",VLOOKUP(A187,Test_Limits,3,FALSE)))</f>
        <v>195</v>
      </c>
      <c r="J187" s="49" t="str">
        <f>IF(I187="","",IF(AND(E187&gt;I187,E187&lt;&gt;U187),IF(RIGHT(VLOOKUP(A187,Test_Limits,5,FALSE),2)="PF","Fail","Info"),"Pass"))</f>
        <v>Pass</v>
      </c>
      <c r="K187" s="39"/>
      <c r="L187" s="39"/>
      <c r="Q187" s="11"/>
      <c r="R187" s="177">
        <f t="shared" si="26"/>
        <v>-1000000</v>
      </c>
      <c r="S187" s="177">
        <f t="shared" si="27"/>
        <v>1000000</v>
      </c>
      <c r="T187" s="178">
        <f>VLOOKUP(A187,Test_Limits,6,FALSE)</f>
        <v>1</v>
      </c>
      <c r="U187" s="178" t="str">
        <f>IF(VLOOKUP(A187,Test_Limits,7,FALSE)&lt;&gt;"",VLOOKUP(A187,Test_Limits,7,FALSE),"")</f>
        <v/>
      </c>
      <c r="V187" s="177">
        <f>IF(H187="",0,VLOOKUP(A187,Test_Limits,8,FALSE))</f>
        <v>0</v>
      </c>
      <c r="W187" s="177">
        <f t="shared" si="22"/>
        <v>0</v>
      </c>
      <c r="X187" s="177">
        <f>IF(J187="",0,VLOOKUP(A187,Test_Limits,9,FALSE))</f>
        <v>1</v>
      </c>
      <c r="Y187" s="177">
        <f t="shared" si="23"/>
        <v>1</v>
      </c>
    </row>
    <row r="188" spans="1:25" ht="13.5" x14ac:dyDescent="0.25">
      <c r="A188" s="1" t="s">
        <v>242</v>
      </c>
      <c r="B188" s="3">
        <v>202</v>
      </c>
      <c r="C188" s="30" t="s">
        <v>1163</v>
      </c>
      <c r="D188" s="63">
        <f>IF(C188="","",MIN(B188:B188))</f>
        <v>202</v>
      </c>
      <c r="E188" s="60">
        <f>IF(C188="","",MAX(B188:B188))</f>
        <v>202</v>
      </c>
      <c r="F188" s="29">
        <f>IF(C188="","",IF(C188="    N/A","",IF(COUNTIF(B188:B188,"&gt;-1")&gt;0,ROUND((SUM(B188:B188)+COUNTIF(B188:B188,-1))/COUNTIF(B188:B188,"&gt;-1"),T188),ROUND(AVERAGE(B188:B188),T188))))</f>
        <v>202</v>
      </c>
      <c r="G188" s="63">
        <f>IF(F188="","",IF(VLOOKUP(A188,Test_Limits,2,FALSE)="","",VLOOKUP(A188,Test_Limits,2,FALSE)))</f>
        <v>0</v>
      </c>
      <c r="H188" s="49" t="str">
        <f>IF(G188="","",IF(AND(D188&lt;G188,D188&lt;&gt;U188),IF(LEFT(VLOOKUP(A188,Test_Limits,5,FALSE),2)="PF","Fail","Info"),"Pass"))</f>
        <v>Pass</v>
      </c>
      <c r="I188" s="60">
        <f>IF(F188="","",IF(VLOOKUP(A188,Test_Limits,3,FALSE)="","",VLOOKUP(A188,Test_Limits,3,FALSE)))</f>
        <v>500</v>
      </c>
      <c r="J188" s="49" t="str">
        <f>IF(I188="","",IF(AND(E188&gt;I188,E188&lt;&gt;U188),IF(RIGHT(VLOOKUP(A188,Test_Limits,5,FALSE),2)="PF","Fail","Info"),"Pass"))</f>
        <v>Pass</v>
      </c>
      <c r="K188" s="39"/>
      <c r="L188" s="39"/>
      <c r="Q188" s="11"/>
      <c r="R188" s="177">
        <f t="shared" si="26"/>
        <v>-1000000</v>
      </c>
      <c r="S188" s="177">
        <f t="shared" si="27"/>
        <v>1000000</v>
      </c>
      <c r="T188" s="178">
        <f>VLOOKUP(A188,Test_Limits,6,FALSE)</f>
        <v>1</v>
      </c>
      <c r="U188" s="178" t="str">
        <f>IF(VLOOKUP(A188,Test_Limits,7,FALSE)&lt;&gt;"",VLOOKUP(A188,Test_Limits,7,FALSE),"")</f>
        <v/>
      </c>
      <c r="V188" s="177">
        <f>IF(H188="",0,VLOOKUP(A188,Test_Limits,8,FALSE))</f>
        <v>0</v>
      </c>
      <c r="W188" s="177">
        <f t="shared" si="22"/>
        <v>0</v>
      </c>
      <c r="X188" s="177">
        <f>IF(J188="",0,VLOOKUP(A188,Test_Limits,9,FALSE))</f>
        <v>0</v>
      </c>
      <c r="Y188" s="177">
        <f t="shared" si="23"/>
        <v>0</v>
      </c>
    </row>
    <row r="189" spans="1:25" ht="13.5" x14ac:dyDescent="0.25">
      <c r="A189" s="1" t="s">
        <v>243</v>
      </c>
      <c r="B189" s="3">
        <v>196</v>
      </c>
      <c r="C189" s="30" t="s">
        <v>1163</v>
      </c>
      <c r="D189" s="63">
        <f>IF(C189="","",MIN(B189:B189))</f>
        <v>196</v>
      </c>
      <c r="E189" s="60">
        <f>IF(C189="","",MAX(B189:B189))</f>
        <v>196</v>
      </c>
      <c r="F189" s="29">
        <f>IF(C189="","",IF(C189="    N/A","",IF(COUNTIF(B189:B189,"&gt;-1")&gt;0,ROUND((SUM(B189:B189)+COUNTIF(B189:B189,-1))/COUNTIF(B189:B189,"&gt;-1"),T189),ROUND(AVERAGE(B189:B189),T189))))</f>
        <v>196</v>
      </c>
      <c r="G189" s="63">
        <f>IF(F189="","",IF(VLOOKUP(A189,Test_Limits,2,FALSE)="","",VLOOKUP(A189,Test_Limits,2,FALSE)))</f>
        <v>0</v>
      </c>
      <c r="H189" s="49" t="str">
        <f>IF(G189="","",IF(AND(D189&lt;G189,D189&lt;&gt;U189),IF(LEFT(VLOOKUP(A189,Test_Limits,5,FALSE),2)="PF","Fail","Info"),"Pass"))</f>
        <v>Pass</v>
      </c>
      <c r="I189" s="60">
        <f>IF(F189="","",IF(VLOOKUP(A189,Test_Limits,3,FALSE)="","",VLOOKUP(A189,Test_Limits,3,FALSE)))</f>
        <v>500</v>
      </c>
      <c r="J189" s="49" t="str">
        <f>IF(I189="","",IF(AND(E189&gt;I189,E189&lt;&gt;U189),IF(RIGHT(VLOOKUP(A189,Test_Limits,5,FALSE),2)="PF","Fail","Info"),"Pass"))</f>
        <v>Pass</v>
      </c>
      <c r="K189" s="39"/>
      <c r="L189" s="39"/>
      <c r="Q189" s="11"/>
      <c r="R189" s="177">
        <f t="shared" si="26"/>
        <v>-1000000</v>
      </c>
      <c r="S189" s="177">
        <f t="shared" si="27"/>
        <v>1000000</v>
      </c>
      <c r="T189" s="178">
        <f>VLOOKUP(A189,Test_Limits,6,FALSE)</f>
        <v>1</v>
      </c>
      <c r="U189" s="178" t="str">
        <f>IF(VLOOKUP(A189,Test_Limits,7,FALSE)&lt;&gt;"",VLOOKUP(A189,Test_Limits,7,FALSE),"")</f>
        <v/>
      </c>
      <c r="V189" s="177">
        <f>IF(H189="",0,VLOOKUP(A189,Test_Limits,8,FALSE))</f>
        <v>0</v>
      </c>
      <c r="W189" s="177">
        <f t="shared" si="22"/>
        <v>0</v>
      </c>
      <c r="X189" s="177">
        <f>IF(J189="",0,VLOOKUP(A189,Test_Limits,9,FALSE))</f>
        <v>0</v>
      </c>
      <c r="Y189" s="177">
        <f t="shared" si="23"/>
        <v>0</v>
      </c>
    </row>
    <row r="190" spans="1:25" ht="13.5" x14ac:dyDescent="0.25">
      <c r="A190" s="1" t="s">
        <v>244</v>
      </c>
      <c r="B190" s="3">
        <v>29</v>
      </c>
      <c r="C190" s="30" t="s">
        <v>1163</v>
      </c>
      <c r="D190" s="63">
        <f>IF(C190="","",MIN(B190:B190))</f>
        <v>29</v>
      </c>
      <c r="E190" s="60">
        <f>IF(C190="","",MAX(B190:B190))</f>
        <v>29</v>
      </c>
      <c r="F190" s="29">
        <f>IF(C190="","",IF(C190="    N/A","",IF(COUNTIF(B190:B190,"&gt;-1")&gt;0,ROUND((SUM(B190:B190)+COUNTIF(B190:B190,-1))/COUNTIF(B190:B190,"&gt;-1"),T190),ROUND(AVERAGE(B190:B190),T190))))</f>
        <v>29</v>
      </c>
      <c r="G190" s="63">
        <f>IF(F190="","",IF(VLOOKUP(A190,Test_Limits,2,FALSE)="","",VLOOKUP(A190,Test_Limits,2,FALSE)))</f>
        <v>0</v>
      </c>
      <c r="H190" s="49" t="str">
        <f>IF(G190="","",IF(AND(D190&lt;G190,D190&lt;&gt;U190),IF(LEFT(VLOOKUP(A190,Test_Limits,5,FALSE),2)="PF","Fail","Info"),"Pass"))</f>
        <v>Pass</v>
      </c>
      <c r="I190" s="60">
        <f>IF(F190="","",IF(VLOOKUP(A190,Test_Limits,3,FALSE)="","",VLOOKUP(A190,Test_Limits,3,FALSE)))</f>
        <v>200</v>
      </c>
      <c r="J190" s="49" t="str">
        <f>IF(I190="","",IF(AND(E190&gt;I190,E190&lt;&gt;U190),IF(RIGHT(VLOOKUP(A190,Test_Limits,5,FALSE),2)="PF","Fail","Info"),"Pass"))</f>
        <v>Pass</v>
      </c>
      <c r="K190" s="39"/>
      <c r="L190" s="39"/>
      <c r="Q190" s="11"/>
      <c r="R190" s="177">
        <f t="shared" si="26"/>
        <v>-1000000</v>
      </c>
      <c r="S190" s="177">
        <f t="shared" si="27"/>
        <v>1000000</v>
      </c>
      <c r="T190" s="178">
        <f>VLOOKUP(A190,Test_Limits,6,FALSE)</f>
        <v>1</v>
      </c>
      <c r="U190" s="178" t="str">
        <f>IF(VLOOKUP(A190,Test_Limits,7,FALSE)&lt;&gt;"",VLOOKUP(A190,Test_Limits,7,FALSE),"")</f>
        <v/>
      </c>
      <c r="V190" s="177">
        <f>IF(H190="",0,VLOOKUP(A190,Test_Limits,8,FALSE))</f>
        <v>0</v>
      </c>
      <c r="W190" s="177">
        <f t="shared" si="22"/>
        <v>0</v>
      </c>
      <c r="X190" s="177">
        <f>IF(J190="",0,VLOOKUP(A190,Test_Limits,9,FALSE))</f>
        <v>0</v>
      </c>
      <c r="Y190" s="177">
        <f t="shared" si="23"/>
        <v>0</v>
      </c>
    </row>
    <row r="191" spans="1:25" ht="13.5" x14ac:dyDescent="0.25">
      <c r="A191" s="1" t="s">
        <v>245</v>
      </c>
      <c r="B191" s="3">
        <v>37</v>
      </c>
      <c r="C191" s="30" t="s">
        <v>1163</v>
      </c>
      <c r="D191" s="63">
        <f>IF(C191="","",MIN(B191:B191))</f>
        <v>37</v>
      </c>
      <c r="E191" s="60">
        <f>IF(C191="","",MAX(B191:B191))</f>
        <v>37</v>
      </c>
      <c r="F191" s="29">
        <f>IF(C191="","",IF(C191="    N/A","",IF(COUNTIF(B191:B191,"&gt;-1")&gt;0,ROUND((SUM(B191:B191)+COUNTIF(B191:B191,-1))/COUNTIF(B191:B191,"&gt;-1"),T191),ROUND(AVERAGE(B191:B191),T191))))</f>
        <v>37</v>
      </c>
      <c r="G191" s="63">
        <f>IF(F191="","",IF(VLOOKUP(A191,Test_Limits,2,FALSE)="","",VLOOKUP(A191,Test_Limits,2,FALSE)))</f>
        <v>0</v>
      </c>
      <c r="H191" s="49" t="str">
        <f>IF(G191="","",IF(AND(D191&lt;G191,D191&lt;&gt;U191),IF(LEFT(VLOOKUP(A191,Test_Limits,5,FALSE),2)="PF","Fail","Info"),"Pass"))</f>
        <v>Pass</v>
      </c>
      <c r="I191" s="60">
        <f>IF(F191="","",IF(VLOOKUP(A191,Test_Limits,3,FALSE)="","",VLOOKUP(A191,Test_Limits,3,FALSE)))</f>
        <v>200</v>
      </c>
      <c r="J191" s="49" t="str">
        <f>IF(I191="","",IF(AND(E191&gt;I191,E191&lt;&gt;U191),IF(RIGHT(VLOOKUP(A191,Test_Limits,5,FALSE),2)="PF","Fail","Info"),"Pass"))</f>
        <v>Pass</v>
      </c>
      <c r="K191" s="39"/>
      <c r="L191" s="39"/>
      <c r="Q191" s="11"/>
      <c r="R191" s="177">
        <f t="shared" si="26"/>
        <v>-1000000</v>
      </c>
      <c r="S191" s="177">
        <f t="shared" si="27"/>
        <v>1000000</v>
      </c>
      <c r="T191" s="178">
        <f>VLOOKUP(A191,Test_Limits,6,FALSE)</f>
        <v>1</v>
      </c>
      <c r="U191" s="178" t="str">
        <f>IF(VLOOKUP(A191,Test_Limits,7,FALSE)&lt;&gt;"",VLOOKUP(A191,Test_Limits,7,FALSE),"")</f>
        <v/>
      </c>
      <c r="V191" s="177">
        <f>IF(H191="",0,VLOOKUP(A191,Test_Limits,8,FALSE))</f>
        <v>0</v>
      </c>
      <c r="W191" s="177">
        <f t="shared" si="22"/>
        <v>0</v>
      </c>
      <c r="X191" s="177">
        <f>IF(J191="",0,VLOOKUP(A191,Test_Limits,9,FALSE))</f>
        <v>0</v>
      </c>
      <c r="Y191" s="177">
        <f t="shared" si="23"/>
        <v>0</v>
      </c>
    </row>
    <row r="192" spans="1:25" ht="13.5" x14ac:dyDescent="0.25">
      <c r="A192" s="1" t="s">
        <v>246</v>
      </c>
      <c r="B192" s="3">
        <v>53.41</v>
      </c>
      <c r="C192" s="30" t="s">
        <v>1161</v>
      </c>
      <c r="D192" s="63">
        <f>IF(C192="","",MIN(B192:B192))</f>
        <v>53.41</v>
      </c>
      <c r="E192" s="60">
        <f>IF(C192="","",MAX(B192:B192))</f>
        <v>53.41</v>
      </c>
      <c r="F192" s="29">
        <f>IF(C192="","",IF(C192="    N/A","",IF(COUNTIF(B192:B192,"&gt;-1")&gt;0,ROUND((SUM(B192:B192)+COUNTIF(B192:B192,-1))/COUNTIF(B192:B192,"&gt;-1"),T192),ROUND(AVERAGE(B192:B192),T192))))</f>
        <v>53.41</v>
      </c>
      <c r="G192" s="63">
        <f>IF(F192="","",IF(VLOOKUP(A192,Test_Limits,2,FALSE)="","",VLOOKUP(A192,Test_Limits,2,FALSE)))</f>
        <v>52</v>
      </c>
      <c r="H192" s="49" t="str">
        <f>IF(G192="","",IF(AND(D192&lt;G192,D192&lt;&gt;U192),IF(LEFT(VLOOKUP(A192,Test_Limits,5,FALSE),2)="PF","Fail","Info"),"Pass"))</f>
        <v>Pass</v>
      </c>
      <c r="I192" s="60">
        <f>IF(F192="","",IF(VLOOKUP(A192,Test_Limits,3,FALSE)="","",VLOOKUP(A192,Test_Limits,3,FALSE)))</f>
        <v>57</v>
      </c>
      <c r="J192" s="49" t="str">
        <f>IF(I192="","",IF(AND(E192&gt;I192,E192&lt;&gt;U192),IF(RIGHT(VLOOKUP(A192,Test_Limits,5,FALSE),2)="PF","Fail","Info"),"Pass"))</f>
        <v>Pass</v>
      </c>
      <c r="K192" s="39"/>
      <c r="L192" s="39"/>
      <c r="Q192" s="11"/>
      <c r="R192" s="177">
        <f t="shared" si="26"/>
        <v>-1000000</v>
      </c>
      <c r="S192" s="177">
        <f t="shared" si="27"/>
        <v>1000000</v>
      </c>
      <c r="T192" s="178">
        <f>VLOOKUP(A192,Test_Limits,6,FALSE)</f>
        <v>2</v>
      </c>
      <c r="U192" s="178" t="str">
        <f>IF(VLOOKUP(A192,Test_Limits,7,FALSE)&lt;&gt;"",VLOOKUP(A192,Test_Limits,7,FALSE),"")</f>
        <v/>
      </c>
      <c r="V192" s="177">
        <f>IF(H192="",0,VLOOKUP(A192,Test_Limits,8,FALSE))</f>
        <v>0</v>
      </c>
      <c r="W192" s="177">
        <f t="shared" si="22"/>
        <v>0</v>
      </c>
      <c r="X192" s="177">
        <f>IF(J192="",0,VLOOKUP(A192,Test_Limits,9,FALSE))</f>
        <v>1</v>
      </c>
      <c r="Y192" s="177">
        <f t="shared" si="23"/>
        <v>1</v>
      </c>
    </row>
    <row r="193" spans="1:25" ht="13.5" x14ac:dyDescent="0.25">
      <c r="A193" s="1" t="s">
        <v>247</v>
      </c>
      <c r="B193" s="3">
        <v>53.28</v>
      </c>
      <c r="C193" s="30" t="s">
        <v>1161</v>
      </c>
      <c r="D193" s="63">
        <f>IF(C193="","",MIN(B193:B193))</f>
        <v>53.28</v>
      </c>
      <c r="E193" s="60">
        <f>IF(C193="","",MAX(B193:B193))</f>
        <v>53.28</v>
      </c>
      <c r="F193" s="29">
        <f>IF(C193="","",IF(C193="    N/A","",IF(COUNTIF(B193:B193,"&gt;-1")&gt;0,ROUND((SUM(B193:B193)+COUNTIF(B193:B193,-1))/COUNTIF(B193:B193,"&gt;-1"),T193),ROUND(AVERAGE(B193:B193),T193))))</f>
        <v>53.28</v>
      </c>
      <c r="G193" s="63">
        <f>IF(F193="","",IF(VLOOKUP(A193,Test_Limits,2,FALSE)="","",VLOOKUP(A193,Test_Limits,2,FALSE)))</f>
        <v>52</v>
      </c>
      <c r="H193" s="49" t="str">
        <f>IF(G193="","",IF(AND(D193&lt;G193,D193&lt;&gt;U193),IF(LEFT(VLOOKUP(A193,Test_Limits,5,FALSE),2)="PF","Fail","Info"),"Pass"))</f>
        <v>Pass</v>
      </c>
      <c r="I193" s="60">
        <f>IF(F193="","",IF(VLOOKUP(A193,Test_Limits,3,FALSE)="","",VLOOKUP(A193,Test_Limits,3,FALSE)))</f>
        <v>57</v>
      </c>
      <c r="J193" s="49" t="str">
        <f>IF(I193="","",IF(AND(E193&gt;I193,E193&lt;&gt;U193),IF(RIGHT(VLOOKUP(A193,Test_Limits,5,FALSE),2)="PF","Fail","Info"),"Pass"))</f>
        <v>Pass</v>
      </c>
      <c r="K193" s="39"/>
      <c r="L193" s="39"/>
      <c r="Q193" s="11"/>
      <c r="R193" s="177">
        <f t="shared" si="26"/>
        <v>-1000000</v>
      </c>
      <c r="S193" s="177">
        <f t="shared" si="27"/>
        <v>1000000</v>
      </c>
      <c r="T193" s="178">
        <f>VLOOKUP(A193,Test_Limits,6,FALSE)</f>
        <v>2</v>
      </c>
      <c r="U193" s="178" t="str">
        <f>IF(VLOOKUP(A193,Test_Limits,7,FALSE)&lt;&gt;"",VLOOKUP(A193,Test_Limits,7,FALSE),"")</f>
        <v/>
      </c>
      <c r="V193" s="177">
        <f>IF(H193="",0,VLOOKUP(A193,Test_Limits,8,FALSE))</f>
        <v>0</v>
      </c>
      <c r="W193" s="177">
        <f t="shared" si="22"/>
        <v>0</v>
      </c>
      <c r="X193" s="177">
        <f>IF(J193="",0,VLOOKUP(A193,Test_Limits,9,FALSE))</f>
        <v>1</v>
      </c>
      <c r="Y193" s="177">
        <f t="shared" si="23"/>
        <v>1</v>
      </c>
    </row>
    <row r="194" spans="1:25" ht="13.5" x14ac:dyDescent="0.25">
      <c r="A194" s="1" t="s">
        <v>1164</v>
      </c>
      <c r="B194" s="3"/>
      <c r="C194" s="30"/>
      <c r="D194" s="63" t="str">
        <f>IF(C194="","",MIN(B194:B194))</f>
        <v/>
      </c>
      <c r="E194" s="60" t="str">
        <f>IF(C194="","",MAX(B194:B194))</f>
        <v/>
      </c>
      <c r="F194" s="29" t="str">
        <f>IF(C194="","",IF(C194="    N/A","",IF(COUNTIF(B194:B194,"&gt;-1")&gt;0,ROUND((SUM(B194:B194)+COUNTIF(B194:B194,-1))/COUNTIF(B194:B194,"&gt;-1"),T194),ROUND(AVERAGE(B194:B194),T194))))</f>
        <v/>
      </c>
      <c r="G194" s="63" t="str">
        <f>IF(F194="","",IF(VLOOKUP(A194,Test_Limits,2,FALSE)="","",VLOOKUP(A194,Test_Limits,2,FALSE)))</f>
        <v/>
      </c>
      <c r="H194" s="49" t="str">
        <f>IF(G194="","",IF(AND(D194&lt;G194,D194&lt;&gt;U194),IF(LEFT(VLOOKUP(A194,Test_Limits,5,FALSE),2)="PF","Fail","Info"),"Pass"))</f>
        <v/>
      </c>
      <c r="I194" s="60" t="str">
        <f>IF(F194="","",IF(VLOOKUP(A194,Test_Limits,3,FALSE)="","",VLOOKUP(A194,Test_Limits,3,FALSE)))</f>
        <v/>
      </c>
      <c r="J194" s="49" t="str">
        <f>IF(I194="","",IF(AND(E194&gt;I194,E194&lt;&gt;U194),IF(RIGHT(VLOOKUP(A194,Test_Limits,5,FALSE),2)="PF","Fail","Info"),"Pass"))</f>
        <v/>
      </c>
      <c r="K194" s="39"/>
      <c r="L194" s="39"/>
      <c r="Q194" s="11"/>
      <c r="R194" s="177">
        <f t="shared" si="26"/>
        <v>-1000000</v>
      </c>
      <c r="S194" s="177">
        <f t="shared" si="27"/>
        <v>1000000</v>
      </c>
      <c r="T194" s="178" t="e">
        <f>VLOOKUP(A194,Test_Limits,6,FALSE)</f>
        <v>#N/A</v>
      </c>
      <c r="U194" s="178" t="e">
        <f>IF(VLOOKUP(A194,Test_Limits,7,FALSE)&lt;&gt;"",VLOOKUP(A194,Test_Limits,7,FALSE),"")</f>
        <v>#N/A</v>
      </c>
      <c r="V194" s="177">
        <f>IF(H194="",0,VLOOKUP(A194,Test_Limits,8,FALSE))</f>
        <v>0</v>
      </c>
      <c r="W194" s="177">
        <f t="shared" si="22"/>
        <v>0</v>
      </c>
      <c r="X194" s="177">
        <f>IF(J194="",0,VLOOKUP(A194,Test_Limits,9,FALSE))</f>
        <v>0</v>
      </c>
      <c r="Y194" s="177">
        <f t="shared" si="23"/>
        <v>0</v>
      </c>
    </row>
    <row r="195" spans="1:25" ht="13.5" x14ac:dyDescent="0.25">
      <c r="A195" s="1" t="s">
        <v>467</v>
      </c>
      <c r="B195" s="3">
        <v>8</v>
      </c>
      <c r="C195" s="30" t="s">
        <v>1141</v>
      </c>
      <c r="D195" s="63">
        <f>IF(C195="","",MIN(B195:B195))</f>
        <v>8</v>
      </c>
      <c r="E195" s="60">
        <f>IF(C195="","",MAX(B195:B195))</f>
        <v>8</v>
      </c>
      <c r="F195" s="29">
        <f>IF(C195="","",IF(C195="    N/A","",IF(COUNTIF(B195:B195,"&gt;-1")&gt;0,ROUND((SUM(B195:B195)+COUNTIF(B195:B195,-1))/COUNTIF(B195:B195,"&gt;-1"),T195),ROUND(AVERAGE(B195:B195),T195))))</f>
        <v>8</v>
      </c>
      <c r="G195" s="63">
        <f>IF(F195="","",IF(VLOOKUP(A195,Test_Limits,2,FALSE)="","",VLOOKUP(A195,Test_Limits,2,FALSE)))</f>
        <v>1</v>
      </c>
      <c r="H195" s="49" t="str">
        <f>IF(G195="","",IF(AND(D195&lt;G195,D195&lt;&gt;U195),IF(LEFT(VLOOKUP(A195,Test_Limits,5,FALSE),2)="PF","Fail","Info"),"Pass"))</f>
        <v>Pass</v>
      </c>
      <c r="I195" s="60">
        <f>IF(F195="","",IF(VLOOKUP(A195,Test_Limits,3,FALSE)="","",VLOOKUP(A195,Test_Limits,3,FALSE)))</f>
        <v>8</v>
      </c>
      <c r="J195" s="49" t="str">
        <f>IF(I195="","",IF(AND(E195&gt;I195,E195&lt;&gt;U195),IF(RIGHT(VLOOKUP(A195,Test_Limits,5,FALSE),2)="PF","Fail","Info"),"Pass"))</f>
        <v>Pass</v>
      </c>
      <c r="K195" s="39"/>
      <c r="L195" s="39"/>
      <c r="Q195" s="11"/>
      <c r="R195" s="177">
        <f t="shared" si="26"/>
        <v>-1000000</v>
      </c>
      <c r="S195" s="177">
        <f t="shared" si="27"/>
        <v>1000000</v>
      </c>
      <c r="T195" s="178">
        <f>VLOOKUP(A195,Test_Limits,6,FALSE)</f>
        <v>0</v>
      </c>
      <c r="U195" s="178">
        <f>IF(VLOOKUP(A195,Test_Limits,7,FALSE)&lt;&gt;"",VLOOKUP(A195,Test_Limits,7,FALSE),"")</f>
        <v>-1</v>
      </c>
      <c r="V195" s="177">
        <f>IF(H195="",0,VLOOKUP(A195,Test_Limits,8,FALSE))</f>
        <v>0</v>
      </c>
      <c r="W195" s="177">
        <f t="shared" si="22"/>
        <v>0</v>
      </c>
      <c r="X195" s="177">
        <f>IF(J195="",0,VLOOKUP(A195,Test_Limits,9,FALSE))</f>
        <v>0</v>
      </c>
      <c r="Y195" s="177">
        <f t="shared" si="23"/>
        <v>0</v>
      </c>
    </row>
    <row r="196" spans="1:25" ht="13.5" x14ac:dyDescent="0.25">
      <c r="A196" s="1" t="s">
        <v>468</v>
      </c>
      <c r="B196" s="3">
        <v>4.0999999999999996</v>
      </c>
      <c r="C196" s="30" t="s">
        <v>1165</v>
      </c>
      <c r="D196" s="63">
        <f>IF(C196="","",MIN(B196:B196))</f>
        <v>4.0999999999999996</v>
      </c>
      <c r="E196" s="60">
        <f>IF(C196="","",MAX(B196:B196))</f>
        <v>4.0999999999999996</v>
      </c>
      <c r="F196" s="29">
        <f>IF(C196="","",IF(C196="    N/A","",IF(COUNTIF(B196:B196,"&gt;-1")&gt;0,ROUND((SUM(B196:B196)+COUNTIF(B196:B196,-1))/COUNTIF(B196:B196,"&gt;-1"),T196),ROUND(AVERAGE(B196:B196),T196))))</f>
        <v>4.0999999999999996</v>
      </c>
      <c r="G196" s="63">
        <f>IF(F196="","",IF(VLOOKUP(A196,Test_Limits,2,FALSE)="","",VLOOKUP(A196,Test_Limits,2,FALSE)))</f>
        <v>3.9</v>
      </c>
      <c r="H196" s="49" t="str">
        <f>IF(G196="","",IF(AND(D196&lt;G196,D196&lt;&gt;U196),IF(LEFT(VLOOKUP(A196,Test_Limits,5,FALSE),2)="PF","Fail","Info"),"Pass"))</f>
        <v>Pass</v>
      </c>
      <c r="I196" s="60">
        <f>IF(F196="","",IF(VLOOKUP(A196,Test_Limits,3,FALSE)="","",VLOOKUP(A196,Test_Limits,3,FALSE)))</f>
        <v>99.9</v>
      </c>
      <c r="J196" s="49" t="str">
        <f>IF(I196="","",IF(AND(E196&gt;I196,E196&lt;&gt;U196),IF(RIGHT(VLOOKUP(A196,Test_Limits,5,FALSE),2)="PF","Fail","Info"),"Pass"))</f>
        <v>Pass</v>
      </c>
      <c r="K196" s="39"/>
      <c r="L196" s="39"/>
      <c r="Q196" s="11"/>
      <c r="R196" s="177">
        <f t="shared" si="26"/>
        <v>-1000000</v>
      </c>
      <c r="S196" s="177">
        <f t="shared" si="27"/>
        <v>1000000</v>
      </c>
      <c r="T196" s="178">
        <f>VLOOKUP(A196,Test_Limits,6,FALSE)</f>
        <v>1</v>
      </c>
      <c r="U196" s="178" t="str">
        <f>IF(VLOOKUP(A196,Test_Limits,7,FALSE)&lt;&gt;"",VLOOKUP(A196,Test_Limits,7,FALSE),"")</f>
        <v/>
      </c>
      <c r="V196" s="177">
        <f>IF(H196="",0,VLOOKUP(A196,Test_Limits,8,FALSE))</f>
        <v>0</v>
      </c>
      <c r="W196" s="177">
        <f t="shared" si="22"/>
        <v>0</v>
      </c>
      <c r="X196" s="177">
        <f>IF(J196="",0,VLOOKUP(A196,Test_Limits,9,FALSE))</f>
        <v>0</v>
      </c>
      <c r="Y196" s="177">
        <f t="shared" si="23"/>
        <v>0</v>
      </c>
    </row>
    <row r="197" spans="1:25" ht="13.5" x14ac:dyDescent="0.25">
      <c r="A197" s="1" t="s">
        <v>476</v>
      </c>
      <c r="B197" s="3">
        <v>106.3</v>
      </c>
      <c r="C197" s="30" t="s">
        <v>1166</v>
      </c>
      <c r="D197" s="63">
        <f>IF(C197="","",MIN(B197:B197))</f>
        <v>106.3</v>
      </c>
      <c r="E197" s="60">
        <f>IF(C197="","",MAX(B197:B197))</f>
        <v>106.3</v>
      </c>
      <c r="F197" s="29">
        <f>IF(C197="","",IF(C197="    N/A","",IF(COUNTIF(B197:B197,"&gt;-1")&gt;0,ROUND((SUM(B197:B197)+COUNTIF(B197:B197,-1))/COUNTIF(B197:B197,"&gt;-1"),T197),ROUND(AVERAGE(B197:B197),T197))))</f>
        <v>106.3</v>
      </c>
      <c r="G197" s="63">
        <f>IF(F197="","",IF(VLOOKUP(A197,Test_Limits,2,FALSE)="","",VLOOKUP(A197,Test_Limits,2,FALSE)))</f>
        <v>100</v>
      </c>
      <c r="H197" s="49" t="str">
        <f>IF(G197="","",IF(AND(D197&lt;G197,D197&lt;&gt;U197),IF(LEFT(VLOOKUP(A197,Test_Limits,5,FALSE),2)="PF","Fail","Info"),"Pass"))</f>
        <v>Pass</v>
      </c>
      <c r="I197" s="60">
        <f>IF(F197="","",IF(VLOOKUP(A197,Test_Limits,3,FALSE)="","",VLOOKUP(A197,Test_Limits,3,FALSE)))</f>
        <v>125</v>
      </c>
      <c r="J197" s="49" t="str">
        <f>IF(I197="","",IF(AND(E197&gt;I197,E197&lt;&gt;U197),IF(RIGHT(VLOOKUP(A197,Test_Limits,5,FALSE),2)="PF","Fail","Info"),"Pass"))</f>
        <v>Pass</v>
      </c>
      <c r="K197" s="39"/>
      <c r="L197" s="39"/>
      <c r="Q197" s="11"/>
      <c r="R197" s="177">
        <f t="shared" si="26"/>
        <v>-1000000</v>
      </c>
      <c r="S197" s="177">
        <f t="shared" si="27"/>
        <v>1000000</v>
      </c>
      <c r="T197" s="178">
        <f>VLOOKUP(A197,Test_Limits,6,FALSE)</f>
        <v>1</v>
      </c>
      <c r="U197" s="178" t="str">
        <f>IF(VLOOKUP(A197,Test_Limits,7,FALSE)&lt;&gt;"",VLOOKUP(A197,Test_Limits,7,FALSE),"")</f>
        <v/>
      </c>
      <c r="V197" s="177">
        <f>IF(H197="",0,VLOOKUP(A197,Test_Limits,8,FALSE))</f>
        <v>0</v>
      </c>
      <c r="W197" s="177">
        <f t="shared" si="22"/>
        <v>0</v>
      </c>
      <c r="X197" s="177">
        <f>IF(J197="",0,VLOOKUP(A197,Test_Limits,9,FALSE))</f>
        <v>5</v>
      </c>
      <c r="Y197" s="177">
        <f t="shared" si="23"/>
        <v>5</v>
      </c>
    </row>
    <row r="198" spans="1:25" ht="13.5" x14ac:dyDescent="0.25">
      <c r="A198" s="1" t="s">
        <v>469</v>
      </c>
      <c r="B198" s="3">
        <v>7.1</v>
      </c>
      <c r="C198" s="30" t="s">
        <v>1165</v>
      </c>
      <c r="D198" s="63">
        <f>IF(C198="","",MIN(B198:B198))</f>
        <v>7.1</v>
      </c>
      <c r="E198" s="60">
        <f>IF(C198="","",MAX(B198:B198))</f>
        <v>7.1</v>
      </c>
      <c r="F198" s="29">
        <f>IF(C198="","",IF(C198="    N/A","",IF(COUNTIF(B198:B198,"&gt;-1")&gt;0,ROUND((SUM(B198:B198)+COUNTIF(B198:B198,-1))/COUNTIF(B198:B198,"&gt;-1"),T198),ROUND(AVERAGE(B198:B198),T198))))</f>
        <v>7.1</v>
      </c>
      <c r="G198" s="63">
        <f>IF(F198="","",IF(VLOOKUP(A198,Test_Limits,2,FALSE)="","",VLOOKUP(A198,Test_Limits,2,FALSE)))</f>
        <v>3.9</v>
      </c>
      <c r="H198" s="49" t="str">
        <f>IF(G198="","",IF(AND(D198&lt;G198,D198&lt;&gt;U198),IF(LEFT(VLOOKUP(A198,Test_Limits,5,FALSE),2)="PF","Fail","Info"),"Pass"))</f>
        <v>Pass</v>
      </c>
      <c r="I198" s="60">
        <f>IF(F198="","",IF(VLOOKUP(A198,Test_Limits,3,FALSE)="","",VLOOKUP(A198,Test_Limits,3,FALSE)))</f>
        <v>99.9</v>
      </c>
      <c r="J198" s="49" t="str">
        <f>IF(I198="","",IF(AND(E198&gt;I198,E198&lt;&gt;U198),IF(RIGHT(VLOOKUP(A198,Test_Limits,5,FALSE),2)="PF","Fail","Info"),"Pass"))</f>
        <v>Pass</v>
      </c>
      <c r="K198" s="39"/>
      <c r="L198" s="39"/>
      <c r="Q198" s="11"/>
      <c r="R198" s="177">
        <f t="shared" si="26"/>
        <v>-1000000</v>
      </c>
      <c r="S198" s="177">
        <f t="shared" si="27"/>
        <v>1000000</v>
      </c>
      <c r="T198" s="178">
        <f>VLOOKUP(A198,Test_Limits,6,FALSE)</f>
        <v>1</v>
      </c>
      <c r="U198" s="178" t="str">
        <f>IF(VLOOKUP(A198,Test_Limits,7,FALSE)&lt;&gt;"",VLOOKUP(A198,Test_Limits,7,FALSE),"")</f>
        <v/>
      </c>
      <c r="V198" s="177">
        <f>IF(H198="",0,VLOOKUP(A198,Test_Limits,8,FALSE))</f>
        <v>5</v>
      </c>
      <c r="W198" s="177">
        <f t="shared" si="22"/>
        <v>5</v>
      </c>
      <c r="X198" s="177">
        <f>IF(J198="",0,VLOOKUP(A198,Test_Limits,9,FALSE))</f>
        <v>0</v>
      </c>
      <c r="Y198" s="177">
        <f t="shared" si="23"/>
        <v>0</v>
      </c>
    </row>
    <row r="199" spans="1:25" ht="13.5" x14ac:dyDescent="0.25">
      <c r="A199" s="1" t="s">
        <v>477</v>
      </c>
      <c r="B199" s="3">
        <v>107.2</v>
      </c>
      <c r="C199" s="30" t="s">
        <v>1166</v>
      </c>
      <c r="D199" s="63">
        <f>IF(C199="","",MIN(B199:B199))</f>
        <v>107.2</v>
      </c>
      <c r="E199" s="60">
        <f>IF(C199="","",MAX(B199:B199))</f>
        <v>107.2</v>
      </c>
      <c r="F199" s="29">
        <f>IF(C199="","",IF(C199="    N/A","",IF(COUNTIF(B199:B199,"&gt;-1")&gt;0,ROUND((SUM(B199:B199)+COUNTIF(B199:B199,-1))/COUNTIF(B199:B199,"&gt;-1"),T199),ROUND(AVERAGE(B199:B199),T199))))</f>
        <v>107.2</v>
      </c>
      <c r="G199" s="63">
        <f>IF(F199="","",IF(VLOOKUP(A199,Test_Limits,2,FALSE)="","",VLOOKUP(A199,Test_Limits,2,FALSE)))</f>
        <v>100</v>
      </c>
      <c r="H199" s="49" t="str">
        <f>IF(G199="","",IF(AND(D199&lt;G199,D199&lt;&gt;U199),IF(LEFT(VLOOKUP(A199,Test_Limits,5,FALSE),2)="PF","Fail","Info"),"Pass"))</f>
        <v>Pass</v>
      </c>
      <c r="I199" s="60">
        <f>IF(F199="","",IF(VLOOKUP(A199,Test_Limits,3,FALSE)="","",VLOOKUP(A199,Test_Limits,3,FALSE)))</f>
        <v>125</v>
      </c>
      <c r="J199" s="49" t="str">
        <f>IF(I199="","",IF(AND(E199&gt;I199,E199&lt;&gt;U199),IF(RIGHT(VLOOKUP(A199,Test_Limits,5,FALSE),2)="PF","Fail","Info"),"Pass"))</f>
        <v>Pass</v>
      </c>
      <c r="K199" s="39"/>
      <c r="L199" s="39"/>
      <c r="Q199" s="11"/>
      <c r="R199" s="177">
        <f t="shared" si="26"/>
        <v>-1000000</v>
      </c>
      <c r="S199" s="177">
        <f t="shared" si="27"/>
        <v>1000000</v>
      </c>
      <c r="T199" s="178">
        <f>VLOOKUP(A199,Test_Limits,6,FALSE)</f>
        <v>1</v>
      </c>
      <c r="U199" s="178" t="str">
        <f>IF(VLOOKUP(A199,Test_Limits,7,FALSE)&lt;&gt;"",VLOOKUP(A199,Test_Limits,7,FALSE),"")</f>
        <v/>
      </c>
      <c r="V199" s="177">
        <f>IF(H199="",0,VLOOKUP(A199,Test_Limits,8,FALSE))</f>
        <v>0</v>
      </c>
      <c r="W199" s="177">
        <f t="shared" si="22"/>
        <v>0</v>
      </c>
      <c r="X199" s="177">
        <f>IF(J199="",0,VLOOKUP(A199,Test_Limits,9,FALSE))</f>
        <v>5</v>
      </c>
      <c r="Y199" s="177">
        <f t="shared" si="23"/>
        <v>5</v>
      </c>
    </row>
    <row r="200" spans="1:25" ht="13.5" x14ac:dyDescent="0.25">
      <c r="A200" s="1" t="s">
        <v>470</v>
      </c>
      <c r="B200" s="3">
        <v>15</v>
      </c>
      <c r="C200" s="30" t="s">
        <v>1165</v>
      </c>
      <c r="D200" s="63">
        <f>IF(C200="","",MIN(B200:B200))</f>
        <v>15</v>
      </c>
      <c r="E200" s="60">
        <f>IF(C200="","",MAX(B200:B200))</f>
        <v>15</v>
      </c>
      <c r="F200" s="29">
        <f>IF(C200="","",IF(C200="    N/A","",IF(COUNTIF(B200:B200,"&gt;-1")&gt;0,ROUND((SUM(B200:B200)+COUNTIF(B200:B200,-1))/COUNTIF(B200:B200,"&gt;-1"),T200),ROUND(AVERAGE(B200:B200),T200))))</f>
        <v>15</v>
      </c>
      <c r="G200" s="63">
        <f>IF(F200="","",IF(VLOOKUP(A200,Test_Limits,2,FALSE)="","",VLOOKUP(A200,Test_Limits,2,FALSE)))</f>
        <v>3.9</v>
      </c>
      <c r="H200" s="49" t="str">
        <f>IF(G200="","",IF(AND(D200&lt;G200,D200&lt;&gt;U200),IF(LEFT(VLOOKUP(A200,Test_Limits,5,FALSE),2)="PF","Fail","Info"),"Pass"))</f>
        <v>Pass</v>
      </c>
      <c r="I200" s="60">
        <f>IF(F200="","",IF(VLOOKUP(A200,Test_Limits,3,FALSE)="","",VLOOKUP(A200,Test_Limits,3,FALSE)))</f>
        <v>99.9</v>
      </c>
      <c r="J200" s="49" t="str">
        <f>IF(I200="","",IF(AND(E200&gt;I200,E200&lt;&gt;U200),IF(RIGHT(VLOOKUP(A200,Test_Limits,5,FALSE),2)="PF","Fail","Info"),"Pass"))</f>
        <v>Pass</v>
      </c>
      <c r="K200" s="39"/>
      <c r="L200" s="39"/>
      <c r="Q200" s="11"/>
      <c r="R200" s="177">
        <f t="shared" si="26"/>
        <v>-1000000</v>
      </c>
      <c r="S200" s="177">
        <f t="shared" si="27"/>
        <v>1000000</v>
      </c>
      <c r="T200" s="178">
        <f>VLOOKUP(A200,Test_Limits,6,FALSE)</f>
        <v>1</v>
      </c>
      <c r="U200" s="178" t="str">
        <f>IF(VLOOKUP(A200,Test_Limits,7,FALSE)&lt;&gt;"",VLOOKUP(A200,Test_Limits,7,FALSE),"")</f>
        <v/>
      </c>
      <c r="V200" s="177">
        <f>IF(H200="",0,VLOOKUP(A200,Test_Limits,8,FALSE))</f>
        <v>5</v>
      </c>
      <c r="W200" s="177">
        <f t="shared" si="22"/>
        <v>5</v>
      </c>
      <c r="X200" s="177">
        <f>IF(J200="",0,VLOOKUP(A200,Test_Limits,9,FALSE))</f>
        <v>0</v>
      </c>
      <c r="Y200" s="177">
        <f t="shared" si="23"/>
        <v>0</v>
      </c>
    </row>
    <row r="201" spans="1:25" ht="13.5" x14ac:dyDescent="0.25">
      <c r="A201" s="1" t="s">
        <v>478</v>
      </c>
      <c r="B201" s="3">
        <v>112.3</v>
      </c>
      <c r="C201" s="30" t="s">
        <v>1166</v>
      </c>
      <c r="D201" s="63">
        <f>IF(C201="","",MIN(B201:B201))</f>
        <v>112.3</v>
      </c>
      <c r="E201" s="60">
        <f>IF(C201="","",MAX(B201:B201))</f>
        <v>112.3</v>
      </c>
      <c r="F201" s="29">
        <f>IF(C201="","",IF(C201="    N/A","",IF(COUNTIF(B201:B201,"&gt;-1")&gt;0,ROUND((SUM(B201:B201)+COUNTIF(B201:B201,-1))/COUNTIF(B201:B201,"&gt;-1"),T201),ROUND(AVERAGE(B201:B201),T201))))</f>
        <v>112.3</v>
      </c>
      <c r="G201" s="63">
        <f>IF(F201="","",IF(VLOOKUP(A201,Test_Limits,2,FALSE)="","",VLOOKUP(A201,Test_Limits,2,FALSE)))</f>
        <v>100</v>
      </c>
      <c r="H201" s="49" t="str">
        <f>IF(G201="","",IF(AND(D201&lt;G201,D201&lt;&gt;U201),IF(LEFT(VLOOKUP(A201,Test_Limits,5,FALSE),2)="PF","Fail","Info"),"Pass"))</f>
        <v>Pass</v>
      </c>
      <c r="I201" s="60">
        <f>IF(F201="","",IF(VLOOKUP(A201,Test_Limits,3,FALSE)="","",VLOOKUP(A201,Test_Limits,3,FALSE)))</f>
        <v>125</v>
      </c>
      <c r="J201" s="49" t="str">
        <f>IF(I201="","",IF(AND(E201&gt;I201,E201&lt;&gt;U201),IF(RIGHT(VLOOKUP(A201,Test_Limits,5,FALSE),2)="PF","Fail","Info"),"Pass"))</f>
        <v>Pass</v>
      </c>
      <c r="K201" s="39"/>
      <c r="L201" s="39"/>
      <c r="Q201" s="11"/>
      <c r="R201" s="177">
        <f t="shared" si="26"/>
        <v>-1000000</v>
      </c>
      <c r="S201" s="177">
        <f t="shared" si="27"/>
        <v>1000000</v>
      </c>
      <c r="T201" s="178">
        <f>VLOOKUP(A201,Test_Limits,6,FALSE)</f>
        <v>1</v>
      </c>
      <c r="U201" s="178" t="str">
        <f>IF(VLOOKUP(A201,Test_Limits,7,FALSE)&lt;&gt;"",VLOOKUP(A201,Test_Limits,7,FALSE),"")</f>
        <v/>
      </c>
      <c r="V201" s="177">
        <f>IF(H201="",0,VLOOKUP(A201,Test_Limits,8,FALSE))</f>
        <v>0</v>
      </c>
      <c r="W201" s="177">
        <f t="shared" si="22"/>
        <v>0</v>
      </c>
      <c r="X201" s="177">
        <f>IF(J201="",0,VLOOKUP(A201,Test_Limits,9,FALSE))</f>
        <v>5</v>
      </c>
      <c r="Y201" s="177">
        <f t="shared" si="23"/>
        <v>5</v>
      </c>
    </row>
    <row r="202" spans="1:25" ht="13.5" x14ac:dyDescent="0.25">
      <c r="A202" s="1" t="s">
        <v>471</v>
      </c>
      <c r="B202" s="3">
        <v>30.4</v>
      </c>
      <c r="C202" s="30" t="s">
        <v>1165</v>
      </c>
      <c r="D202" s="63">
        <f>IF(C202="","",MIN(B202:B202))</f>
        <v>30.4</v>
      </c>
      <c r="E202" s="60">
        <f>IF(C202="","",MAX(B202:B202))</f>
        <v>30.4</v>
      </c>
      <c r="F202" s="29">
        <f>IF(C202="","",IF(C202="    N/A","",IF(COUNTIF(B202:B202,"&gt;-1")&gt;0,ROUND((SUM(B202:B202)+COUNTIF(B202:B202,-1))/COUNTIF(B202:B202,"&gt;-1"),T202),ROUND(AVERAGE(B202:B202),T202))))</f>
        <v>30.4</v>
      </c>
      <c r="G202" s="63">
        <f>IF(F202="","",IF(VLOOKUP(A202,Test_Limits,2,FALSE)="","",VLOOKUP(A202,Test_Limits,2,FALSE)))</f>
        <v>3.9</v>
      </c>
      <c r="H202" s="49" t="str">
        <f>IF(G202="","",IF(AND(D202&lt;G202,D202&lt;&gt;U202),IF(LEFT(VLOOKUP(A202,Test_Limits,5,FALSE),2)="PF","Fail","Info"),"Pass"))</f>
        <v>Pass</v>
      </c>
      <c r="I202" s="60">
        <f>IF(F202="","",IF(VLOOKUP(A202,Test_Limits,3,FALSE)="","",VLOOKUP(A202,Test_Limits,3,FALSE)))</f>
        <v>99.9</v>
      </c>
      <c r="J202" s="49" t="str">
        <f>IF(I202="","",IF(AND(E202&gt;I202,E202&lt;&gt;U202),IF(RIGHT(VLOOKUP(A202,Test_Limits,5,FALSE),2)="PF","Fail","Info"),"Pass"))</f>
        <v>Pass</v>
      </c>
      <c r="K202" s="39"/>
      <c r="L202" s="39"/>
      <c r="Q202" s="11"/>
      <c r="R202" s="177">
        <f t="shared" si="26"/>
        <v>-1000000</v>
      </c>
      <c r="S202" s="177">
        <f t="shared" si="27"/>
        <v>1000000</v>
      </c>
      <c r="T202" s="178">
        <f>VLOOKUP(A202,Test_Limits,6,FALSE)</f>
        <v>1</v>
      </c>
      <c r="U202" s="178" t="str">
        <f>IF(VLOOKUP(A202,Test_Limits,7,FALSE)&lt;&gt;"",VLOOKUP(A202,Test_Limits,7,FALSE),"")</f>
        <v/>
      </c>
      <c r="V202" s="177">
        <f>IF(H202="",0,VLOOKUP(A202,Test_Limits,8,FALSE))</f>
        <v>5</v>
      </c>
      <c r="W202" s="177">
        <f t="shared" si="22"/>
        <v>5</v>
      </c>
      <c r="X202" s="177">
        <f>IF(J202="",0,VLOOKUP(A202,Test_Limits,9,FALSE))</f>
        <v>0</v>
      </c>
      <c r="Y202" s="177">
        <f t="shared" si="23"/>
        <v>0</v>
      </c>
    </row>
    <row r="203" spans="1:25" ht="13.5" x14ac:dyDescent="0.25">
      <c r="A203" s="1" t="s">
        <v>479</v>
      </c>
      <c r="B203" s="3">
        <v>112.3</v>
      </c>
      <c r="C203" s="30" t="s">
        <v>1166</v>
      </c>
      <c r="D203" s="63">
        <f>IF(C203="","",MIN(B203:B203))</f>
        <v>112.3</v>
      </c>
      <c r="E203" s="60">
        <f>IF(C203="","",MAX(B203:B203))</f>
        <v>112.3</v>
      </c>
      <c r="F203" s="29">
        <f>IF(C203="","",IF(C203="    N/A","",IF(COUNTIF(B203:B203,"&gt;-1")&gt;0,ROUND((SUM(B203:B203)+COUNTIF(B203:B203,-1))/COUNTIF(B203:B203,"&gt;-1"),T203),ROUND(AVERAGE(B203:B203),T203))))</f>
        <v>112.3</v>
      </c>
      <c r="G203" s="63">
        <f>IF(F203="","",IF(VLOOKUP(A203,Test_Limits,2,FALSE)="","",VLOOKUP(A203,Test_Limits,2,FALSE)))</f>
        <v>100</v>
      </c>
      <c r="H203" s="49" t="str">
        <f>IF(G203="","",IF(AND(D203&lt;G203,D203&lt;&gt;U203),IF(LEFT(VLOOKUP(A203,Test_Limits,5,FALSE),2)="PF","Fail","Info"),"Pass"))</f>
        <v>Pass</v>
      </c>
      <c r="I203" s="60">
        <f>IF(F203="","",IF(VLOOKUP(A203,Test_Limits,3,FALSE)="","",VLOOKUP(A203,Test_Limits,3,FALSE)))</f>
        <v>125</v>
      </c>
      <c r="J203" s="49" t="str">
        <f>IF(I203="","",IF(AND(E203&gt;I203,E203&lt;&gt;U203),IF(RIGHT(VLOOKUP(A203,Test_Limits,5,FALSE),2)="PF","Fail","Info"),"Pass"))</f>
        <v>Pass</v>
      </c>
      <c r="K203" s="39"/>
      <c r="L203" s="39"/>
      <c r="Q203" s="11"/>
      <c r="R203" s="177">
        <f t="shared" si="26"/>
        <v>-1000000</v>
      </c>
      <c r="S203" s="177">
        <f t="shared" si="27"/>
        <v>1000000</v>
      </c>
      <c r="T203" s="178">
        <f>VLOOKUP(A203,Test_Limits,6,FALSE)</f>
        <v>1</v>
      </c>
      <c r="U203" s="178" t="str">
        <f>IF(VLOOKUP(A203,Test_Limits,7,FALSE)&lt;&gt;"",VLOOKUP(A203,Test_Limits,7,FALSE),"")</f>
        <v/>
      </c>
      <c r="V203" s="177">
        <f>IF(H203="",0,VLOOKUP(A203,Test_Limits,8,FALSE))</f>
        <v>0</v>
      </c>
      <c r="W203" s="177">
        <f t="shared" si="22"/>
        <v>0</v>
      </c>
      <c r="X203" s="177">
        <f>IF(J203="",0,VLOOKUP(A203,Test_Limits,9,FALSE))</f>
        <v>5</v>
      </c>
      <c r="Y203" s="177">
        <f t="shared" si="23"/>
        <v>5</v>
      </c>
    </row>
    <row r="204" spans="1:25" ht="13.5" x14ac:dyDescent="0.25">
      <c r="A204" s="1" t="s">
        <v>472</v>
      </c>
      <c r="B204" s="3">
        <v>46</v>
      </c>
      <c r="C204" s="30" t="s">
        <v>1165</v>
      </c>
      <c r="D204" s="63">
        <f>IF(C204="","",MIN(B204:B204))</f>
        <v>46</v>
      </c>
      <c r="E204" s="60">
        <f>IF(C204="","",MAX(B204:B204))</f>
        <v>46</v>
      </c>
      <c r="F204" s="29">
        <f>IF(C204="","",IF(C204="    N/A","",IF(COUNTIF(B204:B204,"&gt;-1")&gt;0,ROUND((SUM(B204:B204)+COUNTIF(B204:B204,-1))/COUNTIF(B204:B204,"&gt;-1"),T204),ROUND(AVERAGE(B204:B204),T204))))</f>
        <v>46</v>
      </c>
      <c r="G204" s="63">
        <f>IF(F204="","",IF(VLOOKUP(A204,Test_Limits,2,FALSE)="","",VLOOKUP(A204,Test_Limits,2,FALSE)))</f>
        <v>3.9</v>
      </c>
      <c r="H204" s="49" t="str">
        <f>IF(G204="","",IF(AND(D204&lt;G204,D204&lt;&gt;U204),IF(LEFT(VLOOKUP(A204,Test_Limits,5,FALSE),2)="PF","Fail","Info"),"Pass"))</f>
        <v>Pass</v>
      </c>
      <c r="I204" s="60">
        <f>IF(F204="","",IF(VLOOKUP(A204,Test_Limits,3,FALSE)="","",VLOOKUP(A204,Test_Limits,3,FALSE)))</f>
        <v>99.9</v>
      </c>
      <c r="J204" s="49" t="str">
        <f>IF(I204="","",IF(AND(E204&gt;I204,E204&lt;&gt;U204),IF(RIGHT(VLOOKUP(A204,Test_Limits,5,FALSE),2)="PF","Fail","Info"),"Pass"))</f>
        <v>Pass</v>
      </c>
      <c r="K204" s="39"/>
      <c r="L204" s="39"/>
      <c r="Q204" s="11"/>
      <c r="R204" s="177">
        <f t="shared" si="26"/>
        <v>-1000000</v>
      </c>
      <c r="S204" s="177">
        <f t="shared" si="27"/>
        <v>1000000</v>
      </c>
      <c r="T204" s="178">
        <f>VLOOKUP(A204,Test_Limits,6,FALSE)</f>
        <v>1</v>
      </c>
      <c r="U204" s="178" t="str">
        <f>IF(VLOOKUP(A204,Test_Limits,7,FALSE)&lt;&gt;"",VLOOKUP(A204,Test_Limits,7,FALSE),"")</f>
        <v/>
      </c>
      <c r="V204" s="177">
        <f>IF(H204="",0,VLOOKUP(A204,Test_Limits,8,FALSE))</f>
        <v>5</v>
      </c>
      <c r="W204" s="177">
        <f t="shared" ref="W204:W267" si="28">IF(H204="Pass",IF(J204="Pass",V204,0),0)</f>
        <v>5</v>
      </c>
      <c r="X204" s="177">
        <f>IF(J204="",0,VLOOKUP(A204,Test_Limits,9,FALSE))</f>
        <v>0</v>
      </c>
      <c r="Y204" s="177">
        <f t="shared" ref="Y204:Y267" si="29">IF(H204="Pass",IF(J204="Pass",X204,0),0)</f>
        <v>0</v>
      </c>
    </row>
    <row r="205" spans="1:25" s="110" customFormat="1" ht="13.5" x14ac:dyDescent="0.25">
      <c r="A205" s="1" t="s">
        <v>480</v>
      </c>
      <c r="B205" s="3">
        <v>104.2</v>
      </c>
      <c r="C205" s="30" t="s">
        <v>1166</v>
      </c>
      <c r="D205" s="63">
        <f>IF(C205="","",MIN(B205:B205))</f>
        <v>104.2</v>
      </c>
      <c r="E205" s="60">
        <f>IF(C205="","",MAX(B205:B205))</f>
        <v>104.2</v>
      </c>
      <c r="F205" s="29">
        <f>IF(C205="","",IF(C205="    N/A","",IF(COUNTIF(B205:B205,"&gt;-1")&gt;0,ROUND((SUM(B205:B205)+COUNTIF(B205:B205,-1))/COUNTIF(B205:B205,"&gt;-1"),T205),ROUND(AVERAGE(B205:B205),T205))))</f>
        <v>104.2</v>
      </c>
      <c r="G205" s="63">
        <f>IF(F205="","",IF(VLOOKUP(A205,Test_Limits,2,FALSE)="","",VLOOKUP(A205,Test_Limits,2,FALSE)))</f>
        <v>100</v>
      </c>
      <c r="H205" s="49" t="str">
        <f>IF(G205="","",IF(AND(D205&lt;G205,D205&lt;&gt;U205),IF(LEFT(VLOOKUP(A205,Test_Limits,5,FALSE),2)="PF","Fail","Info"),"Pass"))</f>
        <v>Pass</v>
      </c>
      <c r="I205" s="60">
        <f>IF(F205="","",IF(VLOOKUP(A205,Test_Limits,3,FALSE)="","",VLOOKUP(A205,Test_Limits,3,FALSE)))</f>
        <v>125</v>
      </c>
      <c r="J205" s="49" t="str">
        <f>IF(I205="","",IF(AND(E205&gt;I205,E205&lt;&gt;U205),IF(RIGHT(VLOOKUP(A205,Test_Limits,5,FALSE),2)="PF","Fail","Info"),"Pass"))</f>
        <v>Pass</v>
      </c>
      <c r="K205" s="126"/>
      <c r="L205" s="126"/>
      <c r="Q205" s="11"/>
      <c r="R205" s="177">
        <f t="shared" ref="R205:R207" si="30">IF(H205="Info",G205,IF(J205="Info",G205,-1000000))</f>
        <v>-1000000</v>
      </c>
      <c r="S205" s="177">
        <f t="shared" ref="S205:S207" si="31">IF(H205="Info",I205,IF(J205="Info",I205,1000000))</f>
        <v>1000000</v>
      </c>
      <c r="T205" s="178">
        <f>VLOOKUP(A205,Test_Limits,6,FALSE)</f>
        <v>1</v>
      </c>
      <c r="U205" s="178" t="str">
        <f>IF(VLOOKUP(A205,Test_Limits,7,FALSE)&lt;&gt;"",VLOOKUP(A205,Test_Limits,7,FALSE),"")</f>
        <v/>
      </c>
      <c r="V205" s="177">
        <f>IF(H205="",0,VLOOKUP(A205,Test_Limits,8,FALSE))</f>
        <v>0</v>
      </c>
      <c r="W205" s="177">
        <f t="shared" si="28"/>
        <v>0</v>
      </c>
      <c r="X205" s="177">
        <f>IF(J205="",0,VLOOKUP(A205,Test_Limits,9,FALSE))</f>
        <v>5</v>
      </c>
      <c r="Y205" s="177">
        <f t="shared" si="29"/>
        <v>5</v>
      </c>
    </row>
    <row r="206" spans="1:25" s="110" customFormat="1" ht="13.5" x14ac:dyDescent="0.25">
      <c r="A206" s="1" t="s">
        <v>473</v>
      </c>
      <c r="B206" s="3">
        <v>61.8</v>
      </c>
      <c r="C206" s="30" t="s">
        <v>1165</v>
      </c>
      <c r="D206" s="63">
        <f>IF(C206="","",MIN(B206:B206))</f>
        <v>61.8</v>
      </c>
      <c r="E206" s="60">
        <f>IF(C206="","",MAX(B206:B206))</f>
        <v>61.8</v>
      </c>
      <c r="F206" s="29">
        <f>IF(C206="","",IF(C206="    N/A","",IF(COUNTIF(B206:B206,"&gt;-1")&gt;0,ROUND((SUM(B206:B206)+COUNTIF(B206:B206,-1))/COUNTIF(B206:B206,"&gt;-1"),T206),ROUND(AVERAGE(B206:B206),T206))))</f>
        <v>61.8</v>
      </c>
      <c r="G206" s="63">
        <f>IF(F206="","",IF(VLOOKUP(A206,Test_Limits,2,FALSE)="","",VLOOKUP(A206,Test_Limits,2,FALSE)))</f>
        <v>3.9</v>
      </c>
      <c r="H206" s="49" t="str">
        <f>IF(G206="","",IF(AND(D206&lt;G206,D206&lt;&gt;U206),IF(LEFT(VLOOKUP(A206,Test_Limits,5,FALSE),2)="PF","Fail","Info"),"Pass"))</f>
        <v>Pass</v>
      </c>
      <c r="I206" s="60">
        <f>IF(F206="","",IF(VLOOKUP(A206,Test_Limits,3,FALSE)="","",VLOOKUP(A206,Test_Limits,3,FALSE)))</f>
        <v>99.9</v>
      </c>
      <c r="J206" s="49" t="str">
        <f>IF(I206="","",IF(AND(E206&gt;I206,E206&lt;&gt;U206),IF(RIGHT(VLOOKUP(A206,Test_Limits,5,FALSE),2)="PF","Fail","Info"),"Pass"))</f>
        <v>Pass</v>
      </c>
      <c r="K206" s="126"/>
      <c r="L206" s="126"/>
      <c r="Q206" s="11"/>
      <c r="R206" s="177">
        <f t="shared" si="30"/>
        <v>-1000000</v>
      </c>
      <c r="S206" s="177">
        <f t="shared" si="31"/>
        <v>1000000</v>
      </c>
      <c r="T206" s="178">
        <f>VLOOKUP(A206,Test_Limits,6,FALSE)</f>
        <v>1</v>
      </c>
      <c r="U206" s="178" t="str">
        <f>IF(VLOOKUP(A206,Test_Limits,7,FALSE)&lt;&gt;"",VLOOKUP(A206,Test_Limits,7,FALSE),"")</f>
        <v/>
      </c>
      <c r="V206" s="177">
        <f>IF(H206="",0,VLOOKUP(A206,Test_Limits,8,FALSE))</f>
        <v>5</v>
      </c>
      <c r="W206" s="177">
        <f t="shared" si="28"/>
        <v>5</v>
      </c>
      <c r="X206" s="177">
        <f>IF(J206="",0,VLOOKUP(A206,Test_Limits,9,FALSE))</f>
        <v>0</v>
      </c>
      <c r="Y206" s="177">
        <f t="shared" si="29"/>
        <v>0</v>
      </c>
    </row>
    <row r="207" spans="1:25" s="110" customFormat="1" ht="13.5" x14ac:dyDescent="0.25">
      <c r="A207" s="1" t="s">
        <v>481</v>
      </c>
      <c r="B207" s="3">
        <v>106</v>
      </c>
      <c r="C207" s="30" t="s">
        <v>1166</v>
      </c>
      <c r="D207" s="63">
        <f>IF(C207="","",MIN(B207:B207))</f>
        <v>106</v>
      </c>
      <c r="E207" s="60">
        <f>IF(C207="","",MAX(B207:B207))</f>
        <v>106</v>
      </c>
      <c r="F207" s="29">
        <f>IF(C207="","",IF(C207="    N/A","",IF(COUNTIF(B207:B207,"&gt;-1")&gt;0,ROUND((SUM(B207:B207)+COUNTIF(B207:B207,-1))/COUNTIF(B207:B207,"&gt;-1"),T207),ROUND(AVERAGE(B207:B207),T207))))</f>
        <v>106</v>
      </c>
      <c r="G207" s="63">
        <f>IF(F207="","",IF(VLOOKUP(A207,Test_Limits,2,FALSE)="","",VLOOKUP(A207,Test_Limits,2,FALSE)))</f>
        <v>100</v>
      </c>
      <c r="H207" s="49" t="str">
        <f>IF(G207="","",IF(AND(D207&lt;G207,D207&lt;&gt;U207),IF(LEFT(VLOOKUP(A207,Test_Limits,5,FALSE),2)="PF","Fail","Info"),"Pass"))</f>
        <v>Pass</v>
      </c>
      <c r="I207" s="60">
        <f>IF(F207="","",IF(VLOOKUP(A207,Test_Limits,3,FALSE)="","",VLOOKUP(A207,Test_Limits,3,FALSE)))</f>
        <v>125</v>
      </c>
      <c r="J207" s="49" t="str">
        <f>IF(I207="","",IF(AND(E207&gt;I207,E207&lt;&gt;U207),IF(RIGHT(VLOOKUP(A207,Test_Limits,5,FALSE),2)="PF","Fail","Info"),"Pass"))</f>
        <v>Pass</v>
      </c>
      <c r="K207" s="126"/>
      <c r="L207" s="126"/>
      <c r="Q207" s="11"/>
      <c r="R207" s="177">
        <f t="shared" si="30"/>
        <v>-1000000</v>
      </c>
      <c r="S207" s="177">
        <f t="shared" si="31"/>
        <v>1000000</v>
      </c>
      <c r="T207" s="178">
        <f>VLOOKUP(A207,Test_Limits,6,FALSE)</f>
        <v>1</v>
      </c>
      <c r="U207" s="178" t="str">
        <f>IF(VLOOKUP(A207,Test_Limits,7,FALSE)&lt;&gt;"",VLOOKUP(A207,Test_Limits,7,FALSE),"")</f>
        <v/>
      </c>
      <c r="V207" s="177">
        <f>IF(H207="",0,VLOOKUP(A207,Test_Limits,8,FALSE))</f>
        <v>0</v>
      </c>
      <c r="W207" s="177">
        <f t="shared" si="28"/>
        <v>0</v>
      </c>
      <c r="X207" s="177">
        <f>IF(J207="",0,VLOOKUP(A207,Test_Limits,9,FALSE))</f>
        <v>5</v>
      </c>
      <c r="Y207" s="177">
        <f t="shared" si="29"/>
        <v>5</v>
      </c>
    </row>
    <row r="208" spans="1:25" ht="13.5" x14ac:dyDescent="0.25">
      <c r="A208" s="1" t="s">
        <v>474</v>
      </c>
      <c r="B208" s="3">
        <v>76.7</v>
      </c>
      <c r="C208" s="30" t="s">
        <v>1165</v>
      </c>
      <c r="D208" s="63">
        <f>IF(C208="","",MIN(B208:B208))</f>
        <v>76.7</v>
      </c>
      <c r="E208" s="60">
        <f>IF(C208="","",MAX(B208:B208))</f>
        <v>76.7</v>
      </c>
      <c r="F208" s="29">
        <f>IF(C208="","",IF(C208="    N/A","",IF(COUNTIF(B208:B208,"&gt;-1")&gt;0,ROUND((SUM(B208:B208)+COUNTIF(B208:B208,-1))/COUNTIF(B208:B208,"&gt;-1"),T208),ROUND(AVERAGE(B208:B208),T208))))</f>
        <v>76.7</v>
      </c>
      <c r="G208" s="63">
        <f>IF(F208="","",IF(VLOOKUP(A208,Test_Limits,2,FALSE)="","",VLOOKUP(A208,Test_Limits,2,FALSE)))</f>
        <v>3.9</v>
      </c>
      <c r="H208" s="49" t="str">
        <f>IF(G208="","",IF(AND(D208&lt;G208,D208&lt;&gt;U208),IF(LEFT(VLOOKUP(A208,Test_Limits,5,FALSE),2)="PF","Fail","Info"),"Pass"))</f>
        <v>Pass</v>
      </c>
      <c r="I208" s="60">
        <f>IF(F208="","",IF(VLOOKUP(A208,Test_Limits,3,FALSE)="","",VLOOKUP(A208,Test_Limits,3,FALSE)))</f>
        <v>99.9</v>
      </c>
      <c r="J208" s="49" t="str">
        <f>IF(I208="","",IF(AND(E208&gt;I208,E208&lt;&gt;U208),IF(RIGHT(VLOOKUP(A208,Test_Limits,5,FALSE),2)="PF","Fail","Info"),"Pass"))</f>
        <v>Pass</v>
      </c>
      <c r="K208" s="39"/>
      <c r="L208" s="39"/>
      <c r="Q208" s="11"/>
      <c r="R208" s="177">
        <f t="shared" si="26"/>
        <v>-1000000</v>
      </c>
      <c r="S208" s="177">
        <f t="shared" si="27"/>
        <v>1000000</v>
      </c>
      <c r="T208" s="178">
        <f>VLOOKUP(A208,Test_Limits,6,FALSE)</f>
        <v>1</v>
      </c>
      <c r="U208" s="178" t="str">
        <f>IF(VLOOKUP(A208,Test_Limits,7,FALSE)&lt;&gt;"",VLOOKUP(A208,Test_Limits,7,FALSE),"")</f>
        <v/>
      </c>
      <c r="V208" s="177">
        <f>IF(H208="",0,VLOOKUP(A208,Test_Limits,8,FALSE))</f>
        <v>5</v>
      </c>
      <c r="W208" s="177">
        <f t="shared" si="28"/>
        <v>5</v>
      </c>
      <c r="X208" s="177">
        <f>IF(J208="",0,VLOOKUP(A208,Test_Limits,9,FALSE))</f>
        <v>0</v>
      </c>
      <c r="Y208" s="177">
        <f t="shared" si="29"/>
        <v>0</v>
      </c>
    </row>
    <row r="209" spans="1:25" ht="13.5" x14ac:dyDescent="0.25">
      <c r="A209" s="1" t="s">
        <v>482</v>
      </c>
      <c r="B209" s="3">
        <v>103.8</v>
      </c>
      <c r="C209" s="30" t="s">
        <v>1166</v>
      </c>
      <c r="D209" s="63">
        <f>IF(C209="","",MIN(B209:B209))</f>
        <v>103.8</v>
      </c>
      <c r="E209" s="60">
        <f>IF(C209="","",MAX(B209:B209))</f>
        <v>103.8</v>
      </c>
      <c r="F209" s="29">
        <f>IF(C209="","",IF(C209="    N/A","",IF(COUNTIF(B209:B209,"&gt;-1")&gt;0,ROUND((SUM(B209:B209)+COUNTIF(B209:B209,-1))/COUNTIF(B209:B209,"&gt;-1"),T209),ROUND(AVERAGE(B209:B209),T209))))</f>
        <v>103.8</v>
      </c>
      <c r="G209" s="63">
        <f>IF(F209="","",IF(VLOOKUP(A209,Test_Limits,2,FALSE)="","",VLOOKUP(A209,Test_Limits,2,FALSE)))</f>
        <v>100</v>
      </c>
      <c r="H209" s="49" t="str">
        <f>IF(G209="","",IF(AND(D209&lt;G209,D209&lt;&gt;U209),IF(LEFT(VLOOKUP(A209,Test_Limits,5,FALSE),2)="PF","Fail","Info"),"Pass"))</f>
        <v>Pass</v>
      </c>
      <c r="I209" s="60">
        <f>IF(F209="","",IF(VLOOKUP(A209,Test_Limits,3,FALSE)="","",VLOOKUP(A209,Test_Limits,3,FALSE)))</f>
        <v>125</v>
      </c>
      <c r="J209" s="49" t="str">
        <f>IF(I209="","",IF(AND(E209&gt;I209,E209&lt;&gt;U209),IF(RIGHT(VLOOKUP(A209,Test_Limits,5,FALSE),2)="PF","Fail","Info"),"Pass"))</f>
        <v>Pass</v>
      </c>
      <c r="K209" s="39"/>
      <c r="L209" s="39"/>
      <c r="Q209" s="11"/>
      <c r="R209" s="177">
        <f t="shared" si="26"/>
        <v>-1000000</v>
      </c>
      <c r="S209" s="177">
        <f t="shared" si="27"/>
        <v>1000000</v>
      </c>
      <c r="T209" s="178">
        <f>VLOOKUP(A209,Test_Limits,6,FALSE)</f>
        <v>1</v>
      </c>
      <c r="U209" s="178" t="str">
        <f>IF(VLOOKUP(A209,Test_Limits,7,FALSE)&lt;&gt;"",VLOOKUP(A209,Test_Limits,7,FALSE),"")</f>
        <v/>
      </c>
      <c r="V209" s="177">
        <f>IF(H209="",0,VLOOKUP(A209,Test_Limits,8,FALSE))</f>
        <v>0</v>
      </c>
      <c r="W209" s="177">
        <f t="shared" si="28"/>
        <v>0</v>
      </c>
      <c r="X209" s="177">
        <f>IF(J209="",0,VLOOKUP(A209,Test_Limits,9,FALSE))</f>
        <v>5</v>
      </c>
      <c r="Y209" s="177">
        <f t="shared" si="29"/>
        <v>5</v>
      </c>
    </row>
    <row r="210" spans="1:25" ht="13.5" x14ac:dyDescent="0.25">
      <c r="A210" s="1" t="s">
        <v>475</v>
      </c>
      <c r="B210" s="3">
        <v>91.4</v>
      </c>
      <c r="C210" s="30" t="s">
        <v>1165</v>
      </c>
      <c r="D210" s="63">
        <f>IF(C210="","",MIN(B210:B210))</f>
        <v>91.4</v>
      </c>
      <c r="E210" s="60">
        <f>IF(C210="","",MAX(B210:B210))</f>
        <v>91.4</v>
      </c>
      <c r="F210" s="29">
        <f>IF(C210="","",IF(C210="    N/A","",IF(COUNTIF(B210:B210,"&gt;-1")&gt;0,ROUND((SUM(B210:B210)+COUNTIF(B210:B210,-1))/COUNTIF(B210:B210,"&gt;-1"),T210),ROUND(AVERAGE(B210:B210),T210))))</f>
        <v>91.4</v>
      </c>
      <c r="G210" s="63">
        <f>IF(F210="","",IF(VLOOKUP(A210,Test_Limits,2,FALSE)="","",VLOOKUP(A210,Test_Limits,2,FALSE)))</f>
        <v>3.9</v>
      </c>
      <c r="H210" s="49" t="str">
        <f>IF(G210="","",IF(AND(D210&lt;G210,D210&lt;&gt;U210),IF(LEFT(VLOOKUP(A210,Test_Limits,5,FALSE),2)="PF","Fail","Info"),"Pass"))</f>
        <v>Pass</v>
      </c>
      <c r="I210" s="60">
        <f>IF(F210="","",IF(VLOOKUP(A210,Test_Limits,3,FALSE)="","",VLOOKUP(A210,Test_Limits,3,FALSE)))</f>
        <v>99.9</v>
      </c>
      <c r="J210" s="49" t="str">
        <f>IF(I210="","",IF(AND(E210&gt;I210,E210&lt;&gt;U210),IF(RIGHT(VLOOKUP(A210,Test_Limits,5,FALSE),2)="PF","Fail","Info"),"Pass"))</f>
        <v>Pass</v>
      </c>
      <c r="K210" s="39"/>
      <c r="L210" s="39"/>
      <c r="Q210" s="11"/>
      <c r="R210" s="177">
        <f t="shared" ref="R210:R215" si="32">IF(H210="Info",G210,IF(J210="Info",G210,-1000000))</f>
        <v>-1000000</v>
      </c>
      <c r="S210" s="177">
        <f t="shared" ref="S210:S215" si="33">IF(H210="Info",I210,IF(J210="Info",I210,1000000))</f>
        <v>1000000</v>
      </c>
      <c r="T210" s="178">
        <f>VLOOKUP(A210,Test_Limits,6,FALSE)</f>
        <v>1</v>
      </c>
      <c r="U210" s="178" t="str">
        <f>IF(VLOOKUP(A210,Test_Limits,7,FALSE)&lt;&gt;"",VLOOKUP(A210,Test_Limits,7,FALSE),"")</f>
        <v/>
      </c>
      <c r="V210" s="177">
        <f>IF(H210="",0,VLOOKUP(A210,Test_Limits,8,FALSE))</f>
        <v>5</v>
      </c>
      <c r="W210" s="177">
        <f t="shared" si="28"/>
        <v>5</v>
      </c>
      <c r="X210" s="177">
        <f>IF(J210="",0,VLOOKUP(A210,Test_Limits,9,FALSE))</f>
        <v>0</v>
      </c>
      <c r="Y210" s="177">
        <f t="shared" si="29"/>
        <v>0</v>
      </c>
    </row>
    <row r="211" spans="1:25" ht="13.5" x14ac:dyDescent="0.25">
      <c r="A211" s="1" t="s">
        <v>483</v>
      </c>
      <c r="B211" s="3">
        <v>103.4</v>
      </c>
      <c r="C211" s="30" t="s">
        <v>1166</v>
      </c>
      <c r="D211" s="63">
        <f>IF(C211="","",MIN(B211:B211))</f>
        <v>103.4</v>
      </c>
      <c r="E211" s="60">
        <f>IF(C211="","",MAX(B211:B211))</f>
        <v>103.4</v>
      </c>
      <c r="F211" s="29">
        <f>IF(C211="","",IF(C211="    N/A","",IF(COUNTIF(B211:B211,"&gt;-1")&gt;0,ROUND((SUM(B211:B211)+COUNTIF(B211:B211,-1))/COUNTIF(B211:B211,"&gt;-1"),T211),ROUND(AVERAGE(B211:B211),T211))))</f>
        <v>103.4</v>
      </c>
      <c r="G211" s="63">
        <f>IF(F211="","",IF(VLOOKUP(A211,Test_Limits,2,FALSE)="","",VLOOKUP(A211,Test_Limits,2,FALSE)))</f>
        <v>100</v>
      </c>
      <c r="H211" s="49" t="str">
        <f>IF(G211="","",IF(AND(D211&lt;G211,D211&lt;&gt;U211),IF(LEFT(VLOOKUP(A211,Test_Limits,5,FALSE),2)="PF","Fail","Info"),"Pass"))</f>
        <v>Pass</v>
      </c>
      <c r="I211" s="60">
        <f>IF(F211="","",IF(VLOOKUP(A211,Test_Limits,3,FALSE)="","",VLOOKUP(A211,Test_Limits,3,FALSE)))</f>
        <v>125</v>
      </c>
      <c r="J211" s="49" t="str">
        <f>IF(I211="","",IF(AND(E211&gt;I211,E211&lt;&gt;U211),IF(RIGHT(VLOOKUP(A211,Test_Limits,5,FALSE),2)="PF","Fail","Info"),"Pass"))</f>
        <v>Pass</v>
      </c>
      <c r="K211" s="39"/>
      <c r="L211" s="39"/>
      <c r="Q211" s="11"/>
      <c r="R211" s="177">
        <f t="shared" si="32"/>
        <v>-1000000</v>
      </c>
      <c r="S211" s="177">
        <f t="shared" si="33"/>
        <v>1000000</v>
      </c>
      <c r="T211" s="178">
        <f>VLOOKUP(A211,Test_Limits,6,FALSE)</f>
        <v>1</v>
      </c>
      <c r="U211" s="178" t="str">
        <f>IF(VLOOKUP(A211,Test_Limits,7,FALSE)&lt;&gt;"",VLOOKUP(A211,Test_Limits,7,FALSE),"")</f>
        <v/>
      </c>
      <c r="V211" s="177">
        <f>IF(H211="",0,VLOOKUP(A211,Test_Limits,8,FALSE))</f>
        <v>0</v>
      </c>
      <c r="W211" s="177">
        <f t="shared" si="28"/>
        <v>0</v>
      </c>
      <c r="X211" s="177">
        <f>IF(J211="",0,VLOOKUP(A211,Test_Limits,9,FALSE))</f>
        <v>5</v>
      </c>
      <c r="Y211" s="177">
        <f t="shared" si="29"/>
        <v>5</v>
      </c>
    </row>
    <row r="212" spans="1:25" s="110" customFormat="1" ht="13.5" x14ac:dyDescent="0.25">
      <c r="A212" s="1" t="s">
        <v>484</v>
      </c>
      <c r="B212" s="3">
        <v>1</v>
      </c>
      <c r="C212" s="30" t="s">
        <v>1141</v>
      </c>
      <c r="D212" s="63">
        <f>IF(C212="","",MIN(B212:B212))</f>
        <v>1</v>
      </c>
      <c r="E212" s="60">
        <f>IF(C212="","",MAX(B212:B212))</f>
        <v>1</v>
      </c>
      <c r="F212" s="29">
        <f>IF(C212="","",IF(C212="    N/A","",IF(COUNTIF(B212:B212,"&gt;-1")&gt;0,ROUND((SUM(B212:B212)+COUNTIF(B212:B212,-1))/COUNTIF(B212:B212,"&gt;-1"),T212),ROUND(AVERAGE(B212:B212),T212))))</f>
        <v>1</v>
      </c>
      <c r="G212" s="63">
        <f>IF(F212="","",IF(VLOOKUP(A212,Test_Limits,2,FALSE)="","",VLOOKUP(A212,Test_Limits,2,FALSE)))</f>
        <v>1</v>
      </c>
      <c r="H212" s="49" t="str">
        <f>IF(G212="","",IF(AND(D212&lt;G212,D212&lt;&gt;U212),IF(LEFT(VLOOKUP(A212,Test_Limits,5,FALSE),2)="PF","Fail","Info"),"Pass"))</f>
        <v>Pass</v>
      </c>
      <c r="I212" s="60">
        <f>IF(F212="","",IF(VLOOKUP(A212,Test_Limits,3,FALSE)="","",VLOOKUP(A212,Test_Limits,3,FALSE)))</f>
        <v>1</v>
      </c>
      <c r="J212" s="49" t="str">
        <f>IF(I212="","",IF(AND(E212&gt;I212,E212&lt;&gt;U212),IF(RIGHT(VLOOKUP(A212,Test_Limits,5,FALSE),2)="PF","Fail","Info"),"Pass"))</f>
        <v>Pass</v>
      </c>
      <c r="K212" s="126"/>
      <c r="L212" s="126"/>
      <c r="Q212" s="11"/>
      <c r="R212" s="177">
        <f t="shared" ref="R212:R214" si="34">IF(H212="Info",G212,IF(J212="Info",G212,-1000000))</f>
        <v>-1000000</v>
      </c>
      <c r="S212" s="177">
        <f t="shared" ref="S212:S214" si="35">IF(H212="Info",I212,IF(J212="Info",I212,1000000))</f>
        <v>1000000</v>
      </c>
      <c r="T212" s="178">
        <f>VLOOKUP(A212,Test_Limits,6,FALSE)</f>
        <v>0</v>
      </c>
      <c r="U212" s="178" t="str">
        <f>IF(VLOOKUP(A212,Test_Limits,7,FALSE)&lt;&gt;"",VLOOKUP(A212,Test_Limits,7,FALSE),"")</f>
        <v/>
      </c>
      <c r="V212" s="177">
        <f>IF(H212="",0,VLOOKUP(A212,Test_Limits,8,FALSE))</f>
        <v>0</v>
      </c>
      <c r="W212" s="177">
        <f t="shared" si="28"/>
        <v>0</v>
      </c>
      <c r="X212" s="177">
        <f>IF(J212="",0,VLOOKUP(A212,Test_Limits,9,FALSE))</f>
        <v>5</v>
      </c>
      <c r="Y212" s="177">
        <f t="shared" si="29"/>
        <v>5</v>
      </c>
    </row>
    <row r="213" spans="1:25" s="110" customFormat="1" ht="13.5" x14ac:dyDescent="0.25">
      <c r="A213" s="1" t="s">
        <v>1068</v>
      </c>
      <c r="B213" s="3">
        <v>-1</v>
      </c>
      <c r="C213" s="30" t="s">
        <v>1141</v>
      </c>
      <c r="D213" s="63">
        <f>IF(C213="","",MIN(B213:B213))</f>
        <v>-1</v>
      </c>
      <c r="E213" s="60">
        <f>IF(C213="","",MAX(B213:B213))</f>
        <v>-1</v>
      </c>
      <c r="F213" s="29">
        <f>IF(C213="","",IF(C213="    N/A","",IF(COUNTIF(B213:B213,"&gt;-1")&gt;0,ROUND((SUM(B213:B213)+COUNTIF(B213:B213,-1))/COUNTIF(B213:B213,"&gt;-1"),T213),ROUND(AVERAGE(B213:B213),T213))))</f>
        <v>-1</v>
      </c>
      <c r="G213" s="63">
        <f>IF(F213="","",IF(VLOOKUP(A213,Test_Limits,2,FALSE)="","",VLOOKUP(A213,Test_Limits,2,FALSE)))</f>
        <v>1</v>
      </c>
      <c r="H213" s="49" t="str">
        <f>IF(G213="","",IF(AND(D213&lt;G213,D213&lt;&gt;U213),IF(LEFT(VLOOKUP(A213,Test_Limits,5,FALSE),2)="PF","Fail","Info"),"Pass"))</f>
        <v>Pass</v>
      </c>
      <c r="I213" s="60">
        <f>IF(F213="","",IF(VLOOKUP(A213,Test_Limits,3,FALSE)="","",VLOOKUP(A213,Test_Limits,3,FALSE)))</f>
        <v>1</v>
      </c>
      <c r="J213" s="49" t="str">
        <f>IF(I213="","",IF(AND(E213&gt;I213,E213&lt;&gt;U213),IF(RIGHT(VLOOKUP(A213,Test_Limits,5,FALSE),2)="PF","Fail","Info"),"Pass"))</f>
        <v>Pass</v>
      </c>
      <c r="K213" s="126"/>
      <c r="L213" s="126"/>
      <c r="Q213" s="11"/>
      <c r="R213" s="177">
        <f t="shared" si="34"/>
        <v>-1000000</v>
      </c>
      <c r="S213" s="177">
        <f t="shared" si="35"/>
        <v>1000000</v>
      </c>
      <c r="T213" s="178">
        <f>VLOOKUP(A213,Test_Limits,6,FALSE)</f>
        <v>0</v>
      </c>
      <c r="U213" s="178">
        <f>IF(VLOOKUP(A213,Test_Limits,7,FALSE)&lt;&gt;"",VLOOKUP(A213,Test_Limits,7,FALSE),"")</f>
        <v>-1</v>
      </c>
      <c r="V213" s="177">
        <f>IF(H213="",0,VLOOKUP(A213,Test_Limits,8,FALSE))</f>
        <v>3</v>
      </c>
      <c r="W213" s="177">
        <f t="shared" si="28"/>
        <v>3</v>
      </c>
      <c r="X213" s="177">
        <f>IF(J213="",0,VLOOKUP(A213,Test_Limits,9,FALSE))</f>
        <v>1</v>
      </c>
      <c r="Y213" s="177">
        <f t="shared" si="29"/>
        <v>1</v>
      </c>
    </row>
    <row r="214" spans="1:25" s="110" customFormat="1" ht="13.5" x14ac:dyDescent="0.25">
      <c r="A214" s="1" t="s">
        <v>485</v>
      </c>
      <c r="B214" s="3">
        <v>1</v>
      </c>
      <c r="C214" s="30" t="s">
        <v>1141</v>
      </c>
      <c r="D214" s="63">
        <f>IF(C214="","",MIN(B214:B214))</f>
        <v>1</v>
      </c>
      <c r="E214" s="60">
        <f>IF(C214="","",MAX(B214:B214))</f>
        <v>1</v>
      </c>
      <c r="F214" s="29">
        <f>IF(C214="","",IF(C214="    N/A","",IF(COUNTIF(B214:B214,"&gt;-1")&gt;0,ROUND((SUM(B214:B214)+COUNTIF(B214:B214,-1))/COUNTIF(B214:B214,"&gt;-1"),T214),ROUND(AVERAGE(B214:B214),T214))))</f>
        <v>1</v>
      </c>
      <c r="G214" s="63">
        <f>IF(F214="","",IF(VLOOKUP(A214,Test_Limits,2,FALSE)="","",VLOOKUP(A214,Test_Limits,2,FALSE)))</f>
        <v>1</v>
      </c>
      <c r="H214" s="49" t="str">
        <f>IF(G214="","",IF(AND(D214&lt;G214,D214&lt;&gt;U214),IF(LEFT(VLOOKUP(A214,Test_Limits,5,FALSE),2)="PF","Fail","Info"),"Pass"))</f>
        <v>Pass</v>
      </c>
      <c r="I214" s="60">
        <f>IF(F214="","",IF(VLOOKUP(A214,Test_Limits,3,FALSE)="","",VLOOKUP(A214,Test_Limits,3,FALSE)))</f>
        <v>1</v>
      </c>
      <c r="J214" s="49" t="str">
        <f>IF(I214="","",IF(AND(E214&gt;I214,E214&lt;&gt;U214),IF(RIGHT(VLOOKUP(A214,Test_Limits,5,FALSE),2)="PF","Fail","Info"),"Pass"))</f>
        <v>Pass</v>
      </c>
      <c r="K214" s="126"/>
      <c r="L214" s="126"/>
      <c r="Q214" s="11"/>
      <c r="R214" s="177">
        <f t="shared" si="34"/>
        <v>-1000000</v>
      </c>
      <c r="S214" s="177">
        <f t="shared" si="35"/>
        <v>1000000</v>
      </c>
      <c r="T214" s="178">
        <f>VLOOKUP(A214,Test_Limits,6,FALSE)</f>
        <v>0</v>
      </c>
      <c r="U214" s="178" t="str">
        <f>IF(VLOOKUP(A214,Test_Limits,7,FALSE)&lt;&gt;"",VLOOKUP(A214,Test_Limits,7,FALSE),"")</f>
        <v/>
      </c>
      <c r="V214" s="177">
        <f>IF(H214="",0,VLOOKUP(A214,Test_Limits,8,FALSE))</f>
        <v>0</v>
      </c>
      <c r="W214" s="177">
        <f t="shared" si="28"/>
        <v>0</v>
      </c>
      <c r="X214" s="177">
        <f>IF(J214="",0,VLOOKUP(A214,Test_Limits,9,FALSE))</f>
        <v>3</v>
      </c>
      <c r="Y214" s="177">
        <f t="shared" si="29"/>
        <v>3</v>
      </c>
    </row>
    <row r="215" spans="1:25" ht="13.5" x14ac:dyDescent="0.25">
      <c r="A215" s="1" t="s">
        <v>486</v>
      </c>
      <c r="B215" s="3">
        <v>1</v>
      </c>
      <c r="C215" s="30" t="s">
        <v>1141</v>
      </c>
      <c r="D215" s="63">
        <f>IF(C215="","",MIN(B215:B215))</f>
        <v>1</v>
      </c>
      <c r="E215" s="60">
        <f>IF(C215="","",MAX(B215:B215))</f>
        <v>1</v>
      </c>
      <c r="F215" s="29">
        <f>IF(C215="","",IF(C215="    N/A","",IF(COUNTIF(B215:B215,"&gt;-1")&gt;0,ROUND((SUM(B215:B215)+COUNTIF(B215:B215,-1))/COUNTIF(B215:B215,"&gt;-1"),T215),ROUND(AVERAGE(B215:B215),T215))))</f>
        <v>1</v>
      </c>
      <c r="G215" s="63">
        <f>IF(F215="","",IF(VLOOKUP(A215,Test_Limits,2,FALSE)="","",VLOOKUP(A215,Test_Limits,2,FALSE)))</f>
        <v>1</v>
      </c>
      <c r="H215" s="49" t="str">
        <f>IF(G215="","",IF(AND(D215&lt;G215,D215&lt;&gt;U215),IF(LEFT(VLOOKUP(A215,Test_Limits,5,FALSE),2)="PF","Fail","Info"),"Pass"))</f>
        <v>Pass</v>
      </c>
      <c r="I215" s="60">
        <f>IF(F215="","",IF(VLOOKUP(A215,Test_Limits,3,FALSE)="","",VLOOKUP(A215,Test_Limits,3,FALSE)))</f>
        <v>1</v>
      </c>
      <c r="J215" s="49" t="str">
        <f>IF(I215="","",IF(AND(E215&gt;I215,E215&lt;&gt;U215),IF(RIGHT(VLOOKUP(A215,Test_Limits,5,FALSE),2)="PF","Fail","Info"),"Pass"))</f>
        <v>Pass</v>
      </c>
      <c r="K215" s="39"/>
      <c r="L215" s="39"/>
      <c r="Q215" s="11"/>
      <c r="R215" s="177">
        <f t="shared" si="32"/>
        <v>-1000000</v>
      </c>
      <c r="S215" s="177">
        <f t="shared" si="33"/>
        <v>1000000</v>
      </c>
      <c r="T215" s="178">
        <f>VLOOKUP(A215,Test_Limits,6,FALSE)</f>
        <v>0</v>
      </c>
      <c r="U215" s="178" t="str">
        <f>IF(VLOOKUP(A215,Test_Limits,7,FALSE)&lt;&gt;"",VLOOKUP(A215,Test_Limits,7,FALSE),"")</f>
        <v/>
      </c>
      <c r="V215" s="177">
        <f>IF(H215="",0,VLOOKUP(A215,Test_Limits,8,FALSE))</f>
        <v>0</v>
      </c>
      <c r="W215" s="177">
        <f t="shared" si="28"/>
        <v>0</v>
      </c>
      <c r="X215" s="177">
        <f>IF(J215="",0,VLOOKUP(A215,Test_Limits,9,FALSE))</f>
        <v>3</v>
      </c>
      <c r="Y215" s="177">
        <f t="shared" si="29"/>
        <v>3</v>
      </c>
    </row>
    <row r="216" spans="1:25" ht="13.5" x14ac:dyDescent="0.25">
      <c r="A216" s="1" t="s">
        <v>487</v>
      </c>
      <c r="B216" s="3">
        <v>5</v>
      </c>
      <c r="C216" s="30" t="s">
        <v>1141</v>
      </c>
      <c r="D216" s="63">
        <f>IF(C216="","",MIN(B216:B216))</f>
        <v>5</v>
      </c>
      <c r="E216" s="60">
        <f>IF(C216="","",MAX(B216:B216))</f>
        <v>5</v>
      </c>
      <c r="F216" s="29">
        <f>IF(C216="","",IF(C216="    N/A","",IF(COUNTIF(B216:B216,"&gt;-1")&gt;0,ROUND((SUM(B216:B216)+COUNTIF(B216:B216,-1))/COUNTIF(B216:B216,"&gt;-1"),T216),ROUND(AVERAGE(B216:B216),T216))))</f>
        <v>5</v>
      </c>
      <c r="G216" s="63">
        <f>IF(F216="","",IF(VLOOKUP(A216,Test_Limits,2,FALSE)="","",VLOOKUP(A216,Test_Limits,2,FALSE)))</f>
        <v>1</v>
      </c>
      <c r="H216" s="49" t="str">
        <f>IF(G216="","",IF(AND(D216&lt;G216,D216&lt;&gt;U216),IF(LEFT(VLOOKUP(A216,Test_Limits,5,FALSE),2)="PF","Fail","Info"),"Pass"))</f>
        <v>Pass</v>
      </c>
      <c r="I216" s="60">
        <f>IF(F216="","",IF(VLOOKUP(A216,Test_Limits,3,FALSE)="","",VLOOKUP(A216,Test_Limits,3,FALSE)))</f>
        <v>5</v>
      </c>
      <c r="J216" s="49" t="str">
        <f>IF(I216="","",IF(AND(E216&gt;I216,E216&lt;&gt;U216),IF(RIGHT(VLOOKUP(A216,Test_Limits,5,FALSE),2)="PF","Fail","Info"),"Pass"))</f>
        <v>Pass</v>
      </c>
      <c r="K216" s="39"/>
      <c r="L216" s="39"/>
      <c r="Q216" s="11"/>
      <c r="R216" s="177">
        <f t="shared" si="26"/>
        <v>-1000000</v>
      </c>
      <c r="S216" s="177">
        <f t="shared" si="27"/>
        <v>1000000</v>
      </c>
      <c r="T216" s="178">
        <f>VLOOKUP(A216,Test_Limits,6,FALSE)</f>
        <v>0</v>
      </c>
      <c r="U216" s="178" t="str">
        <f>IF(VLOOKUP(A216,Test_Limits,7,FALSE)&lt;&gt;"",VLOOKUP(A216,Test_Limits,7,FALSE),"")</f>
        <v/>
      </c>
      <c r="V216" s="177">
        <f>IF(H216="",0,VLOOKUP(A216,Test_Limits,8,FALSE))</f>
        <v>0</v>
      </c>
      <c r="W216" s="177">
        <f t="shared" si="28"/>
        <v>0</v>
      </c>
      <c r="X216" s="177">
        <f>IF(J216="",0,VLOOKUP(A216,Test_Limits,9,FALSE))</f>
        <v>0</v>
      </c>
      <c r="Y216" s="177">
        <f t="shared" si="29"/>
        <v>0</v>
      </c>
    </row>
    <row r="217" spans="1:25" ht="13.5" x14ac:dyDescent="0.25">
      <c r="A217" s="1" t="s">
        <v>488</v>
      </c>
      <c r="B217" s="3">
        <v>4.0999999999999996</v>
      </c>
      <c r="C217" s="30" t="s">
        <v>1165</v>
      </c>
      <c r="D217" s="63">
        <f>IF(C217="","",MIN(B217:B217))</f>
        <v>4.0999999999999996</v>
      </c>
      <c r="E217" s="60">
        <f>IF(C217="","",MAX(B217:B217))</f>
        <v>4.0999999999999996</v>
      </c>
      <c r="F217" s="29">
        <f>IF(C217="","",IF(C217="    N/A","",IF(COUNTIF(B217:B217,"&gt;-1")&gt;0,ROUND((SUM(B217:B217)+COUNTIF(B217:B217,-1))/COUNTIF(B217:B217,"&gt;-1"),T217),ROUND(AVERAGE(B217:B217),T217))))</f>
        <v>4</v>
      </c>
      <c r="G217" s="63">
        <f>IF(F217="","",IF(VLOOKUP(A217,Test_Limits,2,FALSE)="","",VLOOKUP(A217,Test_Limits,2,FALSE)))</f>
        <v>3.9</v>
      </c>
      <c r="H217" s="49" t="str">
        <f>IF(G217="","",IF(AND(D217&lt;G217,D217&lt;&gt;U217),IF(LEFT(VLOOKUP(A217,Test_Limits,5,FALSE),2)="PF","Fail","Info"),"Pass"))</f>
        <v>Pass</v>
      </c>
      <c r="I217" s="60">
        <f>IF(F217="","",IF(VLOOKUP(A217,Test_Limits,3,FALSE)="","",VLOOKUP(A217,Test_Limits,3,FALSE)))</f>
        <v>49.9</v>
      </c>
      <c r="J217" s="49" t="str">
        <f>IF(I217="","",IF(AND(E217&gt;I217,E217&lt;&gt;U217),IF(RIGHT(VLOOKUP(A217,Test_Limits,5,FALSE),2)="PF","Fail","Info"),"Pass"))</f>
        <v>Pass</v>
      </c>
      <c r="K217" s="39"/>
      <c r="L217" s="39"/>
      <c r="Q217" s="11"/>
      <c r="R217" s="177">
        <f t="shared" ref="R217:R219" si="36">IF(H217="Info",G217,IF(J217="Info",G217,-1000000))</f>
        <v>-1000000</v>
      </c>
      <c r="S217" s="177">
        <f t="shared" ref="S217:S219" si="37">IF(H217="Info",I217,IF(J217="Info",I217,1000000))</f>
        <v>1000000</v>
      </c>
      <c r="T217" s="178">
        <f>VLOOKUP(A217,Test_Limits,6,FALSE)</f>
        <v>0</v>
      </c>
      <c r="U217" s="178" t="str">
        <f>IF(VLOOKUP(A217,Test_Limits,7,FALSE)&lt;&gt;"",VLOOKUP(A217,Test_Limits,7,FALSE),"")</f>
        <v/>
      </c>
      <c r="V217" s="177">
        <f>IF(H217="",0,VLOOKUP(A217,Test_Limits,8,FALSE))</f>
        <v>5</v>
      </c>
      <c r="W217" s="177">
        <f t="shared" si="28"/>
        <v>5</v>
      </c>
      <c r="X217" s="177">
        <f>IF(J217="",0,VLOOKUP(A217,Test_Limits,9,FALSE))</f>
        <v>0</v>
      </c>
      <c r="Y217" s="177">
        <f t="shared" si="29"/>
        <v>0</v>
      </c>
    </row>
    <row r="218" spans="1:25" ht="13.5" x14ac:dyDescent="0.25">
      <c r="A218" s="1" t="s">
        <v>489</v>
      </c>
      <c r="B218" s="3">
        <v>104.6</v>
      </c>
      <c r="C218" s="30" t="s">
        <v>1166</v>
      </c>
      <c r="D218" s="63">
        <f>IF(C218="","",MIN(B218:B218))</f>
        <v>104.6</v>
      </c>
      <c r="E218" s="60">
        <f>IF(C218="","",MAX(B218:B218))</f>
        <v>104.6</v>
      </c>
      <c r="F218" s="29">
        <f>IF(C218="","",IF(C218="    N/A","",IF(COUNTIF(B218:B218,"&gt;-1")&gt;0,ROUND((SUM(B218:B218)+COUNTIF(B218:B218,-1))/COUNTIF(B218:B218,"&gt;-1"),T218),ROUND(AVERAGE(B218:B218),T218))))</f>
        <v>104.6</v>
      </c>
      <c r="G218" s="63">
        <f>IF(F218="","",IF(VLOOKUP(A218,Test_Limits,2,FALSE)="","",VLOOKUP(A218,Test_Limits,2,FALSE)))</f>
        <v>100</v>
      </c>
      <c r="H218" s="49" t="str">
        <f>IF(G218="","",IF(AND(D218&lt;G218,D218&lt;&gt;U218),IF(LEFT(VLOOKUP(A218,Test_Limits,5,FALSE),2)="PF","Fail","Info"),"Pass"))</f>
        <v>Pass</v>
      </c>
      <c r="I218" s="60">
        <f>IF(F218="","",IF(VLOOKUP(A218,Test_Limits,3,FALSE)="","",VLOOKUP(A218,Test_Limits,3,FALSE)))</f>
        <v>125</v>
      </c>
      <c r="J218" s="49" t="str">
        <f>IF(I218="","",IF(AND(E218&gt;I218,E218&lt;&gt;U218),IF(RIGHT(VLOOKUP(A218,Test_Limits,5,FALSE),2)="PF","Fail","Info"),"Pass"))</f>
        <v>Pass</v>
      </c>
      <c r="K218" s="39"/>
      <c r="L218" s="39"/>
      <c r="Q218" s="11"/>
      <c r="R218" s="177">
        <f t="shared" si="36"/>
        <v>-1000000</v>
      </c>
      <c r="S218" s="177">
        <f t="shared" si="37"/>
        <v>1000000</v>
      </c>
      <c r="T218" s="178">
        <f>VLOOKUP(A218,Test_Limits,6,FALSE)</f>
        <v>1</v>
      </c>
      <c r="U218" s="178" t="str">
        <f>IF(VLOOKUP(A218,Test_Limits,7,FALSE)&lt;&gt;"",VLOOKUP(A218,Test_Limits,7,FALSE),"")</f>
        <v/>
      </c>
      <c r="V218" s="177">
        <f>IF(H218="",0,VLOOKUP(A218,Test_Limits,8,FALSE))</f>
        <v>0</v>
      </c>
      <c r="W218" s="177">
        <f t="shared" si="28"/>
        <v>0</v>
      </c>
      <c r="X218" s="177">
        <f>IF(J218="",0,VLOOKUP(A218,Test_Limits,9,FALSE))</f>
        <v>5</v>
      </c>
      <c r="Y218" s="177">
        <f t="shared" si="29"/>
        <v>5</v>
      </c>
    </row>
    <row r="219" spans="1:25" ht="13.5" x14ac:dyDescent="0.25">
      <c r="A219" s="1" t="s">
        <v>490</v>
      </c>
      <c r="B219" s="3">
        <v>7.1</v>
      </c>
      <c r="C219" s="30" t="s">
        <v>1165</v>
      </c>
      <c r="D219" s="63">
        <f>IF(C219="","",MIN(B219:B219))</f>
        <v>7.1</v>
      </c>
      <c r="E219" s="60">
        <f>IF(C219="","",MAX(B219:B219))</f>
        <v>7.1</v>
      </c>
      <c r="F219" s="29">
        <f>IF(C219="","",IF(C219="    N/A","",IF(COUNTIF(B219:B219,"&gt;-1")&gt;0,ROUND((SUM(B219:B219)+COUNTIF(B219:B219,-1))/COUNTIF(B219:B219,"&gt;-1"),T219),ROUND(AVERAGE(B219:B219),T219))))</f>
        <v>7</v>
      </c>
      <c r="G219" s="63">
        <f>IF(F219="","",IF(VLOOKUP(A219,Test_Limits,2,FALSE)="","",VLOOKUP(A219,Test_Limits,2,FALSE)))</f>
        <v>3.9</v>
      </c>
      <c r="H219" s="49" t="str">
        <f>IF(G219="","",IF(AND(D219&lt;G219,D219&lt;&gt;U219),IF(LEFT(VLOOKUP(A219,Test_Limits,5,FALSE),2)="PF","Fail","Info"),"Pass"))</f>
        <v>Pass</v>
      </c>
      <c r="I219" s="60">
        <f>IF(F219="","",IF(VLOOKUP(A219,Test_Limits,3,FALSE)="","",VLOOKUP(A219,Test_Limits,3,FALSE)))</f>
        <v>49.9</v>
      </c>
      <c r="J219" s="49" t="str">
        <f>IF(I219="","",IF(AND(E219&gt;I219,E219&lt;&gt;U219),IF(RIGHT(VLOOKUP(A219,Test_Limits,5,FALSE),2)="PF","Fail","Info"),"Pass"))</f>
        <v>Pass</v>
      </c>
      <c r="K219" s="39"/>
      <c r="L219" s="39"/>
      <c r="Q219" s="11"/>
      <c r="R219" s="177">
        <f t="shared" si="36"/>
        <v>-1000000</v>
      </c>
      <c r="S219" s="177">
        <f t="shared" si="37"/>
        <v>1000000</v>
      </c>
      <c r="T219" s="178">
        <f>VLOOKUP(A219,Test_Limits,6,FALSE)</f>
        <v>0</v>
      </c>
      <c r="U219" s="178" t="str">
        <f>IF(VLOOKUP(A219,Test_Limits,7,FALSE)&lt;&gt;"",VLOOKUP(A219,Test_Limits,7,FALSE),"")</f>
        <v/>
      </c>
      <c r="V219" s="177">
        <f>IF(H219="",0,VLOOKUP(A219,Test_Limits,8,FALSE))</f>
        <v>5</v>
      </c>
      <c r="W219" s="177">
        <f t="shared" si="28"/>
        <v>5</v>
      </c>
      <c r="X219" s="177">
        <f>IF(J219="",0,VLOOKUP(A219,Test_Limits,9,FALSE))</f>
        <v>0</v>
      </c>
      <c r="Y219" s="177">
        <f t="shared" si="29"/>
        <v>0</v>
      </c>
    </row>
    <row r="220" spans="1:25" s="110" customFormat="1" ht="13.5" x14ac:dyDescent="0.25">
      <c r="A220" s="1" t="s">
        <v>493</v>
      </c>
      <c r="B220" s="3">
        <v>106.6</v>
      </c>
      <c r="C220" s="30" t="s">
        <v>1166</v>
      </c>
      <c r="D220" s="63">
        <f>IF(C220="","",MIN(B220:B220))</f>
        <v>106.6</v>
      </c>
      <c r="E220" s="60">
        <f>IF(C220="","",MAX(B220:B220))</f>
        <v>106.6</v>
      </c>
      <c r="F220" s="29">
        <f>IF(C220="","",IF(C220="    N/A","",IF(COUNTIF(B220:B220,"&gt;-1")&gt;0,ROUND((SUM(B220:B220)+COUNTIF(B220:B220,-1))/COUNTIF(B220:B220,"&gt;-1"),T220),ROUND(AVERAGE(B220:B220),T220))))</f>
        <v>106.6</v>
      </c>
      <c r="G220" s="63">
        <f>IF(F220="","",IF(VLOOKUP(A220,Test_Limits,2,FALSE)="","",VLOOKUP(A220,Test_Limits,2,FALSE)))</f>
        <v>100</v>
      </c>
      <c r="H220" s="49" t="str">
        <f>IF(G220="","",IF(AND(D220&lt;G220,D220&lt;&gt;U220),IF(LEFT(VLOOKUP(A220,Test_Limits,5,FALSE),2)="PF","Fail","Info"),"Pass"))</f>
        <v>Pass</v>
      </c>
      <c r="I220" s="60">
        <f>IF(F220="","",IF(VLOOKUP(A220,Test_Limits,3,FALSE)="","",VLOOKUP(A220,Test_Limits,3,FALSE)))</f>
        <v>125</v>
      </c>
      <c r="J220" s="49" t="str">
        <f>IF(I220="","",IF(AND(E220&gt;I220,E220&lt;&gt;U220),IF(RIGHT(VLOOKUP(A220,Test_Limits,5,FALSE),2)="PF","Fail","Info"),"Pass"))</f>
        <v>Pass</v>
      </c>
      <c r="K220" s="126"/>
      <c r="L220" s="126"/>
      <c r="Q220" s="11"/>
      <c r="R220" s="177">
        <f t="shared" ref="R220" si="38">IF(H220="Info",G220,IF(J220="Info",G220,-1000000))</f>
        <v>-1000000</v>
      </c>
      <c r="S220" s="177">
        <f t="shared" ref="S220" si="39">IF(H220="Info",I220,IF(J220="Info",I220,1000000))</f>
        <v>1000000</v>
      </c>
      <c r="T220" s="178">
        <f>VLOOKUP(A220,Test_Limits,6,FALSE)</f>
        <v>1</v>
      </c>
      <c r="U220" s="178" t="str">
        <f>IF(VLOOKUP(A220,Test_Limits,7,FALSE)&lt;&gt;"",VLOOKUP(A220,Test_Limits,7,FALSE),"")</f>
        <v/>
      </c>
      <c r="V220" s="177">
        <f>IF(H220="",0,VLOOKUP(A220,Test_Limits,8,FALSE))</f>
        <v>0</v>
      </c>
      <c r="W220" s="177">
        <f t="shared" si="28"/>
        <v>0</v>
      </c>
      <c r="X220" s="177">
        <f>IF(J220="",0,VLOOKUP(A220,Test_Limits,9,FALSE))</f>
        <v>5</v>
      </c>
      <c r="Y220" s="177">
        <f t="shared" si="29"/>
        <v>5</v>
      </c>
    </row>
    <row r="221" spans="1:25" ht="13.5" x14ac:dyDescent="0.25">
      <c r="A221" s="1" t="s">
        <v>491</v>
      </c>
      <c r="B221" s="3">
        <v>15.4</v>
      </c>
      <c r="C221" s="30" t="s">
        <v>1165</v>
      </c>
      <c r="D221" s="63">
        <f>IF(C221="","",MIN(B221:B221))</f>
        <v>15.4</v>
      </c>
      <c r="E221" s="60">
        <f>IF(C221="","",MAX(B221:B221))</f>
        <v>15.4</v>
      </c>
      <c r="F221" s="29">
        <f>IF(C221="","",IF(C221="    N/A","",IF(COUNTIF(B221:B221,"&gt;-1")&gt;0,ROUND((SUM(B221:B221)+COUNTIF(B221:B221,-1))/COUNTIF(B221:B221,"&gt;-1"),T221),ROUND(AVERAGE(B221:B221),T221))))</f>
        <v>15</v>
      </c>
      <c r="G221" s="63">
        <f>IF(F221="","",IF(VLOOKUP(A221,Test_Limits,2,FALSE)="","",VLOOKUP(A221,Test_Limits,2,FALSE)))</f>
        <v>3.9</v>
      </c>
      <c r="H221" s="49" t="str">
        <f>IF(G221="","",IF(AND(D221&lt;G221,D221&lt;&gt;U221),IF(LEFT(VLOOKUP(A221,Test_Limits,5,FALSE),2)="PF","Fail","Info"),"Pass"))</f>
        <v>Pass</v>
      </c>
      <c r="I221" s="60">
        <f>IF(F221="","",IF(VLOOKUP(A221,Test_Limits,3,FALSE)="","",VLOOKUP(A221,Test_Limits,3,FALSE)))</f>
        <v>49.9</v>
      </c>
      <c r="J221" s="49" t="str">
        <f>IF(I221="","",IF(AND(E221&gt;I221,E221&lt;&gt;U221),IF(RIGHT(VLOOKUP(A221,Test_Limits,5,FALSE),2)="PF","Fail","Info"),"Pass"))</f>
        <v>Pass</v>
      </c>
      <c r="K221" s="39"/>
      <c r="L221" s="39"/>
      <c r="Q221" s="11"/>
      <c r="R221" s="177">
        <f t="shared" si="26"/>
        <v>-1000000</v>
      </c>
      <c r="S221" s="177">
        <f t="shared" si="27"/>
        <v>1000000</v>
      </c>
      <c r="T221" s="178">
        <f>VLOOKUP(A221,Test_Limits,6,FALSE)</f>
        <v>0</v>
      </c>
      <c r="U221" s="178" t="str">
        <f>IF(VLOOKUP(A221,Test_Limits,7,FALSE)&lt;&gt;"",VLOOKUP(A221,Test_Limits,7,FALSE),"")</f>
        <v/>
      </c>
      <c r="V221" s="177">
        <f>IF(H221="",0,VLOOKUP(A221,Test_Limits,8,FALSE))</f>
        <v>5</v>
      </c>
      <c r="W221" s="177">
        <f t="shared" si="28"/>
        <v>5</v>
      </c>
      <c r="X221" s="177">
        <f>IF(J221="",0,VLOOKUP(A221,Test_Limits,9,FALSE))</f>
        <v>0</v>
      </c>
      <c r="Y221" s="177">
        <f t="shared" si="29"/>
        <v>0</v>
      </c>
    </row>
    <row r="222" spans="1:25" ht="13.5" x14ac:dyDescent="0.25">
      <c r="A222" s="1" t="s">
        <v>494</v>
      </c>
      <c r="B222" s="3">
        <v>111.7</v>
      </c>
      <c r="C222" s="30" t="s">
        <v>1166</v>
      </c>
      <c r="D222" s="63">
        <f>IF(C222="","",MIN(B222:B222))</f>
        <v>111.7</v>
      </c>
      <c r="E222" s="60">
        <f>IF(C222="","",MAX(B222:B222))</f>
        <v>111.7</v>
      </c>
      <c r="F222" s="29">
        <f>IF(C222="","",IF(C222="    N/A","",IF(COUNTIF(B222:B222,"&gt;-1")&gt;0,ROUND((SUM(B222:B222)+COUNTIF(B222:B222,-1))/COUNTIF(B222:B222,"&gt;-1"),T222),ROUND(AVERAGE(B222:B222),T222))))</f>
        <v>111.7</v>
      </c>
      <c r="G222" s="63">
        <f>IF(F222="","",IF(VLOOKUP(A222,Test_Limits,2,FALSE)="","",VLOOKUP(A222,Test_Limits,2,FALSE)))</f>
        <v>100</v>
      </c>
      <c r="H222" s="49" t="str">
        <f>IF(G222="","",IF(AND(D222&lt;G222,D222&lt;&gt;U222),IF(LEFT(VLOOKUP(A222,Test_Limits,5,FALSE),2)="PF","Fail","Info"),"Pass"))</f>
        <v>Pass</v>
      </c>
      <c r="I222" s="60">
        <f>IF(F222="","",IF(VLOOKUP(A222,Test_Limits,3,FALSE)="","",VLOOKUP(A222,Test_Limits,3,FALSE)))</f>
        <v>125</v>
      </c>
      <c r="J222" s="49" t="str">
        <f>IF(I222="","",IF(AND(E222&gt;I222,E222&lt;&gt;U222),IF(RIGHT(VLOOKUP(A222,Test_Limits,5,FALSE),2)="PF","Fail","Info"),"Pass"))</f>
        <v>Pass</v>
      </c>
      <c r="K222" s="39"/>
      <c r="L222" s="39"/>
      <c r="Q222" s="11"/>
      <c r="R222" s="177">
        <f t="shared" si="26"/>
        <v>-1000000</v>
      </c>
      <c r="S222" s="177">
        <f t="shared" si="27"/>
        <v>1000000</v>
      </c>
      <c r="T222" s="178">
        <f>VLOOKUP(A222,Test_Limits,6,FALSE)</f>
        <v>1</v>
      </c>
      <c r="U222" s="178" t="str">
        <f>IF(VLOOKUP(A222,Test_Limits,7,FALSE)&lt;&gt;"",VLOOKUP(A222,Test_Limits,7,FALSE),"")</f>
        <v/>
      </c>
      <c r="V222" s="177">
        <f>IF(H222="",0,VLOOKUP(A222,Test_Limits,8,FALSE))</f>
        <v>0</v>
      </c>
      <c r="W222" s="177">
        <f t="shared" si="28"/>
        <v>0</v>
      </c>
      <c r="X222" s="177">
        <f>IF(J222="",0,VLOOKUP(A222,Test_Limits,9,FALSE))</f>
        <v>5</v>
      </c>
      <c r="Y222" s="177">
        <f t="shared" si="29"/>
        <v>5</v>
      </c>
    </row>
    <row r="223" spans="1:25" s="110" customFormat="1" ht="13.5" x14ac:dyDescent="0.25">
      <c r="A223" s="1" t="s">
        <v>492</v>
      </c>
      <c r="B223" s="3">
        <v>30.5</v>
      </c>
      <c r="C223" s="30" t="s">
        <v>1165</v>
      </c>
      <c r="D223" s="63">
        <f>IF(C223="","",MIN(B223:B223))</f>
        <v>30.5</v>
      </c>
      <c r="E223" s="60">
        <f>IF(C223="","",MAX(B223:B223))</f>
        <v>30.5</v>
      </c>
      <c r="F223" s="29">
        <f>IF(C223="","",IF(C223="    N/A","",IF(COUNTIF(B223:B223,"&gt;-1")&gt;0,ROUND((SUM(B223:B223)+COUNTIF(B223:B223,-1))/COUNTIF(B223:B223,"&gt;-1"),T223),ROUND(AVERAGE(B223:B223),T223))))</f>
        <v>31</v>
      </c>
      <c r="G223" s="63">
        <f>IF(F223="","",IF(VLOOKUP(A223,Test_Limits,2,FALSE)="","",VLOOKUP(A223,Test_Limits,2,FALSE)))</f>
        <v>3.9</v>
      </c>
      <c r="H223" s="49" t="str">
        <f>IF(G223="","",IF(AND(D223&lt;G223,D223&lt;&gt;U223),IF(LEFT(VLOOKUP(A223,Test_Limits,5,FALSE),2)="PF","Fail","Info"),"Pass"))</f>
        <v>Pass</v>
      </c>
      <c r="I223" s="60">
        <f>IF(F223="","",IF(VLOOKUP(A223,Test_Limits,3,FALSE)="","",VLOOKUP(A223,Test_Limits,3,FALSE)))</f>
        <v>49.9</v>
      </c>
      <c r="J223" s="49" t="str">
        <f>IF(I223="","",IF(AND(E223&gt;I223,E223&lt;&gt;U223),IF(RIGHT(VLOOKUP(A223,Test_Limits,5,FALSE),2)="PF","Fail","Info"),"Pass"))</f>
        <v>Pass</v>
      </c>
      <c r="K223" s="126"/>
      <c r="L223" s="126"/>
      <c r="Q223" s="11"/>
      <c r="R223" s="177">
        <f t="shared" si="26"/>
        <v>-1000000</v>
      </c>
      <c r="S223" s="177">
        <f t="shared" si="27"/>
        <v>1000000</v>
      </c>
      <c r="T223" s="178">
        <f>VLOOKUP(A223,Test_Limits,6,FALSE)</f>
        <v>0</v>
      </c>
      <c r="U223" s="178" t="str">
        <f>IF(VLOOKUP(A223,Test_Limits,7,FALSE)&lt;&gt;"",VLOOKUP(A223,Test_Limits,7,FALSE),"")</f>
        <v/>
      </c>
      <c r="V223" s="177">
        <f>IF(H223="",0,VLOOKUP(A223,Test_Limits,8,FALSE))</f>
        <v>5</v>
      </c>
      <c r="W223" s="177">
        <f t="shared" si="28"/>
        <v>5</v>
      </c>
      <c r="X223" s="177">
        <f>IF(J223="",0,VLOOKUP(A223,Test_Limits,9,FALSE))</f>
        <v>0</v>
      </c>
      <c r="Y223" s="177">
        <f t="shared" si="29"/>
        <v>0</v>
      </c>
    </row>
    <row r="224" spans="1:25" s="110" customFormat="1" ht="13.5" x14ac:dyDescent="0.25">
      <c r="A224" s="1" t="s">
        <v>495</v>
      </c>
      <c r="B224" s="3">
        <v>104.5</v>
      </c>
      <c r="C224" s="30" t="s">
        <v>1166</v>
      </c>
      <c r="D224" s="63">
        <f>IF(C224="","",MIN(B224:B224))</f>
        <v>104.5</v>
      </c>
      <c r="E224" s="60">
        <f>IF(C224="","",MAX(B224:B224))</f>
        <v>104.5</v>
      </c>
      <c r="F224" s="29">
        <f>IF(C224="","",IF(C224="    N/A","",IF(COUNTIF(B224:B224,"&gt;-1")&gt;0,ROUND((SUM(B224:B224)+COUNTIF(B224:B224,-1))/COUNTIF(B224:B224,"&gt;-1"),T224),ROUND(AVERAGE(B224:B224),T224))))</f>
        <v>104.5</v>
      </c>
      <c r="G224" s="63">
        <f>IF(F224="","",IF(VLOOKUP(A224,Test_Limits,2,FALSE)="","",VLOOKUP(A224,Test_Limits,2,FALSE)))</f>
        <v>100</v>
      </c>
      <c r="H224" s="49" t="str">
        <f>IF(G224="","",IF(AND(D224&lt;G224,D224&lt;&gt;U224),IF(LEFT(VLOOKUP(A224,Test_Limits,5,FALSE),2)="PF","Fail","Info"),"Pass"))</f>
        <v>Pass</v>
      </c>
      <c r="I224" s="60">
        <f>IF(F224="","",IF(VLOOKUP(A224,Test_Limits,3,FALSE)="","",VLOOKUP(A224,Test_Limits,3,FALSE)))</f>
        <v>125</v>
      </c>
      <c r="J224" s="49" t="str">
        <f>IF(I224="","",IF(AND(E224&gt;I224,E224&lt;&gt;U224),IF(RIGHT(VLOOKUP(A224,Test_Limits,5,FALSE),2)="PF","Fail","Info"),"Pass"))</f>
        <v>Pass</v>
      </c>
      <c r="K224" s="126"/>
      <c r="L224" s="126"/>
      <c r="Q224" s="11"/>
      <c r="R224" s="177">
        <f t="shared" si="26"/>
        <v>-1000000</v>
      </c>
      <c r="S224" s="177">
        <f t="shared" si="27"/>
        <v>1000000</v>
      </c>
      <c r="T224" s="178">
        <f>VLOOKUP(A224,Test_Limits,6,FALSE)</f>
        <v>1</v>
      </c>
      <c r="U224" s="178" t="str">
        <f>IF(VLOOKUP(A224,Test_Limits,7,FALSE)&lt;&gt;"",VLOOKUP(A224,Test_Limits,7,FALSE),"")</f>
        <v/>
      </c>
      <c r="V224" s="177">
        <f>IF(H224="",0,VLOOKUP(A224,Test_Limits,8,FALSE))</f>
        <v>0</v>
      </c>
      <c r="W224" s="177">
        <f t="shared" si="28"/>
        <v>0</v>
      </c>
      <c r="X224" s="177">
        <f>IF(J224="",0,VLOOKUP(A224,Test_Limits,9,FALSE))</f>
        <v>5</v>
      </c>
      <c r="Y224" s="177">
        <f t="shared" si="29"/>
        <v>5</v>
      </c>
    </row>
    <row r="225" spans="1:25" s="110" customFormat="1" ht="13.5" x14ac:dyDescent="0.25">
      <c r="A225" s="1" t="s">
        <v>498</v>
      </c>
      <c r="B225" s="3">
        <v>45.5</v>
      </c>
      <c r="C225" s="30" t="s">
        <v>1165</v>
      </c>
      <c r="D225" s="63">
        <f>IF(C225="","",MIN(B225:B225))</f>
        <v>45.5</v>
      </c>
      <c r="E225" s="60">
        <f>IF(C225="","",MAX(B225:B225))</f>
        <v>45.5</v>
      </c>
      <c r="F225" s="29">
        <f>IF(C225="","",IF(C225="    N/A","",IF(COUNTIF(B225:B225,"&gt;-1")&gt;0,ROUND((SUM(B225:B225)+COUNTIF(B225:B225,-1))/COUNTIF(B225:B225,"&gt;-1"),T225),ROUND(AVERAGE(B225:B225),T225))))</f>
        <v>46</v>
      </c>
      <c r="G225" s="63">
        <f>IF(F225="","",IF(VLOOKUP(A225,Test_Limits,2,FALSE)="","",VLOOKUP(A225,Test_Limits,2,FALSE)))</f>
        <v>3.9</v>
      </c>
      <c r="H225" s="49" t="str">
        <f>IF(G225="","",IF(AND(D225&lt;G225,D225&lt;&gt;U225),IF(LEFT(VLOOKUP(A225,Test_Limits,5,FALSE),2)="PF","Fail","Info"),"Pass"))</f>
        <v>Pass</v>
      </c>
      <c r="I225" s="60">
        <f>IF(F225="","",IF(VLOOKUP(A225,Test_Limits,3,FALSE)="","",VLOOKUP(A225,Test_Limits,3,FALSE)))</f>
        <v>49.9</v>
      </c>
      <c r="J225" s="49" t="str">
        <f>IF(I225="","",IF(AND(E225&gt;I225,E225&lt;&gt;U225),IF(RIGHT(VLOOKUP(A225,Test_Limits,5,FALSE),2)="PF","Fail","Info"),"Pass"))</f>
        <v>Pass</v>
      </c>
      <c r="K225" s="126"/>
      <c r="L225" s="126"/>
      <c r="Q225" s="11"/>
      <c r="R225" s="177">
        <f t="shared" si="26"/>
        <v>-1000000</v>
      </c>
      <c r="S225" s="177">
        <f t="shared" si="27"/>
        <v>1000000</v>
      </c>
      <c r="T225" s="178">
        <f>VLOOKUP(A225,Test_Limits,6,FALSE)</f>
        <v>0</v>
      </c>
      <c r="U225" s="178" t="str">
        <f>IF(VLOOKUP(A225,Test_Limits,7,FALSE)&lt;&gt;"",VLOOKUP(A225,Test_Limits,7,FALSE),"")</f>
        <v/>
      </c>
      <c r="V225" s="177">
        <f>IF(H225="",0,VLOOKUP(A225,Test_Limits,8,FALSE))</f>
        <v>5</v>
      </c>
      <c r="W225" s="177">
        <f t="shared" si="28"/>
        <v>5</v>
      </c>
      <c r="X225" s="177">
        <f>IF(J225="",0,VLOOKUP(A225,Test_Limits,9,FALSE))</f>
        <v>0</v>
      </c>
      <c r="Y225" s="177">
        <f t="shared" si="29"/>
        <v>0</v>
      </c>
    </row>
    <row r="226" spans="1:25" s="110" customFormat="1" ht="13.5" x14ac:dyDescent="0.25">
      <c r="A226" s="1" t="s">
        <v>499</v>
      </c>
      <c r="B226" s="3">
        <v>103.1</v>
      </c>
      <c r="C226" s="30" t="s">
        <v>1166</v>
      </c>
      <c r="D226" s="63">
        <f>IF(C226="","",MIN(B226:B226))</f>
        <v>103.1</v>
      </c>
      <c r="E226" s="60">
        <f>IF(C226="","",MAX(B226:B226))</f>
        <v>103.1</v>
      </c>
      <c r="F226" s="29">
        <f>IF(C226="","",IF(C226="    N/A","",IF(COUNTIF(B226:B226,"&gt;-1")&gt;0,ROUND((SUM(B226:B226)+COUNTIF(B226:B226,-1))/COUNTIF(B226:B226,"&gt;-1"),T226),ROUND(AVERAGE(B226:B226),T226))))</f>
        <v>103.1</v>
      </c>
      <c r="G226" s="63">
        <f>IF(F226="","",IF(VLOOKUP(A226,Test_Limits,2,FALSE)="","",VLOOKUP(A226,Test_Limits,2,FALSE)))</f>
        <v>100</v>
      </c>
      <c r="H226" s="49" t="str">
        <f>IF(G226="","",IF(AND(D226&lt;G226,D226&lt;&gt;U226),IF(LEFT(VLOOKUP(A226,Test_Limits,5,FALSE),2)="PF","Fail","Info"),"Pass"))</f>
        <v>Pass</v>
      </c>
      <c r="I226" s="60">
        <f>IF(F226="","",IF(VLOOKUP(A226,Test_Limits,3,FALSE)="","",VLOOKUP(A226,Test_Limits,3,FALSE)))</f>
        <v>125</v>
      </c>
      <c r="J226" s="49" t="str">
        <f>IF(I226="","",IF(AND(E226&gt;I226,E226&lt;&gt;U226),IF(RIGHT(VLOOKUP(A226,Test_Limits,5,FALSE),2)="PF","Fail","Info"),"Pass"))</f>
        <v>Pass</v>
      </c>
      <c r="K226" s="126"/>
      <c r="L226" s="126"/>
      <c r="Q226" s="11"/>
      <c r="R226" s="177">
        <f t="shared" si="26"/>
        <v>-1000000</v>
      </c>
      <c r="S226" s="177">
        <f t="shared" si="27"/>
        <v>1000000</v>
      </c>
      <c r="T226" s="178">
        <f>VLOOKUP(A226,Test_Limits,6,FALSE)</f>
        <v>1</v>
      </c>
      <c r="U226" s="178" t="str">
        <f>IF(VLOOKUP(A226,Test_Limits,7,FALSE)&lt;&gt;"",VLOOKUP(A226,Test_Limits,7,FALSE),"")</f>
        <v/>
      </c>
      <c r="V226" s="177">
        <f>IF(H226="",0,VLOOKUP(A226,Test_Limits,8,FALSE))</f>
        <v>0</v>
      </c>
      <c r="W226" s="177">
        <f t="shared" si="28"/>
        <v>0</v>
      </c>
      <c r="X226" s="177">
        <f>IF(J226="",0,VLOOKUP(A226,Test_Limits,9,FALSE))</f>
        <v>5</v>
      </c>
      <c r="Y226" s="177">
        <f t="shared" si="29"/>
        <v>5</v>
      </c>
    </row>
    <row r="227" spans="1:25" s="110" customFormat="1" ht="13.5" x14ac:dyDescent="0.25">
      <c r="A227" s="1" t="s">
        <v>1167</v>
      </c>
      <c r="B227" s="3"/>
      <c r="C227" s="30"/>
      <c r="D227" s="63" t="str">
        <f>IF(C227="","",MIN(B227:B227))</f>
        <v/>
      </c>
      <c r="E227" s="60" t="str">
        <f>IF(C227="","",MAX(B227:B227))</f>
        <v/>
      </c>
      <c r="F227" s="29" t="str">
        <f>IF(C227="","",IF(C227="    N/A","",IF(COUNTIF(B227:B227,"&gt;-1")&gt;0,ROUND((SUM(B227:B227)+COUNTIF(B227:B227,-1))/COUNTIF(B227:B227,"&gt;-1"),T227),ROUND(AVERAGE(B227:B227),T227))))</f>
        <v/>
      </c>
      <c r="G227" s="63" t="str">
        <f>IF(F227="","",IF(VLOOKUP(A227,Test_Limits,2,FALSE)="","",VLOOKUP(A227,Test_Limits,2,FALSE)))</f>
        <v/>
      </c>
      <c r="H227" s="49" t="str">
        <f>IF(G227="","",IF(AND(D227&lt;G227,D227&lt;&gt;U227),IF(LEFT(VLOOKUP(A227,Test_Limits,5,FALSE),2)="PF","Fail","Info"),"Pass"))</f>
        <v/>
      </c>
      <c r="I227" s="60" t="str">
        <f>IF(F227="","",IF(VLOOKUP(A227,Test_Limits,3,FALSE)="","",VLOOKUP(A227,Test_Limits,3,FALSE)))</f>
        <v/>
      </c>
      <c r="J227" s="49" t="str">
        <f>IF(I227="","",IF(AND(E227&gt;I227,E227&lt;&gt;U227),IF(RIGHT(VLOOKUP(A227,Test_Limits,5,FALSE),2)="PF","Fail","Info"),"Pass"))</f>
        <v/>
      </c>
      <c r="K227" s="126"/>
      <c r="L227" s="126"/>
      <c r="Q227" s="11"/>
      <c r="R227" s="177">
        <f t="shared" si="26"/>
        <v>-1000000</v>
      </c>
      <c r="S227" s="177">
        <f t="shared" si="27"/>
        <v>1000000</v>
      </c>
      <c r="T227" s="178" t="e">
        <f>VLOOKUP(A227,Test_Limits,6,FALSE)</f>
        <v>#N/A</v>
      </c>
      <c r="U227" s="178" t="e">
        <f>IF(VLOOKUP(A227,Test_Limits,7,FALSE)&lt;&gt;"",VLOOKUP(A227,Test_Limits,7,FALSE),"")</f>
        <v>#N/A</v>
      </c>
      <c r="V227" s="177">
        <f>IF(H227="",0,VLOOKUP(A227,Test_Limits,8,FALSE))</f>
        <v>0</v>
      </c>
      <c r="W227" s="177">
        <f t="shared" si="28"/>
        <v>0</v>
      </c>
      <c r="X227" s="177">
        <f>IF(J227="",0,VLOOKUP(A227,Test_Limits,9,FALSE))</f>
        <v>0</v>
      </c>
      <c r="Y227" s="177">
        <f t="shared" si="29"/>
        <v>0</v>
      </c>
    </row>
    <row r="228" spans="1:25" s="110" customFormat="1" ht="13.5" x14ac:dyDescent="0.25">
      <c r="A228" s="1" t="s">
        <v>502</v>
      </c>
      <c r="B228" s="3">
        <v>1</v>
      </c>
      <c r="C228" s="30" t="s">
        <v>1141</v>
      </c>
      <c r="D228" s="63">
        <f>IF(C228="","",MIN(B228:B228))</f>
        <v>1</v>
      </c>
      <c r="E228" s="60">
        <f>IF(C228="","",MAX(B228:B228))</f>
        <v>1</v>
      </c>
      <c r="F228" s="29">
        <f>IF(C228="","",IF(C228="    N/A","",IF(COUNTIF(B228:B228,"&gt;-1")&gt;0,ROUND((SUM(B228:B228)+COUNTIF(B228:B228,-1))/COUNTIF(B228:B228,"&gt;-1"),T228),ROUND(AVERAGE(B228:B228),T228))))</f>
        <v>1</v>
      </c>
      <c r="G228" s="63">
        <f>IF(F228="","",IF(VLOOKUP(A228,Test_Limits,2,FALSE)="","",VLOOKUP(A228,Test_Limits,2,FALSE)))</f>
        <v>1</v>
      </c>
      <c r="H228" s="49" t="str">
        <f>IF(G228="","",IF(AND(D228&lt;G228,D228&lt;&gt;U228),IF(LEFT(VLOOKUP(A228,Test_Limits,5,FALSE),2)="PF","Fail","Info"),"Pass"))</f>
        <v>Pass</v>
      </c>
      <c r="I228" s="60">
        <f>IF(F228="","",IF(VLOOKUP(A228,Test_Limits,3,FALSE)="","",VLOOKUP(A228,Test_Limits,3,FALSE)))</f>
        <v>1</v>
      </c>
      <c r="J228" s="49" t="str">
        <f>IF(I228="","",IF(AND(E228&gt;I228,E228&lt;&gt;U228),IF(RIGHT(VLOOKUP(A228,Test_Limits,5,FALSE),2)="PF","Fail","Info"),"Pass"))</f>
        <v>Pass</v>
      </c>
      <c r="K228" s="126"/>
      <c r="L228" s="126"/>
      <c r="Q228" s="11"/>
      <c r="R228" s="177">
        <f t="shared" si="26"/>
        <v>-1000000</v>
      </c>
      <c r="S228" s="177">
        <f t="shared" si="27"/>
        <v>1000000</v>
      </c>
      <c r="T228" s="178">
        <f>VLOOKUP(A228,Test_Limits,6,FALSE)</f>
        <v>0</v>
      </c>
      <c r="U228" s="178">
        <f>IF(VLOOKUP(A228,Test_Limits,7,FALSE)&lt;&gt;"",VLOOKUP(A228,Test_Limits,7,FALSE),"")</f>
        <v>-1</v>
      </c>
      <c r="V228" s="177">
        <f>IF(H228="",0,VLOOKUP(A228,Test_Limits,8,FALSE))</f>
        <v>0</v>
      </c>
      <c r="W228" s="177">
        <f t="shared" si="28"/>
        <v>0</v>
      </c>
      <c r="X228" s="177">
        <f>IF(J228="",0,VLOOKUP(A228,Test_Limits,9,FALSE))</f>
        <v>3</v>
      </c>
      <c r="Y228" s="177">
        <f t="shared" si="29"/>
        <v>3</v>
      </c>
    </row>
    <row r="229" spans="1:25" s="110" customFormat="1" ht="13.5" x14ac:dyDescent="0.25">
      <c r="A229" s="1" t="s">
        <v>503</v>
      </c>
      <c r="B229" s="3">
        <v>1</v>
      </c>
      <c r="C229" s="30" t="s">
        <v>1141</v>
      </c>
      <c r="D229" s="63">
        <f>IF(C229="","",MIN(B229:B229))</f>
        <v>1</v>
      </c>
      <c r="E229" s="60">
        <f>IF(C229="","",MAX(B229:B229))</f>
        <v>1</v>
      </c>
      <c r="F229" s="29">
        <f>IF(C229="","",IF(C229="    N/A","",IF(COUNTIF(B229:B229,"&gt;-1")&gt;0,ROUND((SUM(B229:B229)+COUNTIF(B229:B229,-1))/COUNTIF(B229:B229,"&gt;-1"),T229),ROUND(AVERAGE(B229:B229),T229))))</f>
        <v>1</v>
      </c>
      <c r="G229" s="63">
        <f>IF(F229="","",IF(VLOOKUP(A229,Test_Limits,2,FALSE)="","",VLOOKUP(A229,Test_Limits,2,FALSE)))</f>
        <v>1</v>
      </c>
      <c r="H229" s="49" t="str">
        <f>IF(G229="","",IF(AND(D229&lt;G229,D229&lt;&gt;U229),IF(LEFT(VLOOKUP(A229,Test_Limits,5,FALSE),2)="PF","Fail","Info"),"Pass"))</f>
        <v>Pass</v>
      </c>
      <c r="I229" s="60">
        <f>IF(F229="","",IF(VLOOKUP(A229,Test_Limits,3,FALSE)="","",VLOOKUP(A229,Test_Limits,3,FALSE)))</f>
        <v>1</v>
      </c>
      <c r="J229" s="49" t="str">
        <f>IF(I229="","",IF(AND(E229&gt;I229,E229&lt;&gt;U229),IF(RIGHT(VLOOKUP(A229,Test_Limits,5,FALSE),2)="PF","Fail","Info"),"Pass"))</f>
        <v>Pass</v>
      </c>
      <c r="K229" s="126"/>
      <c r="L229" s="126"/>
      <c r="Q229" s="11"/>
      <c r="R229" s="177">
        <f t="shared" si="26"/>
        <v>-1000000</v>
      </c>
      <c r="S229" s="177">
        <f t="shared" si="27"/>
        <v>1000000</v>
      </c>
      <c r="T229" s="178">
        <f>VLOOKUP(A229,Test_Limits,6,FALSE)</f>
        <v>0</v>
      </c>
      <c r="U229" s="178">
        <f>IF(VLOOKUP(A229,Test_Limits,7,FALSE)&lt;&gt;"",VLOOKUP(A229,Test_Limits,7,FALSE),"")</f>
        <v>-1</v>
      </c>
      <c r="V229" s="177">
        <f>IF(H229="",0,VLOOKUP(A229,Test_Limits,8,FALSE))</f>
        <v>0</v>
      </c>
      <c r="W229" s="177">
        <f t="shared" si="28"/>
        <v>0</v>
      </c>
      <c r="X229" s="177">
        <f>IF(J229="",0,VLOOKUP(A229,Test_Limits,9,FALSE))</f>
        <v>3</v>
      </c>
      <c r="Y229" s="177">
        <f t="shared" si="29"/>
        <v>3</v>
      </c>
    </row>
    <row r="230" spans="1:25" s="110" customFormat="1" ht="13.5" x14ac:dyDescent="0.25">
      <c r="A230" s="1" t="s">
        <v>504</v>
      </c>
      <c r="B230" s="3">
        <v>1</v>
      </c>
      <c r="C230" s="30" t="s">
        <v>1141</v>
      </c>
      <c r="D230" s="63">
        <f>IF(C230="","",MIN(B230:B230))</f>
        <v>1</v>
      </c>
      <c r="E230" s="60">
        <f>IF(C230="","",MAX(B230:B230))</f>
        <v>1</v>
      </c>
      <c r="F230" s="29">
        <f>IF(C230="","",IF(C230="    N/A","",IF(COUNTIF(B230:B230,"&gt;-1")&gt;0,ROUND((SUM(B230:B230)+COUNTIF(B230:B230,-1))/COUNTIF(B230:B230,"&gt;-1"),T230),ROUND(AVERAGE(B230:B230),T230))))</f>
        <v>1</v>
      </c>
      <c r="G230" s="63">
        <f>IF(F230="","",IF(VLOOKUP(A230,Test_Limits,2,FALSE)="","",VLOOKUP(A230,Test_Limits,2,FALSE)))</f>
        <v>1</v>
      </c>
      <c r="H230" s="49" t="str">
        <f>IF(G230="","",IF(AND(D230&lt;G230,D230&lt;&gt;U230),IF(LEFT(VLOOKUP(A230,Test_Limits,5,FALSE),2)="PF","Fail","Info"),"Pass"))</f>
        <v>Pass</v>
      </c>
      <c r="I230" s="60">
        <f>IF(F230="","",IF(VLOOKUP(A230,Test_Limits,3,FALSE)="","",VLOOKUP(A230,Test_Limits,3,FALSE)))</f>
        <v>1</v>
      </c>
      <c r="J230" s="49" t="str">
        <f>IF(I230="","",IF(AND(E230&gt;I230,E230&lt;&gt;U230),IF(RIGHT(VLOOKUP(A230,Test_Limits,5,FALSE),2)="PF","Fail","Info"),"Pass"))</f>
        <v>Pass</v>
      </c>
      <c r="K230" s="126"/>
      <c r="L230" s="126"/>
      <c r="Q230" s="11"/>
      <c r="R230" s="177">
        <f t="shared" si="26"/>
        <v>-1000000</v>
      </c>
      <c r="S230" s="177">
        <f t="shared" si="27"/>
        <v>1000000</v>
      </c>
      <c r="T230" s="178">
        <f>VLOOKUP(A230,Test_Limits,6,FALSE)</f>
        <v>0</v>
      </c>
      <c r="U230" s="178" t="str">
        <f>IF(VLOOKUP(A230,Test_Limits,7,FALSE)&lt;&gt;"",VLOOKUP(A230,Test_Limits,7,FALSE),"")</f>
        <v/>
      </c>
      <c r="V230" s="177">
        <f>IF(H230="",0,VLOOKUP(A230,Test_Limits,8,FALSE))</f>
        <v>0</v>
      </c>
      <c r="W230" s="177">
        <f t="shared" si="28"/>
        <v>0</v>
      </c>
      <c r="X230" s="177">
        <f>IF(J230="",0,VLOOKUP(A230,Test_Limits,9,FALSE))</f>
        <v>3</v>
      </c>
      <c r="Y230" s="177">
        <f t="shared" si="29"/>
        <v>3</v>
      </c>
    </row>
    <row r="231" spans="1:25" s="110" customFormat="1" ht="13.5" x14ac:dyDescent="0.25">
      <c r="A231" s="1" t="s">
        <v>505</v>
      </c>
      <c r="B231" s="3">
        <v>1</v>
      </c>
      <c r="C231" s="30" t="s">
        <v>1141</v>
      </c>
      <c r="D231" s="63">
        <f>IF(C231="","",MIN(B231:B231))</f>
        <v>1</v>
      </c>
      <c r="E231" s="60">
        <f>IF(C231="","",MAX(B231:B231))</f>
        <v>1</v>
      </c>
      <c r="F231" s="29">
        <f>IF(C231="","",IF(C231="    N/A","",IF(COUNTIF(B231:B231,"&gt;-1")&gt;0,ROUND((SUM(B231:B231)+COUNTIF(B231:B231,-1))/COUNTIF(B231:B231,"&gt;-1"),T231),ROUND(AVERAGE(B231:B231),T231))))</f>
        <v>1</v>
      </c>
      <c r="G231" s="63">
        <f>IF(F231="","",IF(VLOOKUP(A231,Test_Limits,2,FALSE)="","",VLOOKUP(A231,Test_Limits,2,FALSE)))</f>
        <v>1</v>
      </c>
      <c r="H231" s="49" t="str">
        <f>IF(G231="","",IF(AND(D231&lt;G231,D231&lt;&gt;U231),IF(LEFT(VLOOKUP(A231,Test_Limits,5,FALSE),2)="PF","Fail","Info"),"Pass"))</f>
        <v>Pass</v>
      </c>
      <c r="I231" s="60">
        <f>IF(F231="","",IF(VLOOKUP(A231,Test_Limits,3,FALSE)="","",VLOOKUP(A231,Test_Limits,3,FALSE)))</f>
        <v>1</v>
      </c>
      <c r="J231" s="49" t="str">
        <f>IF(I231="","",IF(AND(E231&gt;I231,E231&lt;&gt;U231),IF(RIGHT(VLOOKUP(A231,Test_Limits,5,FALSE),2)="PF","Fail","Info"),"Pass"))</f>
        <v>Pass</v>
      </c>
      <c r="K231" s="126"/>
      <c r="L231" s="126"/>
      <c r="Q231" s="11"/>
      <c r="R231" s="177">
        <f t="shared" si="26"/>
        <v>-1000000</v>
      </c>
      <c r="S231" s="177">
        <f t="shared" si="27"/>
        <v>1000000</v>
      </c>
      <c r="T231" s="178">
        <f>VLOOKUP(A231,Test_Limits,6,FALSE)</f>
        <v>0</v>
      </c>
      <c r="U231" s="178" t="str">
        <f>IF(VLOOKUP(A231,Test_Limits,7,FALSE)&lt;&gt;"",VLOOKUP(A231,Test_Limits,7,FALSE),"")</f>
        <v/>
      </c>
      <c r="V231" s="177">
        <f>IF(H231="",0,VLOOKUP(A231,Test_Limits,8,FALSE))</f>
        <v>0</v>
      </c>
      <c r="W231" s="177">
        <f t="shared" si="28"/>
        <v>0</v>
      </c>
      <c r="X231" s="177">
        <f>IF(J231="",0,VLOOKUP(A231,Test_Limits,9,FALSE))</f>
        <v>3</v>
      </c>
      <c r="Y231" s="177">
        <f t="shared" si="29"/>
        <v>3</v>
      </c>
    </row>
    <row r="232" spans="1:25" s="110" customFormat="1" ht="13.5" x14ac:dyDescent="0.25">
      <c r="A232" s="1" t="s">
        <v>506</v>
      </c>
      <c r="B232" s="3">
        <v>1</v>
      </c>
      <c r="C232" s="30" t="s">
        <v>1141</v>
      </c>
      <c r="D232" s="63">
        <f>IF(C232="","",MIN(B232:B232))</f>
        <v>1</v>
      </c>
      <c r="E232" s="60">
        <f>IF(C232="","",MAX(B232:B232))</f>
        <v>1</v>
      </c>
      <c r="F232" s="29">
        <f>IF(C232="","",IF(C232="    N/A","",IF(COUNTIF(B232:B232,"&gt;-1")&gt;0,ROUND((SUM(B232:B232)+COUNTIF(B232:B232,-1))/COUNTIF(B232:B232,"&gt;-1"),T232),ROUND(AVERAGE(B232:B232),T232))))</f>
        <v>1</v>
      </c>
      <c r="G232" s="63">
        <f>IF(F232="","",IF(VLOOKUP(A232,Test_Limits,2,FALSE)="","",VLOOKUP(A232,Test_Limits,2,FALSE)))</f>
        <v>1</v>
      </c>
      <c r="H232" s="49" t="str">
        <f>IF(G232="","",IF(AND(D232&lt;G232,D232&lt;&gt;U232),IF(LEFT(VLOOKUP(A232,Test_Limits,5,FALSE),2)="PF","Fail","Info"),"Pass"))</f>
        <v>Pass</v>
      </c>
      <c r="I232" s="60">
        <f>IF(F232="","",IF(VLOOKUP(A232,Test_Limits,3,FALSE)="","",VLOOKUP(A232,Test_Limits,3,FALSE)))</f>
        <v>1</v>
      </c>
      <c r="J232" s="49" t="str">
        <f>IF(I232="","",IF(AND(E232&gt;I232,E232&lt;&gt;U232),IF(RIGHT(VLOOKUP(A232,Test_Limits,5,FALSE),2)="PF","Fail","Info"),"Pass"))</f>
        <v>Pass</v>
      </c>
      <c r="K232" s="126"/>
      <c r="L232" s="126"/>
      <c r="Q232" s="11"/>
      <c r="R232" s="177">
        <f t="shared" si="26"/>
        <v>-1000000</v>
      </c>
      <c r="S232" s="177">
        <f t="shared" si="27"/>
        <v>1000000</v>
      </c>
      <c r="T232" s="178">
        <f>VLOOKUP(A232,Test_Limits,6,FALSE)</f>
        <v>0</v>
      </c>
      <c r="U232" s="178" t="str">
        <f>IF(VLOOKUP(A232,Test_Limits,7,FALSE)&lt;&gt;"",VLOOKUP(A232,Test_Limits,7,FALSE),"")</f>
        <v/>
      </c>
      <c r="V232" s="177">
        <f>IF(H232="",0,VLOOKUP(A232,Test_Limits,8,FALSE))</f>
        <v>0</v>
      </c>
      <c r="W232" s="177">
        <f t="shared" si="28"/>
        <v>0</v>
      </c>
      <c r="X232" s="177">
        <f>IF(J232="",0,VLOOKUP(A232,Test_Limits,9,FALSE))</f>
        <v>3</v>
      </c>
      <c r="Y232" s="177">
        <f t="shared" si="29"/>
        <v>3</v>
      </c>
    </row>
    <row r="233" spans="1:25" s="110" customFormat="1" ht="13.5" x14ac:dyDescent="0.25">
      <c r="A233" s="1" t="s">
        <v>507</v>
      </c>
      <c r="B233" s="3">
        <v>1</v>
      </c>
      <c r="C233" s="30" t="s">
        <v>1141</v>
      </c>
      <c r="D233" s="63">
        <f>IF(C233="","",MIN(B233:B233))</f>
        <v>1</v>
      </c>
      <c r="E233" s="60">
        <f>IF(C233="","",MAX(B233:B233))</f>
        <v>1</v>
      </c>
      <c r="F233" s="29">
        <f>IF(C233="","",IF(C233="    N/A","",IF(COUNTIF(B233:B233,"&gt;-1")&gt;0,ROUND((SUM(B233:B233)+COUNTIF(B233:B233,-1))/COUNTIF(B233:B233,"&gt;-1"),T233),ROUND(AVERAGE(B233:B233),T233))))</f>
        <v>1</v>
      </c>
      <c r="G233" s="63">
        <f>IF(F233="","",IF(VLOOKUP(A233,Test_Limits,2,FALSE)="","",VLOOKUP(A233,Test_Limits,2,FALSE)))</f>
        <v>1</v>
      </c>
      <c r="H233" s="49" t="str">
        <f>IF(G233="","",IF(AND(D233&lt;G233,D233&lt;&gt;U233),IF(LEFT(VLOOKUP(A233,Test_Limits,5,FALSE),2)="PF","Fail","Info"),"Pass"))</f>
        <v>Pass</v>
      </c>
      <c r="I233" s="60">
        <f>IF(F233="","",IF(VLOOKUP(A233,Test_Limits,3,FALSE)="","",VLOOKUP(A233,Test_Limits,3,FALSE)))</f>
        <v>1</v>
      </c>
      <c r="J233" s="49" t="str">
        <f>IF(I233="","",IF(AND(E233&gt;I233,E233&lt;&gt;U233),IF(RIGHT(VLOOKUP(A233,Test_Limits,5,FALSE),2)="PF","Fail","Info"),"Pass"))</f>
        <v>Pass</v>
      </c>
      <c r="K233" s="126"/>
      <c r="L233" s="126"/>
      <c r="Q233" s="11"/>
      <c r="R233" s="177">
        <f t="shared" si="26"/>
        <v>-1000000</v>
      </c>
      <c r="S233" s="177">
        <f t="shared" si="27"/>
        <v>1000000</v>
      </c>
      <c r="T233" s="178">
        <f>VLOOKUP(A233,Test_Limits,6,FALSE)</f>
        <v>0</v>
      </c>
      <c r="U233" s="178" t="str">
        <f>IF(VLOOKUP(A233,Test_Limits,7,FALSE)&lt;&gt;"",VLOOKUP(A233,Test_Limits,7,FALSE),"")</f>
        <v/>
      </c>
      <c r="V233" s="177">
        <f>IF(H233="",0,VLOOKUP(A233,Test_Limits,8,FALSE))</f>
        <v>0</v>
      </c>
      <c r="W233" s="177">
        <f t="shared" si="28"/>
        <v>0</v>
      </c>
      <c r="X233" s="177">
        <f>IF(J233="",0,VLOOKUP(A233,Test_Limits,9,FALSE))</f>
        <v>3</v>
      </c>
      <c r="Y233" s="177">
        <f t="shared" si="29"/>
        <v>3</v>
      </c>
    </row>
    <row r="234" spans="1:25" s="110" customFormat="1" ht="13.5" x14ac:dyDescent="0.25">
      <c r="A234" s="1" t="s">
        <v>508</v>
      </c>
      <c r="B234" s="3">
        <v>1</v>
      </c>
      <c r="C234" s="30" t="s">
        <v>1141</v>
      </c>
      <c r="D234" s="63">
        <f>IF(C234="","",MIN(B234:B234))</f>
        <v>1</v>
      </c>
      <c r="E234" s="60">
        <f>IF(C234="","",MAX(B234:B234))</f>
        <v>1</v>
      </c>
      <c r="F234" s="29">
        <f>IF(C234="","",IF(C234="    N/A","",IF(COUNTIF(B234:B234,"&gt;-1")&gt;0,ROUND((SUM(B234:B234)+COUNTIF(B234:B234,-1))/COUNTIF(B234:B234,"&gt;-1"),T234),ROUND(AVERAGE(B234:B234),T234))))</f>
        <v>1</v>
      </c>
      <c r="G234" s="63">
        <f>IF(F234="","",IF(VLOOKUP(A234,Test_Limits,2,FALSE)="","",VLOOKUP(A234,Test_Limits,2,FALSE)))</f>
        <v>1</v>
      </c>
      <c r="H234" s="49" t="str">
        <f>IF(G234="","",IF(AND(D234&lt;G234,D234&lt;&gt;U234),IF(LEFT(VLOOKUP(A234,Test_Limits,5,FALSE),2)="PF","Fail","Info"),"Pass"))</f>
        <v>Pass</v>
      </c>
      <c r="I234" s="60">
        <f>IF(F234="","",IF(VLOOKUP(A234,Test_Limits,3,FALSE)="","",VLOOKUP(A234,Test_Limits,3,FALSE)))</f>
        <v>1</v>
      </c>
      <c r="J234" s="49" t="str">
        <f>IF(I234="","",IF(AND(E234&gt;I234,E234&lt;&gt;U234),IF(RIGHT(VLOOKUP(A234,Test_Limits,5,FALSE),2)="PF","Fail","Info"),"Pass"))</f>
        <v>Pass</v>
      </c>
      <c r="K234" s="126"/>
      <c r="L234" s="126"/>
      <c r="Q234" s="11"/>
      <c r="R234" s="177">
        <f t="shared" si="26"/>
        <v>-1000000</v>
      </c>
      <c r="S234" s="177">
        <f t="shared" si="27"/>
        <v>1000000</v>
      </c>
      <c r="T234" s="178">
        <f>VLOOKUP(A234,Test_Limits,6,FALSE)</f>
        <v>0</v>
      </c>
      <c r="U234" s="178" t="str">
        <f>IF(VLOOKUP(A234,Test_Limits,7,FALSE)&lt;&gt;"",VLOOKUP(A234,Test_Limits,7,FALSE),"")</f>
        <v/>
      </c>
      <c r="V234" s="177">
        <f>IF(H234="",0,VLOOKUP(A234,Test_Limits,8,FALSE))</f>
        <v>0</v>
      </c>
      <c r="W234" s="177">
        <f t="shared" si="28"/>
        <v>0</v>
      </c>
      <c r="X234" s="177">
        <f>IF(J234="",0,VLOOKUP(A234,Test_Limits,9,FALSE))</f>
        <v>3</v>
      </c>
      <c r="Y234" s="177">
        <f t="shared" si="29"/>
        <v>3</v>
      </c>
    </row>
    <row r="235" spans="1:25" s="110" customFormat="1" ht="13.5" x14ac:dyDescent="0.25">
      <c r="A235" s="1" t="s">
        <v>509</v>
      </c>
      <c r="B235" s="3">
        <v>1</v>
      </c>
      <c r="C235" s="30" t="s">
        <v>1141</v>
      </c>
      <c r="D235" s="63">
        <f>IF(C235="","",MIN(B235:B235))</f>
        <v>1</v>
      </c>
      <c r="E235" s="60">
        <f>IF(C235="","",MAX(B235:B235))</f>
        <v>1</v>
      </c>
      <c r="F235" s="29">
        <f>IF(C235="","",IF(C235="    N/A","",IF(COUNTIF(B235:B235,"&gt;-1")&gt;0,ROUND((SUM(B235:B235)+COUNTIF(B235:B235,-1))/COUNTIF(B235:B235,"&gt;-1"),T235),ROUND(AVERAGE(B235:B235),T235))))</f>
        <v>1</v>
      </c>
      <c r="G235" s="63">
        <f>IF(F235="","",IF(VLOOKUP(A235,Test_Limits,2,FALSE)="","",VLOOKUP(A235,Test_Limits,2,FALSE)))</f>
        <v>1</v>
      </c>
      <c r="H235" s="49" t="str">
        <f>IF(G235="","",IF(AND(D235&lt;G235,D235&lt;&gt;U235),IF(LEFT(VLOOKUP(A235,Test_Limits,5,FALSE),2)="PF","Fail","Info"),"Pass"))</f>
        <v>Pass</v>
      </c>
      <c r="I235" s="60">
        <f>IF(F235="","",IF(VLOOKUP(A235,Test_Limits,3,FALSE)="","",VLOOKUP(A235,Test_Limits,3,FALSE)))</f>
        <v>1</v>
      </c>
      <c r="J235" s="49" t="str">
        <f>IF(I235="","",IF(AND(E235&gt;I235,E235&lt;&gt;U235),IF(RIGHT(VLOOKUP(A235,Test_Limits,5,FALSE),2)="PF","Fail","Info"),"Pass"))</f>
        <v>Pass</v>
      </c>
      <c r="K235" s="126"/>
      <c r="L235" s="126"/>
      <c r="Q235" s="11"/>
      <c r="R235" s="177">
        <f t="shared" si="26"/>
        <v>-1000000</v>
      </c>
      <c r="S235" s="177">
        <f t="shared" si="27"/>
        <v>1000000</v>
      </c>
      <c r="T235" s="178">
        <f>VLOOKUP(A235,Test_Limits,6,FALSE)</f>
        <v>0</v>
      </c>
      <c r="U235" s="178" t="str">
        <f>IF(VLOOKUP(A235,Test_Limits,7,FALSE)&lt;&gt;"",VLOOKUP(A235,Test_Limits,7,FALSE),"")</f>
        <v/>
      </c>
      <c r="V235" s="177">
        <f>IF(H235="",0,VLOOKUP(A235,Test_Limits,8,FALSE))</f>
        <v>0</v>
      </c>
      <c r="W235" s="177">
        <f t="shared" si="28"/>
        <v>0</v>
      </c>
      <c r="X235" s="177">
        <f>IF(J235="",0,VLOOKUP(A235,Test_Limits,9,FALSE))</f>
        <v>3</v>
      </c>
      <c r="Y235" s="177">
        <f t="shared" si="29"/>
        <v>3</v>
      </c>
    </row>
    <row r="236" spans="1:25" s="110" customFormat="1" ht="13.5" x14ac:dyDescent="0.25">
      <c r="A236" s="1" t="s">
        <v>510</v>
      </c>
      <c r="B236" s="3">
        <v>1</v>
      </c>
      <c r="C236" s="30" t="s">
        <v>1141</v>
      </c>
      <c r="D236" s="63">
        <f>IF(C236="","",MIN(B236:B236))</f>
        <v>1</v>
      </c>
      <c r="E236" s="60">
        <f>IF(C236="","",MAX(B236:B236))</f>
        <v>1</v>
      </c>
      <c r="F236" s="29">
        <f>IF(C236="","",IF(C236="    N/A","",IF(COUNTIF(B236:B236,"&gt;-1")&gt;0,ROUND((SUM(B236:B236)+COUNTIF(B236:B236,-1))/COUNTIF(B236:B236,"&gt;-1"),T236),ROUND(AVERAGE(B236:B236),T236))))</f>
        <v>1</v>
      </c>
      <c r="G236" s="63">
        <f>IF(F236="","",IF(VLOOKUP(A236,Test_Limits,2,FALSE)="","",VLOOKUP(A236,Test_Limits,2,FALSE)))</f>
        <v>1</v>
      </c>
      <c r="H236" s="49" t="str">
        <f>IF(G236="","",IF(AND(D236&lt;G236,D236&lt;&gt;U236),IF(LEFT(VLOOKUP(A236,Test_Limits,5,FALSE),2)="PF","Fail","Info"),"Pass"))</f>
        <v>Pass</v>
      </c>
      <c r="I236" s="60">
        <f>IF(F236="","",IF(VLOOKUP(A236,Test_Limits,3,FALSE)="","",VLOOKUP(A236,Test_Limits,3,FALSE)))</f>
        <v>1</v>
      </c>
      <c r="J236" s="49" t="str">
        <f>IF(I236="","",IF(AND(E236&gt;I236,E236&lt;&gt;U236),IF(RIGHT(VLOOKUP(A236,Test_Limits,5,FALSE),2)="PF","Fail","Info"),"Pass"))</f>
        <v>Pass</v>
      </c>
      <c r="K236" s="126"/>
      <c r="L236" s="126"/>
      <c r="Q236" s="11"/>
      <c r="R236" s="177">
        <f t="shared" si="26"/>
        <v>-1000000</v>
      </c>
      <c r="S236" s="177">
        <f t="shared" si="27"/>
        <v>1000000</v>
      </c>
      <c r="T236" s="178">
        <f>VLOOKUP(A236,Test_Limits,6,FALSE)</f>
        <v>0</v>
      </c>
      <c r="U236" s="178" t="str">
        <f>IF(VLOOKUP(A236,Test_Limits,7,FALSE)&lt;&gt;"",VLOOKUP(A236,Test_Limits,7,FALSE),"")</f>
        <v/>
      </c>
      <c r="V236" s="177">
        <f>IF(H236="",0,VLOOKUP(A236,Test_Limits,8,FALSE))</f>
        <v>0</v>
      </c>
      <c r="W236" s="177">
        <f t="shared" si="28"/>
        <v>0</v>
      </c>
      <c r="X236" s="177">
        <f>IF(J236="",0,VLOOKUP(A236,Test_Limits,9,FALSE))</f>
        <v>3</v>
      </c>
      <c r="Y236" s="177">
        <f t="shared" si="29"/>
        <v>3</v>
      </c>
    </row>
    <row r="237" spans="1:25" s="110" customFormat="1" ht="13.5" x14ac:dyDescent="0.25">
      <c r="A237" s="1" t="s">
        <v>511</v>
      </c>
      <c r="B237" s="3">
        <v>1</v>
      </c>
      <c r="C237" s="30" t="s">
        <v>1141</v>
      </c>
      <c r="D237" s="63">
        <f>IF(C237="","",MIN(B237:B237))</f>
        <v>1</v>
      </c>
      <c r="E237" s="60">
        <f>IF(C237="","",MAX(B237:B237))</f>
        <v>1</v>
      </c>
      <c r="F237" s="29">
        <f>IF(C237="","",IF(C237="    N/A","",IF(COUNTIF(B237:B237,"&gt;-1")&gt;0,ROUND((SUM(B237:B237)+COUNTIF(B237:B237,-1))/COUNTIF(B237:B237,"&gt;-1"),T237),ROUND(AVERAGE(B237:B237),T237))))</f>
        <v>1</v>
      </c>
      <c r="G237" s="63">
        <f>IF(F237="","",IF(VLOOKUP(A237,Test_Limits,2,FALSE)="","",VLOOKUP(A237,Test_Limits,2,FALSE)))</f>
        <v>1</v>
      </c>
      <c r="H237" s="49" t="str">
        <f>IF(G237="","",IF(AND(D237&lt;G237,D237&lt;&gt;U237),IF(LEFT(VLOOKUP(A237,Test_Limits,5,FALSE),2)="PF","Fail","Info"),"Pass"))</f>
        <v>Pass</v>
      </c>
      <c r="I237" s="60">
        <f>IF(F237="","",IF(VLOOKUP(A237,Test_Limits,3,FALSE)="","",VLOOKUP(A237,Test_Limits,3,FALSE)))</f>
        <v>1</v>
      </c>
      <c r="J237" s="49" t="str">
        <f>IF(I237="","",IF(AND(E237&gt;I237,E237&lt;&gt;U237),IF(RIGHT(VLOOKUP(A237,Test_Limits,5,FALSE),2)="PF","Fail","Info"),"Pass"))</f>
        <v>Pass</v>
      </c>
      <c r="K237" s="126"/>
      <c r="L237" s="126"/>
      <c r="Q237" s="11"/>
      <c r="R237" s="177">
        <f t="shared" si="26"/>
        <v>-1000000</v>
      </c>
      <c r="S237" s="177">
        <f t="shared" si="27"/>
        <v>1000000</v>
      </c>
      <c r="T237" s="178">
        <f>VLOOKUP(A237,Test_Limits,6,FALSE)</f>
        <v>0</v>
      </c>
      <c r="U237" s="178" t="str">
        <f>IF(VLOOKUP(A237,Test_Limits,7,FALSE)&lt;&gt;"",VLOOKUP(A237,Test_Limits,7,FALSE),"")</f>
        <v/>
      </c>
      <c r="V237" s="177">
        <f>IF(H237="",0,VLOOKUP(A237,Test_Limits,8,FALSE))</f>
        <v>0</v>
      </c>
      <c r="W237" s="177">
        <f t="shared" si="28"/>
        <v>0</v>
      </c>
      <c r="X237" s="177">
        <f>IF(J237="",0,VLOOKUP(A237,Test_Limits,9,FALSE))</f>
        <v>3</v>
      </c>
      <c r="Y237" s="177">
        <f t="shared" si="29"/>
        <v>3</v>
      </c>
    </row>
    <row r="238" spans="1:25" s="110" customFormat="1" ht="13.5" x14ac:dyDescent="0.25">
      <c r="A238" s="1" t="s">
        <v>1072</v>
      </c>
      <c r="B238" s="3">
        <v>1</v>
      </c>
      <c r="C238" s="30" t="s">
        <v>1141</v>
      </c>
      <c r="D238" s="63">
        <f>IF(C238="","",MIN(B238:B238))</f>
        <v>1</v>
      </c>
      <c r="E238" s="60">
        <f>IF(C238="","",MAX(B238:B238))</f>
        <v>1</v>
      </c>
      <c r="F238" s="29">
        <f>IF(C238="","",IF(C238="    N/A","",IF(COUNTIF(B238:B238,"&gt;-1")&gt;0,ROUND((SUM(B238:B238)+COUNTIF(B238:B238,-1))/COUNTIF(B238:B238,"&gt;-1"),T238),ROUND(AVERAGE(B238:B238),T238))))</f>
        <v>1</v>
      </c>
      <c r="G238" s="63">
        <f>IF(F238="","",IF(VLOOKUP(A238,Test_Limits,2,FALSE)="","",VLOOKUP(A238,Test_Limits,2,FALSE)))</f>
        <v>1</v>
      </c>
      <c r="H238" s="49" t="str">
        <f>IF(G238="","",IF(AND(D238&lt;G238,D238&lt;&gt;U238),IF(LEFT(VLOOKUP(A238,Test_Limits,5,FALSE),2)="PF","Fail","Info"),"Pass"))</f>
        <v>Pass</v>
      </c>
      <c r="I238" s="60">
        <f>IF(F238="","",IF(VLOOKUP(A238,Test_Limits,3,FALSE)="","",VLOOKUP(A238,Test_Limits,3,FALSE)))</f>
        <v>1</v>
      </c>
      <c r="J238" s="49" t="str">
        <f>IF(I238="","",IF(AND(E238&gt;I238,E238&lt;&gt;U238),IF(RIGHT(VLOOKUP(A238,Test_Limits,5,FALSE),2)="PF","Fail","Info"),"Pass"))</f>
        <v>Pass</v>
      </c>
      <c r="K238" s="126"/>
      <c r="L238" s="126"/>
      <c r="Q238" s="11"/>
      <c r="R238" s="177">
        <f t="shared" si="26"/>
        <v>-1000000</v>
      </c>
      <c r="S238" s="177">
        <f t="shared" si="27"/>
        <v>1000000</v>
      </c>
      <c r="T238" s="178">
        <f>VLOOKUP(A238,Test_Limits,6,FALSE)</f>
        <v>0</v>
      </c>
      <c r="U238" s="178" t="str">
        <f>IF(VLOOKUP(A238,Test_Limits,7,FALSE)&lt;&gt;"",VLOOKUP(A238,Test_Limits,7,FALSE),"")</f>
        <v/>
      </c>
      <c r="V238" s="177">
        <f>IF(H238="",0,VLOOKUP(A238,Test_Limits,8,FALSE))</f>
        <v>0</v>
      </c>
      <c r="W238" s="177">
        <f t="shared" si="28"/>
        <v>0</v>
      </c>
      <c r="X238" s="177">
        <f>IF(J238="",0,VLOOKUP(A238,Test_Limits,9,FALSE))</f>
        <v>3</v>
      </c>
      <c r="Y238" s="177">
        <f t="shared" si="29"/>
        <v>3</v>
      </c>
    </row>
    <row r="239" spans="1:25" s="110" customFormat="1" ht="13.5" x14ac:dyDescent="0.25">
      <c r="A239" s="1" t="s">
        <v>1073</v>
      </c>
      <c r="B239" s="3">
        <v>1</v>
      </c>
      <c r="C239" s="30" t="s">
        <v>1141</v>
      </c>
      <c r="D239" s="63">
        <f>IF(C239="","",MIN(B239:B239))</f>
        <v>1</v>
      </c>
      <c r="E239" s="60">
        <f>IF(C239="","",MAX(B239:B239))</f>
        <v>1</v>
      </c>
      <c r="F239" s="29">
        <f>IF(C239="","",IF(C239="    N/A","",IF(COUNTIF(B239:B239,"&gt;-1")&gt;0,ROUND((SUM(B239:B239)+COUNTIF(B239:B239,-1))/COUNTIF(B239:B239,"&gt;-1"),T239),ROUND(AVERAGE(B239:B239),T239))))</f>
        <v>1</v>
      </c>
      <c r="G239" s="63">
        <f>IF(F239="","",IF(VLOOKUP(A239,Test_Limits,2,FALSE)="","",VLOOKUP(A239,Test_Limits,2,FALSE)))</f>
        <v>1</v>
      </c>
      <c r="H239" s="49" t="str">
        <f>IF(G239="","",IF(AND(D239&lt;G239,D239&lt;&gt;U239),IF(LEFT(VLOOKUP(A239,Test_Limits,5,FALSE),2)="PF","Fail","Info"),"Pass"))</f>
        <v>Pass</v>
      </c>
      <c r="I239" s="60">
        <f>IF(F239="","",IF(VLOOKUP(A239,Test_Limits,3,FALSE)="","",VLOOKUP(A239,Test_Limits,3,FALSE)))</f>
        <v>1</v>
      </c>
      <c r="J239" s="49" t="str">
        <f>IF(I239="","",IF(AND(E239&gt;I239,E239&lt;&gt;U239),IF(RIGHT(VLOOKUP(A239,Test_Limits,5,FALSE),2)="PF","Fail","Info"),"Pass"))</f>
        <v>Pass</v>
      </c>
      <c r="K239" s="126"/>
      <c r="L239" s="126"/>
      <c r="Q239" s="11"/>
      <c r="R239" s="177">
        <f t="shared" si="26"/>
        <v>-1000000</v>
      </c>
      <c r="S239" s="177">
        <f t="shared" si="27"/>
        <v>1000000</v>
      </c>
      <c r="T239" s="178">
        <f>VLOOKUP(A239,Test_Limits,6,FALSE)</f>
        <v>0</v>
      </c>
      <c r="U239" s="178" t="str">
        <f>IF(VLOOKUP(A239,Test_Limits,7,FALSE)&lt;&gt;"",VLOOKUP(A239,Test_Limits,7,FALSE),"")</f>
        <v/>
      </c>
      <c r="V239" s="177">
        <f>IF(H239="",0,VLOOKUP(A239,Test_Limits,8,FALSE))</f>
        <v>0</v>
      </c>
      <c r="W239" s="177">
        <f t="shared" si="28"/>
        <v>0</v>
      </c>
      <c r="X239" s="177">
        <f>IF(J239="",0,VLOOKUP(A239,Test_Limits,9,FALSE))</f>
        <v>3</v>
      </c>
      <c r="Y239" s="177">
        <f t="shared" si="29"/>
        <v>3</v>
      </c>
    </row>
    <row r="240" spans="1:25" s="110" customFormat="1" ht="13.5" x14ac:dyDescent="0.25">
      <c r="A240" s="1" t="s">
        <v>1168</v>
      </c>
      <c r="B240" s="3"/>
      <c r="C240" s="30"/>
      <c r="D240" s="63" t="str">
        <f>IF(C240="","",MIN(B240:B240))</f>
        <v/>
      </c>
      <c r="E240" s="60" t="str">
        <f>IF(C240="","",MAX(B240:B240))</f>
        <v/>
      </c>
      <c r="F240" s="29" t="str">
        <f>IF(C240="","",IF(C240="    N/A","",IF(COUNTIF(B240:B240,"&gt;-1")&gt;0,ROUND((SUM(B240:B240)+COUNTIF(B240:B240,-1))/COUNTIF(B240:B240,"&gt;-1"),T240),ROUND(AVERAGE(B240:B240),T240))))</f>
        <v/>
      </c>
      <c r="G240" s="63" t="str">
        <f>IF(F240="","",IF(VLOOKUP(A240,Test_Limits,2,FALSE)="","",VLOOKUP(A240,Test_Limits,2,FALSE)))</f>
        <v/>
      </c>
      <c r="H240" s="49" t="str">
        <f>IF(G240="","",IF(AND(D240&lt;G240,D240&lt;&gt;U240),IF(LEFT(VLOOKUP(A240,Test_Limits,5,FALSE),2)="PF","Fail","Info"),"Pass"))</f>
        <v/>
      </c>
      <c r="I240" s="60" t="str">
        <f>IF(F240="","",IF(VLOOKUP(A240,Test_Limits,3,FALSE)="","",VLOOKUP(A240,Test_Limits,3,FALSE)))</f>
        <v/>
      </c>
      <c r="J240" s="49" t="str">
        <f>IF(I240="","",IF(AND(E240&gt;I240,E240&lt;&gt;U240),IF(RIGHT(VLOOKUP(A240,Test_Limits,5,FALSE),2)="PF","Fail","Info"),"Pass"))</f>
        <v/>
      </c>
      <c r="K240" s="126"/>
      <c r="L240" s="126"/>
      <c r="Q240" s="11"/>
      <c r="R240" s="177">
        <f t="shared" si="26"/>
        <v>-1000000</v>
      </c>
      <c r="S240" s="177">
        <f t="shared" si="27"/>
        <v>1000000</v>
      </c>
      <c r="T240" s="178" t="e">
        <f>VLOOKUP(A240,Test_Limits,6,FALSE)</f>
        <v>#N/A</v>
      </c>
      <c r="U240" s="178" t="e">
        <f>IF(VLOOKUP(A240,Test_Limits,7,FALSE)&lt;&gt;"",VLOOKUP(A240,Test_Limits,7,FALSE),"")</f>
        <v>#N/A</v>
      </c>
      <c r="V240" s="177">
        <f>IF(H240="",0,VLOOKUP(A240,Test_Limits,8,FALSE))</f>
        <v>0</v>
      </c>
      <c r="W240" s="177">
        <f t="shared" si="28"/>
        <v>0</v>
      </c>
      <c r="X240" s="177">
        <f>IF(J240="",0,VLOOKUP(A240,Test_Limits,9,FALSE))</f>
        <v>0</v>
      </c>
      <c r="Y240" s="177">
        <f t="shared" si="29"/>
        <v>0</v>
      </c>
    </row>
    <row r="241" spans="1:25" s="110" customFormat="1" ht="13.5" x14ac:dyDescent="0.25">
      <c r="A241" s="1" t="s">
        <v>609</v>
      </c>
      <c r="B241" s="3">
        <v>1266</v>
      </c>
      <c r="C241" s="30" t="s">
        <v>1143</v>
      </c>
      <c r="D241" s="63">
        <f>IF(C241="","",MIN(B241:B241))</f>
        <v>1266</v>
      </c>
      <c r="E241" s="60">
        <f>IF(C241="","",MAX(B241:B241))</f>
        <v>1266</v>
      </c>
      <c r="F241" s="29">
        <f>IF(C241="","",IF(C241="    N/A","",IF(COUNTIF(B241:B241,"&gt;-1")&gt;0,ROUND((SUM(B241:B241)+COUNTIF(B241:B241,-1))/COUNTIF(B241:B241,"&gt;-1"),T241),ROUND(AVERAGE(B241:B241),T241))))</f>
        <v>1266</v>
      </c>
      <c r="G241" s="63">
        <f>IF(F241="","",IF(VLOOKUP(A241,Test_Limits,2,FALSE)="","",VLOOKUP(A241,Test_Limits,2,FALSE)))</f>
        <v>0</v>
      </c>
      <c r="H241" s="49" t="str">
        <f>IF(G241="","",IF(AND(D241&lt;G241,D241&lt;&gt;U241),IF(LEFT(VLOOKUP(A241,Test_Limits,5,FALSE),2)="PF","Fail","Info"),"Pass"))</f>
        <v>Pass</v>
      </c>
      <c r="I241" s="60">
        <f>IF(F241="","",IF(VLOOKUP(A241,Test_Limits,3,FALSE)="","",VLOOKUP(A241,Test_Limits,3,FALSE)))</f>
        <v>1750</v>
      </c>
      <c r="J241" s="49" t="str">
        <f>IF(I241="","",IF(AND(E241&gt;I241,E241&lt;&gt;U241),IF(RIGHT(VLOOKUP(A241,Test_Limits,5,FALSE),2)="PF","Fail","Info"),"Pass"))</f>
        <v>Pass</v>
      </c>
      <c r="K241" s="126"/>
      <c r="L241" s="126"/>
      <c r="Q241" s="11"/>
      <c r="R241" s="177">
        <f t="shared" ref="R241:R384" si="40">IF(H241="Info",G241,IF(J241="Info",G241,-1000000))</f>
        <v>-1000000</v>
      </c>
      <c r="S241" s="177">
        <f t="shared" ref="S241:S384" si="41">IF(H241="Info",I241,IF(J241="Info",I241,1000000))</f>
        <v>1000000</v>
      </c>
      <c r="T241" s="178">
        <f>VLOOKUP(A241,Test_Limits,6,FALSE)</f>
        <v>1</v>
      </c>
      <c r="U241" s="178">
        <f>IF(VLOOKUP(A241,Test_Limits,7,FALSE)&lt;&gt;"",VLOOKUP(A241,Test_Limits,7,FALSE),"")</f>
        <v>-1</v>
      </c>
      <c r="V241" s="177">
        <f>IF(H241="",0,VLOOKUP(A241,Test_Limits,8,FALSE))</f>
        <v>0</v>
      </c>
      <c r="W241" s="177">
        <f t="shared" si="28"/>
        <v>0</v>
      </c>
      <c r="X241" s="177">
        <f>IF(J241="",0,VLOOKUP(A241,Test_Limits,9,FALSE))</f>
        <v>0</v>
      </c>
      <c r="Y241" s="177">
        <f t="shared" si="29"/>
        <v>0</v>
      </c>
    </row>
    <row r="242" spans="1:25" s="110" customFormat="1" ht="13.5" x14ac:dyDescent="0.25">
      <c r="A242" s="1" t="s">
        <v>612</v>
      </c>
      <c r="B242" s="3">
        <v>1266.3</v>
      </c>
      <c r="C242" s="30" t="s">
        <v>1143</v>
      </c>
      <c r="D242" s="63">
        <f>IF(C242="","",MIN(B242:B242))</f>
        <v>1266.3</v>
      </c>
      <c r="E242" s="60">
        <f>IF(C242="","",MAX(B242:B242))</f>
        <v>1266.3</v>
      </c>
      <c r="F242" s="29">
        <f>IF(C242="","",IF(C242="    N/A","",IF(COUNTIF(B242:B242,"&gt;-1")&gt;0,ROUND((SUM(B242:B242)+COUNTIF(B242:B242,-1))/COUNTIF(B242:B242,"&gt;-1"),T242),ROUND(AVERAGE(B242:B242),T242))))</f>
        <v>1266.3</v>
      </c>
      <c r="G242" s="63">
        <f>IF(F242="","",IF(VLOOKUP(A242,Test_Limits,2,FALSE)="","",VLOOKUP(A242,Test_Limits,2,FALSE)))</f>
        <v>0</v>
      </c>
      <c r="H242" s="49" t="str">
        <f>IF(G242="","",IF(AND(D242&lt;G242,D242&lt;&gt;U242),IF(LEFT(VLOOKUP(A242,Test_Limits,5,FALSE),2)="PF","Fail","Info"),"Pass"))</f>
        <v>Pass</v>
      </c>
      <c r="I242" s="60">
        <f>IF(F242="","",IF(VLOOKUP(A242,Test_Limits,3,FALSE)="","",VLOOKUP(A242,Test_Limits,3,FALSE)))</f>
        <v>1750</v>
      </c>
      <c r="J242" s="49" t="str">
        <f>IF(I242="","",IF(AND(E242&gt;I242,E242&lt;&gt;U242),IF(RIGHT(VLOOKUP(A242,Test_Limits,5,FALSE),2)="PF","Fail","Info"),"Pass"))</f>
        <v>Pass</v>
      </c>
      <c r="K242" s="126"/>
      <c r="L242" s="126"/>
      <c r="Q242" s="11"/>
      <c r="R242" s="177">
        <f t="shared" si="40"/>
        <v>-1000000</v>
      </c>
      <c r="S242" s="177">
        <f t="shared" si="41"/>
        <v>1000000</v>
      </c>
      <c r="T242" s="178">
        <f>VLOOKUP(A242,Test_Limits,6,FALSE)</f>
        <v>1</v>
      </c>
      <c r="U242" s="178">
        <f>IF(VLOOKUP(A242,Test_Limits,7,FALSE)&lt;&gt;"",VLOOKUP(A242,Test_Limits,7,FALSE),"")</f>
        <v>-1</v>
      </c>
      <c r="V242" s="177">
        <f>IF(H242="",0,VLOOKUP(A242,Test_Limits,8,FALSE))</f>
        <v>0</v>
      </c>
      <c r="W242" s="177">
        <f t="shared" si="28"/>
        <v>0</v>
      </c>
      <c r="X242" s="177">
        <f>IF(J242="",0,VLOOKUP(A242,Test_Limits,9,FALSE))</f>
        <v>0</v>
      </c>
      <c r="Y242" s="177">
        <f t="shared" si="29"/>
        <v>0</v>
      </c>
    </row>
    <row r="243" spans="1:25" s="110" customFormat="1" ht="13.5" x14ac:dyDescent="0.25">
      <c r="A243" s="1" t="s">
        <v>610</v>
      </c>
      <c r="B243" s="3">
        <v>59.38</v>
      </c>
      <c r="C243" s="30" t="s">
        <v>1149</v>
      </c>
      <c r="D243" s="63">
        <f>IF(C243="","",MIN(B243:B243))</f>
        <v>59.38</v>
      </c>
      <c r="E243" s="60">
        <f>IF(C243="","",MAX(B243:B243))</f>
        <v>59.38</v>
      </c>
      <c r="F243" s="29">
        <f>IF(C243="","",IF(C243="    N/A","",IF(COUNTIF(B243:B243,"&gt;-1")&gt;0,ROUND((SUM(B243:B243)+COUNTIF(B243:B243,-1))/COUNTIF(B243:B243,"&gt;-1"),T243),ROUND(AVERAGE(B243:B243),T243))))</f>
        <v>59.4</v>
      </c>
      <c r="G243" s="63">
        <f>IF(F243="","",IF(VLOOKUP(A243,Test_Limits,2,FALSE)="","",VLOOKUP(A243,Test_Limits,2,FALSE)))</f>
        <v>6</v>
      </c>
      <c r="H243" s="49" t="str">
        <f>IF(G243="","",IF(AND(D243&lt;G243,D243&lt;&gt;U243),IF(LEFT(VLOOKUP(A243,Test_Limits,5,FALSE),2)="PF","Fail","Info"),"Pass"))</f>
        <v>Pass</v>
      </c>
      <c r="I243" s="60">
        <f>IF(F243="","",IF(VLOOKUP(A243,Test_Limits,3,FALSE)="","",VLOOKUP(A243,Test_Limits,3,FALSE)))</f>
        <v>75</v>
      </c>
      <c r="J243" s="49" t="str">
        <f>IF(I243="","",IF(AND(E243&gt;I243,E243&lt;&gt;U243),IF(RIGHT(VLOOKUP(A243,Test_Limits,5,FALSE),2)="PF","Fail","Info"),"Pass"))</f>
        <v>Pass</v>
      </c>
      <c r="K243" s="126"/>
      <c r="L243" s="126"/>
      <c r="Q243" s="11"/>
      <c r="R243" s="177">
        <f t="shared" si="40"/>
        <v>-1000000</v>
      </c>
      <c r="S243" s="177">
        <f t="shared" si="41"/>
        <v>1000000</v>
      </c>
      <c r="T243" s="178">
        <f>VLOOKUP(A243,Test_Limits,6,FALSE)</f>
        <v>1</v>
      </c>
      <c r="U243" s="178" t="str">
        <f>IF(VLOOKUP(A243,Test_Limits,7,FALSE)&lt;&gt;"",VLOOKUP(A243,Test_Limits,7,FALSE),"")</f>
        <v/>
      </c>
      <c r="V243" s="177">
        <f>IF(H243="",0,VLOOKUP(A243,Test_Limits,8,FALSE))</f>
        <v>0</v>
      </c>
      <c r="W243" s="177">
        <f t="shared" si="28"/>
        <v>0</v>
      </c>
      <c r="X243" s="177">
        <f>IF(J243="",0,VLOOKUP(A243,Test_Limits,9,FALSE))</f>
        <v>1</v>
      </c>
      <c r="Y243" s="177">
        <f t="shared" si="29"/>
        <v>1</v>
      </c>
    </row>
    <row r="244" spans="1:25" s="110" customFormat="1" ht="13.5" x14ac:dyDescent="0.25">
      <c r="A244" s="1" t="s">
        <v>611</v>
      </c>
      <c r="B244" s="3">
        <v>1266</v>
      </c>
      <c r="C244" s="30" t="s">
        <v>1143</v>
      </c>
      <c r="D244" s="63">
        <f>IF(C244="","",MIN(B244:B244))</f>
        <v>1266</v>
      </c>
      <c r="E244" s="60">
        <f>IF(C244="","",MAX(B244:B244))</f>
        <v>1266</v>
      </c>
      <c r="F244" s="29">
        <f>IF(C244="","",IF(C244="    N/A","",IF(COUNTIF(B244:B244,"&gt;-1")&gt;0,ROUND((SUM(B244:B244)+COUNTIF(B244:B244,-1))/COUNTIF(B244:B244,"&gt;-1"),T244),ROUND(AVERAGE(B244:B244),T244))))</f>
        <v>1266</v>
      </c>
      <c r="G244" s="63">
        <f>IF(F244="","",IF(VLOOKUP(A244,Test_Limits,2,FALSE)="","",VLOOKUP(A244,Test_Limits,2,FALSE)))</f>
        <v>0</v>
      </c>
      <c r="H244" s="49" t="str">
        <f>IF(G244="","",IF(AND(D244&lt;G244,D244&lt;&gt;U244),IF(LEFT(VLOOKUP(A244,Test_Limits,5,FALSE),2)="PF","Fail","Info"),"Pass"))</f>
        <v>Pass</v>
      </c>
      <c r="I244" s="60">
        <f>IF(F244="","",IF(VLOOKUP(A244,Test_Limits,3,FALSE)="","",VLOOKUP(A244,Test_Limits,3,FALSE)))</f>
        <v>1750</v>
      </c>
      <c r="J244" s="49" t="str">
        <f>IF(I244="","",IF(AND(E244&gt;I244,E244&lt;&gt;U244),IF(RIGHT(VLOOKUP(A244,Test_Limits,5,FALSE),2)="PF","Fail","Info"),"Pass"))</f>
        <v>Pass</v>
      </c>
      <c r="K244" s="126"/>
      <c r="L244" s="126"/>
      <c r="Q244" s="11"/>
      <c r="R244" s="177">
        <f t="shared" si="40"/>
        <v>-1000000</v>
      </c>
      <c r="S244" s="177">
        <f t="shared" si="41"/>
        <v>1000000</v>
      </c>
      <c r="T244" s="178">
        <f>VLOOKUP(A244,Test_Limits,6,FALSE)</f>
        <v>1</v>
      </c>
      <c r="U244" s="178" t="str">
        <f>IF(VLOOKUP(A244,Test_Limits,7,FALSE)&lt;&gt;"",VLOOKUP(A244,Test_Limits,7,FALSE),"")</f>
        <v/>
      </c>
      <c r="V244" s="177">
        <f>IF(H244="",0,VLOOKUP(A244,Test_Limits,8,FALSE))</f>
        <v>0</v>
      </c>
      <c r="W244" s="177">
        <f t="shared" si="28"/>
        <v>0</v>
      </c>
      <c r="X244" s="177">
        <f>IF(J244="",0,VLOOKUP(A244,Test_Limits,9,FALSE))</f>
        <v>0</v>
      </c>
      <c r="Y244" s="177">
        <f t="shared" si="29"/>
        <v>0</v>
      </c>
    </row>
    <row r="245" spans="1:25" s="110" customFormat="1" ht="13.5" x14ac:dyDescent="0.25">
      <c r="A245" s="1" t="s">
        <v>613</v>
      </c>
      <c r="B245" s="3">
        <v>1266.3</v>
      </c>
      <c r="C245" s="30" t="s">
        <v>1143</v>
      </c>
      <c r="D245" s="63">
        <f>IF(C245="","",MIN(B245:B245))</f>
        <v>1266.3</v>
      </c>
      <c r="E245" s="60">
        <f>IF(C245="","",MAX(B245:B245))</f>
        <v>1266.3</v>
      </c>
      <c r="F245" s="29">
        <f>IF(C245="","",IF(C245="    N/A","",IF(COUNTIF(B245:B245,"&gt;-1")&gt;0,ROUND((SUM(B245:B245)+COUNTIF(B245:B245,-1))/COUNTIF(B245:B245,"&gt;-1"),T245),ROUND(AVERAGE(B245:B245),T245))))</f>
        <v>1266.3</v>
      </c>
      <c r="G245" s="63">
        <f>IF(F245="","",IF(VLOOKUP(A245,Test_Limits,2,FALSE)="","",VLOOKUP(A245,Test_Limits,2,FALSE)))</f>
        <v>0</v>
      </c>
      <c r="H245" s="49" t="str">
        <f>IF(G245="","",IF(AND(D245&lt;G245,D245&lt;&gt;U245),IF(LEFT(VLOOKUP(A245,Test_Limits,5,FALSE),2)="PF","Fail","Info"),"Pass"))</f>
        <v>Pass</v>
      </c>
      <c r="I245" s="60">
        <f>IF(F245="","",IF(VLOOKUP(A245,Test_Limits,3,FALSE)="","",VLOOKUP(A245,Test_Limits,3,FALSE)))</f>
        <v>1750</v>
      </c>
      <c r="J245" s="49" t="str">
        <f>IF(I245="","",IF(AND(E245&gt;I245,E245&lt;&gt;U245),IF(RIGHT(VLOOKUP(A245,Test_Limits,5,FALSE),2)="PF","Fail","Info"),"Pass"))</f>
        <v>Pass</v>
      </c>
      <c r="K245" s="126"/>
      <c r="L245" s="126"/>
      <c r="Q245" s="11"/>
      <c r="R245" s="177">
        <f t="shared" si="40"/>
        <v>-1000000</v>
      </c>
      <c r="S245" s="177">
        <f t="shared" si="41"/>
        <v>1000000</v>
      </c>
      <c r="T245" s="178">
        <f>VLOOKUP(A245,Test_Limits,6,FALSE)</f>
        <v>1</v>
      </c>
      <c r="U245" s="178" t="str">
        <f>IF(VLOOKUP(A245,Test_Limits,7,FALSE)&lt;&gt;"",VLOOKUP(A245,Test_Limits,7,FALSE),"")</f>
        <v/>
      </c>
      <c r="V245" s="177">
        <f>IF(H245="",0,VLOOKUP(A245,Test_Limits,8,FALSE))</f>
        <v>0</v>
      </c>
      <c r="W245" s="177">
        <f t="shared" si="28"/>
        <v>0</v>
      </c>
      <c r="X245" s="177">
        <f>IF(J245="",0,VLOOKUP(A245,Test_Limits,9,FALSE))</f>
        <v>0</v>
      </c>
      <c r="Y245" s="177">
        <f t="shared" si="29"/>
        <v>0</v>
      </c>
    </row>
    <row r="246" spans="1:25" s="110" customFormat="1" ht="13.5" x14ac:dyDescent="0.25">
      <c r="A246" s="1" t="s">
        <v>614</v>
      </c>
      <c r="B246" s="3">
        <v>59.38</v>
      </c>
      <c r="C246" s="30" t="s">
        <v>1149</v>
      </c>
      <c r="D246" s="63">
        <f>IF(C246="","",MIN(B246:B246))</f>
        <v>59.38</v>
      </c>
      <c r="E246" s="60">
        <f>IF(C246="","",MAX(B246:B246))</f>
        <v>59.38</v>
      </c>
      <c r="F246" s="29">
        <f>IF(C246="","",IF(C246="    N/A","",IF(COUNTIF(B246:B246,"&gt;-1")&gt;0,ROUND((SUM(B246:B246)+COUNTIF(B246:B246,-1))/COUNTIF(B246:B246,"&gt;-1"),T246),ROUND(AVERAGE(B246:B246),T246))))</f>
        <v>59.4</v>
      </c>
      <c r="G246" s="63">
        <f>IF(F246="","",IF(VLOOKUP(A246,Test_Limits,2,FALSE)="","",VLOOKUP(A246,Test_Limits,2,FALSE)))</f>
        <v>6</v>
      </c>
      <c r="H246" s="49" t="str">
        <f>IF(G246="","",IF(AND(D246&lt;G246,D246&lt;&gt;U246),IF(LEFT(VLOOKUP(A246,Test_Limits,5,FALSE),2)="PF","Fail","Info"),"Pass"))</f>
        <v>Pass</v>
      </c>
      <c r="I246" s="60">
        <f>IF(F246="","",IF(VLOOKUP(A246,Test_Limits,3,FALSE)="","",VLOOKUP(A246,Test_Limits,3,FALSE)))</f>
        <v>75</v>
      </c>
      <c r="J246" s="49" t="str">
        <f>IF(I246="","",IF(AND(E246&gt;I246,E246&lt;&gt;U246),IF(RIGHT(VLOOKUP(A246,Test_Limits,5,FALSE),2)="PF","Fail","Info"),"Pass"))</f>
        <v>Pass</v>
      </c>
      <c r="K246" s="126"/>
      <c r="L246" s="126"/>
      <c r="Q246" s="11"/>
      <c r="R246" s="177">
        <f t="shared" si="40"/>
        <v>-1000000</v>
      </c>
      <c r="S246" s="177">
        <f t="shared" si="41"/>
        <v>1000000</v>
      </c>
      <c r="T246" s="178">
        <f>VLOOKUP(A246,Test_Limits,6,FALSE)</f>
        <v>1</v>
      </c>
      <c r="U246" s="178" t="str">
        <f>IF(VLOOKUP(A246,Test_Limits,7,FALSE)&lt;&gt;"",VLOOKUP(A246,Test_Limits,7,FALSE),"")</f>
        <v/>
      </c>
      <c r="V246" s="177">
        <f>IF(H246="",0,VLOOKUP(A246,Test_Limits,8,FALSE))</f>
        <v>0</v>
      </c>
      <c r="W246" s="177">
        <f t="shared" si="28"/>
        <v>0</v>
      </c>
      <c r="X246" s="177">
        <f>IF(J246="",0,VLOOKUP(A246,Test_Limits,9,FALSE))</f>
        <v>1</v>
      </c>
      <c r="Y246" s="177">
        <f t="shared" si="29"/>
        <v>1</v>
      </c>
    </row>
    <row r="247" spans="1:25" s="110" customFormat="1" ht="13.5" x14ac:dyDescent="0.25">
      <c r="A247" s="1" t="s">
        <v>615</v>
      </c>
      <c r="B247" s="3">
        <v>59.38</v>
      </c>
      <c r="C247" s="30" t="s">
        <v>1149</v>
      </c>
      <c r="D247" s="63">
        <f>IF(C247="","",MIN(B247:B247))</f>
        <v>59.38</v>
      </c>
      <c r="E247" s="60">
        <f>IF(C247="","",MAX(B247:B247))</f>
        <v>59.38</v>
      </c>
      <c r="F247" s="29">
        <f>IF(C247="","",IF(C247="    N/A","",IF(COUNTIF(B247:B247,"&gt;-1")&gt;0,ROUND((SUM(B247:B247)+COUNTIF(B247:B247,-1))/COUNTIF(B247:B247,"&gt;-1"),T247),ROUND(AVERAGE(B247:B247),T247))))</f>
        <v>59.4</v>
      </c>
      <c r="G247" s="63">
        <f>IF(F247="","",IF(VLOOKUP(A247,Test_Limits,2,FALSE)="","",VLOOKUP(A247,Test_Limits,2,FALSE)))</f>
        <v>6</v>
      </c>
      <c r="H247" s="49" t="str">
        <f>IF(G247="","",IF(AND(D247&lt;G247,D247&lt;&gt;U247),IF(LEFT(VLOOKUP(A247,Test_Limits,5,FALSE),2)="PF","Fail","Info"),"Pass"))</f>
        <v>Pass</v>
      </c>
      <c r="I247" s="60">
        <f>IF(F247="","",IF(VLOOKUP(A247,Test_Limits,3,FALSE)="","",VLOOKUP(A247,Test_Limits,3,FALSE)))</f>
        <v>75</v>
      </c>
      <c r="J247" s="49" t="str">
        <f>IF(I247="","",IF(AND(E247&gt;I247,E247&lt;&gt;U247),IF(RIGHT(VLOOKUP(A247,Test_Limits,5,FALSE),2)="PF","Fail","Info"),"Pass"))</f>
        <v>Pass</v>
      </c>
      <c r="K247" s="126"/>
      <c r="L247" s="126"/>
      <c r="Q247" s="11"/>
      <c r="R247" s="177">
        <f t="shared" si="40"/>
        <v>-1000000</v>
      </c>
      <c r="S247" s="177">
        <f t="shared" si="41"/>
        <v>1000000</v>
      </c>
      <c r="T247" s="178">
        <f>VLOOKUP(A247,Test_Limits,6,FALSE)</f>
        <v>1</v>
      </c>
      <c r="U247" s="178" t="str">
        <f>IF(VLOOKUP(A247,Test_Limits,7,FALSE)&lt;&gt;"",VLOOKUP(A247,Test_Limits,7,FALSE),"")</f>
        <v/>
      </c>
      <c r="V247" s="177">
        <f>IF(H247="",0,VLOOKUP(A247,Test_Limits,8,FALSE))</f>
        <v>0</v>
      </c>
      <c r="W247" s="177">
        <f t="shared" si="28"/>
        <v>0</v>
      </c>
      <c r="X247" s="177">
        <f>IF(J247="",0,VLOOKUP(A247,Test_Limits,9,FALSE))</f>
        <v>1</v>
      </c>
      <c r="Y247" s="177">
        <f t="shared" si="29"/>
        <v>1</v>
      </c>
    </row>
    <row r="248" spans="1:25" s="110" customFormat="1" ht="13.5" x14ac:dyDescent="0.25">
      <c r="A248" s="1" t="s">
        <v>616</v>
      </c>
      <c r="B248" s="3">
        <v>400</v>
      </c>
      <c r="C248" s="30" t="s">
        <v>1143</v>
      </c>
      <c r="D248" s="63">
        <f>IF(C248="","",MIN(B248:B248))</f>
        <v>400</v>
      </c>
      <c r="E248" s="60">
        <f>IF(C248="","",MAX(B248:B248))</f>
        <v>400</v>
      </c>
      <c r="F248" s="29">
        <f>IF(C248="","",IF(C248="    N/A","",IF(COUNTIF(B248:B248,"&gt;-1")&gt;0,ROUND((SUM(B248:B248)+COUNTIF(B248:B248,-1))/COUNTIF(B248:B248,"&gt;-1"),T248),ROUND(AVERAGE(B248:B248),T248))))</f>
        <v>400</v>
      </c>
      <c r="G248" s="63">
        <f>IF(F248="","",IF(VLOOKUP(A248,Test_Limits,2,FALSE)="","",VLOOKUP(A248,Test_Limits,2,FALSE)))</f>
        <v>400</v>
      </c>
      <c r="H248" s="49" t="str">
        <f>IF(G248="","",IF(AND(D248&lt;G248,D248&lt;&gt;U248),IF(LEFT(VLOOKUP(A248,Test_Limits,5,FALSE),2)="PF","Fail","Info"),"Pass"))</f>
        <v>Pass</v>
      </c>
      <c r="I248" s="60">
        <f>IF(F248="","",IF(VLOOKUP(A248,Test_Limits,3,FALSE)="","",VLOOKUP(A248,Test_Limits,3,FALSE)))</f>
        <v>1750</v>
      </c>
      <c r="J248" s="49" t="str">
        <f>IF(I248="","",IF(AND(E248&gt;I248,E248&lt;&gt;U248),IF(RIGHT(VLOOKUP(A248,Test_Limits,5,FALSE),2)="PF","Fail","Info"),"Pass"))</f>
        <v>Pass</v>
      </c>
      <c r="K248" s="126"/>
      <c r="L248" s="126"/>
      <c r="Q248" s="11"/>
      <c r="R248" s="177">
        <f t="shared" ref="R248:R284" si="42">IF(H248="Info",G248,IF(J248="Info",G248,-1000000))</f>
        <v>-1000000</v>
      </c>
      <c r="S248" s="177">
        <f t="shared" ref="S248:S284" si="43">IF(H248="Info",I248,IF(J248="Info",I248,1000000))</f>
        <v>1000000</v>
      </c>
      <c r="T248" s="178">
        <f>VLOOKUP(A248,Test_Limits,6,FALSE)</f>
        <v>1</v>
      </c>
      <c r="U248" s="178" t="str">
        <f>IF(VLOOKUP(A248,Test_Limits,7,FALSE)&lt;&gt;"",VLOOKUP(A248,Test_Limits,7,FALSE),"")</f>
        <v/>
      </c>
      <c r="V248" s="177">
        <f>IF(H248="",0,VLOOKUP(A248,Test_Limits,8,FALSE))</f>
        <v>0</v>
      </c>
      <c r="W248" s="177">
        <f t="shared" si="28"/>
        <v>0</v>
      </c>
      <c r="X248" s="177">
        <f>IF(J248="",0,VLOOKUP(A248,Test_Limits,9,FALSE))</f>
        <v>3</v>
      </c>
      <c r="Y248" s="177">
        <f t="shared" si="29"/>
        <v>3</v>
      </c>
    </row>
    <row r="249" spans="1:25" s="110" customFormat="1" ht="13.5" x14ac:dyDescent="0.25">
      <c r="A249" s="1" t="s">
        <v>617</v>
      </c>
      <c r="B249" s="3">
        <v>1</v>
      </c>
      <c r="C249" s="30" t="s">
        <v>1141</v>
      </c>
      <c r="D249" s="63">
        <f>IF(C249="","",MIN(B249:B249))</f>
        <v>1</v>
      </c>
      <c r="E249" s="60">
        <f>IF(C249="","",MAX(B249:B249))</f>
        <v>1</v>
      </c>
      <c r="F249" s="29">
        <f>IF(C249="","",IF(C249="    N/A","",IF(COUNTIF(B249:B249,"&gt;-1")&gt;0,ROUND((SUM(B249:B249)+COUNTIF(B249:B249,-1))/COUNTIF(B249:B249,"&gt;-1"),T249),ROUND(AVERAGE(B249:B249),T249))))</f>
        <v>1</v>
      </c>
      <c r="G249" s="63">
        <f>IF(F249="","",IF(VLOOKUP(A249,Test_Limits,2,FALSE)="","",VLOOKUP(A249,Test_Limits,2,FALSE)))</f>
        <v>1</v>
      </c>
      <c r="H249" s="49" t="str">
        <f>IF(G249="","",IF(AND(D249&lt;G249,D249&lt;&gt;U249),IF(LEFT(VLOOKUP(A249,Test_Limits,5,FALSE),2)="PF","Fail","Info"),"Pass"))</f>
        <v>Pass</v>
      </c>
      <c r="I249" s="60">
        <f>IF(F249="","",IF(VLOOKUP(A249,Test_Limits,3,FALSE)="","",VLOOKUP(A249,Test_Limits,3,FALSE)))</f>
        <v>1</v>
      </c>
      <c r="J249" s="49" t="str">
        <f>IF(I249="","",IF(AND(E249&gt;I249,E249&lt;&gt;U249),IF(RIGHT(VLOOKUP(A249,Test_Limits,5,FALSE),2)="PF","Fail","Info"),"Pass"))</f>
        <v>Pass</v>
      </c>
      <c r="K249" s="126"/>
      <c r="L249" s="126"/>
      <c r="Q249" s="11"/>
      <c r="R249" s="177">
        <f t="shared" si="42"/>
        <v>-1000000</v>
      </c>
      <c r="S249" s="177">
        <f t="shared" si="43"/>
        <v>1000000</v>
      </c>
      <c r="T249" s="178">
        <f>VLOOKUP(A249,Test_Limits,6,FALSE)</f>
        <v>0</v>
      </c>
      <c r="U249" s="178" t="str">
        <f>IF(VLOOKUP(A249,Test_Limits,7,FALSE)&lt;&gt;"",VLOOKUP(A249,Test_Limits,7,FALSE),"")</f>
        <v/>
      </c>
      <c r="V249" s="177">
        <f>IF(H249="",0,VLOOKUP(A249,Test_Limits,8,FALSE))</f>
        <v>0</v>
      </c>
      <c r="W249" s="177">
        <f t="shared" si="28"/>
        <v>0</v>
      </c>
      <c r="X249" s="177">
        <f>IF(J249="",0,VLOOKUP(A249,Test_Limits,9,FALSE))</f>
        <v>3</v>
      </c>
      <c r="Y249" s="177">
        <f t="shared" si="29"/>
        <v>3</v>
      </c>
    </row>
    <row r="250" spans="1:25" s="110" customFormat="1" ht="13.5" x14ac:dyDescent="0.25">
      <c r="A250" s="1" t="s">
        <v>618</v>
      </c>
      <c r="B250" s="3">
        <v>684</v>
      </c>
      <c r="C250" s="30" t="s">
        <v>1143</v>
      </c>
      <c r="D250" s="63">
        <f>IF(C250="","",MIN(B250:B250))</f>
        <v>684</v>
      </c>
      <c r="E250" s="60">
        <f>IF(C250="","",MAX(B250:B250))</f>
        <v>684</v>
      </c>
      <c r="F250" s="29">
        <f>IF(C250="","",IF(C250="    N/A","",IF(COUNTIF(B250:B250,"&gt;-1")&gt;0,ROUND((SUM(B250:B250)+COUNTIF(B250:B250,-1))/COUNTIF(B250:B250,"&gt;-1"),T250),ROUND(AVERAGE(B250:B250),T250))))</f>
        <v>684</v>
      </c>
      <c r="G250" s="63">
        <f>IF(F250="","",IF(VLOOKUP(A250,Test_Limits,2,FALSE)="","",VLOOKUP(A250,Test_Limits,2,FALSE)))</f>
        <v>684</v>
      </c>
      <c r="H250" s="49" t="str">
        <f>IF(G250="","",IF(AND(D250&lt;G250,D250&lt;&gt;U250),IF(LEFT(VLOOKUP(A250,Test_Limits,5,FALSE),2)="PF","Fail","Info"),"Pass"))</f>
        <v>Pass</v>
      </c>
      <c r="I250" s="60">
        <f>IF(F250="","",IF(VLOOKUP(A250,Test_Limits,3,FALSE)="","",VLOOKUP(A250,Test_Limits,3,FALSE)))</f>
        <v>1750</v>
      </c>
      <c r="J250" s="49" t="str">
        <f>IF(I250="","",IF(AND(E250&gt;I250,E250&lt;&gt;U250),IF(RIGHT(VLOOKUP(A250,Test_Limits,5,FALSE),2)="PF","Fail","Info"),"Pass"))</f>
        <v>Pass</v>
      </c>
      <c r="K250" s="126"/>
      <c r="L250" s="126"/>
      <c r="Q250" s="11"/>
      <c r="R250" s="177">
        <f t="shared" si="42"/>
        <v>-1000000</v>
      </c>
      <c r="S250" s="177">
        <f t="shared" si="43"/>
        <v>1000000</v>
      </c>
      <c r="T250" s="178">
        <f>VLOOKUP(A250,Test_Limits,6,FALSE)</f>
        <v>1</v>
      </c>
      <c r="U250" s="178" t="str">
        <f>IF(VLOOKUP(A250,Test_Limits,7,FALSE)&lt;&gt;"",VLOOKUP(A250,Test_Limits,7,FALSE),"")</f>
        <v/>
      </c>
      <c r="V250" s="177">
        <f>IF(H250="",0,VLOOKUP(A250,Test_Limits,8,FALSE))</f>
        <v>0</v>
      </c>
      <c r="W250" s="177">
        <f t="shared" si="28"/>
        <v>0</v>
      </c>
      <c r="X250" s="177">
        <f>IF(J250="",0,VLOOKUP(A250,Test_Limits,9,FALSE))</f>
        <v>3</v>
      </c>
      <c r="Y250" s="177">
        <f t="shared" si="29"/>
        <v>3</v>
      </c>
    </row>
    <row r="251" spans="1:25" s="110" customFormat="1" ht="13.5" x14ac:dyDescent="0.25">
      <c r="A251" s="1" t="s">
        <v>619</v>
      </c>
      <c r="B251" s="3">
        <v>1</v>
      </c>
      <c r="C251" s="30" t="s">
        <v>1141</v>
      </c>
      <c r="D251" s="63">
        <f>IF(C251="","",MIN(B251:B251))</f>
        <v>1</v>
      </c>
      <c r="E251" s="60">
        <f>IF(C251="","",MAX(B251:B251))</f>
        <v>1</v>
      </c>
      <c r="F251" s="29">
        <f>IF(C251="","",IF(C251="    N/A","",IF(COUNTIF(B251:B251,"&gt;-1")&gt;0,ROUND((SUM(B251:B251)+COUNTIF(B251:B251,-1))/COUNTIF(B251:B251,"&gt;-1"),T251),ROUND(AVERAGE(B251:B251),T251))))</f>
        <v>1</v>
      </c>
      <c r="G251" s="63">
        <f>IF(F251="","",IF(VLOOKUP(A251,Test_Limits,2,FALSE)="","",VLOOKUP(A251,Test_Limits,2,FALSE)))</f>
        <v>1</v>
      </c>
      <c r="H251" s="49" t="str">
        <f>IF(G251="","",IF(AND(D251&lt;G251,D251&lt;&gt;U251),IF(LEFT(VLOOKUP(A251,Test_Limits,5,FALSE),2)="PF","Fail","Info"),"Pass"))</f>
        <v>Pass</v>
      </c>
      <c r="I251" s="60">
        <f>IF(F251="","",IF(VLOOKUP(A251,Test_Limits,3,FALSE)="","",VLOOKUP(A251,Test_Limits,3,FALSE)))</f>
        <v>1</v>
      </c>
      <c r="J251" s="49" t="str">
        <f>IF(I251="","",IF(AND(E251&gt;I251,E251&lt;&gt;U251),IF(RIGHT(VLOOKUP(A251,Test_Limits,5,FALSE),2)="PF","Fail","Info"),"Pass"))</f>
        <v>Pass</v>
      </c>
      <c r="K251" s="126"/>
      <c r="L251" s="126"/>
      <c r="Q251" s="11"/>
      <c r="R251" s="177">
        <f t="shared" si="42"/>
        <v>-1000000</v>
      </c>
      <c r="S251" s="177">
        <f t="shared" si="43"/>
        <v>1000000</v>
      </c>
      <c r="T251" s="178">
        <f>VLOOKUP(A251,Test_Limits,6,FALSE)</f>
        <v>0</v>
      </c>
      <c r="U251" s="178" t="str">
        <f>IF(VLOOKUP(A251,Test_Limits,7,FALSE)&lt;&gt;"",VLOOKUP(A251,Test_Limits,7,FALSE),"")</f>
        <v/>
      </c>
      <c r="V251" s="177">
        <f>IF(H251="",0,VLOOKUP(A251,Test_Limits,8,FALSE))</f>
        <v>0</v>
      </c>
      <c r="W251" s="177">
        <f t="shared" si="28"/>
        <v>0</v>
      </c>
      <c r="X251" s="177">
        <f>IF(J251="",0,VLOOKUP(A251,Test_Limits,9,FALSE))</f>
        <v>3</v>
      </c>
      <c r="Y251" s="177">
        <f t="shared" si="29"/>
        <v>3</v>
      </c>
    </row>
    <row r="252" spans="1:25" s="110" customFormat="1" ht="13.5" x14ac:dyDescent="0.25">
      <c r="A252" s="1" t="s">
        <v>620</v>
      </c>
      <c r="B252" s="3">
        <v>580</v>
      </c>
      <c r="C252" s="30" t="s">
        <v>1143</v>
      </c>
      <c r="D252" s="63">
        <f>IF(C252="","",MIN(B252:B252))</f>
        <v>580</v>
      </c>
      <c r="E252" s="60">
        <f>IF(C252="","",MAX(B252:B252))</f>
        <v>580</v>
      </c>
      <c r="F252" s="29">
        <f>IF(C252="","",IF(C252="    N/A","",IF(COUNTIF(B252:B252,"&gt;-1")&gt;0,ROUND((SUM(B252:B252)+COUNTIF(B252:B252,-1))/COUNTIF(B252:B252,"&gt;-1"),T252),ROUND(AVERAGE(B252:B252),T252))))</f>
        <v>580</v>
      </c>
      <c r="G252" s="63">
        <f>IF(F252="","",IF(VLOOKUP(A252,Test_Limits,2,FALSE)="","",VLOOKUP(A252,Test_Limits,2,FALSE)))</f>
        <v>580</v>
      </c>
      <c r="H252" s="49" t="str">
        <f>IF(G252="","",IF(AND(D252&lt;G252,D252&lt;&gt;U252),IF(LEFT(VLOOKUP(A252,Test_Limits,5,FALSE),2)="PF","Fail","Info"),"Pass"))</f>
        <v>Pass</v>
      </c>
      <c r="I252" s="60">
        <f>IF(F252="","",IF(VLOOKUP(A252,Test_Limits,3,FALSE)="","",VLOOKUP(A252,Test_Limits,3,FALSE)))</f>
        <v>1750</v>
      </c>
      <c r="J252" s="49" t="str">
        <f>IF(I252="","",IF(AND(E252&gt;I252,E252&lt;&gt;U252),IF(RIGHT(VLOOKUP(A252,Test_Limits,5,FALSE),2)="PF","Fail","Info"),"Pass"))</f>
        <v>Pass</v>
      </c>
      <c r="K252" s="126"/>
      <c r="L252" s="126"/>
      <c r="Q252" s="11"/>
      <c r="R252" s="177">
        <f t="shared" si="42"/>
        <v>-1000000</v>
      </c>
      <c r="S252" s="177">
        <f t="shared" si="43"/>
        <v>1000000</v>
      </c>
      <c r="T252" s="178">
        <f>VLOOKUP(A252,Test_Limits,6,FALSE)</f>
        <v>1</v>
      </c>
      <c r="U252" s="178" t="str">
        <f>IF(VLOOKUP(A252,Test_Limits,7,FALSE)&lt;&gt;"",VLOOKUP(A252,Test_Limits,7,FALSE),"")</f>
        <v/>
      </c>
      <c r="V252" s="177">
        <f>IF(H252="",0,VLOOKUP(A252,Test_Limits,8,FALSE))</f>
        <v>0</v>
      </c>
      <c r="W252" s="177">
        <f t="shared" si="28"/>
        <v>0</v>
      </c>
      <c r="X252" s="177">
        <f>IF(J252="",0,VLOOKUP(A252,Test_Limits,9,FALSE))</f>
        <v>3</v>
      </c>
      <c r="Y252" s="177">
        <f t="shared" si="29"/>
        <v>3</v>
      </c>
    </row>
    <row r="253" spans="1:25" s="110" customFormat="1" ht="13.5" x14ac:dyDescent="0.25">
      <c r="A253" s="1" t="s">
        <v>621</v>
      </c>
      <c r="B253" s="3">
        <v>1</v>
      </c>
      <c r="C253" s="30" t="s">
        <v>1141</v>
      </c>
      <c r="D253" s="63">
        <f>IF(C253="","",MIN(B253:B253))</f>
        <v>1</v>
      </c>
      <c r="E253" s="60">
        <f>IF(C253="","",MAX(B253:B253))</f>
        <v>1</v>
      </c>
      <c r="F253" s="29">
        <f>IF(C253="","",IF(C253="    N/A","",IF(COUNTIF(B253:B253,"&gt;-1")&gt;0,ROUND((SUM(B253:B253)+COUNTIF(B253:B253,-1))/COUNTIF(B253:B253,"&gt;-1"),T253),ROUND(AVERAGE(B253:B253),T253))))</f>
        <v>1</v>
      </c>
      <c r="G253" s="63">
        <f>IF(F253="","",IF(VLOOKUP(A253,Test_Limits,2,FALSE)="","",VLOOKUP(A253,Test_Limits,2,FALSE)))</f>
        <v>1</v>
      </c>
      <c r="H253" s="49" t="str">
        <f>IF(G253="","",IF(AND(D253&lt;G253,D253&lt;&gt;U253),IF(LEFT(VLOOKUP(A253,Test_Limits,5,FALSE),2)="PF","Fail","Info"),"Pass"))</f>
        <v>Pass</v>
      </c>
      <c r="I253" s="60">
        <f>IF(F253="","",IF(VLOOKUP(A253,Test_Limits,3,FALSE)="","",VLOOKUP(A253,Test_Limits,3,FALSE)))</f>
        <v>1</v>
      </c>
      <c r="J253" s="49" t="str">
        <f>IF(I253="","",IF(AND(E253&gt;I253,E253&lt;&gt;U253),IF(RIGHT(VLOOKUP(A253,Test_Limits,5,FALSE),2)="PF","Fail","Info"),"Pass"))</f>
        <v>Pass</v>
      </c>
      <c r="K253" s="126"/>
      <c r="L253" s="126"/>
      <c r="Q253" s="11"/>
      <c r="R253" s="177">
        <f t="shared" si="42"/>
        <v>-1000000</v>
      </c>
      <c r="S253" s="177">
        <f t="shared" si="43"/>
        <v>1000000</v>
      </c>
      <c r="T253" s="178">
        <f>VLOOKUP(A253,Test_Limits,6,FALSE)</f>
        <v>0</v>
      </c>
      <c r="U253" s="178" t="str">
        <f>IF(VLOOKUP(A253,Test_Limits,7,FALSE)&lt;&gt;"",VLOOKUP(A253,Test_Limits,7,FALSE),"")</f>
        <v/>
      </c>
      <c r="V253" s="177">
        <f>IF(H253="",0,VLOOKUP(A253,Test_Limits,8,FALSE))</f>
        <v>0</v>
      </c>
      <c r="W253" s="177">
        <f t="shared" si="28"/>
        <v>0</v>
      </c>
      <c r="X253" s="177">
        <f>IF(J253="",0,VLOOKUP(A253,Test_Limits,9,FALSE))</f>
        <v>3</v>
      </c>
      <c r="Y253" s="177">
        <f t="shared" si="29"/>
        <v>3</v>
      </c>
    </row>
    <row r="254" spans="1:25" s="110" customFormat="1" ht="13.5" x14ac:dyDescent="0.25">
      <c r="A254" s="1" t="s">
        <v>622</v>
      </c>
      <c r="B254" s="3">
        <v>720</v>
      </c>
      <c r="C254" s="30" t="s">
        <v>1143</v>
      </c>
      <c r="D254" s="63">
        <f>IF(C254="","",MIN(B254:B254))</f>
        <v>720</v>
      </c>
      <c r="E254" s="60">
        <f>IF(C254="","",MAX(B254:B254))</f>
        <v>720</v>
      </c>
      <c r="F254" s="29">
        <f>IF(C254="","",IF(C254="    N/A","",IF(COUNTIF(B254:B254,"&gt;-1")&gt;0,ROUND((SUM(B254:B254)+COUNTIF(B254:B254,-1))/COUNTIF(B254:B254,"&gt;-1"),T254),ROUND(AVERAGE(B254:B254),T254))))</f>
        <v>720</v>
      </c>
      <c r="G254" s="63">
        <f>IF(F254="","",IF(VLOOKUP(A254,Test_Limits,2,FALSE)="","",VLOOKUP(A254,Test_Limits,2,FALSE)))</f>
        <v>720</v>
      </c>
      <c r="H254" s="49" t="str">
        <f>IF(G254="","",IF(AND(D254&lt;G254,D254&lt;&gt;U254),IF(LEFT(VLOOKUP(A254,Test_Limits,5,FALSE),2)="PF","Fail","Info"),"Pass"))</f>
        <v>Pass</v>
      </c>
      <c r="I254" s="60">
        <f>IF(F254="","",IF(VLOOKUP(A254,Test_Limits,3,FALSE)="","",VLOOKUP(A254,Test_Limits,3,FALSE)))</f>
        <v>1750</v>
      </c>
      <c r="J254" s="49" t="str">
        <f>IF(I254="","",IF(AND(E254&gt;I254,E254&lt;&gt;U254),IF(RIGHT(VLOOKUP(A254,Test_Limits,5,FALSE),2)="PF","Fail","Info"),"Pass"))</f>
        <v>Pass</v>
      </c>
      <c r="K254" s="126"/>
      <c r="L254" s="126"/>
      <c r="Q254" s="11"/>
      <c r="R254" s="177">
        <f t="shared" si="42"/>
        <v>-1000000</v>
      </c>
      <c r="S254" s="177">
        <f t="shared" si="43"/>
        <v>1000000</v>
      </c>
      <c r="T254" s="178">
        <f>VLOOKUP(A254,Test_Limits,6,FALSE)</f>
        <v>1</v>
      </c>
      <c r="U254" s="178" t="str">
        <f>IF(VLOOKUP(A254,Test_Limits,7,FALSE)&lt;&gt;"",VLOOKUP(A254,Test_Limits,7,FALSE),"")</f>
        <v/>
      </c>
      <c r="V254" s="177">
        <f>IF(H254="",0,VLOOKUP(A254,Test_Limits,8,FALSE))</f>
        <v>0</v>
      </c>
      <c r="W254" s="177">
        <f t="shared" si="28"/>
        <v>0</v>
      </c>
      <c r="X254" s="177">
        <f>IF(J254="",0,VLOOKUP(A254,Test_Limits,9,FALSE))</f>
        <v>3</v>
      </c>
      <c r="Y254" s="177">
        <f t="shared" si="29"/>
        <v>3</v>
      </c>
    </row>
    <row r="255" spans="1:25" s="110" customFormat="1" ht="13.5" x14ac:dyDescent="0.25">
      <c r="A255" s="1" t="s">
        <v>638</v>
      </c>
      <c r="B255" s="3">
        <v>1</v>
      </c>
      <c r="C255" s="30" t="s">
        <v>1141</v>
      </c>
      <c r="D255" s="63">
        <f>IF(C255="","",MIN(B255:B255))</f>
        <v>1</v>
      </c>
      <c r="E255" s="60">
        <f>IF(C255="","",MAX(B255:B255))</f>
        <v>1</v>
      </c>
      <c r="F255" s="29">
        <f>IF(C255="","",IF(C255="    N/A","",IF(COUNTIF(B255:B255,"&gt;-1")&gt;0,ROUND((SUM(B255:B255)+COUNTIF(B255:B255,-1))/COUNTIF(B255:B255,"&gt;-1"),T255),ROUND(AVERAGE(B255:B255),T255))))</f>
        <v>1</v>
      </c>
      <c r="G255" s="63">
        <f>IF(F255="","",IF(VLOOKUP(A255,Test_Limits,2,FALSE)="","",VLOOKUP(A255,Test_Limits,2,FALSE)))</f>
        <v>1</v>
      </c>
      <c r="H255" s="49" t="str">
        <f>IF(G255="","",IF(AND(D255&lt;G255,D255&lt;&gt;U255),IF(LEFT(VLOOKUP(A255,Test_Limits,5,FALSE),2)="PF","Fail","Info"),"Pass"))</f>
        <v>Pass</v>
      </c>
      <c r="I255" s="60">
        <f>IF(F255="","",IF(VLOOKUP(A255,Test_Limits,3,FALSE)="","",VLOOKUP(A255,Test_Limits,3,FALSE)))</f>
        <v>1</v>
      </c>
      <c r="J255" s="49" t="str">
        <f>IF(I255="","",IF(AND(E255&gt;I255,E255&lt;&gt;U255),IF(RIGHT(VLOOKUP(A255,Test_Limits,5,FALSE),2)="PF","Fail","Info"),"Pass"))</f>
        <v>Pass</v>
      </c>
      <c r="K255" s="126"/>
      <c r="L255" s="126"/>
      <c r="Q255" s="11"/>
      <c r="R255" s="177">
        <f t="shared" si="42"/>
        <v>-1000000</v>
      </c>
      <c r="S255" s="177">
        <f t="shared" si="43"/>
        <v>1000000</v>
      </c>
      <c r="T255" s="178">
        <f>VLOOKUP(A255,Test_Limits,6,FALSE)</f>
        <v>0</v>
      </c>
      <c r="U255" s="178" t="str">
        <f>IF(VLOOKUP(A255,Test_Limits,7,FALSE)&lt;&gt;"",VLOOKUP(A255,Test_Limits,7,FALSE),"")</f>
        <v/>
      </c>
      <c r="V255" s="177">
        <f>IF(H255="",0,VLOOKUP(A255,Test_Limits,8,FALSE))</f>
        <v>0</v>
      </c>
      <c r="W255" s="177">
        <f t="shared" si="28"/>
        <v>0</v>
      </c>
      <c r="X255" s="177">
        <f>IF(J255="",0,VLOOKUP(A255,Test_Limits,9,FALSE))</f>
        <v>3</v>
      </c>
      <c r="Y255" s="177">
        <f t="shared" si="29"/>
        <v>3</v>
      </c>
    </row>
    <row r="256" spans="1:25" s="110" customFormat="1" ht="13.5" x14ac:dyDescent="0.25">
      <c r="A256" s="1" t="s">
        <v>637</v>
      </c>
      <c r="B256" s="3">
        <v>850</v>
      </c>
      <c r="C256" s="30" t="s">
        <v>1143</v>
      </c>
      <c r="D256" s="63">
        <f>IF(C256="","",MIN(B256:B256))</f>
        <v>850</v>
      </c>
      <c r="E256" s="60">
        <f>IF(C256="","",MAX(B256:B256))</f>
        <v>850</v>
      </c>
      <c r="F256" s="29">
        <f>IF(C256="","",IF(C256="    N/A","",IF(COUNTIF(B256:B256,"&gt;-1")&gt;0,ROUND((SUM(B256:B256)+COUNTIF(B256:B256,-1))/COUNTIF(B256:B256,"&gt;-1"),T256),ROUND(AVERAGE(B256:B256),T256))))</f>
        <v>850</v>
      </c>
      <c r="G256" s="63">
        <f>IF(F256="","",IF(VLOOKUP(A256,Test_Limits,2,FALSE)="","",VLOOKUP(A256,Test_Limits,2,FALSE)))</f>
        <v>850</v>
      </c>
      <c r="H256" s="49" t="str">
        <f>IF(G256="","",IF(AND(D256&lt;G256,D256&lt;&gt;U256),IF(LEFT(VLOOKUP(A256,Test_Limits,5,FALSE),2)="PF","Fail","Info"),"Pass"))</f>
        <v>Pass</v>
      </c>
      <c r="I256" s="60">
        <f>IF(F256="","",IF(VLOOKUP(A256,Test_Limits,3,FALSE)="","",VLOOKUP(A256,Test_Limits,3,FALSE)))</f>
        <v>1750</v>
      </c>
      <c r="J256" s="49" t="str">
        <f>IF(I256="","",IF(AND(E256&gt;I256,E256&lt;&gt;U256),IF(RIGHT(VLOOKUP(A256,Test_Limits,5,FALSE),2)="PF","Fail","Info"),"Pass"))</f>
        <v>Pass</v>
      </c>
      <c r="K256" s="126"/>
      <c r="L256" s="126"/>
      <c r="Q256" s="11"/>
      <c r="R256" s="177">
        <f t="shared" si="42"/>
        <v>-1000000</v>
      </c>
      <c r="S256" s="177">
        <f t="shared" si="43"/>
        <v>1000000</v>
      </c>
      <c r="T256" s="178">
        <f>VLOOKUP(A256,Test_Limits,6,FALSE)</f>
        <v>1</v>
      </c>
      <c r="U256" s="178" t="str">
        <f>IF(VLOOKUP(A256,Test_Limits,7,FALSE)&lt;&gt;"",VLOOKUP(A256,Test_Limits,7,FALSE),"")</f>
        <v/>
      </c>
      <c r="V256" s="177">
        <f>IF(H256="",0,VLOOKUP(A256,Test_Limits,8,FALSE))</f>
        <v>0</v>
      </c>
      <c r="W256" s="177">
        <f t="shared" si="28"/>
        <v>0</v>
      </c>
      <c r="X256" s="177">
        <f>IF(J256="",0,VLOOKUP(A256,Test_Limits,9,FALSE))</f>
        <v>3</v>
      </c>
      <c r="Y256" s="177">
        <f t="shared" si="29"/>
        <v>3</v>
      </c>
    </row>
    <row r="257" spans="1:25" s="110" customFormat="1" ht="13.5" x14ac:dyDescent="0.25">
      <c r="A257" s="1" t="s">
        <v>636</v>
      </c>
      <c r="B257" s="3">
        <v>1</v>
      </c>
      <c r="C257" s="30" t="s">
        <v>1141</v>
      </c>
      <c r="D257" s="63">
        <f>IF(C257="","",MIN(B257:B257))</f>
        <v>1</v>
      </c>
      <c r="E257" s="60">
        <f>IF(C257="","",MAX(B257:B257))</f>
        <v>1</v>
      </c>
      <c r="F257" s="29">
        <f>IF(C257="","",IF(C257="    N/A","",IF(COUNTIF(B257:B257,"&gt;-1")&gt;0,ROUND((SUM(B257:B257)+COUNTIF(B257:B257,-1))/COUNTIF(B257:B257,"&gt;-1"),T257),ROUND(AVERAGE(B257:B257),T257))))</f>
        <v>1</v>
      </c>
      <c r="G257" s="63">
        <f>IF(F257="","",IF(VLOOKUP(A257,Test_Limits,2,FALSE)="","",VLOOKUP(A257,Test_Limits,2,FALSE)))</f>
        <v>1</v>
      </c>
      <c r="H257" s="49" t="str">
        <f>IF(G257="","",IF(AND(D257&lt;G257,D257&lt;&gt;U257),IF(LEFT(VLOOKUP(A257,Test_Limits,5,FALSE),2)="PF","Fail","Info"),"Pass"))</f>
        <v>Pass</v>
      </c>
      <c r="I257" s="60">
        <f>IF(F257="","",IF(VLOOKUP(A257,Test_Limits,3,FALSE)="","",VLOOKUP(A257,Test_Limits,3,FALSE)))</f>
        <v>1</v>
      </c>
      <c r="J257" s="49" t="str">
        <f>IF(I257="","",IF(AND(E257&gt;I257,E257&lt;&gt;U257),IF(RIGHT(VLOOKUP(A257,Test_Limits,5,FALSE),2)="PF","Fail","Info"),"Pass"))</f>
        <v>Pass</v>
      </c>
      <c r="K257" s="126"/>
      <c r="L257" s="126"/>
      <c r="Q257" s="11"/>
      <c r="R257" s="177">
        <f t="shared" si="42"/>
        <v>-1000000</v>
      </c>
      <c r="S257" s="177">
        <f t="shared" si="43"/>
        <v>1000000</v>
      </c>
      <c r="T257" s="178">
        <f>VLOOKUP(A257,Test_Limits,6,FALSE)</f>
        <v>0</v>
      </c>
      <c r="U257" s="178" t="str">
        <f>IF(VLOOKUP(A257,Test_Limits,7,FALSE)&lt;&gt;"",VLOOKUP(A257,Test_Limits,7,FALSE),"")</f>
        <v/>
      </c>
      <c r="V257" s="177">
        <f>IF(H257="",0,VLOOKUP(A257,Test_Limits,8,FALSE))</f>
        <v>0</v>
      </c>
      <c r="W257" s="177">
        <f t="shared" si="28"/>
        <v>0</v>
      </c>
      <c r="X257" s="177">
        <f>IF(J257="",0,VLOOKUP(A257,Test_Limits,9,FALSE))</f>
        <v>3</v>
      </c>
      <c r="Y257" s="177">
        <f t="shared" si="29"/>
        <v>3</v>
      </c>
    </row>
    <row r="258" spans="1:25" s="110" customFormat="1" ht="13.5" x14ac:dyDescent="0.25">
      <c r="A258" s="1" t="s">
        <v>635</v>
      </c>
      <c r="B258" s="3">
        <v>1005</v>
      </c>
      <c r="C258" s="30" t="s">
        <v>1143</v>
      </c>
      <c r="D258" s="63">
        <f>IF(C258="","",MIN(B258:B258))</f>
        <v>1005</v>
      </c>
      <c r="E258" s="60">
        <f>IF(C258="","",MAX(B258:B258))</f>
        <v>1005</v>
      </c>
      <c r="F258" s="29">
        <f>IF(C258="","",IF(C258="    N/A","",IF(COUNTIF(B258:B258,"&gt;-1")&gt;0,ROUND((SUM(B258:B258)+COUNTIF(B258:B258,-1))/COUNTIF(B258:B258,"&gt;-1"),T258),ROUND(AVERAGE(B258:B258),T258))))</f>
        <v>1005</v>
      </c>
      <c r="G258" s="63">
        <f>IF(F258="","",IF(VLOOKUP(A258,Test_Limits,2,FALSE)="","",VLOOKUP(A258,Test_Limits,2,FALSE)))</f>
        <v>1005</v>
      </c>
      <c r="H258" s="49" t="str">
        <f>IF(G258="","",IF(AND(D258&lt;G258,D258&lt;&gt;U258),IF(LEFT(VLOOKUP(A258,Test_Limits,5,FALSE),2)="PF","Fail","Info"),"Pass"))</f>
        <v>Pass</v>
      </c>
      <c r="I258" s="60">
        <f>IF(F258="","",IF(VLOOKUP(A258,Test_Limits,3,FALSE)="","",VLOOKUP(A258,Test_Limits,3,FALSE)))</f>
        <v>1750</v>
      </c>
      <c r="J258" s="49" t="str">
        <f>IF(I258="","",IF(AND(E258&gt;I258,E258&lt;&gt;U258),IF(RIGHT(VLOOKUP(A258,Test_Limits,5,FALSE),2)="PF","Fail","Info"),"Pass"))</f>
        <v>Pass</v>
      </c>
      <c r="K258" s="126"/>
      <c r="L258" s="126"/>
      <c r="Q258" s="11"/>
      <c r="R258" s="177">
        <f t="shared" si="42"/>
        <v>-1000000</v>
      </c>
      <c r="S258" s="177">
        <f t="shared" si="43"/>
        <v>1000000</v>
      </c>
      <c r="T258" s="178">
        <f>VLOOKUP(A258,Test_Limits,6,FALSE)</f>
        <v>1</v>
      </c>
      <c r="U258" s="178" t="str">
        <f>IF(VLOOKUP(A258,Test_Limits,7,FALSE)&lt;&gt;"",VLOOKUP(A258,Test_Limits,7,FALSE),"")</f>
        <v/>
      </c>
      <c r="V258" s="177">
        <f>IF(H258="",0,VLOOKUP(A258,Test_Limits,8,FALSE))</f>
        <v>0</v>
      </c>
      <c r="W258" s="177">
        <f t="shared" si="28"/>
        <v>0</v>
      </c>
      <c r="X258" s="177">
        <f>IF(J258="",0,VLOOKUP(A258,Test_Limits,9,FALSE))</f>
        <v>3</v>
      </c>
      <c r="Y258" s="177">
        <f t="shared" si="29"/>
        <v>3</v>
      </c>
    </row>
    <row r="259" spans="1:25" s="110" customFormat="1" ht="13.5" x14ac:dyDescent="0.25">
      <c r="A259" s="1" t="s">
        <v>634</v>
      </c>
      <c r="B259" s="3">
        <v>1</v>
      </c>
      <c r="C259" s="30" t="s">
        <v>1141</v>
      </c>
      <c r="D259" s="63">
        <f>IF(C259="","",MIN(B259:B259))</f>
        <v>1</v>
      </c>
      <c r="E259" s="60">
        <f>IF(C259="","",MAX(B259:B259))</f>
        <v>1</v>
      </c>
      <c r="F259" s="29">
        <f>IF(C259="","",IF(C259="    N/A","",IF(COUNTIF(B259:B259,"&gt;-1")&gt;0,ROUND((SUM(B259:B259)+COUNTIF(B259:B259,-1))/COUNTIF(B259:B259,"&gt;-1"),T259),ROUND(AVERAGE(B259:B259),T259))))</f>
        <v>1</v>
      </c>
      <c r="G259" s="63">
        <f>IF(F259="","",IF(VLOOKUP(A259,Test_Limits,2,FALSE)="","",VLOOKUP(A259,Test_Limits,2,FALSE)))</f>
        <v>1</v>
      </c>
      <c r="H259" s="49" t="str">
        <f>IF(G259="","",IF(AND(D259&lt;G259,D259&lt;&gt;U259),IF(LEFT(VLOOKUP(A259,Test_Limits,5,FALSE),2)="PF","Fail","Info"),"Pass"))</f>
        <v>Pass</v>
      </c>
      <c r="I259" s="60">
        <f>IF(F259="","",IF(VLOOKUP(A259,Test_Limits,3,FALSE)="","",VLOOKUP(A259,Test_Limits,3,FALSE)))</f>
        <v>1</v>
      </c>
      <c r="J259" s="49" t="str">
        <f>IF(I259="","",IF(AND(E259&gt;I259,E259&lt;&gt;U259),IF(RIGHT(VLOOKUP(A259,Test_Limits,5,FALSE),2)="PF","Fail","Info"),"Pass"))</f>
        <v>Pass</v>
      </c>
      <c r="K259" s="126"/>
      <c r="L259" s="126"/>
      <c r="Q259" s="11"/>
      <c r="R259" s="177">
        <f t="shared" si="42"/>
        <v>-1000000</v>
      </c>
      <c r="S259" s="177">
        <f t="shared" si="43"/>
        <v>1000000</v>
      </c>
      <c r="T259" s="178">
        <f>VLOOKUP(A259,Test_Limits,6,FALSE)</f>
        <v>0</v>
      </c>
      <c r="U259" s="178" t="str">
        <f>IF(VLOOKUP(A259,Test_Limits,7,FALSE)&lt;&gt;"",VLOOKUP(A259,Test_Limits,7,FALSE),"")</f>
        <v/>
      </c>
      <c r="V259" s="177">
        <f>IF(H259="",0,VLOOKUP(A259,Test_Limits,8,FALSE))</f>
        <v>0</v>
      </c>
      <c r="W259" s="177">
        <f t="shared" si="28"/>
        <v>0</v>
      </c>
      <c r="X259" s="177">
        <f>IF(J259="",0,VLOOKUP(A259,Test_Limits,9,FALSE))</f>
        <v>3</v>
      </c>
      <c r="Y259" s="177">
        <f t="shared" si="29"/>
        <v>3</v>
      </c>
    </row>
    <row r="260" spans="1:25" s="110" customFormat="1" ht="13.5" x14ac:dyDescent="0.25">
      <c r="A260" s="1" t="s">
        <v>623</v>
      </c>
      <c r="B260" s="3">
        <v>400</v>
      </c>
      <c r="C260" s="30" t="s">
        <v>1143</v>
      </c>
      <c r="D260" s="63">
        <f>IF(C260="","",MIN(B260:B260))</f>
        <v>400</v>
      </c>
      <c r="E260" s="60">
        <f>IF(C260="","",MAX(B260:B260))</f>
        <v>400</v>
      </c>
      <c r="F260" s="29">
        <f>IF(C260="","",IF(C260="    N/A","",IF(COUNTIF(B260:B260,"&gt;-1")&gt;0,ROUND((SUM(B260:B260)+COUNTIF(B260:B260,-1))/COUNTIF(B260:B260,"&gt;-1"),T260),ROUND(AVERAGE(B260:B260),T260))))</f>
        <v>400</v>
      </c>
      <c r="G260" s="63">
        <f>IF(F260="","",IF(VLOOKUP(A260,Test_Limits,2,FALSE)="","",VLOOKUP(A260,Test_Limits,2,FALSE)))</f>
        <v>400</v>
      </c>
      <c r="H260" s="49" t="str">
        <f>IF(G260="","",IF(AND(D260&lt;G260,D260&lt;&gt;U260),IF(LEFT(VLOOKUP(A260,Test_Limits,5,FALSE),2)="PF","Fail","Info"),"Pass"))</f>
        <v>Pass</v>
      </c>
      <c r="I260" s="60">
        <f>IF(F260="","",IF(VLOOKUP(A260,Test_Limits,3,FALSE)="","",VLOOKUP(A260,Test_Limits,3,FALSE)))</f>
        <v>1750</v>
      </c>
      <c r="J260" s="49" t="str">
        <f>IF(I260="","",IF(AND(E260&gt;I260,E260&lt;&gt;U260),IF(RIGHT(VLOOKUP(A260,Test_Limits,5,FALSE),2)="PF","Fail","Info"),"Pass"))</f>
        <v>Pass</v>
      </c>
      <c r="K260" s="126"/>
      <c r="L260" s="126"/>
      <c r="Q260" s="11"/>
      <c r="R260" s="177">
        <f t="shared" si="42"/>
        <v>-1000000</v>
      </c>
      <c r="S260" s="177">
        <f t="shared" si="43"/>
        <v>1000000</v>
      </c>
      <c r="T260" s="178">
        <f>VLOOKUP(A260,Test_Limits,6,FALSE)</f>
        <v>1</v>
      </c>
      <c r="U260" s="178" t="str">
        <f>IF(VLOOKUP(A260,Test_Limits,7,FALSE)&lt;&gt;"",VLOOKUP(A260,Test_Limits,7,FALSE),"")</f>
        <v/>
      </c>
      <c r="V260" s="177">
        <f>IF(H260="",0,VLOOKUP(A260,Test_Limits,8,FALSE))</f>
        <v>0</v>
      </c>
      <c r="W260" s="177">
        <f t="shared" si="28"/>
        <v>0</v>
      </c>
      <c r="X260" s="177">
        <f>IF(J260="",0,VLOOKUP(A260,Test_Limits,9,FALSE))</f>
        <v>3</v>
      </c>
      <c r="Y260" s="177">
        <f t="shared" si="29"/>
        <v>3</v>
      </c>
    </row>
    <row r="261" spans="1:25" s="110" customFormat="1" ht="13.5" x14ac:dyDescent="0.25">
      <c r="A261" s="1" t="s">
        <v>633</v>
      </c>
      <c r="B261" s="3">
        <v>1</v>
      </c>
      <c r="C261" s="30" t="s">
        <v>1141</v>
      </c>
      <c r="D261" s="63">
        <f>IF(C261="","",MIN(B261:B261))</f>
        <v>1</v>
      </c>
      <c r="E261" s="60">
        <f>IF(C261="","",MAX(B261:B261))</f>
        <v>1</v>
      </c>
      <c r="F261" s="29">
        <f>IF(C261="","",IF(C261="    N/A","",IF(COUNTIF(B261:B261,"&gt;-1")&gt;0,ROUND((SUM(B261:B261)+COUNTIF(B261:B261,-1))/COUNTIF(B261:B261,"&gt;-1"),T261),ROUND(AVERAGE(B261:B261),T261))))</f>
        <v>1</v>
      </c>
      <c r="G261" s="63">
        <f>IF(F261="","",IF(VLOOKUP(A261,Test_Limits,2,FALSE)="","",VLOOKUP(A261,Test_Limits,2,FALSE)))</f>
        <v>1</v>
      </c>
      <c r="H261" s="49" t="str">
        <f>IF(G261="","",IF(AND(D261&lt;G261,D261&lt;&gt;U261),IF(LEFT(VLOOKUP(A261,Test_Limits,5,FALSE),2)="PF","Fail","Info"),"Pass"))</f>
        <v>Pass</v>
      </c>
      <c r="I261" s="60">
        <f>IF(F261="","",IF(VLOOKUP(A261,Test_Limits,3,FALSE)="","",VLOOKUP(A261,Test_Limits,3,FALSE)))</f>
        <v>1</v>
      </c>
      <c r="J261" s="49" t="str">
        <f>IF(I261="","",IF(AND(E261&gt;I261,E261&lt;&gt;U261),IF(RIGHT(VLOOKUP(A261,Test_Limits,5,FALSE),2)="PF","Fail","Info"),"Pass"))</f>
        <v>Pass</v>
      </c>
      <c r="K261" s="126"/>
      <c r="L261" s="126"/>
      <c r="Q261" s="11"/>
      <c r="R261" s="177">
        <f t="shared" si="42"/>
        <v>-1000000</v>
      </c>
      <c r="S261" s="177">
        <f t="shared" si="43"/>
        <v>1000000</v>
      </c>
      <c r="T261" s="178">
        <f>VLOOKUP(A261,Test_Limits,6,FALSE)</f>
        <v>0</v>
      </c>
      <c r="U261" s="178" t="str">
        <f>IF(VLOOKUP(A261,Test_Limits,7,FALSE)&lt;&gt;"",VLOOKUP(A261,Test_Limits,7,FALSE),"")</f>
        <v/>
      </c>
      <c r="V261" s="177">
        <f>IF(H261="",0,VLOOKUP(A261,Test_Limits,8,FALSE))</f>
        <v>0</v>
      </c>
      <c r="W261" s="177">
        <f t="shared" si="28"/>
        <v>0</v>
      </c>
      <c r="X261" s="177">
        <f>IF(J261="",0,VLOOKUP(A261,Test_Limits,9,FALSE))</f>
        <v>3</v>
      </c>
      <c r="Y261" s="177">
        <f t="shared" si="29"/>
        <v>3</v>
      </c>
    </row>
    <row r="262" spans="1:25" s="110" customFormat="1" ht="13.5" x14ac:dyDescent="0.25">
      <c r="A262" s="1" t="s">
        <v>624</v>
      </c>
      <c r="B262" s="3">
        <v>684</v>
      </c>
      <c r="C262" s="30" t="s">
        <v>1143</v>
      </c>
      <c r="D262" s="63">
        <f>IF(C262="","",MIN(B262:B262))</f>
        <v>684</v>
      </c>
      <c r="E262" s="60">
        <f>IF(C262="","",MAX(B262:B262))</f>
        <v>684</v>
      </c>
      <c r="F262" s="29">
        <f>IF(C262="","",IF(C262="    N/A","",IF(COUNTIF(B262:B262,"&gt;-1")&gt;0,ROUND((SUM(B262:B262)+COUNTIF(B262:B262,-1))/COUNTIF(B262:B262,"&gt;-1"),T262),ROUND(AVERAGE(B262:B262),T262))))</f>
        <v>684</v>
      </c>
      <c r="G262" s="63">
        <f>IF(F262="","",IF(VLOOKUP(A262,Test_Limits,2,FALSE)="","",VLOOKUP(A262,Test_Limits,2,FALSE)))</f>
        <v>684</v>
      </c>
      <c r="H262" s="49" t="str">
        <f>IF(G262="","",IF(AND(D262&lt;G262,D262&lt;&gt;U262),IF(LEFT(VLOOKUP(A262,Test_Limits,5,FALSE),2)="PF","Fail","Info"),"Pass"))</f>
        <v>Pass</v>
      </c>
      <c r="I262" s="60">
        <f>IF(F262="","",IF(VLOOKUP(A262,Test_Limits,3,FALSE)="","",VLOOKUP(A262,Test_Limits,3,FALSE)))</f>
        <v>1750</v>
      </c>
      <c r="J262" s="49" t="str">
        <f>IF(I262="","",IF(AND(E262&gt;I262,E262&lt;&gt;U262),IF(RIGHT(VLOOKUP(A262,Test_Limits,5,FALSE),2)="PF","Fail","Info"),"Pass"))</f>
        <v>Pass</v>
      </c>
      <c r="K262" s="126"/>
      <c r="L262" s="126"/>
      <c r="Q262" s="11"/>
      <c r="R262" s="177">
        <f t="shared" si="42"/>
        <v>-1000000</v>
      </c>
      <c r="S262" s="177">
        <f t="shared" si="43"/>
        <v>1000000</v>
      </c>
      <c r="T262" s="178">
        <f>VLOOKUP(A262,Test_Limits,6,FALSE)</f>
        <v>1</v>
      </c>
      <c r="U262" s="178" t="str">
        <f>IF(VLOOKUP(A262,Test_Limits,7,FALSE)&lt;&gt;"",VLOOKUP(A262,Test_Limits,7,FALSE),"")</f>
        <v/>
      </c>
      <c r="V262" s="177">
        <f>IF(H262="",0,VLOOKUP(A262,Test_Limits,8,FALSE))</f>
        <v>0</v>
      </c>
      <c r="W262" s="177">
        <f t="shared" si="28"/>
        <v>0</v>
      </c>
      <c r="X262" s="177">
        <f>IF(J262="",0,VLOOKUP(A262,Test_Limits,9,FALSE))</f>
        <v>3</v>
      </c>
      <c r="Y262" s="177">
        <f t="shared" si="29"/>
        <v>3</v>
      </c>
    </row>
    <row r="263" spans="1:25" s="110" customFormat="1" ht="13.5" x14ac:dyDescent="0.25">
      <c r="A263" s="1" t="s">
        <v>632</v>
      </c>
      <c r="B263" s="3">
        <v>1</v>
      </c>
      <c r="C263" s="30" t="s">
        <v>1141</v>
      </c>
      <c r="D263" s="63">
        <f>IF(C263="","",MIN(B263:B263))</f>
        <v>1</v>
      </c>
      <c r="E263" s="60">
        <f>IF(C263="","",MAX(B263:B263))</f>
        <v>1</v>
      </c>
      <c r="F263" s="29">
        <f>IF(C263="","",IF(C263="    N/A","",IF(COUNTIF(B263:B263,"&gt;-1")&gt;0,ROUND((SUM(B263:B263)+COUNTIF(B263:B263,-1))/COUNTIF(B263:B263,"&gt;-1"),T263),ROUND(AVERAGE(B263:B263),T263))))</f>
        <v>1</v>
      </c>
      <c r="G263" s="63">
        <f>IF(F263="","",IF(VLOOKUP(A263,Test_Limits,2,FALSE)="","",VLOOKUP(A263,Test_Limits,2,FALSE)))</f>
        <v>1</v>
      </c>
      <c r="H263" s="49" t="str">
        <f>IF(G263="","",IF(AND(D263&lt;G263,D263&lt;&gt;U263),IF(LEFT(VLOOKUP(A263,Test_Limits,5,FALSE),2)="PF","Fail","Info"),"Pass"))</f>
        <v>Pass</v>
      </c>
      <c r="I263" s="60">
        <f>IF(F263="","",IF(VLOOKUP(A263,Test_Limits,3,FALSE)="","",VLOOKUP(A263,Test_Limits,3,FALSE)))</f>
        <v>1</v>
      </c>
      <c r="J263" s="49" t="str">
        <f>IF(I263="","",IF(AND(E263&gt;I263,E263&lt;&gt;U263),IF(RIGHT(VLOOKUP(A263,Test_Limits,5,FALSE),2)="PF","Fail","Info"),"Pass"))</f>
        <v>Pass</v>
      </c>
      <c r="K263" s="126"/>
      <c r="L263" s="126"/>
      <c r="Q263" s="11"/>
      <c r="R263" s="177">
        <f t="shared" si="42"/>
        <v>-1000000</v>
      </c>
      <c r="S263" s="177">
        <f t="shared" si="43"/>
        <v>1000000</v>
      </c>
      <c r="T263" s="178">
        <f>VLOOKUP(A263,Test_Limits,6,FALSE)</f>
        <v>0</v>
      </c>
      <c r="U263" s="178" t="str">
        <f>IF(VLOOKUP(A263,Test_Limits,7,FALSE)&lt;&gt;"",VLOOKUP(A263,Test_Limits,7,FALSE),"")</f>
        <v/>
      </c>
      <c r="V263" s="177">
        <f>IF(H263="",0,VLOOKUP(A263,Test_Limits,8,FALSE))</f>
        <v>0</v>
      </c>
      <c r="W263" s="177">
        <f t="shared" si="28"/>
        <v>0</v>
      </c>
      <c r="X263" s="177">
        <f>IF(J263="",0,VLOOKUP(A263,Test_Limits,9,FALSE))</f>
        <v>3</v>
      </c>
      <c r="Y263" s="177">
        <f t="shared" si="29"/>
        <v>3</v>
      </c>
    </row>
    <row r="264" spans="1:25" s="110" customFormat="1" ht="13.5" x14ac:dyDescent="0.25">
      <c r="A264" s="1" t="s">
        <v>625</v>
      </c>
      <c r="B264" s="3">
        <v>990</v>
      </c>
      <c r="C264" s="30" t="s">
        <v>1143</v>
      </c>
      <c r="D264" s="63">
        <f>IF(C264="","",MIN(B264:B264))</f>
        <v>990</v>
      </c>
      <c r="E264" s="60">
        <f>IF(C264="","",MAX(B264:B264))</f>
        <v>990</v>
      </c>
      <c r="F264" s="29">
        <f>IF(C264="","",IF(C264="    N/A","",IF(COUNTIF(B264:B264,"&gt;-1")&gt;0,ROUND((SUM(B264:B264)+COUNTIF(B264:B264,-1))/COUNTIF(B264:B264,"&gt;-1"),T264),ROUND(AVERAGE(B264:B264),T264))))</f>
        <v>990</v>
      </c>
      <c r="G264" s="63">
        <f>IF(F264="","",IF(VLOOKUP(A264,Test_Limits,2,FALSE)="","",VLOOKUP(A264,Test_Limits,2,FALSE)))</f>
        <v>990</v>
      </c>
      <c r="H264" s="49" t="str">
        <f>IF(G264="","",IF(AND(D264&lt;G264,D264&lt;&gt;U264),IF(LEFT(VLOOKUP(A264,Test_Limits,5,FALSE),2)="PF","Fail","Info"),"Pass"))</f>
        <v>Pass</v>
      </c>
      <c r="I264" s="60">
        <f>IF(F264="","",IF(VLOOKUP(A264,Test_Limits,3,FALSE)="","",VLOOKUP(A264,Test_Limits,3,FALSE)))</f>
        <v>1750</v>
      </c>
      <c r="J264" s="49" t="str">
        <f>IF(I264="","",IF(AND(E264&gt;I264,E264&lt;&gt;U264),IF(RIGHT(VLOOKUP(A264,Test_Limits,5,FALSE),2)="PF","Fail","Info"),"Pass"))</f>
        <v>Pass</v>
      </c>
      <c r="K264" s="126"/>
      <c r="L264" s="126"/>
      <c r="Q264" s="11"/>
      <c r="R264" s="177">
        <f t="shared" si="42"/>
        <v>-1000000</v>
      </c>
      <c r="S264" s="177">
        <f t="shared" si="43"/>
        <v>1000000</v>
      </c>
      <c r="T264" s="178">
        <f>VLOOKUP(A264,Test_Limits,6,FALSE)</f>
        <v>1</v>
      </c>
      <c r="U264" s="178" t="str">
        <f>IF(VLOOKUP(A264,Test_Limits,7,FALSE)&lt;&gt;"",VLOOKUP(A264,Test_Limits,7,FALSE),"")</f>
        <v/>
      </c>
      <c r="V264" s="177">
        <f>IF(H264="",0,VLOOKUP(A264,Test_Limits,8,FALSE))</f>
        <v>0</v>
      </c>
      <c r="W264" s="177">
        <f t="shared" si="28"/>
        <v>0</v>
      </c>
      <c r="X264" s="177">
        <f>IF(J264="",0,VLOOKUP(A264,Test_Limits,9,FALSE))</f>
        <v>3</v>
      </c>
      <c r="Y264" s="177">
        <f t="shared" si="29"/>
        <v>3</v>
      </c>
    </row>
    <row r="265" spans="1:25" s="110" customFormat="1" ht="13.5" x14ac:dyDescent="0.25">
      <c r="A265" s="1" t="s">
        <v>631</v>
      </c>
      <c r="B265" s="3">
        <v>1</v>
      </c>
      <c r="C265" s="30" t="s">
        <v>1141</v>
      </c>
      <c r="D265" s="63">
        <f>IF(C265="","",MIN(B265:B265))</f>
        <v>1</v>
      </c>
      <c r="E265" s="60">
        <f>IF(C265="","",MAX(B265:B265))</f>
        <v>1</v>
      </c>
      <c r="F265" s="29">
        <f>IF(C265="","",IF(C265="    N/A","",IF(COUNTIF(B265:B265,"&gt;-1")&gt;0,ROUND((SUM(B265:B265)+COUNTIF(B265:B265,-1))/COUNTIF(B265:B265,"&gt;-1"),T265),ROUND(AVERAGE(B265:B265),T265))))</f>
        <v>1</v>
      </c>
      <c r="G265" s="63">
        <f>IF(F265="","",IF(VLOOKUP(A265,Test_Limits,2,FALSE)="","",VLOOKUP(A265,Test_Limits,2,FALSE)))</f>
        <v>1</v>
      </c>
      <c r="H265" s="49" t="str">
        <f>IF(G265="","",IF(AND(D265&lt;G265,D265&lt;&gt;U265),IF(LEFT(VLOOKUP(A265,Test_Limits,5,FALSE),2)="PF","Fail","Info"),"Pass"))</f>
        <v>Pass</v>
      </c>
      <c r="I265" s="60">
        <f>IF(F265="","",IF(VLOOKUP(A265,Test_Limits,3,FALSE)="","",VLOOKUP(A265,Test_Limits,3,FALSE)))</f>
        <v>1</v>
      </c>
      <c r="J265" s="49" t="str">
        <f>IF(I265="","",IF(AND(E265&gt;I265,E265&lt;&gt;U265),IF(RIGHT(VLOOKUP(A265,Test_Limits,5,FALSE),2)="PF","Fail","Info"),"Pass"))</f>
        <v>Pass</v>
      </c>
      <c r="K265" s="126"/>
      <c r="L265" s="126"/>
      <c r="Q265" s="11"/>
      <c r="R265" s="177">
        <f t="shared" si="42"/>
        <v>-1000000</v>
      </c>
      <c r="S265" s="177">
        <f t="shared" si="43"/>
        <v>1000000</v>
      </c>
      <c r="T265" s="178">
        <f>VLOOKUP(A265,Test_Limits,6,FALSE)</f>
        <v>0</v>
      </c>
      <c r="U265" s="178" t="str">
        <f>IF(VLOOKUP(A265,Test_Limits,7,FALSE)&lt;&gt;"",VLOOKUP(A265,Test_Limits,7,FALSE),"")</f>
        <v/>
      </c>
      <c r="V265" s="177">
        <f>IF(H265="",0,VLOOKUP(A265,Test_Limits,8,FALSE))</f>
        <v>0</v>
      </c>
      <c r="W265" s="177">
        <f t="shared" si="28"/>
        <v>0</v>
      </c>
      <c r="X265" s="177">
        <f>IF(J265="",0,VLOOKUP(A265,Test_Limits,9,FALSE))</f>
        <v>3</v>
      </c>
      <c r="Y265" s="177">
        <f t="shared" si="29"/>
        <v>3</v>
      </c>
    </row>
    <row r="266" spans="1:25" s="110" customFormat="1" ht="13.5" x14ac:dyDescent="0.25">
      <c r="A266" s="1" t="s">
        <v>630</v>
      </c>
      <c r="B266" s="3">
        <v>53.92</v>
      </c>
      <c r="C266" s="30" t="s">
        <v>1161</v>
      </c>
      <c r="D266" s="63">
        <f>IF(C266="","",MIN(B266:B266))</f>
        <v>53.92</v>
      </c>
      <c r="E266" s="60">
        <f>IF(C266="","",MAX(B266:B266))</f>
        <v>53.92</v>
      </c>
      <c r="F266" s="29">
        <f>IF(C266="","",IF(C266="    N/A","",IF(COUNTIF(B266:B266,"&gt;-1")&gt;0,ROUND((SUM(B266:B266)+COUNTIF(B266:B266,-1))/COUNTIF(B266:B266,"&gt;-1"),T266),ROUND(AVERAGE(B266:B266),T266))))</f>
        <v>53.9</v>
      </c>
      <c r="G266" s="63">
        <f>IF(F266="","",IF(VLOOKUP(A266,Test_Limits,2,FALSE)="","",VLOOKUP(A266,Test_Limits,2,FALSE)))</f>
        <v>48.4</v>
      </c>
      <c r="H266" s="49" t="str">
        <f>IF(G266="","",IF(AND(D266&lt;G266,D266&lt;&gt;U266),IF(LEFT(VLOOKUP(A266,Test_Limits,5,FALSE),2)="PF","Fail","Info"),"Pass"))</f>
        <v>Pass</v>
      </c>
      <c r="I266" s="60">
        <f>IF(F266="","",IF(VLOOKUP(A266,Test_Limits,3,FALSE)="","",VLOOKUP(A266,Test_Limits,3,FALSE)))</f>
        <v>57</v>
      </c>
      <c r="J266" s="49" t="str">
        <f>IF(I266="","",IF(AND(E266&gt;I266,E266&lt;&gt;U266),IF(RIGHT(VLOOKUP(A266,Test_Limits,5,FALSE),2)="PF","Fail","Info"),"Pass"))</f>
        <v>Pass</v>
      </c>
      <c r="K266" s="126"/>
      <c r="L266" s="126"/>
      <c r="Q266" s="11"/>
      <c r="R266" s="177">
        <f t="shared" si="42"/>
        <v>-1000000</v>
      </c>
      <c r="S266" s="177">
        <f t="shared" si="43"/>
        <v>1000000</v>
      </c>
      <c r="T266" s="178">
        <f>VLOOKUP(A266,Test_Limits,6,FALSE)</f>
        <v>1</v>
      </c>
      <c r="U266" s="178" t="str">
        <f>IF(VLOOKUP(A266,Test_Limits,7,FALSE)&lt;&gt;"",VLOOKUP(A266,Test_Limits,7,FALSE),"")</f>
        <v/>
      </c>
      <c r="V266" s="177">
        <f>IF(H266="",0,VLOOKUP(A266,Test_Limits,8,FALSE))</f>
        <v>0</v>
      </c>
      <c r="W266" s="177">
        <f t="shared" si="28"/>
        <v>0</v>
      </c>
      <c r="X266" s="177">
        <f>IF(J266="",0,VLOOKUP(A266,Test_Limits,9,FALSE))</f>
        <v>1</v>
      </c>
      <c r="Y266" s="177">
        <f t="shared" si="29"/>
        <v>1</v>
      </c>
    </row>
    <row r="267" spans="1:25" s="110" customFormat="1" ht="13.5" x14ac:dyDescent="0.25">
      <c r="A267" s="1" t="s">
        <v>629</v>
      </c>
      <c r="B267" s="3">
        <v>53.83</v>
      </c>
      <c r="C267" s="30" t="s">
        <v>1161</v>
      </c>
      <c r="D267" s="63">
        <f>IF(C267="","",MIN(B267:B267))</f>
        <v>53.83</v>
      </c>
      <c r="E267" s="60">
        <f>IF(C267="","",MAX(B267:B267))</f>
        <v>53.83</v>
      </c>
      <c r="F267" s="29">
        <f>IF(C267="","",IF(C267="    N/A","",IF(COUNTIF(B267:B267,"&gt;-1")&gt;0,ROUND((SUM(B267:B267)+COUNTIF(B267:B267,-1))/COUNTIF(B267:B267,"&gt;-1"),T267),ROUND(AVERAGE(B267:B267),T267))))</f>
        <v>53.8</v>
      </c>
      <c r="G267" s="63">
        <f>IF(F267="","",IF(VLOOKUP(A267,Test_Limits,2,FALSE)="","",VLOOKUP(A267,Test_Limits,2,FALSE)))</f>
        <v>48.4</v>
      </c>
      <c r="H267" s="49" t="str">
        <f>IF(G267="","",IF(AND(D267&lt;G267,D267&lt;&gt;U267),IF(LEFT(VLOOKUP(A267,Test_Limits,5,FALSE),2)="PF","Fail","Info"),"Pass"))</f>
        <v>Pass</v>
      </c>
      <c r="I267" s="60">
        <f>IF(F267="","",IF(VLOOKUP(A267,Test_Limits,3,FALSE)="","",VLOOKUP(A267,Test_Limits,3,FALSE)))</f>
        <v>57</v>
      </c>
      <c r="J267" s="49" t="str">
        <f>IF(I267="","",IF(AND(E267&gt;I267,E267&lt;&gt;U267),IF(RIGHT(VLOOKUP(A267,Test_Limits,5,FALSE),2)="PF","Fail","Info"),"Pass"))</f>
        <v>Pass</v>
      </c>
      <c r="K267" s="126"/>
      <c r="L267" s="126"/>
      <c r="Q267" s="11"/>
      <c r="R267" s="177">
        <f t="shared" si="42"/>
        <v>-1000000</v>
      </c>
      <c r="S267" s="177">
        <f t="shared" si="43"/>
        <v>1000000</v>
      </c>
      <c r="T267" s="178">
        <f>VLOOKUP(A267,Test_Limits,6,FALSE)</f>
        <v>1</v>
      </c>
      <c r="U267" s="178" t="str">
        <f>IF(VLOOKUP(A267,Test_Limits,7,FALSE)&lt;&gt;"",VLOOKUP(A267,Test_Limits,7,FALSE),"")</f>
        <v/>
      </c>
      <c r="V267" s="177">
        <f>IF(H267="",0,VLOOKUP(A267,Test_Limits,8,FALSE))</f>
        <v>0</v>
      </c>
      <c r="W267" s="177">
        <f t="shared" si="28"/>
        <v>0</v>
      </c>
      <c r="X267" s="177">
        <f>IF(J267="",0,VLOOKUP(A267,Test_Limits,9,FALSE))</f>
        <v>1</v>
      </c>
      <c r="Y267" s="177">
        <f t="shared" si="29"/>
        <v>1</v>
      </c>
    </row>
    <row r="268" spans="1:25" s="110" customFormat="1" ht="13.5" x14ac:dyDescent="0.25">
      <c r="A268" s="1" t="s">
        <v>627</v>
      </c>
      <c r="B268" s="3">
        <v>0</v>
      </c>
      <c r="C268" s="30" t="s">
        <v>1141</v>
      </c>
      <c r="D268" s="63">
        <f>IF(C268="","",MIN(B268:B268))</f>
        <v>0</v>
      </c>
      <c r="E268" s="60">
        <f>IF(C268="","",MAX(B268:B268))</f>
        <v>0</v>
      </c>
      <c r="F268" s="29">
        <f>IF(C268="","",IF(C268="    N/A","",IF(COUNTIF(B268:B268,"&gt;-1")&gt;0,ROUND((SUM(B268:B268)+COUNTIF(B268:B268,-1))/COUNTIF(B268:B268,"&gt;-1"),T268),ROUND(AVERAGE(B268:B268),T268))))</f>
        <v>0</v>
      </c>
      <c r="G268" s="63">
        <f>IF(F268="","",IF(VLOOKUP(A268,Test_Limits,2,FALSE)="","",VLOOKUP(A268,Test_Limits,2,FALSE)))</f>
        <v>0</v>
      </c>
      <c r="H268" s="49" t="str">
        <f>IF(G268="","",IF(AND(D268&lt;G268,D268&lt;&gt;U268),IF(LEFT(VLOOKUP(A268,Test_Limits,5,FALSE),2)="PF","Fail","Info"),"Pass"))</f>
        <v>Pass</v>
      </c>
      <c r="I268" s="60">
        <f>IF(F268="","",IF(VLOOKUP(A268,Test_Limits,3,FALSE)="","",VLOOKUP(A268,Test_Limits,3,FALSE)))</f>
        <v>0</v>
      </c>
      <c r="J268" s="49" t="str">
        <f>IF(I268="","",IF(AND(E268&gt;I268,E268&lt;&gt;U268),IF(RIGHT(VLOOKUP(A268,Test_Limits,5,FALSE),2)="PF","Fail","Info"),"Pass"))</f>
        <v>Pass</v>
      </c>
      <c r="K268" s="126"/>
      <c r="L268" s="126"/>
      <c r="Q268" s="11"/>
      <c r="R268" s="177">
        <f t="shared" si="42"/>
        <v>-1000000</v>
      </c>
      <c r="S268" s="177">
        <f t="shared" si="43"/>
        <v>1000000</v>
      </c>
      <c r="T268" s="178">
        <f>VLOOKUP(A268,Test_Limits,6,FALSE)</f>
        <v>0</v>
      </c>
      <c r="U268" s="178" t="str">
        <f>IF(VLOOKUP(A268,Test_Limits,7,FALSE)&lt;&gt;"",VLOOKUP(A268,Test_Limits,7,FALSE),"")</f>
        <v/>
      </c>
      <c r="V268" s="177">
        <f>IF(H268="",0,VLOOKUP(A268,Test_Limits,8,FALSE))</f>
        <v>5</v>
      </c>
      <c r="W268" s="177">
        <f t="shared" ref="W268:W331" si="44">IF(H268="Pass",IF(J268="Pass",V268,0),0)</f>
        <v>5</v>
      </c>
      <c r="X268" s="177">
        <f>IF(J268="",0,VLOOKUP(A268,Test_Limits,9,FALSE))</f>
        <v>0</v>
      </c>
      <c r="Y268" s="177">
        <f t="shared" ref="Y268:Y331" si="45">IF(H268="Pass",IF(J268="Pass",X268,0),0)</f>
        <v>0</v>
      </c>
    </row>
    <row r="269" spans="1:25" s="110" customFormat="1" ht="13.5" x14ac:dyDescent="0.25">
      <c r="A269" s="1" t="s">
        <v>626</v>
      </c>
      <c r="B269" s="3">
        <v>0</v>
      </c>
      <c r="C269" s="30" t="s">
        <v>1141</v>
      </c>
      <c r="D269" s="63">
        <f>IF(C269="","",MIN(B269:B269))</f>
        <v>0</v>
      </c>
      <c r="E269" s="60">
        <f>IF(C269="","",MAX(B269:B269))</f>
        <v>0</v>
      </c>
      <c r="F269" s="29">
        <f>IF(C269="","",IF(C269="    N/A","",IF(COUNTIF(B269:B269,"&gt;-1")&gt;0,ROUND((SUM(B269:B269)+COUNTIF(B269:B269,-1))/COUNTIF(B269:B269,"&gt;-1"),T269),ROUND(AVERAGE(B269:B269),T269))))</f>
        <v>0</v>
      </c>
      <c r="G269" s="63">
        <f>IF(F269="","",IF(VLOOKUP(A269,Test_Limits,2,FALSE)="","",VLOOKUP(A269,Test_Limits,2,FALSE)))</f>
        <v>0</v>
      </c>
      <c r="H269" s="49" t="str">
        <f>IF(G269="","",IF(AND(D269&lt;G269,D269&lt;&gt;U269),IF(LEFT(VLOOKUP(A269,Test_Limits,5,FALSE),2)="PF","Fail","Info"),"Pass"))</f>
        <v>Pass</v>
      </c>
      <c r="I269" s="60">
        <f>IF(F269="","",IF(VLOOKUP(A269,Test_Limits,3,FALSE)="","",VLOOKUP(A269,Test_Limits,3,FALSE)))</f>
        <v>0</v>
      </c>
      <c r="J269" s="49" t="str">
        <f>IF(I269="","",IF(AND(E269&gt;I269,E269&lt;&gt;U269),IF(RIGHT(VLOOKUP(A269,Test_Limits,5,FALSE),2)="PF","Fail","Info"),"Pass"))</f>
        <v>Pass</v>
      </c>
      <c r="K269" s="126"/>
      <c r="L269" s="126"/>
      <c r="Q269" s="11"/>
      <c r="R269" s="177">
        <f t="shared" si="42"/>
        <v>-1000000</v>
      </c>
      <c r="S269" s="177">
        <f t="shared" si="43"/>
        <v>1000000</v>
      </c>
      <c r="T269" s="178">
        <f>VLOOKUP(A269,Test_Limits,6,FALSE)</f>
        <v>0</v>
      </c>
      <c r="U269" s="178" t="str">
        <f>IF(VLOOKUP(A269,Test_Limits,7,FALSE)&lt;&gt;"",VLOOKUP(A269,Test_Limits,7,FALSE),"")</f>
        <v/>
      </c>
      <c r="V269" s="177">
        <f>IF(H269="",0,VLOOKUP(A269,Test_Limits,8,FALSE))</f>
        <v>5</v>
      </c>
      <c r="W269" s="177">
        <f t="shared" si="44"/>
        <v>5</v>
      </c>
      <c r="X269" s="177">
        <f>IF(J269="",0,VLOOKUP(A269,Test_Limits,9,FALSE))</f>
        <v>0</v>
      </c>
      <c r="Y269" s="177">
        <f t="shared" si="45"/>
        <v>0</v>
      </c>
    </row>
    <row r="270" spans="1:25" s="110" customFormat="1" ht="13.5" x14ac:dyDescent="0.25">
      <c r="A270" s="1" t="s">
        <v>1169</v>
      </c>
      <c r="B270" s="3"/>
      <c r="C270" s="30"/>
      <c r="D270" s="63" t="str">
        <f>IF(C270="","",MIN(B270:B270))</f>
        <v/>
      </c>
      <c r="E270" s="60" t="str">
        <f>IF(C270="","",MAX(B270:B270))</f>
        <v/>
      </c>
      <c r="F270" s="29" t="str">
        <f>IF(C270="","",IF(C270="    N/A","",IF(COUNTIF(B270:B270,"&gt;-1")&gt;0,ROUND((SUM(B270:B270)+COUNTIF(B270:B270,-1))/COUNTIF(B270:B270,"&gt;-1"),T270),ROUND(AVERAGE(B270:B270),T270))))</f>
        <v/>
      </c>
      <c r="G270" s="63" t="str">
        <f>IF(F270="","",IF(VLOOKUP(A270,Test_Limits,2,FALSE)="","",VLOOKUP(A270,Test_Limits,2,FALSE)))</f>
        <v/>
      </c>
      <c r="H270" s="49" t="str">
        <f>IF(G270="","",IF(AND(D270&lt;G270,D270&lt;&gt;U270),IF(LEFT(VLOOKUP(A270,Test_Limits,5,FALSE),2)="PF","Fail","Info"),"Pass"))</f>
        <v/>
      </c>
      <c r="I270" s="60" t="str">
        <f>IF(F270="","",IF(VLOOKUP(A270,Test_Limits,3,FALSE)="","",VLOOKUP(A270,Test_Limits,3,FALSE)))</f>
        <v/>
      </c>
      <c r="J270" s="49" t="str">
        <f>IF(I270="","",IF(AND(E270&gt;I270,E270&lt;&gt;U270),IF(RIGHT(VLOOKUP(A270,Test_Limits,5,FALSE),2)="PF","Fail","Info"),"Pass"))</f>
        <v/>
      </c>
      <c r="K270" s="126"/>
      <c r="L270" s="126"/>
      <c r="Q270" s="11"/>
      <c r="R270" s="177">
        <f t="shared" si="42"/>
        <v>-1000000</v>
      </c>
      <c r="S270" s="177">
        <f t="shared" si="43"/>
        <v>1000000</v>
      </c>
      <c r="T270" s="178" t="e">
        <f>VLOOKUP(A270,Test_Limits,6,FALSE)</f>
        <v>#N/A</v>
      </c>
      <c r="U270" s="178" t="e">
        <f>IF(VLOOKUP(A270,Test_Limits,7,FALSE)&lt;&gt;"",VLOOKUP(A270,Test_Limits,7,FALSE),"")</f>
        <v>#N/A</v>
      </c>
      <c r="V270" s="177">
        <f>IF(H270="",0,VLOOKUP(A270,Test_Limits,8,FALSE))</f>
        <v>0</v>
      </c>
      <c r="W270" s="177">
        <f t="shared" si="44"/>
        <v>0</v>
      </c>
      <c r="X270" s="177">
        <f>IF(J270="",0,VLOOKUP(A270,Test_Limits,9,FALSE))</f>
        <v>0</v>
      </c>
      <c r="Y270" s="177">
        <f t="shared" si="45"/>
        <v>0</v>
      </c>
    </row>
    <row r="271" spans="1:25" s="110" customFormat="1" ht="13.5" x14ac:dyDescent="0.25">
      <c r="A271" s="1" t="s">
        <v>670</v>
      </c>
      <c r="B271" s="3">
        <v>1</v>
      </c>
      <c r="C271" s="30" t="s">
        <v>1141</v>
      </c>
      <c r="D271" s="63">
        <f>IF(C271="","",MIN(B271:B271))</f>
        <v>1</v>
      </c>
      <c r="E271" s="60">
        <f>IF(C271="","",MAX(B271:B271))</f>
        <v>1</v>
      </c>
      <c r="F271" s="29">
        <f>IF(C271="","",IF(C271="    N/A","",IF(COUNTIF(B271:B271,"&gt;-1")&gt;0,ROUND((SUM(B271:B271)+COUNTIF(B271:B271,-1))/COUNTIF(B271:B271,"&gt;-1"),T271),ROUND(AVERAGE(B271:B271),T271))))</f>
        <v>1</v>
      </c>
      <c r="G271" s="63">
        <f>IF(F271="","",IF(VLOOKUP(A271,Test_Limits,2,FALSE)="","",VLOOKUP(A271,Test_Limits,2,FALSE)))</f>
        <v>1</v>
      </c>
      <c r="H271" s="49" t="str">
        <f>IF(G271="","",IF(AND(D271&lt;G271,D271&lt;&gt;U271),IF(LEFT(VLOOKUP(A271,Test_Limits,5,FALSE),2)="PF","Fail","Info"),"Pass"))</f>
        <v>Pass</v>
      </c>
      <c r="I271" s="60">
        <f>IF(F271="","",IF(VLOOKUP(A271,Test_Limits,3,FALSE)="","",VLOOKUP(A271,Test_Limits,3,FALSE)))</f>
        <v>1</v>
      </c>
      <c r="J271" s="49" t="str">
        <f>IF(I271="","",IF(AND(E271&gt;I271,E271&lt;&gt;U271),IF(RIGHT(VLOOKUP(A271,Test_Limits,5,FALSE),2)="PF","Fail","Info"),"Pass"))</f>
        <v>Pass</v>
      </c>
      <c r="K271" s="126"/>
      <c r="L271" s="126"/>
      <c r="Q271" s="11"/>
      <c r="R271" s="177">
        <f t="shared" si="42"/>
        <v>-1000000</v>
      </c>
      <c r="S271" s="177">
        <f t="shared" si="43"/>
        <v>1000000</v>
      </c>
      <c r="T271" s="178">
        <f>VLOOKUP(A271,Test_Limits,6,FALSE)</f>
        <v>0</v>
      </c>
      <c r="U271" s="178" t="str">
        <f>IF(VLOOKUP(A271,Test_Limits,7,FALSE)&lt;&gt;"",VLOOKUP(A271,Test_Limits,7,FALSE),"")</f>
        <v/>
      </c>
      <c r="V271" s="177">
        <f>IF(H271="",0,VLOOKUP(A271,Test_Limits,8,FALSE))</f>
        <v>0</v>
      </c>
      <c r="W271" s="177">
        <f t="shared" si="44"/>
        <v>0</v>
      </c>
      <c r="X271" s="177">
        <f>IF(J271="",0,VLOOKUP(A271,Test_Limits,9,FALSE))</f>
        <v>5</v>
      </c>
      <c r="Y271" s="177">
        <f t="shared" si="45"/>
        <v>5</v>
      </c>
    </row>
    <row r="272" spans="1:25" s="110" customFormat="1" ht="13.5" x14ac:dyDescent="0.25">
      <c r="A272" s="1" t="s">
        <v>671</v>
      </c>
      <c r="B272" s="3">
        <v>1</v>
      </c>
      <c r="C272" s="30" t="s">
        <v>1141</v>
      </c>
      <c r="D272" s="63">
        <f>IF(C272="","",MIN(B272:B272))</f>
        <v>1</v>
      </c>
      <c r="E272" s="60">
        <f>IF(C272="","",MAX(B272:B272))</f>
        <v>1</v>
      </c>
      <c r="F272" s="29">
        <f>IF(C272="","",IF(C272="    N/A","",IF(COUNTIF(B272:B272,"&gt;-1")&gt;0,ROUND((SUM(B272:B272)+COUNTIF(B272:B272,-1))/COUNTIF(B272:B272,"&gt;-1"),T272),ROUND(AVERAGE(B272:B272),T272))))</f>
        <v>1</v>
      </c>
      <c r="G272" s="63">
        <f>IF(F272="","",IF(VLOOKUP(A272,Test_Limits,2,FALSE)="","",VLOOKUP(A272,Test_Limits,2,FALSE)))</f>
        <v>1</v>
      </c>
      <c r="H272" s="49" t="str">
        <f>IF(G272="","",IF(AND(D272&lt;G272,D272&lt;&gt;U272),IF(LEFT(VLOOKUP(A272,Test_Limits,5,FALSE),2)="PF","Fail","Info"),"Pass"))</f>
        <v>Pass</v>
      </c>
      <c r="I272" s="60">
        <f>IF(F272="","",IF(VLOOKUP(A272,Test_Limits,3,FALSE)="","",VLOOKUP(A272,Test_Limits,3,FALSE)))</f>
        <v>1</v>
      </c>
      <c r="J272" s="49" t="str">
        <f>IF(I272="","",IF(AND(E272&gt;I272,E272&lt;&gt;U272),IF(RIGHT(VLOOKUP(A272,Test_Limits,5,FALSE),2)="PF","Fail","Info"),"Pass"))</f>
        <v>Pass</v>
      </c>
      <c r="K272" s="126"/>
      <c r="L272" s="126"/>
      <c r="Q272" s="11"/>
      <c r="R272" s="177">
        <f t="shared" si="42"/>
        <v>-1000000</v>
      </c>
      <c r="S272" s="177">
        <f t="shared" si="43"/>
        <v>1000000</v>
      </c>
      <c r="T272" s="178">
        <f>VLOOKUP(A272,Test_Limits,6,FALSE)</f>
        <v>0</v>
      </c>
      <c r="U272" s="178" t="str">
        <f>IF(VLOOKUP(A272,Test_Limits,7,FALSE)&lt;&gt;"",VLOOKUP(A272,Test_Limits,7,FALSE),"")</f>
        <v/>
      </c>
      <c r="V272" s="177">
        <f>IF(H272="",0,VLOOKUP(A272,Test_Limits,8,FALSE))</f>
        <v>0</v>
      </c>
      <c r="W272" s="177">
        <f t="shared" si="44"/>
        <v>0</v>
      </c>
      <c r="X272" s="177">
        <f>IF(J272="",0,VLOOKUP(A272,Test_Limits,9,FALSE))</f>
        <v>5</v>
      </c>
      <c r="Y272" s="177">
        <f t="shared" si="45"/>
        <v>5</v>
      </c>
    </row>
    <row r="273" spans="1:25" s="110" customFormat="1" ht="13.5" x14ac:dyDescent="0.25">
      <c r="A273" s="1" t="s">
        <v>672</v>
      </c>
      <c r="B273" s="3">
        <v>1</v>
      </c>
      <c r="C273" s="30" t="s">
        <v>1141</v>
      </c>
      <c r="D273" s="63">
        <f>IF(C273="","",MIN(B273:B273))</f>
        <v>1</v>
      </c>
      <c r="E273" s="60">
        <f>IF(C273="","",MAX(B273:B273))</f>
        <v>1</v>
      </c>
      <c r="F273" s="29">
        <f>IF(C273="","",IF(C273="    N/A","",IF(COUNTIF(B273:B273,"&gt;-1")&gt;0,ROUND((SUM(B273:B273)+COUNTIF(B273:B273,-1))/COUNTIF(B273:B273,"&gt;-1"),T273),ROUND(AVERAGE(B273:B273),T273))))</f>
        <v>1</v>
      </c>
      <c r="G273" s="63">
        <f>IF(F273="","",IF(VLOOKUP(A273,Test_Limits,2,FALSE)="","",VLOOKUP(A273,Test_Limits,2,FALSE)))</f>
        <v>1</v>
      </c>
      <c r="H273" s="49" t="str">
        <f>IF(G273="","",IF(AND(D273&lt;G273,D273&lt;&gt;U273),IF(LEFT(VLOOKUP(A273,Test_Limits,5,FALSE),2)="PF","Fail","Info"),"Pass"))</f>
        <v>Pass</v>
      </c>
      <c r="I273" s="60">
        <f>IF(F273="","",IF(VLOOKUP(A273,Test_Limits,3,FALSE)="","",VLOOKUP(A273,Test_Limits,3,FALSE)))</f>
        <v>1</v>
      </c>
      <c r="J273" s="49" t="str">
        <f>IF(I273="","",IF(AND(E273&gt;I273,E273&lt;&gt;U273),IF(RIGHT(VLOOKUP(A273,Test_Limits,5,FALSE),2)="PF","Fail","Info"),"Pass"))</f>
        <v>Pass</v>
      </c>
      <c r="K273" s="126"/>
      <c r="L273" s="126"/>
      <c r="Q273" s="11"/>
      <c r="R273" s="177">
        <f t="shared" si="42"/>
        <v>-1000000</v>
      </c>
      <c r="S273" s="177">
        <f t="shared" si="43"/>
        <v>1000000</v>
      </c>
      <c r="T273" s="178">
        <f>VLOOKUP(A273,Test_Limits,6,FALSE)</f>
        <v>0</v>
      </c>
      <c r="U273" s="178" t="str">
        <f>IF(VLOOKUP(A273,Test_Limits,7,FALSE)&lt;&gt;"",VLOOKUP(A273,Test_Limits,7,FALSE),"")</f>
        <v/>
      </c>
      <c r="V273" s="177">
        <f>IF(H273="",0,VLOOKUP(A273,Test_Limits,8,FALSE))</f>
        <v>0</v>
      </c>
      <c r="W273" s="177">
        <f t="shared" si="44"/>
        <v>0</v>
      </c>
      <c r="X273" s="177">
        <f>IF(J273="",0,VLOOKUP(A273,Test_Limits,9,FALSE))</f>
        <v>5</v>
      </c>
      <c r="Y273" s="177">
        <f t="shared" si="45"/>
        <v>5</v>
      </c>
    </row>
    <row r="274" spans="1:25" s="110" customFormat="1" ht="13.5" x14ac:dyDescent="0.25">
      <c r="A274" s="1" t="s">
        <v>683</v>
      </c>
      <c r="B274" s="3">
        <v>54.25</v>
      </c>
      <c r="C274" s="30" t="s">
        <v>1161</v>
      </c>
      <c r="D274" s="63">
        <f>IF(C274="","",MIN(B274:B274))</f>
        <v>54.25</v>
      </c>
      <c r="E274" s="60">
        <f>IF(C274="","",MAX(B274:B274))</f>
        <v>54.25</v>
      </c>
      <c r="F274" s="29">
        <f>IF(C274="","",IF(C274="    N/A","",IF(COUNTIF(B274:B274,"&gt;-1")&gt;0,ROUND((SUM(B274:B274)+COUNTIF(B274:B274,-1))/COUNTIF(B274:B274,"&gt;-1"),T274),ROUND(AVERAGE(B274:B274),T274))))</f>
        <v>54.3</v>
      </c>
      <c r="G274" s="63">
        <f>IF(F274="","",IF(VLOOKUP(A274,Test_Limits,2,FALSE)="","",VLOOKUP(A274,Test_Limits,2,FALSE)))</f>
        <v>52</v>
      </c>
      <c r="H274" s="49" t="str">
        <f>IF(G274="","",IF(AND(D274&lt;G274,D274&lt;&gt;U274),IF(LEFT(VLOOKUP(A274,Test_Limits,5,FALSE),2)="PF","Fail","Info"),"Pass"))</f>
        <v>Pass</v>
      </c>
      <c r="I274" s="60">
        <f>IF(F274="","",IF(VLOOKUP(A274,Test_Limits,3,FALSE)="","",VLOOKUP(A274,Test_Limits,3,FALSE)))</f>
        <v>57</v>
      </c>
      <c r="J274" s="49" t="str">
        <f>IF(I274="","",IF(AND(E274&gt;I274,E274&lt;&gt;U274),IF(RIGHT(VLOOKUP(A274,Test_Limits,5,FALSE),2)="PF","Fail","Info"),"Pass"))</f>
        <v>Pass</v>
      </c>
      <c r="K274" s="126"/>
      <c r="L274" s="126"/>
      <c r="Q274" s="11"/>
      <c r="R274" s="177">
        <f t="shared" si="42"/>
        <v>-1000000</v>
      </c>
      <c r="S274" s="177">
        <f t="shared" si="43"/>
        <v>1000000</v>
      </c>
      <c r="T274" s="178">
        <f>VLOOKUP(A274,Test_Limits,6,FALSE)</f>
        <v>1</v>
      </c>
      <c r="U274" s="178" t="str">
        <f>IF(VLOOKUP(A274,Test_Limits,7,FALSE)&lt;&gt;"",VLOOKUP(A274,Test_Limits,7,FALSE),"")</f>
        <v/>
      </c>
      <c r="V274" s="177">
        <f>IF(H274="",0,VLOOKUP(A274,Test_Limits,8,FALSE))</f>
        <v>0</v>
      </c>
      <c r="W274" s="177">
        <f t="shared" si="44"/>
        <v>0</v>
      </c>
      <c r="X274" s="177">
        <f>IF(J274="",0,VLOOKUP(A274,Test_Limits,9,FALSE))</f>
        <v>3</v>
      </c>
      <c r="Y274" s="177">
        <f t="shared" si="45"/>
        <v>3</v>
      </c>
    </row>
    <row r="275" spans="1:25" s="110" customFormat="1" ht="13.5" x14ac:dyDescent="0.25">
      <c r="A275" s="1" t="s">
        <v>689</v>
      </c>
      <c r="B275" s="3">
        <v>1</v>
      </c>
      <c r="C275" s="30" t="s">
        <v>1141</v>
      </c>
      <c r="D275" s="63">
        <f>IF(C275="","",MIN(B275:B275))</f>
        <v>1</v>
      </c>
      <c r="E275" s="60">
        <f>IF(C275="","",MAX(B275:B275))</f>
        <v>1</v>
      </c>
      <c r="F275" s="29">
        <f>IF(C275="","",IF(C275="    N/A","",IF(COUNTIF(B275:B275,"&gt;-1")&gt;0,ROUND((SUM(B275:B275)+COUNTIF(B275:B275,-1))/COUNTIF(B275:B275,"&gt;-1"),T275),ROUND(AVERAGE(B275:B275),T275))))</f>
        <v>1</v>
      </c>
      <c r="G275" s="63">
        <f>IF(F275="","",IF(VLOOKUP(A275,Test_Limits,2,FALSE)="","",VLOOKUP(A275,Test_Limits,2,FALSE)))</f>
        <v>1</v>
      </c>
      <c r="H275" s="49" t="str">
        <f>IF(G275="","",IF(AND(D275&lt;G275,D275&lt;&gt;U275),IF(LEFT(VLOOKUP(A275,Test_Limits,5,FALSE),2)="PF","Fail","Info"),"Pass"))</f>
        <v>Pass</v>
      </c>
      <c r="I275" s="60">
        <f>IF(F275="","",IF(VLOOKUP(A275,Test_Limits,3,FALSE)="","",VLOOKUP(A275,Test_Limits,3,FALSE)))</f>
        <v>1</v>
      </c>
      <c r="J275" s="49" t="str">
        <f>IF(I275="","",IF(AND(E275&gt;I275,E275&lt;&gt;U275),IF(RIGHT(VLOOKUP(A275,Test_Limits,5,FALSE),2)="PF","Fail","Info"),"Pass"))</f>
        <v>Pass</v>
      </c>
      <c r="K275" s="126"/>
      <c r="L275" s="126"/>
      <c r="Q275" s="11"/>
      <c r="R275" s="177">
        <f t="shared" si="42"/>
        <v>-1000000</v>
      </c>
      <c r="S275" s="177">
        <f t="shared" si="43"/>
        <v>1000000</v>
      </c>
      <c r="T275" s="178">
        <f>VLOOKUP(A275,Test_Limits,6,FALSE)</f>
        <v>0</v>
      </c>
      <c r="U275" s="178" t="str">
        <f>IF(VLOOKUP(A275,Test_Limits,7,FALSE)&lt;&gt;"",VLOOKUP(A275,Test_Limits,7,FALSE),"")</f>
        <v/>
      </c>
      <c r="V275" s="177">
        <f>IF(H275="",0,VLOOKUP(A275,Test_Limits,8,FALSE))</f>
        <v>0</v>
      </c>
      <c r="W275" s="177">
        <f t="shared" si="44"/>
        <v>0</v>
      </c>
      <c r="X275" s="177">
        <f>IF(J275="",0,VLOOKUP(A275,Test_Limits,9,FALSE))</f>
        <v>3</v>
      </c>
      <c r="Y275" s="177">
        <f t="shared" si="45"/>
        <v>3</v>
      </c>
    </row>
    <row r="276" spans="1:25" s="110" customFormat="1" ht="13.5" x14ac:dyDescent="0.25">
      <c r="A276" s="1" t="s">
        <v>673</v>
      </c>
      <c r="B276" s="3">
        <v>1</v>
      </c>
      <c r="C276" s="30" t="s">
        <v>1141</v>
      </c>
      <c r="D276" s="63">
        <f>IF(C276="","",MIN(B276:B276))</f>
        <v>1</v>
      </c>
      <c r="E276" s="60">
        <f>IF(C276="","",MAX(B276:B276))</f>
        <v>1</v>
      </c>
      <c r="F276" s="29">
        <f>IF(C276="","",IF(C276="    N/A","",IF(COUNTIF(B276:B276,"&gt;-1")&gt;0,ROUND((SUM(B276:B276)+COUNTIF(B276:B276,-1))/COUNTIF(B276:B276,"&gt;-1"),T276),ROUND(AVERAGE(B276:B276),T276))))</f>
        <v>1</v>
      </c>
      <c r="G276" s="63">
        <f>IF(F276="","",IF(VLOOKUP(A276,Test_Limits,2,FALSE)="","",VLOOKUP(A276,Test_Limits,2,FALSE)))</f>
        <v>1</v>
      </c>
      <c r="H276" s="49" t="str">
        <f>IF(G276="","",IF(AND(D276&lt;G276,D276&lt;&gt;U276),IF(LEFT(VLOOKUP(A276,Test_Limits,5,FALSE),2)="PF","Fail","Info"),"Pass"))</f>
        <v>Pass</v>
      </c>
      <c r="I276" s="60">
        <f>IF(F276="","",IF(VLOOKUP(A276,Test_Limits,3,FALSE)="","",VLOOKUP(A276,Test_Limits,3,FALSE)))</f>
        <v>1</v>
      </c>
      <c r="J276" s="49" t="str">
        <f>IF(I276="","",IF(AND(E276&gt;I276,E276&lt;&gt;U276),IF(RIGHT(VLOOKUP(A276,Test_Limits,5,FALSE),2)="PF","Fail","Info"),"Pass"))</f>
        <v>Pass</v>
      </c>
      <c r="K276" s="126"/>
      <c r="L276" s="126"/>
      <c r="Q276" s="11"/>
      <c r="R276" s="177">
        <f t="shared" si="42"/>
        <v>-1000000</v>
      </c>
      <c r="S276" s="177">
        <f t="shared" si="43"/>
        <v>1000000</v>
      </c>
      <c r="T276" s="178">
        <f>VLOOKUP(A276,Test_Limits,6,FALSE)</f>
        <v>0</v>
      </c>
      <c r="U276" s="178" t="str">
        <f>IF(VLOOKUP(A276,Test_Limits,7,FALSE)&lt;&gt;"",VLOOKUP(A276,Test_Limits,7,FALSE),"")</f>
        <v/>
      </c>
      <c r="V276" s="177">
        <f>IF(H276="",0,VLOOKUP(A276,Test_Limits,8,FALSE))</f>
        <v>0</v>
      </c>
      <c r="W276" s="177">
        <f t="shared" si="44"/>
        <v>0</v>
      </c>
      <c r="X276" s="177">
        <f>IF(J276="",0,VLOOKUP(A276,Test_Limits,9,FALSE))</f>
        <v>5</v>
      </c>
      <c r="Y276" s="177">
        <f t="shared" si="45"/>
        <v>5</v>
      </c>
    </row>
    <row r="277" spans="1:25" s="110" customFormat="1" ht="13.5" x14ac:dyDescent="0.25">
      <c r="A277" s="1" t="s">
        <v>684</v>
      </c>
      <c r="B277" s="3">
        <v>54.05</v>
      </c>
      <c r="C277" s="30" t="s">
        <v>1161</v>
      </c>
      <c r="D277" s="63">
        <f>IF(C277="","",MIN(B277:B277))</f>
        <v>54.05</v>
      </c>
      <c r="E277" s="60">
        <f>IF(C277="","",MAX(B277:B277))</f>
        <v>54.05</v>
      </c>
      <c r="F277" s="29">
        <f>IF(C277="","",IF(C277="    N/A","",IF(COUNTIF(B277:B277,"&gt;-1")&gt;0,ROUND((SUM(B277:B277)+COUNTIF(B277:B277,-1))/COUNTIF(B277:B277,"&gt;-1"),T277),ROUND(AVERAGE(B277:B277),T277))))</f>
        <v>54.1</v>
      </c>
      <c r="G277" s="63">
        <f>IF(F277="","",IF(VLOOKUP(A277,Test_Limits,2,FALSE)="","",VLOOKUP(A277,Test_Limits,2,FALSE)))</f>
        <v>52</v>
      </c>
      <c r="H277" s="49" t="str">
        <f>IF(G277="","",IF(AND(D277&lt;G277,D277&lt;&gt;U277),IF(LEFT(VLOOKUP(A277,Test_Limits,5,FALSE),2)="PF","Fail","Info"),"Pass"))</f>
        <v>Pass</v>
      </c>
      <c r="I277" s="60">
        <f>IF(F277="","",IF(VLOOKUP(A277,Test_Limits,3,FALSE)="","",VLOOKUP(A277,Test_Limits,3,FALSE)))</f>
        <v>57</v>
      </c>
      <c r="J277" s="49" t="str">
        <f>IF(I277="","",IF(AND(E277&gt;I277,E277&lt;&gt;U277),IF(RIGHT(VLOOKUP(A277,Test_Limits,5,FALSE),2)="PF","Fail","Info"),"Pass"))</f>
        <v>Pass</v>
      </c>
      <c r="K277" s="126"/>
      <c r="L277" s="126"/>
      <c r="Q277" s="11"/>
      <c r="R277" s="177">
        <f t="shared" si="42"/>
        <v>-1000000</v>
      </c>
      <c r="S277" s="177">
        <f t="shared" si="43"/>
        <v>1000000</v>
      </c>
      <c r="T277" s="178">
        <f>VLOOKUP(A277,Test_Limits,6,FALSE)</f>
        <v>1</v>
      </c>
      <c r="U277" s="178" t="str">
        <f>IF(VLOOKUP(A277,Test_Limits,7,FALSE)&lt;&gt;"",VLOOKUP(A277,Test_Limits,7,FALSE),"")</f>
        <v/>
      </c>
      <c r="V277" s="177">
        <f>IF(H277="",0,VLOOKUP(A277,Test_Limits,8,FALSE))</f>
        <v>0</v>
      </c>
      <c r="W277" s="177">
        <f t="shared" si="44"/>
        <v>0</v>
      </c>
      <c r="X277" s="177">
        <f>IF(J277="",0,VLOOKUP(A277,Test_Limits,9,FALSE))</f>
        <v>3</v>
      </c>
      <c r="Y277" s="177">
        <f t="shared" si="45"/>
        <v>3</v>
      </c>
    </row>
    <row r="278" spans="1:25" s="110" customFormat="1" ht="13.5" x14ac:dyDescent="0.25">
      <c r="A278" s="1" t="s">
        <v>690</v>
      </c>
      <c r="B278" s="3">
        <v>1</v>
      </c>
      <c r="C278" s="30" t="s">
        <v>1141</v>
      </c>
      <c r="D278" s="63">
        <f>IF(C278="","",MIN(B278:B278))</f>
        <v>1</v>
      </c>
      <c r="E278" s="60">
        <f>IF(C278="","",MAX(B278:B278))</f>
        <v>1</v>
      </c>
      <c r="F278" s="29">
        <f>IF(C278="","",IF(C278="    N/A","",IF(COUNTIF(B278:B278,"&gt;-1")&gt;0,ROUND((SUM(B278:B278)+COUNTIF(B278:B278,-1))/COUNTIF(B278:B278,"&gt;-1"),T278),ROUND(AVERAGE(B278:B278),T278))))</f>
        <v>1</v>
      </c>
      <c r="G278" s="63">
        <f>IF(F278="","",IF(VLOOKUP(A278,Test_Limits,2,FALSE)="","",VLOOKUP(A278,Test_Limits,2,FALSE)))</f>
        <v>1</v>
      </c>
      <c r="H278" s="49" t="str">
        <f>IF(G278="","",IF(AND(D278&lt;G278,D278&lt;&gt;U278),IF(LEFT(VLOOKUP(A278,Test_Limits,5,FALSE),2)="PF","Fail","Info"),"Pass"))</f>
        <v>Pass</v>
      </c>
      <c r="I278" s="60">
        <f>IF(F278="","",IF(VLOOKUP(A278,Test_Limits,3,FALSE)="","",VLOOKUP(A278,Test_Limits,3,FALSE)))</f>
        <v>1</v>
      </c>
      <c r="J278" s="49" t="str">
        <f>IF(I278="","",IF(AND(E278&gt;I278,E278&lt;&gt;U278),IF(RIGHT(VLOOKUP(A278,Test_Limits,5,FALSE),2)="PF","Fail","Info"),"Pass"))</f>
        <v>Pass</v>
      </c>
      <c r="K278" s="126"/>
      <c r="L278" s="126"/>
      <c r="Q278" s="11"/>
      <c r="R278" s="177">
        <f t="shared" si="42"/>
        <v>-1000000</v>
      </c>
      <c r="S278" s="177">
        <f t="shared" si="43"/>
        <v>1000000</v>
      </c>
      <c r="T278" s="178">
        <f>VLOOKUP(A278,Test_Limits,6,FALSE)</f>
        <v>0</v>
      </c>
      <c r="U278" s="178" t="str">
        <f>IF(VLOOKUP(A278,Test_Limits,7,FALSE)&lt;&gt;"",VLOOKUP(A278,Test_Limits,7,FALSE),"")</f>
        <v/>
      </c>
      <c r="V278" s="177">
        <f>IF(H278="",0,VLOOKUP(A278,Test_Limits,8,FALSE))</f>
        <v>0</v>
      </c>
      <c r="W278" s="177">
        <f t="shared" si="44"/>
        <v>0</v>
      </c>
      <c r="X278" s="177">
        <f>IF(J278="",0,VLOOKUP(A278,Test_Limits,9,FALSE))</f>
        <v>5</v>
      </c>
      <c r="Y278" s="177">
        <f t="shared" si="45"/>
        <v>5</v>
      </c>
    </row>
    <row r="279" spans="1:25" s="110" customFormat="1" ht="13.5" x14ac:dyDescent="0.25">
      <c r="A279" s="1" t="s">
        <v>674</v>
      </c>
      <c r="B279" s="3">
        <v>1</v>
      </c>
      <c r="C279" s="30" t="s">
        <v>1141</v>
      </c>
      <c r="D279" s="63">
        <f>IF(C279="","",MIN(B279:B279))</f>
        <v>1</v>
      </c>
      <c r="E279" s="60">
        <f>IF(C279="","",MAX(B279:B279))</f>
        <v>1</v>
      </c>
      <c r="F279" s="29">
        <f>IF(C279="","",IF(C279="    N/A","",IF(COUNTIF(B279:B279,"&gt;-1")&gt;0,ROUND((SUM(B279:B279)+COUNTIF(B279:B279,-1))/COUNTIF(B279:B279,"&gt;-1"),T279),ROUND(AVERAGE(B279:B279),T279))))</f>
        <v>1</v>
      </c>
      <c r="G279" s="63">
        <f>IF(F279="","",IF(VLOOKUP(A279,Test_Limits,2,FALSE)="","",VLOOKUP(A279,Test_Limits,2,FALSE)))</f>
        <v>1</v>
      </c>
      <c r="H279" s="49" t="str">
        <f>IF(G279="","",IF(AND(D279&lt;G279,D279&lt;&gt;U279),IF(LEFT(VLOOKUP(A279,Test_Limits,5,FALSE),2)="PF","Fail","Info"),"Pass"))</f>
        <v>Pass</v>
      </c>
      <c r="I279" s="60">
        <f>IF(F279="","",IF(VLOOKUP(A279,Test_Limits,3,FALSE)="","",VLOOKUP(A279,Test_Limits,3,FALSE)))</f>
        <v>1</v>
      </c>
      <c r="J279" s="49" t="str">
        <f>IF(I279="","",IF(AND(E279&gt;I279,E279&lt;&gt;U279),IF(RIGHT(VLOOKUP(A279,Test_Limits,5,FALSE),2)="PF","Fail","Info"),"Pass"))</f>
        <v>Pass</v>
      </c>
      <c r="K279" s="126"/>
      <c r="L279" s="126"/>
      <c r="Q279" s="11"/>
      <c r="R279" s="177">
        <f t="shared" si="42"/>
        <v>-1000000</v>
      </c>
      <c r="S279" s="177">
        <f t="shared" si="43"/>
        <v>1000000</v>
      </c>
      <c r="T279" s="178">
        <f>VLOOKUP(A279,Test_Limits,6,FALSE)</f>
        <v>0</v>
      </c>
      <c r="U279" s="178" t="str">
        <f>IF(VLOOKUP(A279,Test_Limits,7,FALSE)&lt;&gt;"",VLOOKUP(A279,Test_Limits,7,FALSE),"")</f>
        <v/>
      </c>
      <c r="V279" s="177">
        <f>IF(H279="",0,VLOOKUP(A279,Test_Limits,8,FALSE))</f>
        <v>0</v>
      </c>
      <c r="W279" s="177">
        <f t="shared" si="44"/>
        <v>0</v>
      </c>
      <c r="X279" s="177">
        <f>IF(J279="",0,VLOOKUP(A279,Test_Limits,9,FALSE))</f>
        <v>5</v>
      </c>
      <c r="Y279" s="177">
        <f t="shared" si="45"/>
        <v>5</v>
      </c>
    </row>
    <row r="280" spans="1:25" s="110" customFormat="1" ht="13.5" x14ac:dyDescent="0.25">
      <c r="A280" s="1" t="s">
        <v>685</v>
      </c>
      <c r="B280" s="3">
        <v>53.83</v>
      </c>
      <c r="C280" s="30" t="s">
        <v>1161</v>
      </c>
      <c r="D280" s="63">
        <f>IF(C280="","",MIN(B280:B280))</f>
        <v>53.83</v>
      </c>
      <c r="E280" s="60">
        <f>IF(C280="","",MAX(B280:B280))</f>
        <v>53.83</v>
      </c>
      <c r="F280" s="29">
        <f>IF(C280="","",IF(C280="    N/A","",IF(COUNTIF(B280:B280,"&gt;-1")&gt;0,ROUND((SUM(B280:B280)+COUNTIF(B280:B280,-1))/COUNTIF(B280:B280,"&gt;-1"),T280),ROUND(AVERAGE(B280:B280),T280))))</f>
        <v>53.8</v>
      </c>
      <c r="G280" s="63">
        <f>IF(F280="","",IF(VLOOKUP(A280,Test_Limits,2,FALSE)="","",VLOOKUP(A280,Test_Limits,2,FALSE)))</f>
        <v>52</v>
      </c>
      <c r="H280" s="49" t="str">
        <f>IF(G280="","",IF(AND(D280&lt;G280,D280&lt;&gt;U280),IF(LEFT(VLOOKUP(A280,Test_Limits,5,FALSE),2)="PF","Fail","Info"),"Pass"))</f>
        <v>Pass</v>
      </c>
      <c r="I280" s="60">
        <f>IF(F280="","",IF(VLOOKUP(A280,Test_Limits,3,FALSE)="","",VLOOKUP(A280,Test_Limits,3,FALSE)))</f>
        <v>57</v>
      </c>
      <c r="J280" s="49" t="str">
        <f>IF(I280="","",IF(AND(E280&gt;I280,E280&lt;&gt;U280),IF(RIGHT(VLOOKUP(A280,Test_Limits,5,FALSE),2)="PF","Fail","Info"),"Pass"))</f>
        <v>Pass</v>
      </c>
      <c r="K280" s="126"/>
      <c r="L280" s="126"/>
      <c r="Q280" s="11"/>
      <c r="R280" s="177">
        <f t="shared" si="42"/>
        <v>-1000000</v>
      </c>
      <c r="S280" s="177">
        <f t="shared" si="43"/>
        <v>1000000</v>
      </c>
      <c r="T280" s="178">
        <f>VLOOKUP(A280,Test_Limits,6,FALSE)</f>
        <v>1</v>
      </c>
      <c r="U280" s="178" t="str">
        <f>IF(VLOOKUP(A280,Test_Limits,7,FALSE)&lt;&gt;"",VLOOKUP(A280,Test_Limits,7,FALSE),"")</f>
        <v/>
      </c>
      <c r="V280" s="177">
        <f>IF(H280="",0,VLOOKUP(A280,Test_Limits,8,FALSE))</f>
        <v>0</v>
      </c>
      <c r="W280" s="177">
        <f t="shared" si="44"/>
        <v>0</v>
      </c>
      <c r="X280" s="177">
        <f>IF(J280="",0,VLOOKUP(A280,Test_Limits,9,FALSE))</f>
        <v>3</v>
      </c>
      <c r="Y280" s="177">
        <f t="shared" si="45"/>
        <v>3</v>
      </c>
    </row>
    <row r="281" spans="1:25" s="110" customFormat="1" ht="13.5" x14ac:dyDescent="0.25">
      <c r="A281" s="1" t="s">
        <v>691</v>
      </c>
      <c r="B281" s="3">
        <v>1</v>
      </c>
      <c r="C281" s="30" t="s">
        <v>1141</v>
      </c>
      <c r="D281" s="63">
        <f>IF(C281="","",MIN(B281:B281))</f>
        <v>1</v>
      </c>
      <c r="E281" s="60">
        <f>IF(C281="","",MAX(B281:B281))</f>
        <v>1</v>
      </c>
      <c r="F281" s="29">
        <f>IF(C281="","",IF(C281="    N/A","",IF(COUNTIF(B281:B281,"&gt;-1")&gt;0,ROUND((SUM(B281:B281)+COUNTIF(B281:B281,-1))/COUNTIF(B281:B281,"&gt;-1"),T281),ROUND(AVERAGE(B281:B281),T281))))</f>
        <v>1</v>
      </c>
      <c r="G281" s="63">
        <f>IF(F281="","",IF(VLOOKUP(A281,Test_Limits,2,FALSE)="","",VLOOKUP(A281,Test_Limits,2,FALSE)))</f>
        <v>1</v>
      </c>
      <c r="H281" s="49" t="str">
        <f>IF(G281="","",IF(AND(D281&lt;G281,D281&lt;&gt;U281),IF(LEFT(VLOOKUP(A281,Test_Limits,5,FALSE),2)="PF","Fail","Info"),"Pass"))</f>
        <v>Pass</v>
      </c>
      <c r="I281" s="60">
        <f>IF(F281="","",IF(VLOOKUP(A281,Test_Limits,3,FALSE)="","",VLOOKUP(A281,Test_Limits,3,FALSE)))</f>
        <v>1</v>
      </c>
      <c r="J281" s="49" t="str">
        <f>IF(I281="","",IF(AND(E281&gt;I281,E281&lt;&gt;U281),IF(RIGHT(VLOOKUP(A281,Test_Limits,5,FALSE),2)="PF","Fail","Info"),"Pass"))</f>
        <v>Pass</v>
      </c>
      <c r="K281" s="126"/>
      <c r="L281" s="126"/>
      <c r="Q281" s="11"/>
      <c r="R281" s="177">
        <f t="shared" si="42"/>
        <v>-1000000</v>
      </c>
      <c r="S281" s="177">
        <f t="shared" si="43"/>
        <v>1000000</v>
      </c>
      <c r="T281" s="178">
        <f>VLOOKUP(A281,Test_Limits,6,FALSE)</f>
        <v>0</v>
      </c>
      <c r="U281" s="178" t="str">
        <f>IF(VLOOKUP(A281,Test_Limits,7,FALSE)&lt;&gt;"",VLOOKUP(A281,Test_Limits,7,FALSE),"")</f>
        <v/>
      </c>
      <c r="V281" s="177">
        <f>IF(H281="",0,VLOOKUP(A281,Test_Limits,8,FALSE))</f>
        <v>0</v>
      </c>
      <c r="W281" s="177">
        <f t="shared" si="44"/>
        <v>0</v>
      </c>
      <c r="X281" s="177">
        <f>IF(J281="",0,VLOOKUP(A281,Test_Limits,9,FALSE))</f>
        <v>5</v>
      </c>
      <c r="Y281" s="177">
        <f t="shared" si="45"/>
        <v>5</v>
      </c>
    </row>
    <row r="282" spans="1:25" s="110" customFormat="1" ht="13.5" x14ac:dyDescent="0.25">
      <c r="A282" s="1" t="s">
        <v>675</v>
      </c>
      <c r="B282" s="3">
        <v>1</v>
      </c>
      <c r="C282" s="30" t="s">
        <v>1141</v>
      </c>
      <c r="D282" s="63">
        <f>IF(C282="","",MIN(B282:B282))</f>
        <v>1</v>
      </c>
      <c r="E282" s="60">
        <f>IF(C282="","",MAX(B282:B282))</f>
        <v>1</v>
      </c>
      <c r="F282" s="29">
        <f>IF(C282="","",IF(C282="    N/A","",IF(COUNTIF(B282:B282,"&gt;-1")&gt;0,ROUND((SUM(B282:B282)+COUNTIF(B282:B282,-1))/COUNTIF(B282:B282,"&gt;-1"),T282),ROUND(AVERAGE(B282:B282),T282))))</f>
        <v>1</v>
      </c>
      <c r="G282" s="63">
        <f>IF(F282="","",IF(VLOOKUP(A282,Test_Limits,2,FALSE)="","",VLOOKUP(A282,Test_Limits,2,FALSE)))</f>
        <v>1</v>
      </c>
      <c r="H282" s="49" t="str">
        <f>IF(G282="","",IF(AND(D282&lt;G282,D282&lt;&gt;U282),IF(LEFT(VLOOKUP(A282,Test_Limits,5,FALSE),2)="PF","Fail","Info"),"Pass"))</f>
        <v>Pass</v>
      </c>
      <c r="I282" s="60">
        <f>IF(F282="","",IF(VLOOKUP(A282,Test_Limits,3,FALSE)="","",VLOOKUP(A282,Test_Limits,3,FALSE)))</f>
        <v>1</v>
      </c>
      <c r="J282" s="49" t="str">
        <f>IF(I282="","",IF(AND(E282&gt;I282,E282&lt;&gt;U282),IF(RIGHT(VLOOKUP(A282,Test_Limits,5,FALSE),2)="PF","Fail","Info"),"Pass"))</f>
        <v>Pass</v>
      </c>
      <c r="K282" s="126"/>
      <c r="L282" s="126"/>
      <c r="Q282" s="11"/>
      <c r="R282" s="177">
        <f t="shared" si="42"/>
        <v>-1000000</v>
      </c>
      <c r="S282" s="177">
        <f t="shared" si="43"/>
        <v>1000000</v>
      </c>
      <c r="T282" s="178">
        <f>VLOOKUP(A282,Test_Limits,6,FALSE)</f>
        <v>0</v>
      </c>
      <c r="U282" s="178" t="str">
        <f>IF(VLOOKUP(A282,Test_Limits,7,FALSE)&lt;&gt;"",VLOOKUP(A282,Test_Limits,7,FALSE),"")</f>
        <v/>
      </c>
      <c r="V282" s="177">
        <f>IF(H282="",0,VLOOKUP(A282,Test_Limits,8,FALSE))</f>
        <v>0</v>
      </c>
      <c r="W282" s="177">
        <f t="shared" si="44"/>
        <v>0</v>
      </c>
      <c r="X282" s="177">
        <f>IF(J282="",0,VLOOKUP(A282,Test_Limits,9,FALSE))</f>
        <v>5</v>
      </c>
      <c r="Y282" s="177">
        <f t="shared" si="45"/>
        <v>5</v>
      </c>
    </row>
    <row r="283" spans="1:25" s="110" customFormat="1" ht="13.5" x14ac:dyDescent="0.25">
      <c r="A283" s="1" t="s">
        <v>687</v>
      </c>
      <c r="B283" s="3">
        <v>53.63</v>
      </c>
      <c r="C283" s="30" t="s">
        <v>1161</v>
      </c>
      <c r="D283" s="63">
        <f>IF(C283="","",MIN(B283:B283))</f>
        <v>53.63</v>
      </c>
      <c r="E283" s="60">
        <f>IF(C283="","",MAX(B283:B283))</f>
        <v>53.63</v>
      </c>
      <c r="F283" s="29">
        <f>IF(C283="","",IF(C283="    N/A","",IF(COUNTIF(B283:B283,"&gt;-1")&gt;0,ROUND((SUM(B283:B283)+COUNTIF(B283:B283,-1))/COUNTIF(B283:B283,"&gt;-1"),T283),ROUND(AVERAGE(B283:B283),T283))))</f>
        <v>53.6</v>
      </c>
      <c r="G283" s="63">
        <f>IF(F283="","",IF(VLOOKUP(A283,Test_Limits,2,FALSE)="","",VLOOKUP(A283,Test_Limits,2,FALSE)))</f>
        <v>52</v>
      </c>
      <c r="H283" s="49" t="str">
        <f>IF(G283="","",IF(AND(D283&lt;G283,D283&lt;&gt;U283),IF(LEFT(VLOOKUP(A283,Test_Limits,5,FALSE),2)="PF","Fail","Info"),"Pass"))</f>
        <v>Pass</v>
      </c>
      <c r="I283" s="60">
        <f>IF(F283="","",IF(VLOOKUP(A283,Test_Limits,3,FALSE)="","",VLOOKUP(A283,Test_Limits,3,FALSE)))</f>
        <v>57</v>
      </c>
      <c r="J283" s="49" t="str">
        <f>IF(I283="","",IF(AND(E283&gt;I283,E283&lt;&gt;U283),IF(RIGHT(VLOOKUP(A283,Test_Limits,5,FALSE),2)="PF","Fail","Info"),"Pass"))</f>
        <v>Pass</v>
      </c>
      <c r="K283" s="126"/>
      <c r="L283" s="126"/>
      <c r="Q283" s="11"/>
      <c r="R283" s="177">
        <f t="shared" si="42"/>
        <v>-1000000</v>
      </c>
      <c r="S283" s="177">
        <f t="shared" si="43"/>
        <v>1000000</v>
      </c>
      <c r="T283" s="178">
        <f>VLOOKUP(A283,Test_Limits,6,FALSE)</f>
        <v>1</v>
      </c>
      <c r="U283" s="178" t="str">
        <f>IF(VLOOKUP(A283,Test_Limits,7,FALSE)&lt;&gt;"",VLOOKUP(A283,Test_Limits,7,FALSE),"")</f>
        <v/>
      </c>
      <c r="V283" s="177">
        <f>IF(H283="",0,VLOOKUP(A283,Test_Limits,8,FALSE))</f>
        <v>0</v>
      </c>
      <c r="W283" s="177">
        <f t="shared" si="44"/>
        <v>0</v>
      </c>
      <c r="X283" s="177">
        <f>IF(J283="",0,VLOOKUP(A283,Test_Limits,9,FALSE))</f>
        <v>3</v>
      </c>
      <c r="Y283" s="177">
        <f t="shared" si="45"/>
        <v>3</v>
      </c>
    </row>
    <row r="284" spans="1:25" s="110" customFormat="1" ht="13.5" x14ac:dyDescent="0.25">
      <c r="A284" s="1" t="s">
        <v>692</v>
      </c>
      <c r="B284" s="3">
        <v>1</v>
      </c>
      <c r="C284" s="30" t="s">
        <v>1141</v>
      </c>
      <c r="D284" s="63">
        <f>IF(C284="","",MIN(B284:B284))</f>
        <v>1</v>
      </c>
      <c r="E284" s="60">
        <f>IF(C284="","",MAX(B284:B284))</f>
        <v>1</v>
      </c>
      <c r="F284" s="29">
        <f>IF(C284="","",IF(C284="    N/A","",IF(COUNTIF(B284:B284,"&gt;-1")&gt;0,ROUND((SUM(B284:B284)+COUNTIF(B284:B284,-1))/COUNTIF(B284:B284,"&gt;-1"),T284),ROUND(AVERAGE(B284:B284),T284))))</f>
        <v>1</v>
      </c>
      <c r="G284" s="63">
        <f>IF(F284="","",IF(VLOOKUP(A284,Test_Limits,2,FALSE)="","",VLOOKUP(A284,Test_Limits,2,FALSE)))</f>
        <v>1</v>
      </c>
      <c r="H284" s="49" t="str">
        <f>IF(G284="","",IF(AND(D284&lt;G284,D284&lt;&gt;U284),IF(LEFT(VLOOKUP(A284,Test_Limits,5,FALSE),2)="PF","Fail","Info"),"Pass"))</f>
        <v>Pass</v>
      </c>
      <c r="I284" s="60">
        <f>IF(F284="","",IF(VLOOKUP(A284,Test_Limits,3,FALSE)="","",VLOOKUP(A284,Test_Limits,3,FALSE)))</f>
        <v>1</v>
      </c>
      <c r="J284" s="49" t="str">
        <f>IF(I284="","",IF(AND(E284&gt;I284,E284&lt;&gt;U284),IF(RIGHT(VLOOKUP(A284,Test_Limits,5,FALSE),2)="PF","Fail","Info"),"Pass"))</f>
        <v>Pass</v>
      </c>
      <c r="K284" s="126"/>
      <c r="L284" s="126"/>
      <c r="Q284" s="11"/>
      <c r="R284" s="177">
        <f t="shared" si="42"/>
        <v>-1000000</v>
      </c>
      <c r="S284" s="177">
        <f t="shared" si="43"/>
        <v>1000000</v>
      </c>
      <c r="T284" s="178">
        <f>VLOOKUP(A284,Test_Limits,6,FALSE)</f>
        <v>0</v>
      </c>
      <c r="U284" s="178" t="str">
        <f>IF(VLOOKUP(A284,Test_Limits,7,FALSE)&lt;&gt;"",VLOOKUP(A284,Test_Limits,7,FALSE),"")</f>
        <v/>
      </c>
      <c r="V284" s="177">
        <f>IF(H284="",0,VLOOKUP(A284,Test_Limits,8,FALSE))</f>
        <v>0</v>
      </c>
      <c r="W284" s="177">
        <f t="shared" si="44"/>
        <v>0</v>
      </c>
      <c r="X284" s="177">
        <f>IF(J284="",0,VLOOKUP(A284,Test_Limits,9,FALSE))</f>
        <v>5</v>
      </c>
      <c r="Y284" s="177">
        <f t="shared" si="45"/>
        <v>5</v>
      </c>
    </row>
    <row r="285" spans="1:25" s="110" customFormat="1" ht="13.5" x14ac:dyDescent="0.25">
      <c r="A285" s="1" t="s">
        <v>676</v>
      </c>
      <c r="B285" s="3">
        <v>1</v>
      </c>
      <c r="C285" s="30" t="s">
        <v>1141</v>
      </c>
      <c r="D285" s="63">
        <f>IF(C285="","",MIN(B285:B285))</f>
        <v>1</v>
      </c>
      <c r="E285" s="60">
        <f>IF(C285="","",MAX(B285:B285))</f>
        <v>1</v>
      </c>
      <c r="F285" s="29">
        <f>IF(C285="","",IF(C285="    N/A","",IF(COUNTIF(B285:B285,"&gt;-1")&gt;0,ROUND((SUM(B285:B285)+COUNTIF(B285:B285,-1))/COUNTIF(B285:B285,"&gt;-1"),T285),ROUND(AVERAGE(B285:B285),T285))))</f>
        <v>1</v>
      </c>
      <c r="G285" s="63">
        <f>IF(F285="","",IF(VLOOKUP(A285,Test_Limits,2,FALSE)="","",VLOOKUP(A285,Test_Limits,2,FALSE)))</f>
        <v>1</v>
      </c>
      <c r="H285" s="49" t="str">
        <f>IF(G285="","",IF(AND(D285&lt;G285,D285&lt;&gt;U285),IF(LEFT(VLOOKUP(A285,Test_Limits,5,FALSE),2)="PF","Fail","Info"),"Pass"))</f>
        <v>Pass</v>
      </c>
      <c r="I285" s="60">
        <f>IF(F285="","",IF(VLOOKUP(A285,Test_Limits,3,FALSE)="","",VLOOKUP(A285,Test_Limits,3,FALSE)))</f>
        <v>1</v>
      </c>
      <c r="J285" s="49" t="str">
        <f>IF(I285="","",IF(AND(E285&gt;I285,E285&lt;&gt;U285),IF(RIGHT(VLOOKUP(A285,Test_Limits,5,FALSE),2)="PF","Fail","Info"),"Pass"))</f>
        <v>Pass</v>
      </c>
      <c r="K285" s="126"/>
      <c r="L285" s="126"/>
      <c r="Q285" s="11"/>
      <c r="R285" s="177">
        <f t="shared" si="40"/>
        <v>-1000000</v>
      </c>
      <c r="S285" s="177">
        <f t="shared" si="41"/>
        <v>1000000</v>
      </c>
      <c r="T285" s="178">
        <f>VLOOKUP(A285,Test_Limits,6,FALSE)</f>
        <v>0</v>
      </c>
      <c r="U285" s="178" t="str">
        <f>IF(VLOOKUP(A285,Test_Limits,7,FALSE)&lt;&gt;"",VLOOKUP(A285,Test_Limits,7,FALSE),"")</f>
        <v/>
      </c>
      <c r="V285" s="177">
        <f>IF(H285="",0,VLOOKUP(A285,Test_Limits,8,FALSE))</f>
        <v>0</v>
      </c>
      <c r="W285" s="177">
        <f t="shared" si="44"/>
        <v>0</v>
      </c>
      <c r="X285" s="177">
        <f>IF(J285="",0,VLOOKUP(A285,Test_Limits,9,FALSE))</f>
        <v>5</v>
      </c>
      <c r="Y285" s="177">
        <f t="shared" si="45"/>
        <v>5</v>
      </c>
    </row>
    <row r="286" spans="1:25" s="110" customFormat="1" ht="13.5" x14ac:dyDescent="0.25">
      <c r="A286" s="1" t="s">
        <v>686</v>
      </c>
      <c r="B286" s="3">
        <v>53.4</v>
      </c>
      <c r="C286" s="30" t="s">
        <v>1161</v>
      </c>
      <c r="D286" s="63">
        <f>IF(C286="","",MIN(B286:B286))</f>
        <v>53.4</v>
      </c>
      <c r="E286" s="60">
        <f>IF(C286="","",MAX(B286:B286))</f>
        <v>53.4</v>
      </c>
      <c r="F286" s="29">
        <f>IF(C286="","",IF(C286="    N/A","",IF(COUNTIF(B286:B286,"&gt;-1")&gt;0,ROUND((SUM(B286:B286)+COUNTIF(B286:B286,-1))/COUNTIF(B286:B286,"&gt;-1"),T286),ROUND(AVERAGE(B286:B286),T286))))</f>
        <v>53.4</v>
      </c>
      <c r="G286" s="63">
        <f>IF(F286="","",IF(VLOOKUP(A286,Test_Limits,2,FALSE)="","",VLOOKUP(A286,Test_Limits,2,FALSE)))</f>
        <v>52</v>
      </c>
      <c r="H286" s="49" t="str">
        <f>IF(G286="","",IF(AND(D286&lt;G286,D286&lt;&gt;U286),IF(LEFT(VLOOKUP(A286,Test_Limits,5,FALSE),2)="PF","Fail","Info"),"Pass"))</f>
        <v>Pass</v>
      </c>
      <c r="I286" s="60">
        <f>IF(F286="","",IF(VLOOKUP(A286,Test_Limits,3,FALSE)="","",VLOOKUP(A286,Test_Limits,3,FALSE)))</f>
        <v>57</v>
      </c>
      <c r="J286" s="49" t="str">
        <f>IF(I286="","",IF(AND(E286&gt;I286,E286&lt;&gt;U286),IF(RIGHT(VLOOKUP(A286,Test_Limits,5,FALSE),2)="PF","Fail","Info"),"Pass"))</f>
        <v>Pass</v>
      </c>
      <c r="K286" s="126"/>
      <c r="L286" s="126"/>
      <c r="Q286" s="11"/>
      <c r="R286" s="177">
        <f t="shared" si="40"/>
        <v>-1000000</v>
      </c>
      <c r="S286" s="177">
        <f t="shared" si="41"/>
        <v>1000000</v>
      </c>
      <c r="T286" s="178">
        <f>VLOOKUP(A286,Test_Limits,6,FALSE)</f>
        <v>1</v>
      </c>
      <c r="U286" s="178" t="str">
        <f>IF(VLOOKUP(A286,Test_Limits,7,FALSE)&lt;&gt;"",VLOOKUP(A286,Test_Limits,7,FALSE),"")</f>
        <v/>
      </c>
      <c r="V286" s="177">
        <f>IF(H286="",0,VLOOKUP(A286,Test_Limits,8,FALSE))</f>
        <v>0</v>
      </c>
      <c r="W286" s="177">
        <f t="shared" si="44"/>
        <v>0</v>
      </c>
      <c r="X286" s="177">
        <f>IF(J286="",0,VLOOKUP(A286,Test_Limits,9,FALSE))</f>
        <v>3</v>
      </c>
      <c r="Y286" s="177">
        <f t="shared" si="45"/>
        <v>3</v>
      </c>
    </row>
    <row r="287" spans="1:25" s="110" customFormat="1" ht="13.5" x14ac:dyDescent="0.25">
      <c r="A287" s="1" t="s">
        <v>693</v>
      </c>
      <c r="B287" s="3">
        <v>1</v>
      </c>
      <c r="C287" s="30" t="s">
        <v>1141</v>
      </c>
      <c r="D287" s="63">
        <f>IF(C287="","",MIN(B287:B287))</f>
        <v>1</v>
      </c>
      <c r="E287" s="60">
        <f>IF(C287="","",MAX(B287:B287))</f>
        <v>1</v>
      </c>
      <c r="F287" s="29">
        <f>IF(C287="","",IF(C287="    N/A","",IF(COUNTIF(B287:B287,"&gt;-1")&gt;0,ROUND((SUM(B287:B287)+COUNTIF(B287:B287,-1))/COUNTIF(B287:B287,"&gt;-1"),T287),ROUND(AVERAGE(B287:B287),T287))))</f>
        <v>1</v>
      </c>
      <c r="G287" s="63">
        <f>IF(F287="","",IF(VLOOKUP(A287,Test_Limits,2,FALSE)="","",VLOOKUP(A287,Test_Limits,2,FALSE)))</f>
        <v>1</v>
      </c>
      <c r="H287" s="49" t="str">
        <f>IF(G287="","",IF(AND(D287&lt;G287,D287&lt;&gt;U287),IF(LEFT(VLOOKUP(A287,Test_Limits,5,FALSE),2)="PF","Fail","Info"),"Pass"))</f>
        <v>Pass</v>
      </c>
      <c r="I287" s="60">
        <f>IF(F287="","",IF(VLOOKUP(A287,Test_Limits,3,FALSE)="","",VLOOKUP(A287,Test_Limits,3,FALSE)))</f>
        <v>1</v>
      </c>
      <c r="J287" s="49" t="str">
        <f>IF(I287="","",IF(AND(E287&gt;I287,E287&lt;&gt;U287),IF(RIGHT(VLOOKUP(A287,Test_Limits,5,FALSE),2)="PF","Fail","Info"),"Pass"))</f>
        <v>Pass</v>
      </c>
      <c r="K287" s="126"/>
      <c r="L287" s="126"/>
      <c r="Q287" s="11"/>
      <c r="R287" s="177">
        <f t="shared" si="40"/>
        <v>-1000000</v>
      </c>
      <c r="S287" s="177">
        <f t="shared" si="41"/>
        <v>1000000</v>
      </c>
      <c r="T287" s="178">
        <f>VLOOKUP(A287,Test_Limits,6,FALSE)</f>
        <v>0</v>
      </c>
      <c r="U287" s="178" t="str">
        <f>IF(VLOOKUP(A287,Test_Limits,7,FALSE)&lt;&gt;"",VLOOKUP(A287,Test_Limits,7,FALSE),"")</f>
        <v/>
      </c>
      <c r="V287" s="177">
        <f>IF(H287="",0,VLOOKUP(A287,Test_Limits,8,FALSE))</f>
        <v>0</v>
      </c>
      <c r="W287" s="177">
        <f t="shared" si="44"/>
        <v>0</v>
      </c>
      <c r="X287" s="177">
        <f>IF(J287="",0,VLOOKUP(A287,Test_Limits,9,FALSE))</f>
        <v>5</v>
      </c>
      <c r="Y287" s="177">
        <f t="shared" si="45"/>
        <v>5</v>
      </c>
    </row>
    <row r="288" spans="1:25" s="110" customFormat="1" ht="13.5" x14ac:dyDescent="0.25">
      <c r="A288" s="1" t="s">
        <v>677</v>
      </c>
      <c r="B288" s="3">
        <v>1</v>
      </c>
      <c r="C288" s="30" t="s">
        <v>1141</v>
      </c>
      <c r="D288" s="63">
        <f>IF(C288="","",MIN(B288:B288))</f>
        <v>1</v>
      </c>
      <c r="E288" s="60">
        <f>IF(C288="","",MAX(B288:B288))</f>
        <v>1</v>
      </c>
      <c r="F288" s="29">
        <f>IF(C288="","",IF(C288="    N/A","",IF(COUNTIF(B288:B288,"&gt;-1")&gt;0,ROUND((SUM(B288:B288)+COUNTIF(B288:B288,-1))/COUNTIF(B288:B288,"&gt;-1"),T288),ROUND(AVERAGE(B288:B288),T288))))</f>
        <v>1</v>
      </c>
      <c r="G288" s="63">
        <f>IF(F288="","",IF(VLOOKUP(A288,Test_Limits,2,FALSE)="","",VLOOKUP(A288,Test_Limits,2,FALSE)))</f>
        <v>1</v>
      </c>
      <c r="H288" s="49" t="str">
        <f>IF(G288="","",IF(AND(D288&lt;G288,D288&lt;&gt;U288),IF(LEFT(VLOOKUP(A288,Test_Limits,5,FALSE),2)="PF","Fail","Info"),"Pass"))</f>
        <v>Pass</v>
      </c>
      <c r="I288" s="60">
        <f>IF(F288="","",IF(VLOOKUP(A288,Test_Limits,3,FALSE)="","",VLOOKUP(A288,Test_Limits,3,FALSE)))</f>
        <v>1</v>
      </c>
      <c r="J288" s="49" t="str">
        <f>IF(I288="","",IF(AND(E288&gt;I288,E288&lt;&gt;U288),IF(RIGHT(VLOOKUP(A288,Test_Limits,5,FALSE),2)="PF","Fail","Info"),"Pass"))</f>
        <v>Pass</v>
      </c>
      <c r="K288" s="126"/>
      <c r="L288" s="126"/>
      <c r="Q288" s="11"/>
      <c r="R288" s="177">
        <f t="shared" si="40"/>
        <v>-1000000</v>
      </c>
      <c r="S288" s="177">
        <f t="shared" si="41"/>
        <v>1000000</v>
      </c>
      <c r="T288" s="178">
        <f>VLOOKUP(A288,Test_Limits,6,FALSE)</f>
        <v>0</v>
      </c>
      <c r="U288" s="178" t="str">
        <f>IF(VLOOKUP(A288,Test_Limits,7,FALSE)&lt;&gt;"",VLOOKUP(A288,Test_Limits,7,FALSE),"")</f>
        <v/>
      </c>
      <c r="V288" s="177">
        <f>IF(H288="",0,VLOOKUP(A288,Test_Limits,8,FALSE))</f>
        <v>0</v>
      </c>
      <c r="W288" s="177">
        <f t="shared" si="44"/>
        <v>0</v>
      </c>
      <c r="X288" s="177">
        <f>IF(J288="",0,VLOOKUP(A288,Test_Limits,9,FALSE))</f>
        <v>5</v>
      </c>
      <c r="Y288" s="177">
        <f t="shared" si="45"/>
        <v>5</v>
      </c>
    </row>
    <row r="289" spans="1:25" s="110" customFormat="1" ht="13.5" x14ac:dyDescent="0.25">
      <c r="A289" s="1" t="s">
        <v>688</v>
      </c>
      <c r="B289" s="3">
        <v>53.17</v>
      </c>
      <c r="C289" s="30" t="s">
        <v>1161</v>
      </c>
      <c r="D289" s="63">
        <f>IF(C289="","",MIN(B289:B289))</f>
        <v>53.17</v>
      </c>
      <c r="E289" s="60">
        <f>IF(C289="","",MAX(B289:B289))</f>
        <v>53.17</v>
      </c>
      <c r="F289" s="29">
        <f>IF(C289="","",IF(C289="    N/A","",IF(COUNTIF(B289:B289,"&gt;-1")&gt;0,ROUND((SUM(B289:B289)+COUNTIF(B289:B289,-1))/COUNTIF(B289:B289,"&gt;-1"),T289),ROUND(AVERAGE(B289:B289),T289))))</f>
        <v>53.2</v>
      </c>
      <c r="G289" s="63">
        <f>IF(F289="","",IF(VLOOKUP(A289,Test_Limits,2,FALSE)="","",VLOOKUP(A289,Test_Limits,2,FALSE)))</f>
        <v>52</v>
      </c>
      <c r="H289" s="49" t="str">
        <f>IF(G289="","",IF(AND(D289&lt;G289,D289&lt;&gt;U289),IF(LEFT(VLOOKUP(A289,Test_Limits,5,FALSE),2)="PF","Fail","Info"),"Pass"))</f>
        <v>Pass</v>
      </c>
      <c r="I289" s="60">
        <f>IF(F289="","",IF(VLOOKUP(A289,Test_Limits,3,FALSE)="","",VLOOKUP(A289,Test_Limits,3,FALSE)))</f>
        <v>57</v>
      </c>
      <c r="J289" s="49" t="str">
        <f>IF(I289="","",IF(AND(E289&gt;I289,E289&lt;&gt;U289),IF(RIGHT(VLOOKUP(A289,Test_Limits,5,FALSE),2)="PF","Fail","Info"),"Pass"))</f>
        <v>Pass</v>
      </c>
      <c r="K289" s="126"/>
      <c r="L289" s="126"/>
      <c r="Q289" s="11"/>
      <c r="R289" s="177">
        <f t="shared" si="40"/>
        <v>-1000000</v>
      </c>
      <c r="S289" s="177">
        <f t="shared" si="41"/>
        <v>1000000</v>
      </c>
      <c r="T289" s="178">
        <f>VLOOKUP(A289,Test_Limits,6,FALSE)</f>
        <v>1</v>
      </c>
      <c r="U289" s="178" t="str">
        <f>IF(VLOOKUP(A289,Test_Limits,7,FALSE)&lt;&gt;"",VLOOKUP(A289,Test_Limits,7,FALSE),"")</f>
        <v/>
      </c>
      <c r="V289" s="177">
        <f>IF(H289="",0,VLOOKUP(A289,Test_Limits,8,FALSE))</f>
        <v>0</v>
      </c>
      <c r="W289" s="177">
        <f t="shared" si="44"/>
        <v>0</v>
      </c>
      <c r="X289" s="177">
        <f>IF(J289="",0,VLOOKUP(A289,Test_Limits,9,FALSE))</f>
        <v>3</v>
      </c>
      <c r="Y289" s="177">
        <f t="shared" si="45"/>
        <v>3</v>
      </c>
    </row>
    <row r="290" spans="1:25" s="110" customFormat="1" ht="13.5" x14ac:dyDescent="0.25">
      <c r="A290" s="1" t="s">
        <v>694</v>
      </c>
      <c r="B290" s="3">
        <v>1</v>
      </c>
      <c r="C290" s="30" t="s">
        <v>1141</v>
      </c>
      <c r="D290" s="63">
        <f>IF(C290="","",MIN(B290:B290))</f>
        <v>1</v>
      </c>
      <c r="E290" s="60">
        <f>IF(C290="","",MAX(B290:B290))</f>
        <v>1</v>
      </c>
      <c r="F290" s="29">
        <f>IF(C290="","",IF(C290="    N/A","",IF(COUNTIF(B290:B290,"&gt;-1")&gt;0,ROUND((SUM(B290:B290)+COUNTIF(B290:B290,-1))/COUNTIF(B290:B290,"&gt;-1"),T290),ROUND(AVERAGE(B290:B290),T290))))</f>
        <v>1</v>
      </c>
      <c r="G290" s="63">
        <f>IF(F290="","",IF(VLOOKUP(A290,Test_Limits,2,FALSE)="","",VLOOKUP(A290,Test_Limits,2,FALSE)))</f>
        <v>1</v>
      </c>
      <c r="H290" s="49" t="str">
        <f>IF(G290="","",IF(AND(D290&lt;G290,D290&lt;&gt;U290),IF(LEFT(VLOOKUP(A290,Test_Limits,5,FALSE),2)="PF","Fail","Info"),"Pass"))</f>
        <v>Pass</v>
      </c>
      <c r="I290" s="60">
        <f>IF(F290="","",IF(VLOOKUP(A290,Test_Limits,3,FALSE)="","",VLOOKUP(A290,Test_Limits,3,FALSE)))</f>
        <v>1</v>
      </c>
      <c r="J290" s="49" t="str">
        <f>IF(I290="","",IF(AND(E290&gt;I290,E290&lt;&gt;U290),IF(RIGHT(VLOOKUP(A290,Test_Limits,5,FALSE),2)="PF","Fail","Info"),"Pass"))</f>
        <v>Pass</v>
      </c>
      <c r="K290" s="126"/>
      <c r="L290" s="126"/>
      <c r="Q290" s="11"/>
      <c r="R290" s="177">
        <f t="shared" si="40"/>
        <v>-1000000</v>
      </c>
      <c r="S290" s="177">
        <f t="shared" si="41"/>
        <v>1000000</v>
      </c>
      <c r="T290" s="178">
        <f>VLOOKUP(A290,Test_Limits,6,FALSE)</f>
        <v>0</v>
      </c>
      <c r="U290" s="178" t="str">
        <f>IF(VLOOKUP(A290,Test_Limits,7,FALSE)&lt;&gt;"",VLOOKUP(A290,Test_Limits,7,FALSE),"")</f>
        <v/>
      </c>
      <c r="V290" s="177">
        <f>IF(H290="",0,VLOOKUP(A290,Test_Limits,8,FALSE))</f>
        <v>0</v>
      </c>
      <c r="W290" s="177">
        <f t="shared" si="44"/>
        <v>0</v>
      </c>
      <c r="X290" s="177">
        <f>IF(J290="",0,VLOOKUP(A290,Test_Limits,9,FALSE))</f>
        <v>5</v>
      </c>
      <c r="Y290" s="177">
        <f t="shared" si="45"/>
        <v>5</v>
      </c>
    </row>
    <row r="291" spans="1:25" s="110" customFormat="1" ht="13.5" x14ac:dyDescent="0.25">
      <c r="A291" s="1" t="s">
        <v>681</v>
      </c>
      <c r="B291" s="3">
        <v>1</v>
      </c>
      <c r="C291" s="30" t="s">
        <v>1141</v>
      </c>
      <c r="D291" s="63">
        <f>IF(C291="","",MIN(B291:B291))</f>
        <v>1</v>
      </c>
      <c r="E291" s="60">
        <f>IF(C291="","",MAX(B291:B291))</f>
        <v>1</v>
      </c>
      <c r="F291" s="29">
        <f>IF(C291="","",IF(C291="    N/A","",IF(COUNTIF(B291:B291,"&gt;-1")&gt;0,ROUND((SUM(B291:B291)+COUNTIF(B291:B291,-1))/COUNTIF(B291:B291,"&gt;-1"),T291),ROUND(AVERAGE(B291:B291),T291))))</f>
        <v>1</v>
      </c>
      <c r="G291" s="63">
        <f>IF(F291="","",IF(VLOOKUP(A291,Test_Limits,2,FALSE)="","",VLOOKUP(A291,Test_Limits,2,FALSE)))</f>
        <v>1</v>
      </c>
      <c r="H291" s="49" t="str">
        <f>IF(G291="","",IF(AND(D291&lt;G291,D291&lt;&gt;U291),IF(LEFT(VLOOKUP(A291,Test_Limits,5,FALSE),2)="PF","Fail","Info"),"Pass"))</f>
        <v>Pass</v>
      </c>
      <c r="I291" s="60">
        <f>IF(F291="","",IF(VLOOKUP(A291,Test_Limits,3,FALSE)="","",VLOOKUP(A291,Test_Limits,3,FALSE)))</f>
        <v>1</v>
      </c>
      <c r="J291" s="49" t="str">
        <f>IF(I291="","",IF(AND(E291&gt;I291,E291&lt;&gt;U291),IF(RIGHT(VLOOKUP(A291,Test_Limits,5,FALSE),2)="PF","Fail","Info"),"Pass"))</f>
        <v>Pass</v>
      </c>
      <c r="K291" s="126"/>
      <c r="L291" s="126"/>
      <c r="Q291" s="11"/>
      <c r="R291" s="177">
        <f t="shared" si="40"/>
        <v>-1000000</v>
      </c>
      <c r="S291" s="177">
        <f t="shared" si="41"/>
        <v>1000000</v>
      </c>
      <c r="T291" s="178">
        <f>VLOOKUP(A291,Test_Limits,6,FALSE)</f>
        <v>0</v>
      </c>
      <c r="U291" s="178" t="str">
        <f>IF(VLOOKUP(A291,Test_Limits,7,FALSE)&lt;&gt;"",VLOOKUP(A291,Test_Limits,7,FALSE),"")</f>
        <v/>
      </c>
      <c r="V291" s="177">
        <f>IF(H291="",0,VLOOKUP(A291,Test_Limits,8,FALSE))</f>
        <v>0</v>
      </c>
      <c r="W291" s="177">
        <f t="shared" si="44"/>
        <v>0</v>
      </c>
      <c r="X291" s="177">
        <f>IF(J291="",0,VLOOKUP(A291,Test_Limits,9,FALSE))</f>
        <v>5</v>
      </c>
      <c r="Y291" s="177">
        <f t="shared" si="45"/>
        <v>5</v>
      </c>
    </row>
    <row r="292" spans="1:25" s="110" customFormat="1" ht="13.5" x14ac:dyDescent="0.25">
      <c r="A292" s="1" t="s">
        <v>682</v>
      </c>
      <c r="B292" s="3">
        <v>1</v>
      </c>
      <c r="C292" s="30" t="s">
        <v>1141</v>
      </c>
      <c r="D292" s="63">
        <f>IF(C292="","",MIN(B292:B292))</f>
        <v>1</v>
      </c>
      <c r="E292" s="60">
        <f>IF(C292="","",MAX(B292:B292))</f>
        <v>1</v>
      </c>
      <c r="F292" s="29">
        <f>IF(C292="","",IF(C292="    N/A","",IF(COUNTIF(B292:B292,"&gt;-1")&gt;0,ROUND((SUM(B292:B292)+COUNTIF(B292:B292,-1))/COUNTIF(B292:B292,"&gt;-1"),T292),ROUND(AVERAGE(B292:B292),T292))))</f>
        <v>1</v>
      </c>
      <c r="G292" s="63">
        <f>IF(F292="","",IF(VLOOKUP(A292,Test_Limits,2,FALSE)="","",VLOOKUP(A292,Test_Limits,2,FALSE)))</f>
        <v>1</v>
      </c>
      <c r="H292" s="49" t="str">
        <f>IF(G292="","",IF(AND(D292&lt;G292,D292&lt;&gt;U292),IF(LEFT(VLOOKUP(A292,Test_Limits,5,FALSE),2)="PF","Fail","Info"),"Pass"))</f>
        <v>Pass</v>
      </c>
      <c r="I292" s="60">
        <f>IF(F292="","",IF(VLOOKUP(A292,Test_Limits,3,FALSE)="","",VLOOKUP(A292,Test_Limits,3,FALSE)))</f>
        <v>1</v>
      </c>
      <c r="J292" s="49" t="str">
        <f>IF(I292="","",IF(AND(E292&gt;I292,E292&lt;&gt;U292),IF(RIGHT(VLOOKUP(A292,Test_Limits,5,FALSE),2)="PF","Fail","Info"),"Pass"))</f>
        <v>Pass</v>
      </c>
      <c r="K292" s="126"/>
      <c r="L292" s="126"/>
      <c r="Q292" s="11"/>
      <c r="R292" s="177">
        <f t="shared" ref="R292:R318" si="46">IF(H292="Info",G292,IF(J292="Info",G292,-1000000))</f>
        <v>-1000000</v>
      </c>
      <c r="S292" s="177">
        <f t="shared" ref="S292:S318" si="47">IF(H292="Info",I292,IF(J292="Info",I292,1000000))</f>
        <v>1000000</v>
      </c>
      <c r="T292" s="178">
        <f>VLOOKUP(A292,Test_Limits,6,FALSE)</f>
        <v>0</v>
      </c>
      <c r="U292" s="178" t="str">
        <f>IF(VLOOKUP(A292,Test_Limits,7,FALSE)&lt;&gt;"",VLOOKUP(A292,Test_Limits,7,FALSE),"")</f>
        <v/>
      </c>
      <c r="V292" s="177">
        <f>IF(H292="",0,VLOOKUP(A292,Test_Limits,8,FALSE))</f>
        <v>0</v>
      </c>
      <c r="W292" s="177">
        <f t="shared" si="44"/>
        <v>0</v>
      </c>
      <c r="X292" s="177">
        <f>IF(J292="",0,VLOOKUP(A292,Test_Limits,9,FALSE))</f>
        <v>5</v>
      </c>
      <c r="Y292" s="177">
        <f t="shared" si="45"/>
        <v>5</v>
      </c>
    </row>
    <row r="293" spans="1:25" s="110" customFormat="1" ht="13.5" x14ac:dyDescent="0.25">
      <c r="A293" s="1" t="s">
        <v>678</v>
      </c>
      <c r="B293" s="3">
        <v>1</v>
      </c>
      <c r="C293" s="30" t="s">
        <v>1141</v>
      </c>
      <c r="D293" s="63">
        <f>IF(C293="","",MIN(B293:B293))</f>
        <v>1</v>
      </c>
      <c r="E293" s="60">
        <f>IF(C293="","",MAX(B293:B293))</f>
        <v>1</v>
      </c>
      <c r="F293" s="29">
        <f>IF(C293="","",IF(C293="    N/A","",IF(COUNTIF(B293:B293,"&gt;-1")&gt;0,ROUND((SUM(B293:B293)+COUNTIF(B293:B293,-1))/COUNTIF(B293:B293,"&gt;-1"),T293),ROUND(AVERAGE(B293:B293),T293))))</f>
        <v>1</v>
      </c>
      <c r="G293" s="63">
        <f>IF(F293="","",IF(VLOOKUP(A293,Test_Limits,2,FALSE)="","",VLOOKUP(A293,Test_Limits,2,FALSE)))</f>
        <v>1</v>
      </c>
      <c r="H293" s="49" t="str">
        <f>IF(G293="","",IF(AND(D293&lt;G293,D293&lt;&gt;U293),IF(LEFT(VLOOKUP(A293,Test_Limits,5,FALSE),2)="PF","Fail","Info"),"Pass"))</f>
        <v>Pass</v>
      </c>
      <c r="I293" s="60">
        <f>IF(F293="","",IF(VLOOKUP(A293,Test_Limits,3,FALSE)="","",VLOOKUP(A293,Test_Limits,3,FALSE)))</f>
        <v>1</v>
      </c>
      <c r="J293" s="49" t="str">
        <f>IF(I293="","",IF(AND(E293&gt;I293,E293&lt;&gt;U293),IF(RIGHT(VLOOKUP(A293,Test_Limits,5,FALSE),2)="PF","Fail","Info"),"Pass"))</f>
        <v>Pass</v>
      </c>
      <c r="K293" s="126"/>
      <c r="L293" s="126"/>
      <c r="Q293" s="11"/>
      <c r="R293" s="177">
        <f t="shared" si="46"/>
        <v>-1000000</v>
      </c>
      <c r="S293" s="177">
        <f t="shared" si="47"/>
        <v>1000000</v>
      </c>
      <c r="T293" s="178">
        <f>VLOOKUP(A293,Test_Limits,6,FALSE)</f>
        <v>0</v>
      </c>
      <c r="U293" s="178" t="str">
        <f>IF(VLOOKUP(A293,Test_Limits,7,FALSE)&lt;&gt;"",VLOOKUP(A293,Test_Limits,7,FALSE),"")</f>
        <v/>
      </c>
      <c r="V293" s="177">
        <f>IF(H293="",0,VLOOKUP(A293,Test_Limits,8,FALSE))</f>
        <v>0</v>
      </c>
      <c r="W293" s="177">
        <f t="shared" si="44"/>
        <v>0</v>
      </c>
      <c r="X293" s="177">
        <f>IF(J293="",0,VLOOKUP(A293,Test_Limits,9,FALSE))</f>
        <v>5</v>
      </c>
      <c r="Y293" s="177">
        <f t="shared" si="45"/>
        <v>5</v>
      </c>
    </row>
    <row r="294" spans="1:25" s="110" customFormat="1" ht="13.5" x14ac:dyDescent="0.25">
      <c r="A294" s="1" t="s">
        <v>679</v>
      </c>
      <c r="B294" s="3">
        <v>1</v>
      </c>
      <c r="C294" s="30" t="s">
        <v>1141</v>
      </c>
      <c r="D294" s="63">
        <f>IF(C294="","",MIN(B294:B294))</f>
        <v>1</v>
      </c>
      <c r="E294" s="60">
        <f>IF(C294="","",MAX(B294:B294))</f>
        <v>1</v>
      </c>
      <c r="F294" s="29">
        <f>IF(C294="","",IF(C294="    N/A","",IF(COUNTIF(B294:B294,"&gt;-1")&gt;0,ROUND((SUM(B294:B294)+COUNTIF(B294:B294,-1))/COUNTIF(B294:B294,"&gt;-1"),T294),ROUND(AVERAGE(B294:B294),T294))))</f>
        <v>1</v>
      </c>
      <c r="G294" s="63">
        <f>IF(F294="","",IF(VLOOKUP(A294,Test_Limits,2,FALSE)="","",VLOOKUP(A294,Test_Limits,2,FALSE)))</f>
        <v>1</v>
      </c>
      <c r="H294" s="49" t="str">
        <f>IF(G294="","",IF(AND(D294&lt;G294,D294&lt;&gt;U294),IF(LEFT(VLOOKUP(A294,Test_Limits,5,FALSE),2)="PF","Fail","Info"),"Pass"))</f>
        <v>Pass</v>
      </c>
      <c r="I294" s="60">
        <f>IF(F294="","",IF(VLOOKUP(A294,Test_Limits,3,FALSE)="","",VLOOKUP(A294,Test_Limits,3,FALSE)))</f>
        <v>1</v>
      </c>
      <c r="J294" s="49" t="str">
        <f>IF(I294="","",IF(AND(E294&gt;I294,E294&lt;&gt;U294),IF(RIGHT(VLOOKUP(A294,Test_Limits,5,FALSE),2)="PF","Fail","Info"),"Pass"))</f>
        <v>Pass</v>
      </c>
      <c r="K294" s="126"/>
      <c r="L294" s="126"/>
      <c r="Q294" s="11"/>
      <c r="R294" s="177">
        <f t="shared" si="46"/>
        <v>-1000000</v>
      </c>
      <c r="S294" s="177">
        <f t="shared" si="47"/>
        <v>1000000</v>
      </c>
      <c r="T294" s="178">
        <f>VLOOKUP(A294,Test_Limits,6,FALSE)</f>
        <v>0</v>
      </c>
      <c r="U294" s="178" t="str">
        <f>IF(VLOOKUP(A294,Test_Limits,7,FALSE)&lt;&gt;"",VLOOKUP(A294,Test_Limits,7,FALSE),"")</f>
        <v/>
      </c>
      <c r="V294" s="177">
        <f>IF(H294="",0,VLOOKUP(A294,Test_Limits,8,FALSE))</f>
        <v>0</v>
      </c>
      <c r="W294" s="177">
        <f t="shared" si="44"/>
        <v>0</v>
      </c>
      <c r="X294" s="177">
        <f>IF(J294="",0,VLOOKUP(A294,Test_Limits,9,FALSE))</f>
        <v>5</v>
      </c>
      <c r="Y294" s="177">
        <f t="shared" si="45"/>
        <v>5</v>
      </c>
    </row>
    <row r="295" spans="1:25" s="110" customFormat="1" ht="13.5" x14ac:dyDescent="0.25">
      <c r="A295" s="1" t="s">
        <v>680</v>
      </c>
      <c r="B295" s="3">
        <v>1</v>
      </c>
      <c r="C295" s="30" t="s">
        <v>1141</v>
      </c>
      <c r="D295" s="63">
        <f>IF(C295="","",MIN(B295:B295))</f>
        <v>1</v>
      </c>
      <c r="E295" s="60">
        <f>IF(C295="","",MAX(B295:B295))</f>
        <v>1</v>
      </c>
      <c r="F295" s="29">
        <f>IF(C295="","",IF(C295="    N/A","",IF(COUNTIF(B295:B295,"&gt;-1")&gt;0,ROUND((SUM(B295:B295)+COUNTIF(B295:B295,-1))/COUNTIF(B295:B295,"&gt;-1"),T295),ROUND(AVERAGE(B295:B295),T295))))</f>
        <v>1</v>
      </c>
      <c r="G295" s="63">
        <f>IF(F295="","",IF(VLOOKUP(A295,Test_Limits,2,FALSE)="","",VLOOKUP(A295,Test_Limits,2,FALSE)))</f>
        <v>1</v>
      </c>
      <c r="H295" s="49" t="str">
        <f>IF(G295="","",IF(AND(D295&lt;G295,D295&lt;&gt;U295),IF(LEFT(VLOOKUP(A295,Test_Limits,5,FALSE),2)="PF","Fail","Info"),"Pass"))</f>
        <v>Pass</v>
      </c>
      <c r="I295" s="60">
        <f>IF(F295="","",IF(VLOOKUP(A295,Test_Limits,3,FALSE)="","",VLOOKUP(A295,Test_Limits,3,FALSE)))</f>
        <v>1</v>
      </c>
      <c r="J295" s="49" t="str">
        <f>IF(I295="","",IF(AND(E295&gt;I295,E295&lt;&gt;U295),IF(RIGHT(VLOOKUP(A295,Test_Limits,5,FALSE),2)="PF","Fail","Info"),"Pass"))</f>
        <v>Pass</v>
      </c>
      <c r="K295" s="126"/>
      <c r="L295" s="126"/>
      <c r="Q295" s="11"/>
      <c r="R295" s="177">
        <f t="shared" si="46"/>
        <v>-1000000</v>
      </c>
      <c r="S295" s="177">
        <f t="shared" si="47"/>
        <v>1000000</v>
      </c>
      <c r="T295" s="178">
        <f>VLOOKUP(A295,Test_Limits,6,FALSE)</f>
        <v>0</v>
      </c>
      <c r="U295" s="178" t="str">
        <f>IF(VLOOKUP(A295,Test_Limits,7,FALSE)&lt;&gt;"",VLOOKUP(A295,Test_Limits,7,FALSE),"")</f>
        <v/>
      </c>
      <c r="V295" s="177">
        <f>IF(H295="",0,VLOOKUP(A295,Test_Limits,8,FALSE))</f>
        <v>0</v>
      </c>
      <c r="W295" s="177">
        <f t="shared" si="44"/>
        <v>0</v>
      </c>
      <c r="X295" s="177">
        <f>IF(J295="",0,VLOOKUP(A295,Test_Limits,9,FALSE))</f>
        <v>5</v>
      </c>
      <c r="Y295" s="177">
        <f t="shared" si="45"/>
        <v>5</v>
      </c>
    </row>
    <row r="296" spans="1:25" s="110" customFormat="1" ht="13.5" x14ac:dyDescent="0.25">
      <c r="A296" s="1" t="s">
        <v>1170</v>
      </c>
      <c r="B296" s="3"/>
      <c r="C296" s="30"/>
      <c r="D296" s="63" t="str">
        <f>IF(C296="","",MIN(B296:B296))</f>
        <v/>
      </c>
      <c r="E296" s="60" t="str">
        <f>IF(C296="","",MAX(B296:B296))</f>
        <v/>
      </c>
      <c r="F296" s="29" t="str">
        <f>IF(C296="","",IF(C296="    N/A","",IF(COUNTIF(B296:B296,"&gt;-1")&gt;0,ROUND((SUM(B296:B296)+COUNTIF(B296:B296,-1))/COUNTIF(B296:B296,"&gt;-1"),T296),ROUND(AVERAGE(B296:B296),T296))))</f>
        <v/>
      </c>
      <c r="G296" s="63" t="str">
        <f>IF(F296="","",IF(VLOOKUP(A296,Test_Limits,2,FALSE)="","",VLOOKUP(A296,Test_Limits,2,FALSE)))</f>
        <v/>
      </c>
      <c r="H296" s="49" t="str">
        <f>IF(G296="","",IF(AND(D296&lt;G296,D296&lt;&gt;U296),IF(LEFT(VLOOKUP(A296,Test_Limits,5,FALSE),2)="PF","Fail","Info"),"Pass"))</f>
        <v/>
      </c>
      <c r="I296" s="60" t="str">
        <f>IF(F296="","",IF(VLOOKUP(A296,Test_Limits,3,FALSE)="","",VLOOKUP(A296,Test_Limits,3,FALSE)))</f>
        <v/>
      </c>
      <c r="J296" s="49" t="str">
        <f>IF(I296="","",IF(AND(E296&gt;I296,E296&lt;&gt;U296),IF(RIGHT(VLOOKUP(A296,Test_Limits,5,FALSE),2)="PF","Fail","Info"),"Pass"))</f>
        <v/>
      </c>
      <c r="K296" s="126"/>
      <c r="L296" s="126"/>
      <c r="Q296" s="11"/>
      <c r="R296" s="177">
        <f t="shared" si="46"/>
        <v>-1000000</v>
      </c>
      <c r="S296" s="177">
        <f t="shared" si="47"/>
        <v>1000000</v>
      </c>
      <c r="T296" s="178" t="e">
        <f>VLOOKUP(A296,Test_Limits,6,FALSE)</f>
        <v>#N/A</v>
      </c>
      <c r="U296" s="178" t="e">
        <f>IF(VLOOKUP(A296,Test_Limits,7,FALSE)&lt;&gt;"",VLOOKUP(A296,Test_Limits,7,FALSE),"")</f>
        <v>#N/A</v>
      </c>
      <c r="V296" s="177">
        <f>IF(H296="",0,VLOOKUP(A296,Test_Limits,8,FALSE))</f>
        <v>0</v>
      </c>
      <c r="W296" s="177">
        <f t="shared" si="44"/>
        <v>0</v>
      </c>
      <c r="X296" s="177">
        <f>IF(J296="",0,VLOOKUP(A296,Test_Limits,9,FALSE))</f>
        <v>0</v>
      </c>
      <c r="Y296" s="177">
        <f t="shared" si="45"/>
        <v>0</v>
      </c>
    </row>
    <row r="297" spans="1:25" s="110" customFormat="1" ht="13.5" x14ac:dyDescent="0.25">
      <c r="A297" s="1" t="s">
        <v>724</v>
      </c>
      <c r="B297" s="3">
        <v>6</v>
      </c>
      <c r="C297" s="30" t="s">
        <v>1143</v>
      </c>
      <c r="D297" s="63">
        <f>IF(C297="","",MIN(B297:B297))</f>
        <v>6</v>
      </c>
      <c r="E297" s="60">
        <f>IF(C297="","",MAX(B297:B297))</f>
        <v>6</v>
      </c>
      <c r="F297" s="29">
        <f>IF(C297="","",IF(C297="    N/A","",IF(COUNTIF(B297:B297,"&gt;-1")&gt;0,ROUND((SUM(B297:B297)+COUNTIF(B297:B297,-1))/COUNTIF(B297:B297,"&gt;-1"),T297),ROUND(AVERAGE(B297:B297),T297))))</f>
        <v>6</v>
      </c>
      <c r="G297" s="63">
        <f>IF(F297="","",IF(VLOOKUP(A297,Test_Limits,2,FALSE)="","",VLOOKUP(A297,Test_Limits,2,FALSE)))</f>
        <v>4</v>
      </c>
      <c r="H297" s="49" t="str">
        <f>IF(G297="","",IF(AND(D297&lt;G297,D297&lt;&gt;U297),IF(LEFT(VLOOKUP(A297,Test_Limits,5,FALSE),2)="PF","Fail","Info"),"Pass"))</f>
        <v>Pass</v>
      </c>
      <c r="I297" s="60">
        <f>IF(F297="","",IF(VLOOKUP(A297,Test_Limits,3,FALSE)="","",VLOOKUP(A297,Test_Limits,3,FALSE)))</f>
        <v>9</v>
      </c>
      <c r="J297" s="49" t="str">
        <f>IF(I297="","",IF(AND(E297&gt;I297,E297&lt;&gt;U297),IF(RIGHT(VLOOKUP(A297,Test_Limits,5,FALSE),2)="PF","Fail","Info"),"Pass"))</f>
        <v>Pass</v>
      </c>
      <c r="K297" s="126"/>
      <c r="L297" s="126"/>
      <c r="Q297" s="11"/>
      <c r="R297" s="177">
        <f t="shared" si="46"/>
        <v>-1000000</v>
      </c>
      <c r="S297" s="177">
        <f t="shared" si="47"/>
        <v>1000000</v>
      </c>
      <c r="T297" s="178">
        <f>VLOOKUP(A297,Test_Limits,6,FALSE)</f>
        <v>1</v>
      </c>
      <c r="U297" s="178" t="str">
        <f>IF(VLOOKUP(A297,Test_Limits,7,FALSE)&lt;&gt;"",VLOOKUP(A297,Test_Limits,7,FALSE),"")</f>
        <v/>
      </c>
      <c r="V297" s="177">
        <f>IF(H297="",0,VLOOKUP(A297,Test_Limits,8,FALSE))</f>
        <v>0</v>
      </c>
      <c r="W297" s="177">
        <f t="shared" si="44"/>
        <v>0</v>
      </c>
      <c r="X297" s="177">
        <f>IF(J297="",0,VLOOKUP(A297,Test_Limits,9,FALSE))</f>
        <v>3</v>
      </c>
      <c r="Y297" s="177">
        <f t="shared" si="45"/>
        <v>3</v>
      </c>
    </row>
    <row r="298" spans="1:25" s="110" customFormat="1" ht="13.5" x14ac:dyDescent="0.25">
      <c r="A298" s="1" t="s">
        <v>727</v>
      </c>
      <c r="B298" s="3">
        <v>-1</v>
      </c>
      <c r="C298" s="30" t="s">
        <v>1143</v>
      </c>
      <c r="D298" s="63">
        <f>IF(C298="","",MIN(B298:B298))</f>
        <v>-1</v>
      </c>
      <c r="E298" s="60">
        <f>IF(C298="","",MAX(B298:B298))</f>
        <v>-1</v>
      </c>
      <c r="F298" s="29">
        <f>IF(C298="","",IF(C298="    N/A","",IF(COUNTIF(B298:B298,"&gt;-1")&gt;0,ROUND((SUM(B298:B298)+COUNTIF(B298:B298,-1))/COUNTIF(B298:B298,"&gt;-1"),T298),ROUND(AVERAGE(B298:B298),T298))))</f>
        <v>-1</v>
      </c>
      <c r="G298" s="63">
        <f>IF(F298="","",IF(VLOOKUP(A298,Test_Limits,2,FALSE)="","",VLOOKUP(A298,Test_Limits,2,FALSE)))</f>
        <v>2</v>
      </c>
      <c r="H298" s="49" t="str">
        <f>IF(G298="","",IF(AND(D298&lt;G298,D298&lt;&gt;U298),IF(LEFT(VLOOKUP(A298,Test_Limits,5,FALSE),2)="PF","Fail","Info"),"Pass"))</f>
        <v>Pass</v>
      </c>
      <c r="I298" s="60">
        <f>IF(F298="","",IF(VLOOKUP(A298,Test_Limits,3,FALSE)="","",VLOOKUP(A298,Test_Limits,3,FALSE)))</f>
        <v>5</v>
      </c>
      <c r="J298" s="49" t="str">
        <f>IF(I298="","",IF(AND(E298&gt;I298,E298&lt;&gt;U298),IF(RIGHT(VLOOKUP(A298,Test_Limits,5,FALSE),2)="PF","Fail","Info"),"Pass"))</f>
        <v>Pass</v>
      </c>
      <c r="K298" s="126"/>
      <c r="L298" s="126"/>
      <c r="Q298" s="11"/>
      <c r="R298" s="177">
        <f t="shared" si="46"/>
        <v>-1000000</v>
      </c>
      <c r="S298" s="177">
        <f t="shared" si="47"/>
        <v>1000000</v>
      </c>
      <c r="T298" s="178">
        <f>VLOOKUP(A298,Test_Limits,6,FALSE)</f>
        <v>1</v>
      </c>
      <c r="U298" s="178">
        <f>IF(VLOOKUP(A298,Test_Limits,7,FALSE)&lt;&gt;"",VLOOKUP(A298,Test_Limits,7,FALSE),"")</f>
        <v>-1</v>
      </c>
      <c r="V298" s="177">
        <f>IF(H298="",0,VLOOKUP(A298,Test_Limits,8,FALSE))</f>
        <v>0</v>
      </c>
      <c r="W298" s="177">
        <f t="shared" si="44"/>
        <v>0</v>
      </c>
      <c r="X298" s="177">
        <f>IF(J298="",0,VLOOKUP(A298,Test_Limits,9,FALSE))</f>
        <v>3</v>
      </c>
      <c r="Y298" s="177">
        <f t="shared" si="45"/>
        <v>3</v>
      </c>
    </row>
    <row r="299" spans="1:25" s="110" customFormat="1" ht="13.5" x14ac:dyDescent="0.25">
      <c r="A299" s="1" t="s">
        <v>728</v>
      </c>
      <c r="B299" s="3">
        <v>-1</v>
      </c>
      <c r="C299" s="30" t="s">
        <v>1143</v>
      </c>
      <c r="D299" s="63">
        <f>IF(C299="","",MIN(B299:B299))</f>
        <v>-1</v>
      </c>
      <c r="E299" s="60">
        <f>IF(C299="","",MAX(B299:B299))</f>
        <v>-1</v>
      </c>
      <c r="F299" s="29">
        <f>IF(C299="","",IF(C299="    N/A","",IF(COUNTIF(B299:B299,"&gt;-1")&gt;0,ROUND((SUM(B299:B299)+COUNTIF(B299:B299,-1))/COUNTIF(B299:B299,"&gt;-1"),T299),ROUND(AVERAGE(B299:B299),T299))))</f>
        <v>-1</v>
      </c>
      <c r="G299" s="63">
        <f>IF(F299="","",IF(VLOOKUP(A299,Test_Limits,2,FALSE)="","",VLOOKUP(A299,Test_Limits,2,FALSE)))</f>
        <v>2</v>
      </c>
      <c r="H299" s="49" t="str">
        <f>IF(G299="","",IF(AND(D299&lt;G299,D299&lt;&gt;U299),IF(LEFT(VLOOKUP(A299,Test_Limits,5,FALSE),2)="PF","Fail","Info"),"Pass"))</f>
        <v>Pass</v>
      </c>
      <c r="I299" s="60">
        <f>IF(F299="","",IF(VLOOKUP(A299,Test_Limits,3,FALSE)="","",VLOOKUP(A299,Test_Limits,3,FALSE)))</f>
        <v>5</v>
      </c>
      <c r="J299" s="49" t="str">
        <f>IF(I299="","",IF(AND(E299&gt;I299,E299&lt;&gt;U299),IF(RIGHT(VLOOKUP(A299,Test_Limits,5,FALSE),2)="PF","Fail","Info"),"Pass"))</f>
        <v>Pass</v>
      </c>
      <c r="K299" s="126"/>
      <c r="L299" s="126"/>
      <c r="Q299" s="11"/>
      <c r="R299" s="177">
        <f t="shared" si="46"/>
        <v>-1000000</v>
      </c>
      <c r="S299" s="177">
        <f t="shared" si="47"/>
        <v>1000000</v>
      </c>
      <c r="T299" s="178">
        <f>VLOOKUP(A299,Test_Limits,6,FALSE)</f>
        <v>1</v>
      </c>
      <c r="U299" s="178">
        <f>IF(VLOOKUP(A299,Test_Limits,7,FALSE)&lt;&gt;"",VLOOKUP(A299,Test_Limits,7,FALSE),"")</f>
        <v>-1</v>
      </c>
      <c r="V299" s="177">
        <f>IF(H299="",0,VLOOKUP(A299,Test_Limits,8,FALSE))</f>
        <v>0</v>
      </c>
      <c r="W299" s="177">
        <f t="shared" si="44"/>
        <v>0</v>
      </c>
      <c r="X299" s="177">
        <f>IF(J299="",0,VLOOKUP(A299,Test_Limits,9,FALSE))</f>
        <v>3</v>
      </c>
      <c r="Y299" s="177">
        <f t="shared" si="45"/>
        <v>3</v>
      </c>
    </row>
    <row r="300" spans="1:25" s="110" customFormat="1" ht="13.5" x14ac:dyDescent="0.25">
      <c r="A300" s="1" t="s">
        <v>725</v>
      </c>
      <c r="B300" s="3">
        <v>8</v>
      </c>
      <c r="C300" s="30" t="s">
        <v>1143</v>
      </c>
      <c r="D300" s="63">
        <f>IF(C300="","",MIN(B300:B300))</f>
        <v>8</v>
      </c>
      <c r="E300" s="60">
        <f>IF(C300="","",MAX(B300:B300))</f>
        <v>8</v>
      </c>
      <c r="F300" s="29">
        <f>IF(C300="","",IF(C300="    N/A","",IF(COUNTIF(B300:B300,"&gt;-1")&gt;0,ROUND((SUM(B300:B300)+COUNTIF(B300:B300,-1))/COUNTIF(B300:B300,"&gt;-1"),T300),ROUND(AVERAGE(B300:B300),T300))))</f>
        <v>8</v>
      </c>
      <c r="G300" s="63">
        <f>IF(F300="","",IF(VLOOKUP(A300,Test_Limits,2,FALSE)="","",VLOOKUP(A300,Test_Limits,2,FALSE)))</f>
        <v>4</v>
      </c>
      <c r="H300" s="49" t="str">
        <f>IF(G300="","",IF(AND(D300&lt;G300,D300&lt;&gt;U300),IF(LEFT(VLOOKUP(A300,Test_Limits,5,FALSE),2)="PF","Fail","Info"),"Pass"))</f>
        <v>Pass</v>
      </c>
      <c r="I300" s="60">
        <f>IF(F300="","",IF(VLOOKUP(A300,Test_Limits,3,FALSE)="","",VLOOKUP(A300,Test_Limits,3,FALSE)))</f>
        <v>14</v>
      </c>
      <c r="J300" s="49" t="str">
        <f>IF(I300="","",IF(AND(E300&gt;I300,E300&lt;&gt;U300),IF(RIGHT(VLOOKUP(A300,Test_Limits,5,FALSE),2)="PF","Fail","Info"),"Pass"))</f>
        <v>Pass</v>
      </c>
      <c r="K300" s="126"/>
      <c r="L300" s="126"/>
      <c r="Q300" s="11"/>
      <c r="R300" s="177">
        <f t="shared" si="46"/>
        <v>-1000000</v>
      </c>
      <c r="S300" s="177">
        <f t="shared" si="47"/>
        <v>1000000</v>
      </c>
      <c r="T300" s="178">
        <f>VLOOKUP(A300,Test_Limits,6,FALSE)</f>
        <v>1</v>
      </c>
      <c r="U300" s="178" t="str">
        <f>IF(VLOOKUP(A300,Test_Limits,7,FALSE)&lt;&gt;"",VLOOKUP(A300,Test_Limits,7,FALSE),"")</f>
        <v/>
      </c>
      <c r="V300" s="177">
        <f>IF(H300="",0,VLOOKUP(A300,Test_Limits,8,FALSE))</f>
        <v>0</v>
      </c>
      <c r="W300" s="177">
        <f t="shared" si="44"/>
        <v>0</v>
      </c>
      <c r="X300" s="177">
        <f>IF(J300="",0,VLOOKUP(A300,Test_Limits,9,FALSE))</f>
        <v>3</v>
      </c>
      <c r="Y300" s="177">
        <f t="shared" si="45"/>
        <v>3</v>
      </c>
    </row>
    <row r="301" spans="1:25" s="110" customFormat="1" ht="13.5" x14ac:dyDescent="0.25">
      <c r="A301" s="1" t="s">
        <v>729</v>
      </c>
      <c r="B301" s="3">
        <v>4</v>
      </c>
      <c r="C301" s="30" t="s">
        <v>1143</v>
      </c>
      <c r="D301" s="63">
        <f>IF(C301="","",MIN(B301:B301))</f>
        <v>4</v>
      </c>
      <c r="E301" s="60">
        <f>IF(C301="","",MAX(B301:B301))</f>
        <v>4</v>
      </c>
      <c r="F301" s="29">
        <f>IF(C301="","",IF(C301="    N/A","",IF(COUNTIF(B301:B301,"&gt;-1")&gt;0,ROUND((SUM(B301:B301)+COUNTIF(B301:B301,-1))/COUNTIF(B301:B301,"&gt;-1"),T301),ROUND(AVERAGE(B301:B301),T301))))</f>
        <v>4</v>
      </c>
      <c r="G301" s="63">
        <f>IF(F301="","",IF(VLOOKUP(A301,Test_Limits,2,FALSE)="","",VLOOKUP(A301,Test_Limits,2,FALSE)))</f>
        <v>2</v>
      </c>
      <c r="H301" s="49" t="str">
        <f>IF(G301="","",IF(AND(D301&lt;G301,D301&lt;&gt;U301),IF(LEFT(VLOOKUP(A301,Test_Limits,5,FALSE),2)="PF","Fail","Info"),"Pass"))</f>
        <v>Pass</v>
      </c>
      <c r="I301" s="60">
        <f>IF(F301="","",IF(VLOOKUP(A301,Test_Limits,3,FALSE)="","",VLOOKUP(A301,Test_Limits,3,FALSE)))</f>
        <v>7</v>
      </c>
      <c r="J301" s="49" t="str">
        <f>IF(I301="","",IF(AND(E301&gt;I301,E301&lt;&gt;U301),IF(RIGHT(VLOOKUP(A301,Test_Limits,5,FALSE),2)="PF","Fail","Info"),"Pass"))</f>
        <v>Pass</v>
      </c>
      <c r="K301" s="126"/>
      <c r="L301" s="126"/>
      <c r="Q301" s="11"/>
      <c r="R301" s="177">
        <f t="shared" si="46"/>
        <v>-1000000</v>
      </c>
      <c r="S301" s="177">
        <f t="shared" si="47"/>
        <v>1000000</v>
      </c>
      <c r="T301" s="178">
        <f>VLOOKUP(A301,Test_Limits,6,FALSE)</f>
        <v>1</v>
      </c>
      <c r="U301" s="178" t="str">
        <f>IF(VLOOKUP(A301,Test_Limits,7,FALSE)&lt;&gt;"",VLOOKUP(A301,Test_Limits,7,FALSE),"")</f>
        <v/>
      </c>
      <c r="V301" s="177">
        <f>IF(H301="",0,VLOOKUP(A301,Test_Limits,8,FALSE))</f>
        <v>0</v>
      </c>
      <c r="W301" s="177">
        <f t="shared" si="44"/>
        <v>0</v>
      </c>
      <c r="X301" s="177">
        <f>IF(J301="",0,VLOOKUP(A301,Test_Limits,9,FALSE))</f>
        <v>3</v>
      </c>
      <c r="Y301" s="177">
        <f t="shared" si="45"/>
        <v>3</v>
      </c>
    </row>
    <row r="302" spans="1:25" s="110" customFormat="1" ht="13.5" x14ac:dyDescent="0.25">
      <c r="A302" s="1" t="s">
        <v>730</v>
      </c>
      <c r="B302" s="3">
        <v>4</v>
      </c>
      <c r="C302" s="30" t="s">
        <v>1143</v>
      </c>
      <c r="D302" s="63">
        <f>IF(C302="","",MIN(B302:B302))</f>
        <v>4</v>
      </c>
      <c r="E302" s="60">
        <f>IF(C302="","",MAX(B302:B302))</f>
        <v>4</v>
      </c>
      <c r="F302" s="29">
        <f>IF(C302="","",IF(C302="    N/A","",IF(COUNTIF(B302:B302,"&gt;-1")&gt;0,ROUND((SUM(B302:B302)+COUNTIF(B302:B302,-1))/COUNTIF(B302:B302,"&gt;-1"),T302),ROUND(AVERAGE(B302:B302),T302))))</f>
        <v>4</v>
      </c>
      <c r="G302" s="63">
        <f>IF(F302="","",IF(VLOOKUP(A302,Test_Limits,2,FALSE)="","",VLOOKUP(A302,Test_Limits,2,FALSE)))</f>
        <v>2</v>
      </c>
      <c r="H302" s="49" t="str">
        <f>IF(G302="","",IF(AND(D302&lt;G302,D302&lt;&gt;U302),IF(LEFT(VLOOKUP(A302,Test_Limits,5,FALSE),2)="PF","Fail","Info"),"Pass"))</f>
        <v>Pass</v>
      </c>
      <c r="I302" s="60">
        <f>IF(F302="","",IF(VLOOKUP(A302,Test_Limits,3,FALSE)="","",VLOOKUP(A302,Test_Limits,3,FALSE)))</f>
        <v>7</v>
      </c>
      <c r="J302" s="49" t="str">
        <f>IF(I302="","",IF(AND(E302&gt;I302,E302&lt;&gt;U302),IF(RIGHT(VLOOKUP(A302,Test_Limits,5,FALSE),2)="PF","Fail","Info"),"Pass"))</f>
        <v>Pass</v>
      </c>
      <c r="K302" s="126"/>
      <c r="L302" s="126"/>
      <c r="Q302" s="11"/>
      <c r="R302" s="177">
        <f t="shared" si="46"/>
        <v>-1000000</v>
      </c>
      <c r="S302" s="177">
        <f t="shared" si="47"/>
        <v>1000000</v>
      </c>
      <c r="T302" s="178">
        <f>VLOOKUP(A302,Test_Limits,6,FALSE)</f>
        <v>1</v>
      </c>
      <c r="U302" s="178" t="str">
        <f>IF(VLOOKUP(A302,Test_Limits,7,FALSE)&lt;&gt;"",VLOOKUP(A302,Test_Limits,7,FALSE),"")</f>
        <v/>
      </c>
      <c r="V302" s="177">
        <f>IF(H302="",0,VLOOKUP(A302,Test_Limits,8,FALSE))</f>
        <v>0</v>
      </c>
      <c r="W302" s="177">
        <f t="shared" si="44"/>
        <v>0</v>
      </c>
      <c r="X302" s="177">
        <f>IF(J302="",0,VLOOKUP(A302,Test_Limits,9,FALSE))</f>
        <v>3</v>
      </c>
      <c r="Y302" s="177">
        <f t="shared" si="45"/>
        <v>3</v>
      </c>
    </row>
    <row r="303" spans="1:25" s="110" customFormat="1" ht="13.5" x14ac:dyDescent="0.25">
      <c r="A303" s="1" t="s">
        <v>726</v>
      </c>
      <c r="B303" s="3">
        <v>8</v>
      </c>
      <c r="C303" s="30" t="s">
        <v>1143</v>
      </c>
      <c r="D303" s="63">
        <f>IF(C303="","",MIN(B303:B303))</f>
        <v>8</v>
      </c>
      <c r="E303" s="60">
        <f>IF(C303="","",MAX(B303:B303))</f>
        <v>8</v>
      </c>
      <c r="F303" s="29">
        <f>IF(C303="","",IF(C303="    N/A","",IF(COUNTIF(B303:B303,"&gt;-1")&gt;0,ROUND((SUM(B303:B303)+COUNTIF(B303:B303,-1))/COUNTIF(B303:B303,"&gt;-1"),T303),ROUND(AVERAGE(B303:B303),T303))))</f>
        <v>8</v>
      </c>
      <c r="G303" s="63">
        <f>IF(F303="","",IF(VLOOKUP(A303,Test_Limits,2,FALSE)="","",VLOOKUP(A303,Test_Limits,2,FALSE)))</f>
        <v>4</v>
      </c>
      <c r="H303" s="49" t="str">
        <f>IF(G303="","",IF(AND(D303&lt;G303,D303&lt;&gt;U303),IF(LEFT(VLOOKUP(A303,Test_Limits,5,FALSE),2)="PF","Fail","Info"),"Pass"))</f>
        <v>Pass</v>
      </c>
      <c r="I303" s="60">
        <f>IF(F303="","",IF(VLOOKUP(A303,Test_Limits,3,FALSE)="","",VLOOKUP(A303,Test_Limits,3,FALSE)))</f>
        <v>14</v>
      </c>
      <c r="J303" s="49" t="str">
        <f>IF(I303="","",IF(AND(E303&gt;I303,E303&lt;&gt;U303),IF(RIGHT(VLOOKUP(A303,Test_Limits,5,FALSE),2)="PF","Fail","Info"),"Pass"))</f>
        <v>Pass</v>
      </c>
      <c r="K303" s="126"/>
      <c r="L303" s="126"/>
      <c r="Q303" s="11"/>
      <c r="R303" s="177">
        <f t="shared" si="46"/>
        <v>-1000000</v>
      </c>
      <c r="S303" s="177">
        <f t="shared" si="47"/>
        <v>1000000</v>
      </c>
      <c r="T303" s="178">
        <f>VLOOKUP(A303,Test_Limits,6,FALSE)</f>
        <v>1</v>
      </c>
      <c r="U303" s="178" t="str">
        <f>IF(VLOOKUP(A303,Test_Limits,7,FALSE)&lt;&gt;"",VLOOKUP(A303,Test_Limits,7,FALSE),"")</f>
        <v/>
      </c>
      <c r="V303" s="177">
        <f>IF(H303="",0,VLOOKUP(A303,Test_Limits,8,FALSE))</f>
        <v>0</v>
      </c>
      <c r="W303" s="177">
        <f t="shared" si="44"/>
        <v>0</v>
      </c>
      <c r="X303" s="177">
        <f>IF(J303="",0,VLOOKUP(A303,Test_Limits,9,FALSE))</f>
        <v>3</v>
      </c>
      <c r="Y303" s="177">
        <f t="shared" si="45"/>
        <v>3</v>
      </c>
    </row>
    <row r="304" spans="1:25" s="110" customFormat="1" ht="13.5" x14ac:dyDescent="0.25">
      <c r="A304" s="1" t="s">
        <v>732</v>
      </c>
      <c r="B304" s="3">
        <v>4</v>
      </c>
      <c r="C304" s="30" t="s">
        <v>1143</v>
      </c>
      <c r="D304" s="63">
        <f>IF(C304="","",MIN(B304:B304))</f>
        <v>4</v>
      </c>
      <c r="E304" s="60">
        <f>IF(C304="","",MAX(B304:B304))</f>
        <v>4</v>
      </c>
      <c r="F304" s="29">
        <f>IF(C304="","",IF(C304="    N/A","",IF(COUNTIF(B304:B304,"&gt;-1")&gt;0,ROUND((SUM(B304:B304)+COUNTIF(B304:B304,-1))/COUNTIF(B304:B304,"&gt;-1"),T304),ROUND(AVERAGE(B304:B304),T304))))</f>
        <v>4</v>
      </c>
      <c r="G304" s="63">
        <f>IF(F304="","",IF(VLOOKUP(A304,Test_Limits,2,FALSE)="","",VLOOKUP(A304,Test_Limits,2,FALSE)))</f>
        <v>2</v>
      </c>
      <c r="H304" s="49" t="str">
        <f>IF(G304="","",IF(AND(D304&lt;G304,D304&lt;&gt;U304),IF(LEFT(VLOOKUP(A304,Test_Limits,5,FALSE),2)="PF","Fail","Info"),"Pass"))</f>
        <v>Pass</v>
      </c>
      <c r="I304" s="60">
        <f>IF(F304="","",IF(VLOOKUP(A304,Test_Limits,3,FALSE)="","",VLOOKUP(A304,Test_Limits,3,FALSE)))</f>
        <v>7</v>
      </c>
      <c r="J304" s="49" t="str">
        <f>IF(I304="","",IF(AND(E304&gt;I304,E304&lt;&gt;U304),IF(RIGHT(VLOOKUP(A304,Test_Limits,5,FALSE),2)="PF","Fail","Info"),"Pass"))</f>
        <v>Pass</v>
      </c>
      <c r="K304" s="126"/>
      <c r="L304" s="126"/>
      <c r="Q304" s="11"/>
      <c r="R304" s="177">
        <f t="shared" si="46"/>
        <v>-1000000</v>
      </c>
      <c r="S304" s="177">
        <f t="shared" si="47"/>
        <v>1000000</v>
      </c>
      <c r="T304" s="178">
        <f>VLOOKUP(A304,Test_Limits,6,FALSE)</f>
        <v>1</v>
      </c>
      <c r="U304" s="178" t="str">
        <f>IF(VLOOKUP(A304,Test_Limits,7,FALSE)&lt;&gt;"",VLOOKUP(A304,Test_Limits,7,FALSE),"")</f>
        <v/>
      </c>
      <c r="V304" s="177">
        <f>IF(H304="",0,VLOOKUP(A304,Test_Limits,8,FALSE))</f>
        <v>0</v>
      </c>
      <c r="W304" s="177">
        <f t="shared" si="44"/>
        <v>0</v>
      </c>
      <c r="X304" s="177">
        <f>IF(J304="",0,VLOOKUP(A304,Test_Limits,9,FALSE))</f>
        <v>3</v>
      </c>
      <c r="Y304" s="177">
        <f t="shared" si="45"/>
        <v>3</v>
      </c>
    </row>
    <row r="305" spans="1:25" s="110" customFormat="1" ht="13.5" x14ac:dyDescent="0.25">
      <c r="A305" s="1" t="s">
        <v>731</v>
      </c>
      <c r="B305" s="3">
        <v>5</v>
      </c>
      <c r="C305" s="30" t="s">
        <v>1143</v>
      </c>
      <c r="D305" s="63">
        <f>IF(C305="","",MIN(B305:B305))</f>
        <v>5</v>
      </c>
      <c r="E305" s="60">
        <f>IF(C305="","",MAX(B305:B305))</f>
        <v>5</v>
      </c>
      <c r="F305" s="29">
        <f>IF(C305="","",IF(C305="    N/A","",IF(COUNTIF(B305:B305,"&gt;-1")&gt;0,ROUND((SUM(B305:B305)+COUNTIF(B305:B305,-1))/COUNTIF(B305:B305,"&gt;-1"),T305),ROUND(AVERAGE(B305:B305),T305))))</f>
        <v>5</v>
      </c>
      <c r="G305" s="63">
        <f>IF(F305="","",IF(VLOOKUP(A305,Test_Limits,2,FALSE)="","",VLOOKUP(A305,Test_Limits,2,FALSE)))</f>
        <v>2</v>
      </c>
      <c r="H305" s="49" t="str">
        <f>IF(G305="","",IF(AND(D305&lt;G305,D305&lt;&gt;U305),IF(LEFT(VLOOKUP(A305,Test_Limits,5,FALSE),2)="PF","Fail","Info"),"Pass"))</f>
        <v>Pass</v>
      </c>
      <c r="I305" s="60">
        <f>IF(F305="","",IF(VLOOKUP(A305,Test_Limits,3,FALSE)="","",VLOOKUP(A305,Test_Limits,3,FALSE)))</f>
        <v>7</v>
      </c>
      <c r="J305" s="49" t="str">
        <f>IF(I305="","",IF(AND(E305&gt;I305,E305&lt;&gt;U305),IF(RIGHT(VLOOKUP(A305,Test_Limits,5,FALSE),2)="PF","Fail","Info"),"Pass"))</f>
        <v>Pass</v>
      </c>
      <c r="K305" s="126"/>
      <c r="L305" s="126"/>
      <c r="Q305" s="11"/>
      <c r="R305" s="177">
        <f t="shared" si="46"/>
        <v>-1000000</v>
      </c>
      <c r="S305" s="177">
        <f t="shared" si="47"/>
        <v>1000000</v>
      </c>
      <c r="T305" s="178">
        <f>VLOOKUP(A305,Test_Limits,6,FALSE)</f>
        <v>1</v>
      </c>
      <c r="U305" s="178" t="str">
        <f>IF(VLOOKUP(A305,Test_Limits,7,FALSE)&lt;&gt;"",VLOOKUP(A305,Test_Limits,7,FALSE),"")</f>
        <v/>
      </c>
      <c r="V305" s="177">
        <f>IF(H305="",0,VLOOKUP(A305,Test_Limits,8,FALSE))</f>
        <v>0</v>
      </c>
      <c r="W305" s="177">
        <f t="shared" si="44"/>
        <v>0</v>
      </c>
      <c r="X305" s="177">
        <f>IF(J305="",0,VLOOKUP(A305,Test_Limits,9,FALSE))</f>
        <v>3</v>
      </c>
      <c r="Y305" s="177">
        <f t="shared" si="45"/>
        <v>3</v>
      </c>
    </row>
    <row r="306" spans="1:25" s="110" customFormat="1" ht="13.5" x14ac:dyDescent="0.25">
      <c r="A306" s="1" t="s">
        <v>733</v>
      </c>
      <c r="B306" s="3">
        <v>4</v>
      </c>
      <c r="C306" s="30" t="s">
        <v>1143</v>
      </c>
      <c r="D306" s="63">
        <f>IF(C306="","",MIN(B306:B306))</f>
        <v>4</v>
      </c>
      <c r="E306" s="60">
        <f>IF(C306="","",MAX(B306:B306))</f>
        <v>4</v>
      </c>
      <c r="F306" s="29">
        <f>IF(C306="","",IF(C306="    N/A","",IF(COUNTIF(B306:B306,"&gt;-1")&gt;0,ROUND((SUM(B306:B306)+COUNTIF(B306:B306,-1))/COUNTIF(B306:B306,"&gt;-1"),T306),ROUND(AVERAGE(B306:B306),T306))))</f>
        <v>4</v>
      </c>
      <c r="G306" s="63">
        <f>IF(F306="","",IF(VLOOKUP(A306,Test_Limits,2,FALSE)="","",VLOOKUP(A306,Test_Limits,2,FALSE)))</f>
        <v>2</v>
      </c>
      <c r="H306" s="49" t="str">
        <f>IF(G306="","",IF(AND(D306&lt;G306,D306&lt;&gt;U306),IF(LEFT(VLOOKUP(A306,Test_Limits,5,FALSE),2)="PF","Fail","Info"),"Pass"))</f>
        <v>Pass</v>
      </c>
      <c r="I306" s="60">
        <f>IF(F306="","",IF(VLOOKUP(A306,Test_Limits,3,FALSE)="","",VLOOKUP(A306,Test_Limits,3,FALSE)))</f>
        <v>7</v>
      </c>
      <c r="J306" s="49" t="str">
        <f>IF(I306="","",IF(AND(E306&gt;I306,E306&lt;&gt;U306),IF(RIGHT(VLOOKUP(A306,Test_Limits,5,FALSE),2)="PF","Fail","Info"),"Pass"))</f>
        <v>Pass</v>
      </c>
      <c r="K306" s="126"/>
      <c r="L306" s="126"/>
      <c r="Q306" s="11"/>
      <c r="R306" s="177">
        <f t="shared" si="46"/>
        <v>-1000000</v>
      </c>
      <c r="S306" s="177">
        <f t="shared" si="47"/>
        <v>1000000</v>
      </c>
      <c r="T306" s="178">
        <f>VLOOKUP(A306,Test_Limits,6,FALSE)</f>
        <v>1</v>
      </c>
      <c r="U306" s="178" t="str">
        <f>IF(VLOOKUP(A306,Test_Limits,7,FALSE)&lt;&gt;"",VLOOKUP(A306,Test_Limits,7,FALSE),"")</f>
        <v/>
      </c>
      <c r="V306" s="177">
        <f>IF(H306="",0,VLOOKUP(A306,Test_Limits,8,FALSE))</f>
        <v>0</v>
      </c>
      <c r="W306" s="177">
        <f t="shared" si="44"/>
        <v>0</v>
      </c>
      <c r="X306" s="177">
        <f>IF(J306="",0,VLOOKUP(A306,Test_Limits,9,FALSE))</f>
        <v>3</v>
      </c>
      <c r="Y306" s="177">
        <f t="shared" si="45"/>
        <v>3</v>
      </c>
    </row>
    <row r="307" spans="1:25" s="110" customFormat="1" ht="13.5" x14ac:dyDescent="0.25">
      <c r="A307" s="1" t="s">
        <v>734</v>
      </c>
      <c r="B307" s="3">
        <v>4</v>
      </c>
      <c r="C307" s="30" t="s">
        <v>1143</v>
      </c>
      <c r="D307" s="63">
        <f>IF(C307="","",MIN(B307:B307))</f>
        <v>4</v>
      </c>
      <c r="E307" s="60">
        <f>IF(C307="","",MAX(B307:B307))</f>
        <v>4</v>
      </c>
      <c r="F307" s="29">
        <f>IF(C307="","",IF(C307="    N/A","",IF(COUNTIF(B307:B307,"&gt;-1")&gt;0,ROUND((SUM(B307:B307)+COUNTIF(B307:B307,-1))/COUNTIF(B307:B307,"&gt;-1"),T307),ROUND(AVERAGE(B307:B307),T307))))</f>
        <v>4</v>
      </c>
      <c r="G307" s="63">
        <f>IF(F307="","",IF(VLOOKUP(A307,Test_Limits,2,FALSE)="","",VLOOKUP(A307,Test_Limits,2,FALSE)))</f>
        <v>2</v>
      </c>
      <c r="H307" s="49" t="str">
        <f>IF(G307="","",IF(AND(D307&lt;G307,D307&lt;&gt;U307),IF(LEFT(VLOOKUP(A307,Test_Limits,5,FALSE),2)="PF","Fail","Info"),"Pass"))</f>
        <v>Pass</v>
      </c>
      <c r="I307" s="60">
        <f>IF(F307="","",IF(VLOOKUP(A307,Test_Limits,3,FALSE)="","",VLOOKUP(A307,Test_Limits,3,FALSE)))</f>
        <v>7</v>
      </c>
      <c r="J307" s="49" t="str">
        <f>IF(I307="","",IF(AND(E307&gt;I307,E307&lt;&gt;U307),IF(RIGHT(VLOOKUP(A307,Test_Limits,5,FALSE),2)="PF","Fail","Info"),"Pass"))</f>
        <v>Pass</v>
      </c>
      <c r="K307" s="126"/>
      <c r="L307" s="126"/>
      <c r="Q307" s="11"/>
      <c r="R307" s="177">
        <f t="shared" si="46"/>
        <v>-1000000</v>
      </c>
      <c r="S307" s="177">
        <f t="shared" si="47"/>
        <v>1000000</v>
      </c>
      <c r="T307" s="178">
        <f>VLOOKUP(A307,Test_Limits,6,FALSE)</f>
        <v>1</v>
      </c>
      <c r="U307" s="178" t="str">
        <f>IF(VLOOKUP(A307,Test_Limits,7,FALSE)&lt;&gt;"",VLOOKUP(A307,Test_Limits,7,FALSE),"")</f>
        <v/>
      </c>
      <c r="V307" s="177">
        <f>IF(H307="",0,VLOOKUP(A307,Test_Limits,8,FALSE))</f>
        <v>0</v>
      </c>
      <c r="W307" s="177">
        <f t="shared" si="44"/>
        <v>0</v>
      </c>
      <c r="X307" s="177">
        <f>IF(J307="",0,VLOOKUP(A307,Test_Limits,9,FALSE))</f>
        <v>3</v>
      </c>
      <c r="Y307" s="177">
        <f t="shared" si="45"/>
        <v>3</v>
      </c>
    </row>
    <row r="308" spans="1:25" s="110" customFormat="1" ht="13.5" x14ac:dyDescent="0.25">
      <c r="A308" s="1" t="s">
        <v>735</v>
      </c>
      <c r="B308" s="3">
        <v>1</v>
      </c>
      <c r="C308" s="30" t="s">
        <v>1141</v>
      </c>
      <c r="D308" s="63">
        <f>IF(C308="","",MIN(B308:B308))</f>
        <v>1</v>
      </c>
      <c r="E308" s="60">
        <f>IF(C308="","",MAX(B308:B308))</f>
        <v>1</v>
      </c>
      <c r="F308" s="29">
        <f>IF(C308="","",IF(C308="    N/A","",IF(COUNTIF(B308:B308,"&gt;-1")&gt;0,ROUND((SUM(B308:B308)+COUNTIF(B308:B308,-1))/COUNTIF(B308:B308,"&gt;-1"),T308),ROUND(AVERAGE(B308:B308),T308))))</f>
        <v>1</v>
      </c>
      <c r="G308" s="63">
        <f>IF(F308="","",IF(VLOOKUP(A308,Test_Limits,2,FALSE)="","",VLOOKUP(A308,Test_Limits,2,FALSE)))</f>
        <v>1</v>
      </c>
      <c r="H308" s="49" t="str">
        <f>IF(G308="","",IF(AND(D308&lt;G308,D308&lt;&gt;U308),IF(LEFT(VLOOKUP(A308,Test_Limits,5,FALSE),2)="PF","Fail","Info"),"Pass"))</f>
        <v>Pass</v>
      </c>
      <c r="I308" s="60">
        <f>IF(F308="","",IF(VLOOKUP(A308,Test_Limits,3,FALSE)="","",VLOOKUP(A308,Test_Limits,3,FALSE)))</f>
        <v>1</v>
      </c>
      <c r="J308" s="49" t="str">
        <f>IF(I308="","",IF(AND(E308&gt;I308,E308&lt;&gt;U308),IF(RIGHT(VLOOKUP(A308,Test_Limits,5,FALSE),2)="PF","Fail","Info"),"Pass"))</f>
        <v>Pass</v>
      </c>
      <c r="K308" s="126"/>
      <c r="L308" s="126"/>
      <c r="Q308" s="11"/>
      <c r="R308" s="177">
        <f t="shared" si="46"/>
        <v>-1000000</v>
      </c>
      <c r="S308" s="177">
        <f t="shared" si="47"/>
        <v>1000000</v>
      </c>
      <c r="T308" s="178">
        <f>VLOOKUP(A308,Test_Limits,6,FALSE)</f>
        <v>0</v>
      </c>
      <c r="U308" s="178" t="str">
        <f>IF(VLOOKUP(A308,Test_Limits,7,FALSE)&lt;&gt;"",VLOOKUP(A308,Test_Limits,7,FALSE),"")</f>
        <v/>
      </c>
      <c r="V308" s="177">
        <f>IF(H308="",0,VLOOKUP(A308,Test_Limits,8,FALSE))</f>
        <v>0</v>
      </c>
      <c r="W308" s="177">
        <f t="shared" si="44"/>
        <v>0</v>
      </c>
      <c r="X308" s="177">
        <f>IF(J308="",0,VLOOKUP(A308,Test_Limits,9,FALSE))</f>
        <v>1</v>
      </c>
      <c r="Y308" s="177">
        <f t="shared" si="45"/>
        <v>1</v>
      </c>
    </row>
    <row r="309" spans="1:25" s="110" customFormat="1" ht="13.5" x14ac:dyDescent="0.25">
      <c r="A309" s="1" t="s">
        <v>736</v>
      </c>
      <c r="B309" s="3">
        <v>1</v>
      </c>
      <c r="C309" s="30" t="s">
        <v>1141</v>
      </c>
      <c r="D309" s="63">
        <f>IF(C309="","",MIN(B309:B309))</f>
        <v>1</v>
      </c>
      <c r="E309" s="60">
        <f>IF(C309="","",MAX(B309:B309))</f>
        <v>1</v>
      </c>
      <c r="F309" s="29">
        <f>IF(C309="","",IF(C309="    N/A","",IF(COUNTIF(B309:B309,"&gt;-1")&gt;0,ROUND((SUM(B309:B309)+COUNTIF(B309:B309,-1))/COUNTIF(B309:B309,"&gt;-1"),T309),ROUND(AVERAGE(B309:B309),T309))))</f>
        <v>1</v>
      </c>
      <c r="G309" s="63">
        <f>IF(F309="","",IF(VLOOKUP(A309,Test_Limits,2,FALSE)="","",VLOOKUP(A309,Test_Limits,2,FALSE)))</f>
        <v>1</v>
      </c>
      <c r="H309" s="49" t="str">
        <f>IF(G309="","",IF(AND(D309&lt;G309,D309&lt;&gt;U309),IF(LEFT(VLOOKUP(A309,Test_Limits,5,FALSE),2)="PF","Fail","Info"),"Pass"))</f>
        <v>Pass</v>
      </c>
      <c r="I309" s="60">
        <f>IF(F309="","",IF(VLOOKUP(A309,Test_Limits,3,FALSE)="","",VLOOKUP(A309,Test_Limits,3,FALSE)))</f>
        <v>1</v>
      </c>
      <c r="J309" s="49" t="str">
        <f>IF(I309="","",IF(AND(E309&gt;I309,E309&lt;&gt;U309),IF(RIGHT(VLOOKUP(A309,Test_Limits,5,FALSE),2)="PF","Fail","Info"),"Pass"))</f>
        <v>Pass</v>
      </c>
      <c r="K309" s="126"/>
      <c r="L309" s="126"/>
      <c r="Q309" s="11"/>
      <c r="R309" s="177">
        <f t="shared" si="46"/>
        <v>-1000000</v>
      </c>
      <c r="S309" s="177">
        <f t="shared" si="47"/>
        <v>1000000</v>
      </c>
      <c r="T309" s="178">
        <f>VLOOKUP(A309,Test_Limits,6,FALSE)</f>
        <v>0</v>
      </c>
      <c r="U309" s="178" t="str">
        <f>IF(VLOOKUP(A309,Test_Limits,7,FALSE)&lt;&gt;"",VLOOKUP(A309,Test_Limits,7,FALSE),"")</f>
        <v/>
      </c>
      <c r="V309" s="177">
        <f>IF(H309="",0,VLOOKUP(A309,Test_Limits,8,FALSE))</f>
        <v>0</v>
      </c>
      <c r="W309" s="177">
        <f t="shared" si="44"/>
        <v>0</v>
      </c>
      <c r="X309" s="177">
        <f>IF(J309="",0,VLOOKUP(A309,Test_Limits,9,FALSE))</f>
        <v>1</v>
      </c>
      <c r="Y309" s="177">
        <f t="shared" si="45"/>
        <v>1</v>
      </c>
    </row>
    <row r="310" spans="1:25" s="110" customFormat="1" ht="13.5" x14ac:dyDescent="0.25">
      <c r="A310" s="1" t="s">
        <v>737</v>
      </c>
      <c r="B310" s="3">
        <v>1</v>
      </c>
      <c r="C310" s="30" t="s">
        <v>1141</v>
      </c>
      <c r="D310" s="63">
        <f>IF(C310="","",MIN(B310:B310))</f>
        <v>1</v>
      </c>
      <c r="E310" s="60">
        <f>IF(C310="","",MAX(B310:B310))</f>
        <v>1</v>
      </c>
      <c r="F310" s="29">
        <f>IF(C310="","",IF(C310="    N/A","",IF(COUNTIF(B310:B310,"&gt;-1")&gt;0,ROUND((SUM(B310:B310)+COUNTIF(B310:B310,-1))/COUNTIF(B310:B310,"&gt;-1"),T310),ROUND(AVERAGE(B310:B310),T310))))</f>
        <v>1</v>
      </c>
      <c r="G310" s="63">
        <f>IF(F310="","",IF(VLOOKUP(A310,Test_Limits,2,FALSE)="","",VLOOKUP(A310,Test_Limits,2,FALSE)))</f>
        <v>1</v>
      </c>
      <c r="H310" s="49" t="str">
        <f>IF(G310="","",IF(AND(D310&lt;G310,D310&lt;&gt;U310),IF(LEFT(VLOOKUP(A310,Test_Limits,5,FALSE),2)="PF","Fail","Info"),"Pass"))</f>
        <v>Pass</v>
      </c>
      <c r="I310" s="60">
        <f>IF(F310="","",IF(VLOOKUP(A310,Test_Limits,3,FALSE)="","",VLOOKUP(A310,Test_Limits,3,FALSE)))</f>
        <v>1</v>
      </c>
      <c r="J310" s="49" t="str">
        <f>IF(I310="","",IF(AND(E310&gt;I310,E310&lt;&gt;U310),IF(RIGHT(VLOOKUP(A310,Test_Limits,5,FALSE),2)="PF","Fail","Info"),"Pass"))</f>
        <v>Pass</v>
      </c>
      <c r="K310" s="126"/>
      <c r="L310" s="126"/>
      <c r="Q310" s="11"/>
      <c r="R310" s="177">
        <f t="shared" si="46"/>
        <v>-1000000</v>
      </c>
      <c r="S310" s="177">
        <f t="shared" si="47"/>
        <v>1000000</v>
      </c>
      <c r="T310" s="178">
        <f>VLOOKUP(A310,Test_Limits,6,FALSE)</f>
        <v>0</v>
      </c>
      <c r="U310" s="178" t="str">
        <f>IF(VLOOKUP(A310,Test_Limits,7,FALSE)&lt;&gt;"",VLOOKUP(A310,Test_Limits,7,FALSE),"")</f>
        <v/>
      </c>
      <c r="V310" s="177">
        <f>IF(H310="",0,VLOOKUP(A310,Test_Limits,8,FALSE))</f>
        <v>0</v>
      </c>
      <c r="W310" s="177">
        <f t="shared" si="44"/>
        <v>0</v>
      </c>
      <c r="X310" s="177">
        <f>IF(J310="",0,VLOOKUP(A310,Test_Limits,9,FALSE))</f>
        <v>1</v>
      </c>
      <c r="Y310" s="177">
        <f t="shared" si="45"/>
        <v>1</v>
      </c>
    </row>
    <row r="311" spans="1:25" s="110" customFormat="1" ht="13.5" x14ac:dyDescent="0.25">
      <c r="A311" s="1" t="s">
        <v>738</v>
      </c>
      <c r="B311" s="3">
        <v>1</v>
      </c>
      <c r="C311" s="30" t="s">
        <v>1141</v>
      </c>
      <c r="D311" s="63">
        <f>IF(C311="","",MIN(B311:B311))</f>
        <v>1</v>
      </c>
      <c r="E311" s="60">
        <f>IF(C311="","",MAX(B311:B311))</f>
        <v>1</v>
      </c>
      <c r="F311" s="29">
        <f>IF(C311="","",IF(C311="    N/A","",IF(COUNTIF(B311:B311,"&gt;-1")&gt;0,ROUND((SUM(B311:B311)+COUNTIF(B311:B311,-1))/COUNTIF(B311:B311,"&gt;-1"),T311),ROUND(AVERAGE(B311:B311),T311))))</f>
        <v>1</v>
      </c>
      <c r="G311" s="63">
        <f>IF(F311="","",IF(VLOOKUP(A311,Test_Limits,2,FALSE)="","",VLOOKUP(A311,Test_Limits,2,FALSE)))</f>
        <v>1</v>
      </c>
      <c r="H311" s="49" t="str">
        <f>IF(G311="","",IF(AND(D311&lt;G311,D311&lt;&gt;U311),IF(LEFT(VLOOKUP(A311,Test_Limits,5,FALSE),2)="PF","Fail","Info"),"Pass"))</f>
        <v>Pass</v>
      </c>
      <c r="I311" s="60">
        <f>IF(F311="","",IF(VLOOKUP(A311,Test_Limits,3,FALSE)="","",VLOOKUP(A311,Test_Limits,3,FALSE)))</f>
        <v>1</v>
      </c>
      <c r="J311" s="49" t="str">
        <f>IF(I311="","",IF(AND(E311&gt;I311,E311&lt;&gt;U311),IF(RIGHT(VLOOKUP(A311,Test_Limits,5,FALSE),2)="PF","Fail","Info"),"Pass"))</f>
        <v>Pass</v>
      </c>
      <c r="K311" s="126"/>
      <c r="L311" s="126"/>
      <c r="Q311" s="11"/>
      <c r="R311" s="177">
        <f t="shared" si="46"/>
        <v>-1000000</v>
      </c>
      <c r="S311" s="177">
        <f t="shared" si="47"/>
        <v>1000000</v>
      </c>
      <c r="T311" s="178">
        <f>VLOOKUP(A311,Test_Limits,6,FALSE)</f>
        <v>0</v>
      </c>
      <c r="U311" s="178" t="str">
        <f>IF(VLOOKUP(A311,Test_Limits,7,FALSE)&lt;&gt;"",VLOOKUP(A311,Test_Limits,7,FALSE),"")</f>
        <v/>
      </c>
      <c r="V311" s="177">
        <f>IF(H311="",0,VLOOKUP(A311,Test_Limits,8,FALSE))</f>
        <v>0</v>
      </c>
      <c r="W311" s="177">
        <f t="shared" si="44"/>
        <v>0</v>
      </c>
      <c r="X311" s="177">
        <f>IF(J311="",0,VLOOKUP(A311,Test_Limits,9,FALSE))</f>
        <v>1</v>
      </c>
      <c r="Y311" s="177">
        <f t="shared" si="45"/>
        <v>1</v>
      </c>
    </row>
    <row r="312" spans="1:25" s="110" customFormat="1" ht="13.5" x14ac:dyDescent="0.25">
      <c r="A312" s="1" t="s">
        <v>1171</v>
      </c>
      <c r="B312" s="3"/>
      <c r="C312" s="30"/>
      <c r="D312" s="63" t="str">
        <f>IF(C312="","",MIN(B312:B312))</f>
        <v/>
      </c>
      <c r="E312" s="60" t="str">
        <f>IF(C312="","",MAX(B312:B312))</f>
        <v/>
      </c>
      <c r="F312" s="29" t="str">
        <f>IF(C312="","",IF(C312="    N/A","",IF(COUNTIF(B312:B312,"&gt;-1")&gt;0,ROUND((SUM(B312:B312)+COUNTIF(B312:B312,-1))/COUNTIF(B312:B312,"&gt;-1"),T312),ROUND(AVERAGE(B312:B312),T312))))</f>
        <v/>
      </c>
      <c r="G312" s="63" t="str">
        <f>IF(F312="","",IF(VLOOKUP(A312,Test_Limits,2,FALSE)="","",VLOOKUP(A312,Test_Limits,2,FALSE)))</f>
        <v/>
      </c>
      <c r="H312" s="49" t="str">
        <f>IF(G312="","",IF(AND(D312&lt;G312,D312&lt;&gt;U312),IF(LEFT(VLOOKUP(A312,Test_Limits,5,FALSE),2)="PF","Fail","Info"),"Pass"))</f>
        <v/>
      </c>
      <c r="I312" s="60" t="str">
        <f>IF(F312="","",IF(VLOOKUP(A312,Test_Limits,3,FALSE)="","",VLOOKUP(A312,Test_Limits,3,FALSE)))</f>
        <v/>
      </c>
      <c r="J312" s="49" t="str">
        <f>IF(I312="","",IF(AND(E312&gt;I312,E312&lt;&gt;U312),IF(RIGHT(VLOOKUP(A312,Test_Limits,5,FALSE),2)="PF","Fail","Info"),"Pass"))</f>
        <v/>
      </c>
      <c r="K312" s="126"/>
      <c r="L312" s="126"/>
      <c r="Q312" s="11"/>
      <c r="R312" s="177">
        <f t="shared" si="46"/>
        <v>-1000000</v>
      </c>
      <c r="S312" s="177">
        <f t="shared" si="47"/>
        <v>1000000</v>
      </c>
      <c r="T312" s="178" t="e">
        <f>VLOOKUP(A312,Test_Limits,6,FALSE)</f>
        <v>#N/A</v>
      </c>
      <c r="U312" s="178" t="e">
        <f>IF(VLOOKUP(A312,Test_Limits,7,FALSE)&lt;&gt;"",VLOOKUP(A312,Test_Limits,7,FALSE),"")</f>
        <v>#N/A</v>
      </c>
      <c r="V312" s="177">
        <f>IF(H312="",0,VLOOKUP(A312,Test_Limits,8,FALSE))</f>
        <v>0</v>
      </c>
      <c r="W312" s="177">
        <f t="shared" si="44"/>
        <v>0</v>
      </c>
      <c r="X312" s="177">
        <f>IF(J312="",0,VLOOKUP(A312,Test_Limits,9,FALSE))</f>
        <v>0</v>
      </c>
      <c r="Y312" s="177">
        <f t="shared" si="45"/>
        <v>0</v>
      </c>
    </row>
    <row r="313" spans="1:25" s="110" customFormat="1" ht="13.5" x14ac:dyDescent="0.25">
      <c r="A313" s="1" t="s">
        <v>739</v>
      </c>
      <c r="B313" s="3">
        <v>361.3</v>
      </c>
      <c r="C313" s="30" t="s">
        <v>1149</v>
      </c>
      <c r="D313" s="63">
        <f>IF(C313="","",MIN(B313:B313))</f>
        <v>361.3</v>
      </c>
      <c r="E313" s="60">
        <f>IF(C313="","",MAX(B313:B313))</f>
        <v>361.3</v>
      </c>
      <c r="F313" s="29">
        <f>IF(C313="","",IF(C313="    N/A","",IF(COUNTIF(B313:B313,"&gt;-1")&gt;0,ROUND((SUM(B313:B313)+COUNTIF(B313:B313,-1))/COUNTIF(B313:B313,"&gt;-1"),T313),ROUND(AVERAGE(B313:B313),T313))))</f>
        <v>361.3</v>
      </c>
      <c r="G313" s="63">
        <f>IF(F313="","",IF(VLOOKUP(A313,Test_Limits,2,FALSE)="","",VLOOKUP(A313,Test_Limits,2,FALSE)))</f>
        <v>320</v>
      </c>
      <c r="H313" s="49" t="str">
        <f>IF(G313="","",IF(AND(D313&lt;G313,D313&lt;&gt;U313),IF(LEFT(VLOOKUP(A313,Test_Limits,5,FALSE),2)="PF","Fail","Info"),"Pass"))</f>
        <v>Pass</v>
      </c>
      <c r="I313" s="60">
        <f>IF(F313="","",IF(VLOOKUP(A313,Test_Limits,3,FALSE)="","",VLOOKUP(A313,Test_Limits,3,FALSE)))</f>
        <v>400</v>
      </c>
      <c r="J313" s="49" t="str">
        <f>IF(I313="","",IF(AND(E313&gt;I313,E313&lt;&gt;U313),IF(RIGHT(VLOOKUP(A313,Test_Limits,5,FALSE),2)="PF","Fail","Info"),"Pass"))</f>
        <v>Pass</v>
      </c>
      <c r="K313" s="126"/>
      <c r="L313" s="126"/>
      <c r="Q313" s="11"/>
      <c r="R313" s="177">
        <f t="shared" si="46"/>
        <v>-1000000</v>
      </c>
      <c r="S313" s="177">
        <f t="shared" si="47"/>
        <v>1000000</v>
      </c>
      <c r="T313" s="178">
        <f>VLOOKUP(A313,Test_Limits,6,FALSE)</f>
        <v>1</v>
      </c>
      <c r="U313" s="178">
        <f>IF(VLOOKUP(A313,Test_Limits,7,FALSE)&lt;&gt;"",VLOOKUP(A313,Test_Limits,7,FALSE),"")</f>
        <v>-1</v>
      </c>
      <c r="V313" s="177">
        <f>IF(H313="",0,VLOOKUP(A313,Test_Limits,8,FALSE))</f>
        <v>3</v>
      </c>
      <c r="W313" s="177">
        <f t="shared" si="44"/>
        <v>3</v>
      </c>
      <c r="X313" s="177">
        <f>IF(J313="",0,VLOOKUP(A313,Test_Limits,9,FALSE))</f>
        <v>1</v>
      </c>
      <c r="Y313" s="177">
        <f t="shared" si="45"/>
        <v>1</v>
      </c>
    </row>
    <row r="314" spans="1:25" s="110" customFormat="1" ht="13.5" x14ac:dyDescent="0.25">
      <c r="A314" s="1" t="s">
        <v>740</v>
      </c>
      <c r="B314" s="3">
        <v>-1</v>
      </c>
      <c r="C314" s="30" t="s">
        <v>1149</v>
      </c>
      <c r="D314" s="63">
        <f>IF(C314="","",MIN(B314:B314))</f>
        <v>-1</v>
      </c>
      <c r="E314" s="60">
        <f>IF(C314="","",MAX(B314:B314))</f>
        <v>-1</v>
      </c>
      <c r="F314" s="29">
        <f>IF(C314="","",IF(C314="    N/A","",IF(COUNTIF(B314:B314,"&gt;-1")&gt;0,ROUND((SUM(B314:B314)+COUNTIF(B314:B314,-1))/COUNTIF(B314:B314,"&gt;-1"),T314),ROUND(AVERAGE(B314:B314),T314))))</f>
        <v>-1</v>
      </c>
      <c r="G314" s="63">
        <f>IF(F314="","",IF(VLOOKUP(A314,Test_Limits,2,FALSE)="","",VLOOKUP(A314,Test_Limits,2,FALSE)))</f>
        <v>320</v>
      </c>
      <c r="H314" s="49" t="str">
        <f>IF(G314="","",IF(AND(D314&lt;G314,D314&lt;&gt;U314),IF(LEFT(VLOOKUP(A314,Test_Limits,5,FALSE),2)="PF","Fail","Info"),"Pass"))</f>
        <v>Pass</v>
      </c>
      <c r="I314" s="60">
        <f>IF(F314="","",IF(VLOOKUP(A314,Test_Limits,3,FALSE)="","",VLOOKUP(A314,Test_Limits,3,FALSE)))</f>
        <v>400</v>
      </c>
      <c r="J314" s="49" t="str">
        <f>IF(I314="","",IF(AND(E314&gt;I314,E314&lt;&gt;U314),IF(RIGHT(VLOOKUP(A314,Test_Limits,5,FALSE),2)="PF","Fail","Info"),"Pass"))</f>
        <v>Pass</v>
      </c>
      <c r="K314" s="126"/>
      <c r="L314" s="126"/>
      <c r="Q314" s="11"/>
      <c r="R314" s="177">
        <f t="shared" si="46"/>
        <v>-1000000</v>
      </c>
      <c r="S314" s="177">
        <f t="shared" si="47"/>
        <v>1000000</v>
      </c>
      <c r="T314" s="178">
        <f>VLOOKUP(A314,Test_Limits,6,FALSE)</f>
        <v>1</v>
      </c>
      <c r="U314" s="178">
        <f>IF(VLOOKUP(A314,Test_Limits,7,FALSE)&lt;&gt;"",VLOOKUP(A314,Test_Limits,7,FALSE),"")</f>
        <v>-1</v>
      </c>
      <c r="V314" s="177">
        <f>IF(H314="",0,VLOOKUP(A314,Test_Limits,8,FALSE))</f>
        <v>3</v>
      </c>
      <c r="W314" s="177">
        <f t="shared" si="44"/>
        <v>3</v>
      </c>
      <c r="X314" s="177">
        <f>IF(J314="",0,VLOOKUP(A314,Test_Limits,9,FALSE))</f>
        <v>1</v>
      </c>
      <c r="Y314" s="177">
        <f t="shared" si="45"/>
        <v>1</v>
      </c>
    </row>
    <row r="315" spans="1:25" s="110" customFormat="1" ht="13.5" x14ac:dyDescent="0.25">
      <c r="A315" s="1" t="s">
        <v>741</v>
      </c>
      <c r="B315" s="3">
        <v>361.3</v>
      </c>
      <c r="C315" s="30" t="s">
        <v>1149</v>
      </c>
      <c r="D315" s="63">
        <f>IF(C315="","",MIN(B315:B315))</f>
        <v>361.3</v>
      </c>
      <c r="E315" s="60">
        <f>IF(C315="","",MAX(B315:B315))</f>
        <v>361.3</v>
      </c>
      <c r="F315" s="29">
        <f>IF(C315="","",IF(C315="    N/A","",IF(COUNTIF(B315:B315,"&gt;-1")&gt;0,ROUND((SUM(B315:B315)+COUNTIF(B315:B315,-1))/COUNTIF(B315:B315,"&gt;-1"),T315),ROUND(AVERAGE(B315:B315),T315))))</f>
        <v>361.3</v>
      </c>
      <c r="G315" s="63">
        <f>IF(F315="","",IF(VLOOKUP(A315,Test_Limits,2,FALSE)="","",VLOOKUP(A315,Test_Limits,2,FALSE)))</f>
        <v>320</v>
      </c>
      <c r="H315" s="49" t="str">
        <f>IF(G315="","",IF(AND(D315&lt;G315,D315&lt;&gt;U315),IF(LEFT(VLOOKUP(A315,Test_Limits,5,FALSE),2)="PF","Fail","Info"),"Pass"))</f>
        <v>Pass</v>
      </c>
      <c r="I315" s="60">
        <f>IF(F315="","",IF(VLOOKUP(A315,Test_Limits,3,FALSE)="","",VLOOKUP(A315,Test_Limits,3,FALSE)))</f>
        <v>400</v>
      </c>
      <c r="J315" s="49" t="str">
        <f>IF(I315="","",IF(AND(E315&gt;I315,E315&lt;&gt;U315),IF(RIGHT(VLOOKUP(A315,Test_Limits,5,FALSE),2)="PF","Fail","Info"),"Pass"))</f>
        <v>Pass</v>
      </c>
      <c r="K315" s="126"/>
      <c r="L315" s="126"/>
      <c r="Q315" s="11"/>
      <c r="R315" s="177">
        <f t="shared" si="46"/>
        <v>-1000000</v>
      </c>
      <c r="S315" s="177">
        <f t="shared" si="47"/>
        <v>1000000</v>
      </c>
      <c r="T315" s="178">
        <f>VLOOKUP(A315,Test_Limits,6,FALSE)</f>
        <v>1</v>
      </c>
      <c r="U315" s="178" t="str">
        <f>IF(VLOOKUP(A315,Test_Limits,7,FALSE)&lt;&gt;"",VLOOKUP(A315,Test_Limits,7,FALSE),"")</f>
        <v/>
      </c>
      <c r="V315" s="177">
        <f>IF(H315="",0,VLOOKUP(A315,Test_Limits,8,FALSE))</f>
        <v>3</v>
      </c>
      <c r="W315" s="177">
        <f t="shared" si="44"/>
        <v>3</v>
      </c>
      <c r="X315" s="177">
        <f>IF(J315="",0,VLOOKUP(A315,Test_Limits,9,FALSE))</f>
        <v>1</v>
      </c>
      <c r="Y315" s="177">
        <f t="shared" si="45"/>
        <v>1</v>
      </c>
    </row>
    <row r="316" spans="1:25" s="110" customFormat="1" ht="13.5" x14ac:dyDescent="0.25">
      <c r="A316" s="1" t="s">
        <v>742</v>
      </c>
      <c r="B316" s="3">
        <v>361.3</v>
      </c>
      <c r="C316" s="30" t="s">
        <v>1149</v>
      </c>
      <c r="D316" s="63">
        <f>IF(C316="","",MIN(B316:B316))</f>
        <v>361.3</v>
      </c>
      <c r="E316" s="60">
        <f>IF(C316="","",MAX(B316:B316))</f>
        <v>361.3</v>
      </c>
      <c r="F316" s="29">
        <f>IF(C316="","",IF(C316="    N/A","",IF(COUNTIF(B316:B316,"&gt;-1")&gt;0,ROUND((SUM(B316:B316)+COUNTIF(B316:B316,-1))/COUNTIF(B316:B316,"&gt;-1"),T316),ROUND(AVERAGE(B316:B316),T316))))</f>
        <v>361.3</v>
      </c>
      <c r="G316" s="63">
        <f>IF(F316="","",IF(VLOOKUP(A316,Test_Limits,2,FALSE)="","",VLOOKUP(A316,Test_Limits,2,FALSE)))</f>
        <v>320</v>
      </c>
      <c r="H316" s="49" t="str">
        <f>IF(G316="","",IF(AND(D316&lt;G316,D316&lt;&gt;U316),IF(LEFT(VLOOKUP(A316,Test_Limits,5,FALSE),2)="PF","Fail","Info"),"Pass"))</f>
        <v>Pass</v>
      </c>
      <c r="I316" s="60">
        <f>IF(F316="","",IF(VLOOKUP(A316,Test_Limits,3,FALSE)="","",VLOOKUP(A316,Test_Limits,3,FALSE)))</f>
        <v>400</v>
      </c>
      <c r="J316" s="49" t="str">
        <f>IF(I316="","",IF(AND(E316&gt;I316,E316&lt;&gt;U316),IF(RIGHT(VLOOKUP(A316,Test_Limits,5,FALSE),2)="PF","Fail","Info"),"Pass"))</f>
        <v>Pass</v>
      </c>
      <c r="K316" s="126"/>
      <c r="L316" s="126"/>
      <c r="Q316" s="11"/>
      <c r="R316" s="177">
        <f t="shared" si="46"/>
        <v>-1000000</v>
      </c>
      <c r="S316" s="177">
        <f t="shared" si="47"/>
        <v>1000000</v>
      </c>
      <c r="T316" s="178">
        <f>VLOOKUP(A316,Test_Limits,6,FALSE)</f>
        <v>1</v>
      </c>
      <c r="U316" s="178" t="str">
        <f>IF(VLOOKUP(A316,Test_Limits,7,FALSE)&lt;&gt;"",VLOOKUP(A316,Test_Limits,7,FALSE),"")</f>
        <v/>
      </c>
      <c r="V316" s="177">
        <f>IF(H316="",0,VLOOKUP(A316,Test_Limits,8,FALSE))</f>
        <v>3</v>
      </c>
      <c r="W316" s="177">
        <f t="shared" si="44"/>
        <v>3</v>
      </c>
      <c r="X316" s="177">
        <f>IF(J316="",0,VLOOKUP(A316,Test_Limits,9,FALSE))</f>
        <v>1</v>
      </c>
      <c r="Y316" s="177">
        <f t="shared" si="45"/>
        <v>1</v>
      </c>
    </row>
    <row r="317" spans="1:25" s="110" customFormat="1" ht="13.5" x14ac:dyDescent="0.25">
      <c r="A317" s="1" t="s">
        <v>743</v>
      </c>
      <c r="B317" s="3">
        <v>361.3</v>
      </c>
      <c r="C317" s="30" t="s">
        <v>1149</v>
      </c>
      <c r="D317" s="63">
        <f>IF(C317="","",MIN(B317:B317))</f>
        <v>361.3</v>
      </c>
      <c r="E317" s="60">
        <f>IF(C317="","",MAX(B317:B317))</f>
        <v>361.3</v>
      </c>
      <c r="F317" s="29">
        <f>IF(C317="","",IF(C317="    N/A","",IF(COUNTIF(B317:B317,"&gt;-1")&gt;0,ROUND((SUM(B317:B317)+COUNTIF(B317:B317,-1))/COUNTIF(B317:B317,"&gt;-1"),T317),ROUND(AVERAGE(B317:B317),T317))))</f>
        <v>361.3</v>
      </c>
      <c r="G317" s="63">
        <f>IF(F317="","",IF(VLOOKUP(A317,Test_Limits,2,FALSE)="","",VLOOKUP(A317,Test_Limits,2,FALSE)))</f>
        <v>320</v>
      </c>
      <c r="H317" s="49" t="str">
        <f>IF(G317="","",IF(AND(D317&lt;G317,D317&lt;&gt;U317),IF(LEFT(VLOOKUP(A317,Test_Limits,5,FALSE),2)="PF","Fail","Info"),"Pass"))</f>
        <v>Pass</v>
      </c>
      <c r="I317" s="60">
        <f>IF(F317="","",IF(VLOOKUP(A317,Test_Limits,3,FALSE)="","",VLOOKUP(A317,Test_Limits,3,FALSE)))</f>
        <v>400</v>
      </c>
      <c r="J317" s="49" t="str">
        <f>IF(I317="","",IF(AND(E317&gt;I317,E317&lt;&gt;U317),IF(RIGHT(VLOOKUP(A317,Test_Limits,5,FALSE),2)="PF","Fail","Info"),"Pass"))</f>
        <v>Pass</v>
      </c>
      <c r="K317" s="126"/>
      <c r="L317" s="126"/>
      <c r="Q317" s="11"/>
      <c r="R317" s="177">
        <f t="shared" si="46"/>
        <v>-1000000</v>
      </c>
      <c r="S317" s="177">
        <f t="shared" si="47"/>
        <v>1000000</v>
      </c>
      <c r="T317" s="178">
        <f>VLOOKUP(A317,Test_Limits,6,FALSE)</f>
        <v>1</v>
      </c>
      <c r="U317" s="178" t="str">
        <f>IF(VLOOKUP(A317,Test_Limits,7,FALSE)&lt;&gt;"",VLOOKUP(A317,Test_Limits,7,FALSE),"")</f>
        <v/>
      </c>
      <c r="V317" s="177">
        <f>IF(H317="",0,VLOOKUP(A317,Test_Limits,8,FALSE))</f>
        <v>3</v>
      </c>
      <c r="W317" s="177">
        <f t="shared" si="44"/>
        <v>3</v>
      </c>
      <c r="X317" s="177">
        <f>IF(J317="",0,VLOOKUP(A317,Test_Limits,9,FALSE))</f>
        <v>1</v>
      </c>
      <c r="Y317" s="177">
        <f t="shared" si="45"/>
        <v>1</v>
      </c>
    </row>
    <row r="318" spans="1:25" s="110" customFormat="1" ht="13.5" x14ac:dyDescent="0.25">
      <c r="A318" s="1" t="s">
        <v>744</v>
      </c>
      <c r="B318" s="3">
        <v>361.3</v>
      </c>
      <c r="C318" s="30" t="s">
        <v>1149</v>
      </c>
      <c r="D318" s="63">
        <f>IF(C318="","",MIN(B318:B318))</f>
        <v>361.3</v>
      </c>
      <c r="E318" s="60">
        <f>IF(C318="","",MAX(B318:B318))</f>
        <v>361.3</v>
      </c>
      <c r="F318" s="29">
        <f>IF(C318="","",IF(C318="    N/A","",IF(COUNTIF(B318:B318,"&gt;-1")&gt;0,ROUND((SUM(B318:B318)+COUNTIF(B318:B318,-1))/COUNTIF(B318:B318,"&gt;-1"),T318),ROUND(AVERAGE(B318:B318),T318))))</f>
        <v>361.3</v>
      </c>
      <c r="G318" s="63">
        <f>IF(F318="","",IF(VLOOKUP(A318,Test_Limits,2,FALSE)="","",VLOOKUP(A318,Test_Limits,2,FALSE)))</f>
        <v>320</v>
      </c>
      <c r="H318" s="49" t="str">
        <f>IF(G318="","",IF(AND(D318&lt;G318,D318&lt;&gt;U318),IF(LEFT(VLOOKUP(A318,Test_Limits,5,FALSE),2)="PF","Fail","Info"),"Pass"))</f>
        <v>Pass</v>
      </c>
      <c r="I318" s="60">
        <f>IF(F318="","",IF(VLOOKUP(A318,Test_Limits,3,FALSE)="","",VLOOKUP(A318,Test_Limits,3,FALSE)))</f>
        <v>400</v>
      </c>
      <c r="J318" s="49" t="str">
        <f>IF(I318="","",IF(AND(E318&gt;I318,E318&lt;&gt;U318),IF(RIGHT(VLOOKUP(A318,Test_Limits,5,FALSE),2)="PF","Fail","Info"),"Pass"))</f>
        <v>Pass</v>
      </c>
      <c r="K318" s="126"/>
      <c r="L318" s="126"/>
      <c r="Q318" s="11"/>
      <c r="R318" s="177">
        <f t="shared" si="46"/>
        <v>-1000000</v>
      </c>
      <c r="S318" s="177">
        <f t="shared" si="47"/>
        <v>1000000</v>
      </c>
      <c r="T318" s="178">
        <f>VLOOKUP(A318,Test_Limits,6,FALSE)</f>
        <v>1</v>
      </c>
      <c r="U318" s="178" t="str">
        <f>IF(VLOOKUP(A318,Test_Limits,7,FALSE)&lt;&gt;"",VLOOKUP(A318,Test_Limits,7,FALSE),"")</f>
        <v/>
      </c>
      <c r="V318" s="177">
        <f>IF(H318="",0,VLOOKUP(A318,Test_Limits,8,FALSE))</f>
        <v>3</v>
      </c>
      <c r="W318" s="177">
        <f t="shared" si="44"/>
        <v>3</v>
      </c>
      <c r="X318" s="177">
        <f>IF(J318="",0,VLOOKUP(A318,Test_Limits,9,FALSE))</f>
        <v>1</v>
      </c>
      <c r="Y318" s="177">
        <f t="shared" si="45"/>
        <v>1</v>
      </c>
    </row>
    <row r="319" spans="1:25" s="110" customFormat="1" ht="13.5" x14ac:dyDescent="0.25">
      <c r="A319" s="1" t="s">
        <v>745</v>
      </c>
      <c r="B319" s="3">
        <v>361.3</v>
      </c>
      <c r="C319" s="30" t="s">
        <v>1149</v>
      </c>
      <c r="D319" s="63">
        <f>IF(C319="","",MIN(B319:B319))</f>
        <v>361.3</v>
      </c>
      <c r="E319" s="60">
        <f>IF(C319="","",MAX(B319:B319))</f>
        <v>361.3</v>
      </c>
      <c r="F319" s="29">
        <f>IF(C319="","",IF(C319="    N/A","",IF(COUNTIF(B319:B319,"&gt;-1")&gt;0,ROUND((SUM(B319:B319)+COUNTIF(B319:B319,-1))/COUNTIF(B319:B319,"&gt;-1"),T319),ROUND(AVERAGE(B319:B319),T319))))</f>
        <v>361.3</v>
      </c>
      <c r="G319" s="63">
        <f>IF(F319="","",IF(VLOOKUP(A319,Test_Limits,2,FALSE)="","",VLOOKUP(A319,Test_Limits,2,FALSE)))</f>
        <v>320</v>
      </c>
      <c r="H319" s="49" t="str">
        <f>IF(G319="","",IF(AND(D319&lt;G319,D319&lt;&gt;U319),IF(LEFT(VLOOKUP(A319,Test_Limits,5,FALSE),2)="PF","Fail","Info"),"Pass"))</f>
        <v>Pass</v>
      </c>
      <c r="I319" s="60">
        <f>IF(F319="","",IF(VLOOKUP(A319,Test_Limits,3,FALSE)="","",VLOOKUP(A319,Test_Limits,3,FALSE)))</f>
        <v>400</v>
      </c>
      <c r="J319" s="49" t="str">
        <f>IF(I319="","",IF(AND(E319&gt;I319,E319&lt;&gt;U319),IF(RIGHT(VLOOKUP(A319,Test_Limits,5,FALSE),2)="PF","Fail","Info"),"Pass"))</f>
        <v>Pass</v>
      </c>
      <c r="K319" s="126"/>
      <c r="L319" s="126"/>
      <c r="Q319" s="11"/>
      <c r="R319" s="177">
        <f t="shared" si="40"/>
        <v>-1000000</v>
      </c>
      <c r="S319" s="177">
        <f t="shared" si="41"/>
        <v>1000000</v>
      </c>
      <c r="T319" s="178">
        <f>VLOOKUP(A319,Test_Limits,6,FALSE)</f>
        <v>1</v>
      </c>
      <c r="U319" s="178" t="str">
        <f>IF(VLOOKUP(A319,Test_Limits,7,FALSE)&lt;&gt;"",VLOOKUP(A319,Test_Limits,7,FALSE),"")</f>
        <v/>
      </c>
      <c r="V319" s="177">
        <f>IF(H319="",0,VLOOKUP(A319,Test_Limits,8,FALSE))</f>
        <v>3</v>
      </c>
      <c r="W319" s="177">
        <f t="shared" si="44"/>
        <v>3</v>
      </c>
      <c r="X319" s="177">
        <f>IF(J319="",0,VLOOKUP(A319,Test_Limits,9,FALSE))</f>
        <v>1</v>
      </c>
      <c r="Y319" s="177">
        <f t="shared" si="45"/>
        <v>1</v>
      </c>
    </row>
    <row r="320" spans="1:25" s="110" customFormat="1" ht="13.5" x14ac:dyDescent="0.25">
      <c r="A320" s="1" t="s">
        <v>746</v>
      </c>
      <c r="B320" s="3">
        <v>1</v>
      </c>
      <c r="C320" s="30" t="s">
        <v>1141</v>
      </c>
      <c r="D320" s="63">
        <f>IF(C320="","",MIN(B320:B320))</f>
        <v>1</v>
      </c>
      <c r="E320" s="60">
        <f>IF(C320="","",MAX(B320:B320))</f>
        <v>1</v>
      </c>
      <c r="F320" s="29">
        <f>IF(C320="","",IF(C320="    N/A","",IF(COUNTIF(B320:B320,"&gt;-1")&gt;0,ROUND((SUM(B320:B320)+COUNTIF(B320:B320,-1))/COUNTIF(B320:B320,"&gt;-1"),T320),ROUND(AVERAGE(B320:B320),T320))))</f>
        <v>1</v>
      </c>
      <c r="G320" s="63">
        <f>IF(F320="","",IF(VLOOKUP(A320,Test_Limits,2,FALSE)="","",VLOOKUP(A320,Test_Limits,2,FALSE)))</f>
        <v>0</v>
      </c>
      <c r="H320" s="49" t="str">
        <f>IF(G320="","",IF(AND(D320&lt;G320,D320&lt;&gt;U320),IF(LEFT(VLOOKUP(A320,Test_Limits,5,FALSE),2)="PF","Fail","Info"),"Pass"))</f>
        <v>Pass</v>
      </c>
      <c r="I320" s="60">
        <f>IF(F320="","",IF(VLOOKUP(A320,Test_Limits,3,FALSE)="","",VLOOKUP(A320,Test_Limits,3,FALSE)))</f>
        <v>1</v>
      </c>
      <c r="J320" s="49" t="str">
        <f>IF(I320="","",IF(AND(E320&gt;I320,E320&lt;&gt;U320),IF(RIGHT(VLOOKUP(A320,Test_Limits,5,FALSE),2)="PF","Fail","Info"),"Pass"))</f>
        <v>Pass</v>
      </c>
      <c r="K320" s="126"/>
      <c r="L320" s="126"/>
      <c r="Q320" s="11"/>
      <c r="R320" s="177">
        <f t="shared" si="40"/>
        <v>-1000000</v>
      </c>
      <c r="S320" s="177">
        <f t="shared" si="41"/>
        <v>1000000</v>
      </c>
      <c r="T320" s="178">
        <f>VLOOKUP(A320,Test_Limits,6,FALSE)</f>
        <v>0</v>
      </c>
      <c r="U320" s="178" t="str">
        <f>IF(VLOOKUP(A320,Test_Limits,7,FALSE)&lt;&gt;"",VLOOKUP(A320,Test_Limits,7,FALSE),"")</f>
        <v/>
      </c>
      <c r="V320" s="177">
        <f>IF(H320="",0,VLOOKUP(A320,Test_Limits,8,FALSE))</f>
        <v>0</v>
      </c>
      <c r="W320" s="177">
        <f t="shared" si="44"/>
        <v>0</v>
      </c>
      <c r="X320" s="177">
        <f>IF(J320="",0,VLOOKUP(A320,Test_Limits,9,FALSE))</f>
        <v>0</v>
      </c>
      <c r="Y320" s="177">
        <f t="shared" si="45"/>
        <v>0</v>
      </c>
    </row>
    <row r="321" spans="1:25" s="110" customFormat="1" ht="13.5" x14ac:dyDescent="0.25">
      <c r="A321" s="1" t="s">
        <v>747</v>
      </c>
      <c r="B321" s="3">
        <v>361.3</v>
      </c>
      <c r="C321" s="30" t="s">
        <v>1149</v>
      </c>
      <c r="D321" s="63">
        <f>IF(C321="","",MIN(B321:B321))</f>
        <v>361.3</v>
      </c>
      <c r="E321" s="60">
        <f>IF(C321="","",MAX(B321:B321))</f>
        <v>361.3</v>
      </c>
      <c r="F321" s="29">
        <f>IF(C321="","",IF(C321="    N/A","",IF(COUNTIF(B321:B321,"&gt;-1")&gt;0,ROUND((SUM(B321:B321)+COUNTIF(B321:B321,-1))/COUNTIF(B321:B321,"&gt;-1"),T321),ROUND(AVERAGE(B321:B321),T321))))</f>
        <v>361.3</v>
      </c>
      <c r="G321" s="63">
        <f>IF(F321="","",IF(VLOOKUP(A321,Test_Limits,2,FALSE)="","",VLOOKUP(A321,Test_Limits,2,FALSE)))</f>
        <v>320</v>
      </c>
      <c r="H321" s="49" t="str">
        <f>IF(G321="","",IF(AND(D321&lt;G321,D321&lt;&gt;U321),IF(LEFT(VLOOKUP(A321,Test_Limits,5,FALSE),2)="PF","Fail","Info"),"Pass"))</f>
        <v>Pass</v>
      </c>
      <c r="I321" s="60">
        <f>IF(F321="","",IF(VLOOKUP(A321,Test_Limits,3,FALSE)="","",VLOOKUP(A321,Test_Limits,3,FALSE)))</f>
        <v>400</v>
      </c>
      <c r="J321" s="49" t="str">
        <f>IF(I321="","",IF(AND(E321&gt;I321,E321&lt;&gt;U321),IF(RIGHT(VLOOKUP(A321,Test_Limits,5,FALSE),2)="PF","Fail","Info"),"Pass"))</f>
        <v>Pass</v>
      </c>
      <c r="K321" s="126"/>
      <c r="L321" s="126"/>
      <c r="Q321" s="11"/>
      <c r="R321" s="177">
        <f t="shared" si="40"/>
        <v>-1000000</v>
      </c>
      <c r="S321" s="177">
        <f t="shared" si="41"/>
        <v>1000000</v>
      </c>
      <c r="T321" s="178">
        <f>VLOOKUP(A321,Test_Limits,6,FALSE)</f>
        <v>1</v>
      </c>
      <c r="U321" s="178" t="str">
        <f>IF(VLOOKUP(A321,Test_Limits,7,FALSE)&lt;&gt;"",VLOOKUP(A321,Test_Limits,7,FALSE),"")</f>
        <v/>
      </c>
      <c r="V321" s="177">
        <f>IF(H321="",0,VLOOKUP(A321,Test_Limits,8,FALSE))</f>
        <v>3</v>
      </c>
      <c r="W321" s="177">
        <f t="shared" si="44"/>
        <v>3</v>
      </c>
      <c r="X321" s="177">
        <f>IF(J321="",0,VLOOKUP(A321,Test_Limits,9,FALSE))</f>
        <v>1</v>
      </c>
      <c r="Y321" s="177">
        <f t="shared" si="45"/>
        <v>1</v>
      </c>
    </row>
    <row r="322" spans="1:25" s="110" customFormat="1" ht="13.5" x14ac:dyDescent="0.25">
      <c r="A322" s="1" t="s">
        <v>748</v>
      </c>
      <c r="B322" s="3">
        <v>1</v>
      </c>
      <c r="C322" s="30" t="s">
        <v>1141</v>
      </c>
      <c r="D322" s="63">
        <f>IF(C322="","",MIN(B322:B322))</f>
        <v>1</v>
      </c>
      <c r="E322" s="60">
        <f>IF(C322="","",MAX(B322:B322))</f>
        <v>1</v>
      </c>
      <c r="F322" s="29">
        <f>IF(C322="","",IF(C322="    N/A","",IF(COUNTIF(B322:B322,"&gt;-1")&gt;0,ROUND((SUM(B322:B322)+COUNTIF(B322:B322,-1))/COUNTIF(B322:B322,"&gt;-1"),T322),ROUND(AVERAGE(B322:B322),T322))))</f>
        <v>1</v>
      </c>
      <c r="G322" s="63">
        <f>IF(F322="","",IF(VLOOKUP(A322,Test_Limits,2,FALSE)="","",VLOOKUP(A322,Test_Limits,2,FALSE)))</f>
        <v>0</v>
      </c>
      <c r="H322" s="49" t="str">
        <f>IF(G322="","",IF(AND(D322&lt;G322,D322&lt;&gt;U322),IF(LEFT(VLOOKUP(A322,Test_Limits,5,FALSE),2)="PF","Fail","Info"),"Pass"))</f>
        <v>Pass</v>
      </c>
      <c r="I322" s="60">
        <f>IF(F322="","",IF(VLOOKUP(A322,Test_Limits,3,FALSE)="","",VLOOKUP(A322,Test_Limits,3,FALSE)))</f>
        <v>1</v>
      </c>
      <c r="J322" s="49" t="str">
        <f>IF(I322="","",IF(AND(E322&gt;I322,E322&lt;&gt;U322),IF(RIGHT(VLOOKUP(A322,Test_Limits,5,FALSE),2)="PF","Fail","Info"),"Pass"))</f>
        <v>Pass</v>
      </c>
      <c r="K322" s="126"/>
      <c r="L322" s="126"/>
      <c r="Q322" s="11"/>
      <c r="R322" s="177">
        <f t="shared" si="40"/>
        <v>-1000000</v>
      </c>
      <c r="S322" s="177">
        <f t="shared" si="41"/>
        <v>1000000</v>
      </c>
      <c r="T322" s="178">
        <f>VLOOKUP(A322,Test_Limits,6,FALSE)</f>
        <v>0</v>
      </c>
      <c r="U322" s="178" t="str">
        <f>IF(VLOOKUP(A322,Test_Limits,7,FALSE)&lt;&gt;"",VLOOKUP(A322,Test_Limits,7,FALSE),"")</f>
        <v/>
      </c>
      <c r="V322" s="177">
        <f>IF(H322="",0,VLOOKUP(A322,Test_Limits,8,FALSE))</f>
        <v>0</v>
      </c>
      <c r="W322" s="177">
        <f t="shared" si="44"/>
        <v>0</v>
      </c>
      <c r="X322" s="177">
        <f>IF(J322="",0,VLOOKUP(A322,Test_Limits,9,FALSE))</f>
        <v>0</v>
      </c>
      <c r="Y322" s="177">
        <f t="shared" si="45"/>
        <v>0</v>
      </c>
    </row>
    <row r="323" spans="1:25" s="110" customFormat="1" ht="13.5" x14ac:dyDescent="0.25">
      <c r="A323" s="1" t="s">
        <v>1172</v>
      </c>
      <c r="B323" s="3"/>
      <c r="C323" s="30"/>
      <c r="D323" s="63" t="str">
        <f>IF(C323="","",MIN(B323:B323))</f>
        <v/>
      </c>
      <c r="E323" s="60" t="str">
        <f>IF(C323="","",MAX(B323:B323))</f>
        <v/>
      </c>
      <c r="F323" s="29" t="str">
        <f>IF(C323="","",IF(C323="    N/A","",IF(COUNTIF(B323:B323,"&gt;-1")&gt;0,ROUND((SUM(B323:B323)+COUNTIF(B323:B323,-1))/COUNTIF(B323:B323,"&gt;-1"),T323),ROUND(AVERAGE(B323:B323),T323))))</f>
        <v/>
      </c>
      <c r="G323" s="63" t="str">
        <f>IF(F323="","",IF(VLOOKUP(A323,Test_Limits,2,FALSE)="","",VLOOKUP(A323,Test_Limits,2,FALSE)))</f>
        <v/>
      </c>
      <c r="H323" s="49" t="str">
        <f>IF(G323="","",IF(AND(D323&lt;G323,D323&lt;&gt;U323),IF(LEFT(VLOOKUP(A323,Test_Limits,5,FALSE),2)="PF","Fail","Info"),"Pass"))</f>
        <v/>
      </c>
      <c r="I323" s="60" t="str">
        <f>IF(F323="","",IF(VLOOKUP(A323,Test_Limits,3,FALSE)="","",VLOOKUP(A323,Test_Limits,3,FALSE)))</f>
        <v/>
      </c>
      <c r="J323" s="49" t="str">
        <f>IF(I323="","",IF(AND(E323&gt;I323,E323&lt;&gt;U323),IF(RIGHT(VLOOKUP(A323,Test_Limits,5,FALSE),2)="PF","Fail","Info"),"Pass"))</f>
        <v/>
      </c>
      <c r="K323" s="126"/>
      <c r="L323" s="126"/>
      <c r="Q323" s="11"/>
      <c r="R323" s="177">
        <f t="shared" si="40"/>
        <v>-1000000</v>
      </c>
      <c r="S323" s="177">
        <f t="shared" si="41"/>
        <v>1000000</v>
      </c>
      <c r="T323" s="178" t="e">
        <f>VLOOKUP(A323,Test_Limits,6,FALSE)</f>
        <v>#N/A</v>
      </c>
      <c r="U323" s="178" t="e">
        <f>IF(VLOOKUP(A323,Test_Limits,7,FALSE)&lt;&gt;"",VLOOKUP(A323,Test_Limits,7,FALSE),"")</f>
        <v>#N/A</v>
      </c>
      <c r="V323" s="177">
        <f>IF(H323="",0,VLOOKUP(A323,Test_Limits,8,FALSE))</f>
        <v>0</v>
      </c>
      <c r="W323" s="177">
        <f t="shared" si="44"/>
        <v>0</v>
      </c>
      <c r="X323" s="177">
        <f>IF(J323="",0,VLOOKUP(A323,Test_Limits,9,FALSE))</f>
        <v>0</v>
      </c>
      <c r="Y323" s="177">
        <f t="shared" si="45"/>
        <v>0</v>
      </c>
    </row>
    <row r="324" spans="1:25" s="110" customFormat="1" ht="13.5" x14ac:dyDescent="0.25">
      <c r="A324" s="1" t="s">
        <v>893</v>
      </c>
      <c r="B324" s="3">
        <v>41.9</v>
      </c>
      <c r="C324" s="30" t="s">
        <v>1149</v>
      </c>
      <c r="D324" s="63">
        <f>IF(C324="","",MIN(B324:B324))</f>
        <v>41.9</v>
      </c>
      <c r="E324" s="60">
        <f>IF(C324="","",MAX(B324:B324))</f>
        <v>41.9</v>
      </c>
      <c r="F324" s="29">
        <f>IF(C324="","",IF(C324="    N/A","",IF(COUNTIF(B324:B324,"&gt;-1")&gt;0,ROUND((SUM(B324:B324)+COUNTIF(B324:B324,-1))/COUNTIF(B324:B324,"&gt;-1"),T324),ROUND(AVERAGE(B324:B324),T324))))</f>
        <v>41.9</v>
      </c>
      <c r="G324" s="63">
        <f>IF(F324="","",IF(VLOOKUP(A324,Test_Limits,2,FALSE)="","",VLOOKUP(A324,Test_Limits,2,FALSE)))</f>
        <v>0</v>
      </c>
      <c r="H324" s="49" t="str">
        <f>IF(G324="","",IF(AND(D324&lt;G324,D324&lt;&gt;U324),IF(LEFT(VLOOKUP(A324,Test_Limits,5,FALSE),2)="PF","Fail","Info"),"Pass"))</f>
        <v>Pass</v>
      </c>
      <c r="I324" s="60">
        <f>IF(F324="","",IF(VLOOKUP(A324,Test_Limits,3,FALSE)="","",VLOOKUP(A324,Test_Limits,3,FALSE)))</f>
        <v>500</v>
      </c>
      <c r="J324" s="49" t="str">
        <f>IF(I324="","",IF(AND(E324&gt;I324,E324&lt;&gt;U324),IF(RIGHT(VLOOKUP(A324,Test_Limits,5,FALSE),2)="PF","Fail","Info"),"Pass"))</f>
        <v>Pass</v>
      </c>
      <c r="K324" s="126"/>
      <c r="L324" s="126"/>
      <c r="Q324" s="11"/>
      <c r="R324" s="177">
        <f t="shared" si="40"/>
        <v>-1000000</v>
      </c>
      <c r="S324" s="177">
        <f t="shared" si="41"/>
        <v>1000000</v>
      </c>
      <c r="T324" s="178">
        <f>VLOOKUP(A324,Test_Limits,6,FALSE)</f>
        <v>1</v>
      </c>
      <c r="U324" s="178" t="str">
        <f>IF(VLOOKUP(A324,Test_Limits,7,FALSE)&lt;&gt;"",VLOOKUP(A324,Test_Limits,7,FALSE),"")</f>
        <v/>
      </c>
      <c r="V324" s="177">
        <f>IF(H324="",0,VLOOKUP(A324,Test_Limits,8,FALSE))</f>
        <v>3</v>
      </c>
      <c r="W324" s="177">
        <f t="shared" si="44"/>
        <v>3</v>
      </c>
      <c r="X324" s="177">
        <f>IF(J324="",0,VLOOKUP(A324,Test_Limits,9,FALSE))</f>
        <v>0</v>
      </c>
      <c r="Y324" s="177">
        <f t="shared" si="45"/>
        <v>0</v>
      </c>
    </row>
    <row r="325" spans="1:25" s="110" customFormat="1" ht="13.5" x14ac:dyDescent="0.25">
      <c r="A325" s="1" t="s">
        <v>894</v>
      </c>
      <c r="B325" s="3">
        <v>42.1</v>
      </c>
      <c r="C325" s="30" t="s">
        <v>1149</v>
      </c>
      <c r="D325" s="63">
        <f>IF(C325="","",MIN(B325:B325))</f>
        <v>42.1</v>
      </c>
      <c r="E325" s="60">
        <f>IF(C325="","",MAX(B325:B325))</f>
        <v>42.1</v>
      </c>
      <c r="F325" s="29">
        <f>IF(C325="","",IF(C325="    N/A","",IF(COUNTIF(B325:B325,"&gt;-1")&gt;0,ROUND((SUM(B325:B325)+COUNTIF(B325:B325,-1))/COUNTIF(B325:B325,"&gt;-1"),T325),ROUND(AVERAGE(B325:B325),T325))))</f>
        <v>42.1</v>
      </c>
      <c r="G325" s="63">
        <f>IF(F325="","",IF(VLOOKUP(A325,Test_Limits,2,FALSE)="","",VLOOKUP(A325,Test_Limits,2,FALSE)))</f>
        <v>0</v>
      </c>
      <c r="H325" s="49" t="str">
        <f>IF(G325="","",IF(AND(D325&lt;G325,D325&lt;&gt;U325),IF(LEFT(VLOOKUP(A325,Test_Limits,5,FALSE),2)="PF","Fail","Info"),"Pass"))</f>
        <v>Pass</v>
      </c>
      <c r="I325" s="60">
        <f>IF(F325="","",IF(VLOOKUP(A325,Test_Limits,3,FALSE)="","",VLOOKUP(A325,Test_Limits,3,FALSE)))</f>
        <v>500</v>
      </c>
      <c r="J325" s="49" t="str">
        <f>IF(I325="","",IF(AND(E325&gt;I325,E325&lt;&gt;U325),IF(RIGHT(VLOOKUP(A325,Test_Limits,5,FALSE),2)="PF","Fail","Info"),"Pass"))</f>
        <v>Pass</v>
      </c>
      <c r="K325" s="126"/>
      <c r="L325" s="126"/>
      <c r="Q325" s="11"/>
      <c r="R325" s="177">
        <f t="shared" si="40"/>
        <v>-1000000</v>
      </c>
      <c r="S325" s="177">
        <f t="shared" si="41"/>
        <v>1000000</v>
      </c>
      <c r="T325" s="178">
        <f>VLOOKUP(A325,Test_Limits,6,FALSE)</f>
        <v>1</v>
      </c>
      <c r="U325" s="178" t="str">
        <f>IF(VLOOKUP(A325,Test_Limits,7,FALSE)&lt;&gt;"",VLOOKUP(A325,Test_Limits,7,FALSE),"")</f>
        <v/>
      </c>
      <c r="V325" s="177">
        <f>IF(H325="",0,VLOOKUP(A325,Test_Limits,8,FALSE))</f>
        <v>3</v>
      </c>
      <c r="W325" s="177">
        <f t="shared" si="44"/>
        <v>3</v>
      </c>
      <c r="X325" s="177">
        <f>IF(J325="",0,VLOOKUP(A325,Test_Limits,9,FALSE))</f>
        <v>0</v>
      </c>
      <c r="Y325" s="177">
        <f t="shared" si="45"/>
        <v>0</v>
      </c>
    </row>
    <row r="326" spans="1:25" s="110" customFormat="1" ht="13.5" x14ac:dyDescent="0.25">
      <c r="A326" s="1" t="s">
        <v>895</v>
      </c>
      <c r="B326" s="3">
        <v>145.6</v>
      </c>
      <c r="C326" s="30" t="s">
        <v>1173</v>
      </c>
      <c r="D326" s="63">
        <f>IF(C326="","",MIN(B326:B326))</f>
        <v>145.6</v>
      </c>
      <c r="E326" s="60">
        <f>IF(C326="","",MAX(B326:B326))</f>
        <v>145.6</v>
      </c>
      <c r="F326" s="29">
        <f>IF(C326="","",IF(C326="    N/A","",IF(COUNTIF(B326:B326,"&gt;-1")&gt;0,ROUND((SUM(B326:B326)+COUNTIF(B326:B326,-1))/COUNTIF(B326:B326,"&gt;-1"),T326),ROUND(AVERAGE(B326:B326),T326))))</f>
        <v>145.6</v>
      </c>
      <c r="G326" s="63">
        <f>IF(F326="","",IF(VLOOKUP(A326,Test_Limits,2,FALSE)="","",VLOOKUP(A326,Test_Limits,2,FALSE)))</f>
        <v>0</v>
      </c>
      <c r="H326" s="49" t="str">
        <f>IF(G326="","",IF(AND(D326&lt;G326,D326&lt;&gt;U326),IF(LEFT(VLOOKUP(A326,Test_Limits,5,FALSE),2)="PF","Fail","Info"),"Pass"))</f>
        <v>Pass</v>
      </c>
      <c r="I326" s="60">
        <f>IF(F326="","",IF(VLOOKUP(A326,Test_Limits,3,FALSE)="","",VLOOKUP(A326,Test_Limits,3,FALSE)))</f>
        <v>520</v>
      </c>
      <c r="J326" s="49" t="str">
        <f>IF(I326="","",IF(AND(E326&gt;I326,E326&lt;&gt;U326),IF(RIGHT(VLOOKUP(A326,Test_Limits,5,FALSE),2)="PF","Fail","Info"),"Pass"))</f>
        <v>Pass</v>
      </c>
      <c r="K326" s="126"/>
      <c r="L326" s="126"/>
      <c r="Q326" s="11"/>
      <c r="R326" s="177">
        <f t="shared" si="40"/>
        <v>-1000000</v>
      </c>
      <c r="S326" s="177">
        <f t="shared" si="41"/>
        <v>1000000</v>
      </c>
      <c r="T326" s="178">
        <f>VLOOKUP(A326,Test_Limits,6,FALSE)</f>
        <v>1</v>
      </c>
      <c r="U326" s="178" t="str">
        <f>IF(VLOOKUP(A326,Test_Limits,7,FALSE)&lt;&gt;"",VLOOKUP(A326,Test_Limits,7,FALSE),"")</f>
        <v/>
      </c>
      <c r="V326" s="177">
        <f>IF(H326="",0,VLOOKUP(A326,Test_Limits,8,FALSE))</f>
        <v>1</v>
      </c>
      <c r="W326" s="177">
        <f t="shared" si="44"/>
        <v>1</v>
      </c>
      <c r="X326" s="177">
        <f>IF(J326="",0,VLOOKUP(A326,Test_Limits,9,FALSE))</f>
        <v>0</v>
      </c>
      <c r="Y326" s="177">
        <f t="shared" si="45"/>
        <v>0</v>
      </c>
    </row>
    <row r="327" spans="1:25" s="110" customFormat="1" ht="13.5" x14ac:dyDescent="0.25">
      <c r="A327" s="1" t="s">
        <v>896</v>
      </c>
      <c r="B327" s="3">
        <v>147.19999999999999</v>
      </c>
      <c r="C327" s="30" t="s">
        <v>1173</v>
      </c>
      <c r="D327" s="63">
        <f>IF(C327="","",MIN(B327:B327))</f>
        <v>147.19999999999999</v>
      </c>
      <c r="E327" s="60">
        <f>IF(C327="","",MAX(B327:B327))</f>
        <v>147.19999999999999</v>
      </c>
      <c r="F327" s="29">
        <f>IF(C327="","",IF(C327="    N/A","",IF(COUNTIF(B327:B327,"&gt;-1")&gt;0,ROUND((SUM(B327:B327)+COUNTIF(B327:B327,-1))/COUNTIF(B327:B327,"&gt;-1"),T327),ROUND(AVERAGE(B327:B327),T327))))</f>
        <v>147.19999999999999</v>
      </c>
      <c r="G327" s="63">
        <f>IF(F327="","",IF(VLOOKUP(A327,Test_Limits,2,FALSE)="","",VLOOKUP(A327,Test_Limits,2,FALSE)))</f>
        <v>0</v>
      </c>
      <c r="H327" s="49" t="str">
        <f>IF(G327="","",IF(AND(D327&lt;G327,D327&lt;&gt;U327),IF(LEFT(VLOOKUP(A327,Test_Limits,5,FALSE),2)="PF","Fail","Info"),"Pass"))</f>
        <v>Pass</v>
      </c>
      <c r="I327" s="60">
        <f>IF(F327="","",IF(VLOOKUP(A327,Test_Limits,3,FALSE)="","",VLOOKUP(A327,Test_Limits,3,FALSE)))</f>
        <v>520</v>
      </c>
      <c r="J327" s="49" t="str">
        <f>IF(I327="","",IF(AND(E327&gt;I327,E327&lt;&gt;U327),IF(RIGHT(VLOOKUP(A327,Test_Limits,5,FALSE),2)="PF","Fail","Info"),"Pass"))</f>
        <v>Pass</v>
      </c>
      <c r="K327" s="126"/>
      <c r="L327" s="126"/>
      <c r="Q327" s="11"/>
      <c r="R327" s="177">
        <f t="shared" si="40"/>
        <v>-1000000</v>
      </c>
      <c r="S327" s="177">
        <f t="shared" si="41"/>
        <v>1000000</v>
      </c>
      <c r="T327" s="178">
        <f>VLOOKUP(A327,Test_Limits,6,FALSE)</f>
        <v>1</v>
      </c>
      <c r="U327" s="178" t="str">
        <f>IF(VLOOKUP(A327,Test_Limits,7,FALSE)&lt;&gt;"",VLOOKUP(A327,Test_Limits,7,FALSE),"")</f>
        <v/>
      </c>
      <c r="V327" s="177">
        <f>IF(H327="",0,VLOOKUP(A327,Test_Limits,8,FALSE))</f>
        <v>1</v>
      </c>
      <c r="W327" s="177">
        <f t="shared" si="44"/>
        <v>1</v>
      </c>
      <c r="X327" s="177">
        <f>IF(J327="",0,VLOOKUP(A327,Test_Limits,9,FALSE))</f>
        <v>0</v>
      </c>
      <c r="Y327" s="177">
        <f t="shared" si="45"/>
        <v>0</v>
      </c>
    </row>
    <row r="328" spans="1:25" s="110" customFormat="1" ht="13.5" x14ac:dyDescent="0.25">
      <c r="A328" s="1" t="s">
        <v>897</v>
      </c>
      <c r="B328" s="3">
        <v>139</v>
      </c>
      <c r="C328" s="30" t="s">
        <v>1146</v>
      </c>
      <c r="D328" s="63">
        <f>IF(C328="","",MIN(B328:B328))</f>
        <v>139</v>
      </c>
      <c r="E328" s="60">
        <f>IF(C328="","",MAX(B328:B328))</f>
        <v>139</v>
      </c>
      <c r="F328" s="29">
        <f>IF(C328="","",IF(C328="    N/A","",IF(COUNTIF(B328:B328,"&gt;-1")&gt;0,ROUND((SUM(B328:B328)+COUNTIF(B328:B328,-1))/COUNTIF(B328:B328,"&gt;-1"),T328),ROUND(AVERAGE(B328:B328),T328))))</f>
        <v>139</v>
      </c>
      <c r="G328" s="63">
        <f>IF(F328="","",IF(VLOOKUP(A328,Test_Limits,2,FALSE)="","",VLOOKUP(A328,Test_Limits,2,FALSE)))</f>
        <v>45</v>
      </c>
      <c r="H328" s="49" t="str">
        <f>IF(G328="","",IF(AND(D328&lt;G328,D328&lt;&gt;U328),IF(LEFT(VLOOKUP(A328,Test_Limits,5,FALSE),2)="PF","Fail","Info"),"Pass"))</f>
        <v>Pass</v>
      </c>
      <c r="I328" s="60">
        <f>IF(F328="","",IF(VLOOKUP(A328,Test_Limits,3,FALSE)="","",VLOOKUP(A328,Test_Limits,3,FALSE)))</f>
        <v>9999</v>
      </c>
      <c r="J328" s="49" t="str">
        <f>IF(I328="","",IF(AND(E328&gt;I328,E328&lt;&gt;U328),IF(RIGHT(VLOOKUP(A328,Test_Limits,5,FALSE),2)="PF","Fail","Info"),"Pass"))</f>
        <v>Pass</v>
      </c>
      <c r="K328" s="126"/>
      <c r="L328" s="126"/>
      <c r="Q328" s="11"/>
      <c r="R328" s="177">
        <f t="shared" si="40"/>
        <v>-1000000</v>
      </c>
      <c r="S328" s="177">
        <f t="shared" si="41"/>
        <v>1000000</v>
      </c>
      <c r="T328" s="178">
        <f>VLOOKUP(A328,Test_Limits,6,FALSE)</f>
        <v>0</v>
      </c>
      <c r="U328" s="178" t="str">
        <f>IF(VLOOKUP(A328,Test_Limits,7,FALSE)&lt;&gt;"",VLOOKUP(A328,Test_Limits,7,FALSE),"")</f>
        <v/>
      </c>
      <c r="V328" s="177">
        <f>IF(H328="",0,VLOOKUP(A328,Test_Limits,8,FALSE))</f>
        <v>0</v>
      </c>
      <c r="W328" s="177">
        <f t="shared" si="44"/>
        <v>0</v>
      </c>
      <c r="X328" s="177">
        <f>IF(J328="",0,VLOOKUP(A328,Test_Limits,9,FALSE))</f>
        <v>0</v>
      </c>
      <c r="Y328" s="177">
        <f t="shared" si="45"/>
        <v>0</v>
      </c>
    </row>
    <row r="329" spans="1:25" s="110" customFormat="1" ht="13.5" x14ac:dyDescent="0.25">
      <c r="A329" s="1" t="s">
        <v>898</v>
      </c>
      <c r="B329" s="3">
        <v>138</v>
      </c>
      <c r="C329" s="30" t="s">
        <v>1146</v>
      </c>
      <c r="D329" s="63">
        <f>IF(C329="","",MIN(B329:B329))</f>
        <v>138</v>
      </c>
      <c r="E329" s="60">
        <f>IF(C329="","",MAX(B329:B329))</f>
        <v>138</v>
      </c>
      <c r="F329" s="29">
        <f>IF(C329="","",IF(C329="    N/A","",IF(COUNTIF(B329:B329,"&gt;-1")&gt;0,ROUND((SUM(B329:B329)+COUNTIF(B329:B329,-1))/COUNTIF(B329:B329,"&gt;-1"),T329),ROUND(AVERAGE(B329:B329),T329))))</f>
        <v>138</v>
      </c>
      <c r="G329" s="63">
        <f>IF(F329="","",IF(VLOOKUP(A329,Test_Limits,2,FALSE)="","",VLOOKUP(A329,Test_Limits,2,FALSE)))</f>
        <v>45</v>
      </c>
      <c r="H329" s="49" t="str">
        <f>IF(G329="","",IF(AND(D329&lt;G329,D329&lt;&gt;U329),IF(LEFT(VLOOKUP(A329,Test_Limits,5,FALSE),2)="PF","Fail","Info"),"Pass"))</f>
        <v>Pass</v>
      </c>
      <c r="I329" s="60">
        <f>IF(F329="","",IF(VLOOKUP(A329,Test_Limits,3,FALSE)="","",VLOOKUP(A329,Test_Limits,3,FALSE)))</f>
        <v>9999</v>
      </c>
      <c r="J329" s="49" t="str">
        <f>IF(I329="","",IF(AND(E329&gt;I329,E329&lt;&gt;U329),IF(RIGHT(VLOOKUP(A329,Test_Limits,5,FALSE),2)="PF","Fail","Info"),"Pass"))</f>
        <v>Pass</v>
      </c>
      <c r="K329" s="126"/>
      <c r="L329" s="126"/>
      <c r="Q329" s="11"/>
      <c r="R329" s="177">
        <f t="shared" si="40"/>
        <v>-1000000</v>
      </c>
      <c r="S329" s="177">
        <f t="shared" si="41"/>
        <v>1000000</v>
      </c>
      <c r="T329" s="178">
        <f>VLOOKUP(A329,Test_Limits,6,FALSE)</f>
        <v>0</v>
      </c>
      <c r="U329" s="178" t="str">
        <f>IF(VLOOKUP(A329,Test_Limits,7,FALSE)&lt;&gt;"",VLOOKUP(A329,Test_Limits,7,FALSE),"")</f>
        <v/>
      </c>
      <c r="V329" s="177">
        <f>IF(H329="",0,VLOOKUP(A329,Test_Limits,8,FALSE))</f>
        <v>0</v>
      </c>
      <c r="W329" s="177">
        <f t="shared" si="44"/>
        <v>0</v>
      </c>
      <c r="X329" s="177">
        <f>IF(J329="",0,VLOOKUP(A329,Test_Limits,9,FALSE))</f>
        <v>0</v>
      </c>
      <c r="Y329" s="177">
        <f t="shared" si="45"/>
        <v>0</v>
      </c>
    </row>
    <row r="330" spans="1:25" s="110" customFormat="1" ht="13.5" x14ac:dyDescent="0.25">
      <c r="A330" s="1" t="s">
        <v>1119</v>
      </c>
      <c r="B330" s="3">
        <v>19.5</v>
      </c>
      <c r="C330" s="30" t="s">
        <v>1149</v>
      </c>
      <c r="D330" s="63">
        <f>IF(C330="","",MIN(B330:B330))</f>
        <v>19.5</v>
      </c>
      <c r="E330" s="60">
        <f>IF(C330="","",MAX(B330:B330))</f>
        <v>19.5</v>
      </c>
      <c r="F330" s="29">
        <f>IF(C330="","",IF(C330="    N/A","",IF(COUNTIF(B330:B330,"&gt;-1")&gt;0,ROUND((SUM(B330:B330)+COUNTIF(B330:B330,-1))/COUNTIF(B330:B330,"&gt;-1"),T330),ROUND(AVERAGE(B330:B330),T330))))</f>
        <v>19.5</v>
      </c>
      <c r="G330" s="63">
        <f>IF(F330="","",IF(VLOOKUP(A330,Test_Limits,2,FALSE)="","",VLOOKUP(A330,Test_Limits,2,FALSE)))</f>
        <v>15</v>
      </c>
      <c r="H330" s="49" t="str">
        <f>IF(G330="","",IF(AND(D330&lt;G330,D330&lt;&gt;U330),IF(LEFT(VLOOKUP(A330,Test_Limits,5,FALSE),2)="PF","Fail","Info"),"Pass"))</f>
        <v>Pass</v>
      </c>
      <c r="I330" s="60">
        <f>IF(F330="","",IF(VLOOKUP(A330,Test_Limits,3,FALSE)="","",VLOOKUP(A330,Test_Limits,3,FALSE)))</f>
        <v>9999</v>
      </c>
      <c r="J330" s="49" t="str">
        <f>IF(I330="","",IF(AND(E330&gt;I330,E330&lt;&gt;U330),IF(RIGHT(VLOOKUP(A330,Test_Limits,5,FALSE),2)="PF","Fail","Info"),"Pass"))</f>
        <v>Pass</v>
      </c>
      <c r="K330" s="126"/>
      <c r="L330" s="126"/>
      <c r="Q330" s="11"/>
      <c r="R330" s="177">
        <f t="shared" ref="R330:R335" si="48">IF(H330="Info",G330,IF(J330="Info",G330,-1000000))</f>
        <v>-1000000</v>
      </c>
      <c r="S330" s="177">
        <f t="shared" ref="S330:S335" si="49">IF(H330="Info",I330,IF(J330="Info",I330,1000000))</f>
        <v>1000000</v>
      </c>
      <c r="T330" s="178">
        <f>VLOOKUP(A330,Test_Limits,6,FALSE)</f>
        <v>1</v>
      </c>
      <c r="U330" s="178" t="str">
        <f>IF(VLOOKUP(A330,Test_Limits,7,FALSE)&lt;&gt;"",VLOOKUP(A330,Test_Limits,7,FALSE),"")</f>
        <v/>
      </c>
      <c r="V330" s="177">
        <f>IF(H330="",0,VLOOKUP(A330,Test_Limits,8,FALSE))</f>
        <v>0</v>
      </c>
      <c r="W330" s="177">
        <f t="shared" si="44"/>
        <v>0</v>
      </c>
      <c r="X330" s="177">
        <f>IF(J330="",0,VLOOKUP(A330,Test_Limits,9,FALSE))</f>
        <v>0</v>
      </c>
      <c r="Y330" s="177">
        <f t="shared" si="45"/>
        <v>0</v>
      </c>
    </row>
    <row r="331" spans="1:25" s="110" customFormat="1" ht="13.5" x14ac:dyDescent="0.25">
      <c r="A331" s="1" t="s">
        <v>1174</v>
      </c>
      <c r="B331" s="3"/>
      <c r="C331" s="30"/>
      <c r="D331" s="63" t="str">
        <f>IF(C331="","",MIN(B331:B331))</f>
        <v/>
      </c>
      <c r="E331" s="60" t="str">
        <f>IF(C331="","",MAX(B331:B331))</f>
        <v/>
      </c>
      <c r="F331" s="29" t="str">
        <f>IF(C331="","",IF(C331="    N/A","",IF(COUNTIF(B331:B331,"&gt;-1")&gt;0,ROUND((SUM(B331:B331)+COUNTIF(B331:B331,-1))/COUNTIF(B331:B331,"&gt;-1"),T331),ROUND(AVERAGE(B331:B331),T331))))</f>
        <v/>
      </c>
      <c r="G331" s="63" t="str">
        <f>IF(F331="","",IF(VLOOKUP(A331,Test_Limits,2,FALSE)="","",VLOOKUP(A331,Test_Limits,2,FALSE)))</f>
        <v/>
      </c>
      <c r="H331" s="49" t="str">
        <f>IF(G331="","",IF(AND(D331&lt;G331,D331&lt;&gt;U331),IF(LEFT(VLOOKUP(A331,Test_Limits,5,FALSE),2)="PF","Fail","Info"),"Pass"))</f>
        <v/>
      </c>
      <c r="I331" s="60" t="str">
        <f>IF(F331="","",IF(VLOOKUP(A331,Test_Limits,3,FALSE)="","",VLOOKUP(A331,Test_Limits,3,FALSE)))</f>
        <v/>
      </c>
      <c r="J331" s="49" t="str">
        <f>IF(I331="","",IF(AND(E331&gt;I331,E331&lt;&gt;U331),IF(RIGHT(VLOOKUP(A331,Test_Limits,5,FALSE),2)="PF","Fail","Info"),"Pass"))</f>
        <v/>
      </c>
      <c r="K331" s="126"/>
      <c r="L331" s="126"/>
      <c r="Q331" s="11"/>
      <c r="R331" s="177">
        <f t="shared" si="48"/>
        <v>-1000000</v>
      </c>
      <c r="S331" s="177">
        <f t="shared" si="49"/>
        <v>1000000</v>
      </c>
      <c r="T331" s="178" t="e">
        <f>VLOOKUP(A331,Test_Limits,6,FALSE)</f>
        <v>#N/A</v>
      </c>
      <c r="U331" s="178" t="e">
        <f>IF(VLOOKUP(A331,Test_Limits,7,FALSE)&lt;&gt;"",VLOOKUP(A331,Test_Limits,7,FALSE),"")</f>
        <v>#N/A</v>
      </c>
      <c r="V331" s="177">
        <f>IF(H331="",0,VLOOKUP(A331,Test_Limits,8,FALSE))</f>
        <v>0</v>
      </c>
      <c r="W331" s="177">
        <f t="shared" si="44"/>
        <v>0</v>
      </c>
      <c r="X331" s="177">
        <f>IF(J331="",0,VLOOKUP(A331,Test_Limits,9,FALSE))</f>
        <v>0</v>
      </c>
      <c r="Y331" s="177">
        <f t="shared" si="45"/>
        <v>0</v>
      </c>
    </row>
    <row r="332" spans="1:25" s="110" customFormat="1" ht="13.5" x14ac:dyDescent="0.25">
      <c r="A332" s="1" t="s">
        <v>911</v>
      </c>
      <c r="B332" s="3">
        <v>1016</v>
      </c>
      <c r="C332" s="30" t="s">
        <v>1149</v>
      </c>
      <c r="D332" s="63">
        <f>IF(C332="","",MIN(B332:B332))</f>
        <v>1016</v>
      </c>
      <c r="E332" s="60">
        <f>IF(C332="","",MAX(B332:B332))</f>
        <v>1016</v>
      </c>
      <c r="F332" s="29">
        <f>IF(C332="","",IF(C332="    N/A","",IF(COUNTIF(B332:B332,"&gt;-1")&gt;0,ROUND((SUM(B332:B332)+COUNTIF(B332:B332,-1))/COUNTIF(B332:B332,"&gt;-1"),T332),ROUND(AVERAGE(B332:B332),T332))))</f>
        <v>1016</v>
      </c>
      <c r="G332" s="63">
        <f>IF(F332="","",IF(VLOOKUP(A332,Test_Limits,2,FALSE)="","",VLOOKUP(A332,Test_Limits,2,FALSE)))</f>
        <v>750</v>
      </c>
      <c r="H332" s="49" t="str">
        <f>IF(G332="","",IF(AND(D332&lt;G332,D332&lt;&gt;U332),IF(LEFT(VLOOKUP(A332,Test_Limits,5,FALSE),2)="PF","Fail","Info"),"Pass"))</f>
        <v>Pass</v>
      </c>
      <c r="I332" s="60">
        <f>IF(F332="","",IF(VLOOKUP(A332,Test_Limits,3,FALSE)="","",VLOOKUP(A332,Test_Limits,3,FALSE)))</f>
        <v>9999</v>
      </c>
      <c r="J332" s="49" t="str">
        <f>IF(I332="","",IF(AND(E332&gt;I332,E332&lt;&gt;U332),IF(RIGHT(VLOOKUP(A332,Test_Limits,5,FALSE),2)="PF","Fail","Info"),"Pass"))</f>
        <v>Pass</v>
      </c>
      <c r="K332" s="126"/>
      <c r="L332" s="126"/>
      <c r="Q332" s="11"/>
      <c r="R332" s="177">
        <f t="shared" si="48"/>
        <v>-1000000</v>
      </c>
      <c r="S332" s="177">
        <f t="shared" si="49"/>
        <v>1000000</v>
      </c>
      <c r="T332" s="178">
        <f>VLOOKUP(A332,Test_Limits,6,FALSE)</f>
        <v>0</v>
      </c>
      <c r="U332" s="178" t="str">
        <f>IF(VLOOKUP(A332,Test_Limits,7,FALSE)&lt;&gt;"",VLOOKUP(A332,Test_Limits,7,FALSE),"")</f>
        <v/>
      </c>
      <c r="V332" s="177">
        <f>IF(H332="",0,VLOOKUP(A332,Test_Limits,8,FALSE))</f>
        <v>1</v>
      </c>
      <c r="W332" s="177">
        <f t="shared" ref="W332:W386" si="50">IF(H332="Pass",IF(J332="Pass",V332,0),0)</f>
        <v>1</v>
      </c>
      <c r="X332" s="177">
        <f>IF(J332="",0,VLOOKUP(A332,Test_Limits,9,FALSE))</f>
        <v>0</v>
      </c>
      <c r="Y332" s="177">
        <f t="shared" ref="Y332:Y386" si="51">IF(H332="Pass",IF(J332="Pass",X332,0),0)</f>
        <v>0</v>
      </c>
    </row>
    <row r="333" spans="1:25" s="110" customFormat="1" ht="13.5" x14ac:dyDescent="0.25">
      <c r="A333" s="1" t="s">
        <v>912</v>
      </c>
      <c r="B333" s="3">
        <v>1016</v>
      </c>
      <c r="C333" s="30" t="s">
        <v>1149</v>
      </c>
      <c r="D333" s="63">
        <f>IF(C333="","",MIN(B333:B333))</f>
        <v>1016</v>
      </c>
      <c r="E333" s="60">
        <f>IF(C333="","",MAX(B333:B333))</f>
        <v>1016</v>
      </c>
      <c r="F333" s="29">
        <f>IF(C333="","",IF(C333="    N/A","",IF(COUNTIF(B333:B333,"&gt;-1")&gt;0,ROUND((SUM(B333:B333)+COUNTIF(B333:B333,-1))/COUNTIF(B333:B333,"&gt;-1"),T333),ROUND(AVERAGE(B333:B333),T333))))</f>
        <v>1016</v>
      </c>
      <c r="G333" s="63">
        <f>IF(F333="","",IF(VLOOKUP(A333,Test_Limits,2,FALSE)="","",VLOOKUP(A333,Test_Limits,2,FALSE)))</f>
        <v>750</v>
      </c>
      <c r="H333" s="49" t="str">
        <f>IF(G333="","",IF(AND(D333&lt;G333,D333&lt;&gt;U333),IF(LEFT(VLOOKUP(A333,Test_Limits,5,FALSE),2)="PF","Fail","Info"),"Pass"))</f>
        <v>Pass</v>
      </c>
      <c r="I333" s="60">
        <f>IF(F333="","",IF(VLOOKUP(A333,Test_Limits,3,FALSE)="","",VLOOKUP(A333,Test_Limits,3,FALSE)))</f>
        <v>9999</v>
      </c>
      <c r="J333" s="49" t="str">
        <f>IF(I333="","",IF(AND(E333&gt;I333,E333&lt;&gt;U333),IF(RIGHT(VLOOKUP(A333,Test_Limits,5,FALSE),2)="PF","Fail","Info"),"Pass"))</f>
        <v>Pass</v>
      </c>
      <c r="K333" s="126"/>
      <c r="L333" s="126"/>
      <c r="Q333" s="11"/>
      <c r="R333" s="177">
        <f t="shared" si="48"/>
        <v>-1000000</v>
      </c>
      <c r="S333" s="177">
        <f t="shared" si="49"/>
        <v>1000000</v>
      </c>
      <c r="T333" s="178">
        <f>VLOOKUP(A333,Test_Limits,6,FALSE)</f>
        <v>0</v>
      </c>
      <c r="U333" s="178" t="str">
        <f>IF(VLOOKUP(A333,Test_Limits,7,FALSE)&lt;&gt;"",VLOOKUP(A333,Test_Limits,7,FALSE),"")</f>
        <v/>
      </c>
      <c r="V333" s="177">
        <f>IF(H333="",0,VLOOKUP(A333,Test_Limits,8,FALSE))</f>
        <v>1</v>
      </c>
      <c r="W333" s="177">
        <f t="shared" si="50"/>
        <v>1</v>
      </c>
      <c r="X333" s="177">
        <f>IF(J333="",0,VLOOKUP(A333,Test_Limits,9,FALSE))</f>
        <v>0</v>
      </c>
      <c r="Y333" s="177">
        <f t="shared" si="51"/>
        <v>0</v>
      </c>
    </row>
    <row r="334" spans="1:25" s="110" customFormat="1" ht="13.5" x14ac:dyDescent="0.25">
      <c r="A334" s="1" t="s">
        <v>918</v>
      </c>
      <c r="B334" s="3">
        <v>1016</v>
      </c>
      <c r="C334" s="30" t="s">
        <v>1149</v>
      </c>
      <c r="D334" s="63">
        <f>IF(C334="","",MIN(B334:B334))</f>
        <v>1016</v>
      </c>
      <c r="E334" s="60">
        <f>IF(C334="","",MAX(B334:B334))</f>
        <v>1016</v>
      </c>
      <c r="F334" s="29">
        <f>IF(C334="","",IF(C334="    N/A","",IF(COUNTIF(B334:B334,"&gt;-1")&gt;0,ROUND((SUM(B334:B334)+COUNTIF(B334:B334,-1))/COUNTIF(B334:B334,"&gt;-1"),T334),ROUND(AVERAGE(B334:B334),T334))))</f>
        <v>1016</v>
      </c>
      <c r="G334" s="63">
        <f>IF(F334="","",IF(VLOOKUP(A334,Test_Limits,2,FALSE)="","",VLOOKUP(A334,Test_Limits,2,FALSE)))</f>
        <v>750</v>
      </c>
      <c r="H334" s="49" t="str">
        <f>IF(G334="","",IF(AND(D334&lt;G334,D334&lt;&gt;U334),IF(LEFT(VLOOKUP(A334,Test_Limits,5,FALSE),2)="PF","Fail","Info"),"Pass"))</f>
        <v>Pass</v>
      </c>
      <c r="I334" s="60">
        <f>IF(F334="","",IF(VLOOKUP(A334,Test_Limits,3,FALSE)="","",VLOOKUP(A334,Test_Limits,3,FALSE)))</f>
        <v>9999</v>
      </c>
      <c r="J334" s="49" t="str">
        <f>IF(I334="","",IF(AND(E334&gt;I334,E334&lt;&gt;U334),IF(RIGHT(VLOOKUP(A334,Test_Limits,5,FALSE),2)="PF","Fail","Info"),"Pass"))</f>
        <v>Pass</v>
      </c>
      <c r="K334" s="126"/>
      <c r="L334" s="126"/>
      <c r="Q334" s="11"/>
      <c r="R334" s="177">
        <f t="shared" si="48"/>
        <v>-1000000</v>
      </c>
      <c r="S334" s="177">
        <f t="shared" si="49"/>
        <v>1000000</v>
      </c>
      <c r="T334" s="178">
        <f>VLOOKUP(A334,Test_Limits,6,FALSE)</f>
        <v>0</v>
      </c>
      <c r="U334" s="178" t="str">
        <f>IF(VLOOKUP(A334,Test_Limits,7,FALSE)&lt;&gt;"",VLOOKUP(A334,Test_Limits,7,FALSE),"")</f>
        <v/>
      </c>
      <c r="V334" s="177">
        <f>IF(H334="",0,VLOOKUP(A334,Test_Limits,8,FALSE))</f>
        <v>1</v>
      </c>
      <c r="W334" s="177">
        <f t="shared" si="50"/>
        <v>1</v>
      </c>
      <c r="X334" s="177">
        <f>IF(J334="",0,VLOOKUP(A334,Test_Limits,9,FALSE))</f>
        <v>0</v>
      </c>
      <c r="Y334" s="177">
        <f t="shared" si="51"/>
        <v>0</v>
      </c>
    </row>
    <row r="335" spans="1:25" s="110" customFormat="1" ht="13.5" x14ac:dyDescent="0.25">
      <c r="A335" s="1" t="s">
        <v>917</v>
      </c>
      <c r="B335" s="3">
        <v>1406</v>
      </c>
      <c r="C335" s="30" t="s">
        <v>1149</v>
      </c>
      <c r="D335" s="63">
        <f>IF(C335="","",MIN(B335:B335))</f>
        <v>1406</v>
      </c>
      <c r="E335" s="60">
        <f>IF(C335="","",MAX(B335:B335))</f>
        <v>1406</v>
      </c>
      <c r="F335" s="29">
        <f>IF(C335="","",IF(C335="    N/A","",IF(COUNTIF(B335:B335,"&gt;-1")&gt;0,ROUND((SUM(B335:B335)+COUNTIF(B335:B335,-1))/COUNTIF(B335:B335,"&gt;-1"),T335),ROUND(AVERAGE(B335:B335),T335))))</f>
        <v>1406</v>
      </c>
      <c r="G335" s="63">
        <f>IF(F335="","",IF(VLOOKUP(A335,Test_Limits,2,FALSE)="","",VLOOKUP(A335,Test_Limits,2,FALSE)))</f>
        <v>750</v>
      </c>
      <c r="H335" s="49" t="str">
        <f>IF(G335="","",IF(AND(D335&lt;G335,D335&lt;&gt;U335),IF(LEFT(VLOOKUP(A335,Test_Limits,5,FALSE),2)="PF","Fail","Info"),"Pass"))</f>
        <v>Pass</v>
      </c>
      <c r="I335" s="60">
        <f>IF(F335="","",IF(VLOOKUP(A335,Test_Limits,3,FALSE)="","",VLOOKUP(A335,Test_Limits,3,FALSE)))</f>
        <v>9999</v>
      </c>
      <c r="J335" s="49" t="str">
        <f>IF(I335="","",IF(AND(E335&gt;I335,E335&lt;&gt;U335),IF(RIGHT(VLOOKUP(A335,Test_Limits,5,FALSE),2)="PF","Fail","Info"),"Pass"))</f>
        <v>Pass</v>
      </c>
      <c r="K335" s="126"/>
      <c r="L335" s="126"/>
      <c r="Q335" s="11"/>
      <c r="R335" s="177">
        <f t="shared" si="48"/>
        <v>-1000000</v>
      </c>
      <c r="S335" s="177">
        <f t="shared" si="49"/>
        <v>1000000</v>
      </c>
      <c r="T335" s="178">
        <f>VLOOKUP(A335,Test_Limits,6,FALSE)</f>
        <v>0</v>
      </c>
      <c r="U335" s="178" t="str">
        <f>IF(VLOOKUP(A335,Test_Limits,7,FALSE)&lt;&gt;"",VLOOKUP(A335,Test_Limits,7,FALSE),"")</f>
        <v/>
      </c>
      <c r="V335" s="177">
        <f>IF(H335="",0,VLOOKUP(A335,Test_Limits,8,FALSE))</f>
        <v>1</v>
      </c>
      <c r="W335" s="177">
        <f t="shared" si="50"/>
        <v>1</v>
      </c>
      <c r="X335" s="177">
        <f>IF(J335="",0,VLOOKUP(A335,Test_Limits,9,FALSE))</f>
        <v>0</v>
      </c>
      <c r="Y335" s="177">
        <f t="shared" si="51"/>
        <v>0</v>
      </c>
    </row>
    <row r="336" spans="1:25" s="110" customFormat="1" ht="13.5" x14ac:dyDescent="0.25">
      <c r="A336" s="1" t="s">
        <v>916</v>
      </c>
      <c r="B336" s="3">
        <v>0.1</v>
      </c>
      <c r="C336" s="30" t="s">
        <v>1161</v>
      </c>
      <c r="D336" s="63">
        <f>IF(C336="","",MIN(B336:B336))</f>
        <v>0.1</v>
      </c>
      <c r="E336" s="60">
        <f>IF(C336="","",MAX(B336:B336))</f>
        <v>0.1</v>
      </c>
      <c r="F336" s="29">
        <f>IF(C336="","",IF(C336="    N/A","",IF(COUNTIF(B336:B336,"&gt;-1")&gt;0,ROUND((SUM(B336:B336)+COUNTIF(B336:B336,-1))/COUNTIF(B336:B336,"&gt;-1"),T336),ROUND(AVERAGE(B336:B336),T336))))</f>
        <v>0.1</v>
      </c>
      <c r="G336" s="63">
        <f>IF(F336="","",IF(VLOOKUP(A336,Test_Limits,2,FALSE)="","",VLOOKUP(A336,Test_Limits,2,FALSE)))</f>
        <v>0</v>
      </c>
      <c r="H336" s="49" t="str">
        <f>IF(G336="","",IF(AND(D336&lt;G336,D336&lt;&gt;U336),IF(LEFT(VLOOKUP(A336,Test_Limits,5,FALSE),2)="PF","Fail","Info"),"Pass"))</f>
        <v>Pass</v>
      </c>
      <c r="I336" s="60">
        <f>IF(F336="","",IF(VLOOKUP(A336,Test_Limits,3,FALSE)="","",VLOOKUP(A336,Test_Limits,3,FALSE)))</f>
        <v>2.8</v>
      </c>
      <c r="J336" s="49" t="str">
        <f>IF(I336="","",IF(AND(E336&gt;I336,E336&lt;&gt;U336),IF(RIGHT(VLOOKUP(A336,Test_Limits,5,FALSE),2)="PF","Fail","Info"),"Pass"))</f>
        <v>Pass</v>
      </c>
      <c r="K336" s="126"/>
      <c r="L336" s="126"/>
      <c r="Q336" s="11"/>
      <c r="R336" s="177">
        <f t="shared" si="40"/>
        <v>-1000000</v>
      </c>
      <c r="S336" s="177">
        <f t="shared" si="41"/>
        <v>1000000</v>
      </c>
      <c r="T336" s="178">
        <f>VLOOKUP(A336,Test_Limits,6,FALSE)</f>
        <v>1</v>
      </c>
      <c r="U336" s="178" t="str">
        <f>IF(VLOOKUP(A336,Test_Limits,7,FALSE)&lt;&gt;"",VLOOKUP(A336,Test_Limits,7,FALSE),"")</f>
        <v/>
      </c>
      <c r="V336" s="177">
        <f>IF(H336="",0,VLOOKUP(A336,Test_Limits,8,FALSE))</f>
        <v>0</v>
      </c>
      <c r="W336" s="177">
        <f t="shared" si="50"/>
        <v>0</v>
      </c>
      <c r="X336" s="177">
        <f>IF(J336="",0,VLOOKUP(A336,Test_Limits,9,FALSE))</f>
        <v>1</v>
      </c>
      <c r="Y336" s="177">
        <f t="shared" si="51"/>
        <v>1</v>
      </c>
    </row>
    <row r="337" spans="1:25" s="110" customFormat="1" ht="13.5" x14ac:dyDescent="0.25">
      <c r="A337" s="1" t="s">
        <v>915</v>
      </c>
      <c r="B337" s="3">
        <v>0.2</v>
      </c>
      <c r="C337" s="30" t="s">
        <v>1161</v>
      </c>
      <c r="D337" s="63">
        <f>IF(C337="","",MIN(B337:B337))</f>
        <v>0.2</v>
      </c>
      <c r="E337" s="60">
        <f>IF(C337="","",MAX(B337:B337))</f>
        <v>0.2</v>
      </c>
      <c r="F337" s="29">
        <f>IF(C337="","",IF(C337="    N/A","",IF(COUNTIF(B337:B337,"&gt;-1")&gt;0,ROUND((SUM(B337:B337)+COUNTIF(B337:B337,-1))/COUNTIF(B337:B337,"&gt;-1"),T337),ROUND(AVERAGE(B337:B337),T337))))</f>
        <v>0.2</v>
      </c>
      <c r="G337" s="63">
        <f>IF(F337="","",IF(VLOOKUP(A337,Test_Limits,2,FALSE)="","",VLOOKUP(A337,Test_Limits,2,FALSE)))</f>
        <v>0</v>
      </c>
      <c r="H337" s="49" t="str">
        <f>IF(G337="","",IF(AND(D337&lt;G337,D337&lt;&gt;U337),IF(LEFT(VLOOKUP(A337,Test_Limits,5,FALSE),2)="PF","Fail","Info"),"Pass"))</f>
        <v>Pass</v>
      </c>
      <c r="I337" s="60">
        <f>IF(F337="","",IF(VLOOKUP(A337,Test_Limits,3,FALSE)="","",VLOOKUP(A337,Test_Limits,3,FALSE)))</f>
        <v>2.8</v>
      </c>
      <c r="J337" s="49" t="str">
        <f>IF(I337="","",IF(AND(E337&gt;I337,E337&lt;&gt;U337),IF(RIGHT(VLOOKUP(A337,Test_Limits,5,FALSE),2)="PF","Fail","Info"),"Pass"))</f>
        <v>Pass</v>
      </c>
      <c r="K337" s="126"/>
      <c r="L337" s="126"/>
      <c r="Q337" s="11"/>
      <c r="R337" s="177">
        <f t="shared" si="40"/>
        <v>-1000000</v>
      </c>
      <c r="S337" s="177">
        <f t="shared" si="41"/>
        <v>1000000</v>
      </c>
      <c r="T337" s="178">
        <f>VLOOKUP(A337,Test_Limits,6,FALSE)</f>
        <v>1</v>
      </c>
      <c r="U337" s="178" t="str">
        <f>IF(VLOOKUP(A337,Test_Limits,7,FALSE)&lt;&gt;"",VLOOKUP(A337,Test_Limits,7,FALSE),"")</f>
        <v/>
      </c>
      <c r="V337" s="177">
        <f>IF(H337="",0,VLOOKUP(A337,Test_Limits,8,FALSE))</f>
        <v>0</v>
      </c>
      <c r="W337" s="177">
        <f t="shared" si="50"/>
        <v>0</v>
      </c>
      <c r="X337" s="177">
        <f>IF(J337="",0,VLOOKUP(A337,Test_Limits,9,FALSE))</f>
        <v>1</v>
      </c>
      <c r="Y337" s="177">
        <f t="shared" si="51"/>
        <v>1</v>
      </c>
    </row>
    <row r="338" spans="1:25" s="110" customFormat="1" ht="13.5" x14ac:dyDescent="0.25">
      <c r="A338" s="1" t="s">
        <v>914</v>
      </c>
      <c r="B338" s="3">
        <v>0.1</v>
      </c>
      <c r="C338" s="30" t="s">
        <v>1161</v>
      </c>
      <c r="D338" s="63">
        <f>IF(C338="","",MIN(B338:B338))</f>
        <v>0.1</v>
      </c>
      <c r="E338" s="60">
        <f>IF(C338="","",MAX(B338:B338))</f>
        <v>0.1</v>
      </c>
      <c r="F338" s="29">
        <f>IF(C338="","",IF(C338="    N/A","",IF(COUNTIF(B338:B338,"&gt;-1")&gt;0,ROUND((SUM(B338:B338)+COUNTIF(B338:B338,-1))/COUNTIF(B338:B338,"&gt;-1"),T338),ROUND(AVERAGE(B338:B338),T338))))</f>
        <v>0.1</v>
      </c>
      <c r="G338" s="63">
        <f>IF(F338="","",IF(VLOOKUP(A338,Test_Limits,2,FALSE)="","",VLOOKUP(A338,Test_Limits,2,FALSE)))</f>
        <v>0</v>
      </c>
      <c r="H338" s="49" t="str">
        <f>IF(G338="","",IF(AND(D338&lt;G338,D338&lt;&gt;U338),IF(LEFT(VLOOKUP(A338,Test_Limits,5,FALSE),2)="PF","Fail","Info"),"Pass"))</f>
        <v>Pass</v>
      </c>
      <c r="I338" s="60">
        <f>IF(F338="","",IF(VLOOKUP(A338,Test_Limits,3,FALSE)="","",VLOOKUP(A338,Test_Limits,3,FALSE)))</f>
        <v>2.8</v>
      </c>
      <c r="J338" s="49" t="str">
        <f>IF(I338="","",IF(AND(E338&gt;I338,E338&lt;&gt;U338),IF(RIGHT(VLOOKUP(A338,Test_Limits,5,FALSE),2)="PF","Fail","Info"),"Pass"))</f>
        <v>Pass</v>
      </c>
      <c r="K338" s="126"/>
      <c r="L338" s="126"/>
      <c r="Q338" s="11"/>
      <c r="R338" s="177">
        <f t="shared" si="40"/>
        <v>-1000000</v>
      </c>
      <c r="S338" s="177">
        <f t="shared" si="41"/>
        <v>1000000</v>
      </c>
      <c r="T338" s="178">
        <f>VLOOKUP(A338,Test_Limits,6,FALSE)</f>
        <v>1</v>
      </c>
      <c r="U338" s="178" t="str">
        <f>IF(VLOOKUP(A338,Test_Limits,7,FALSE)&lt;&gt;"",VLOOKUP(A338,Test_Limits,7,FALSE),"")</f>
        <v/>
      </c>
      <c r="V338" s="177">
        <f>IF(H338="",0,VLOOKUP(A338,Test_Limits,8,FALSE))</f>
        <v>0</v>
      </c>
      <c r="W338" s="177">
        <f t="shared" si="50"/>
        <v>0</v>
      </c>
      <c r="X338" s="177">
        <f>IF(J338="",0,VLOOKUP(A338,Test_Limits,9,FALSE))</f>
        <v>1</v>
      </c>
      <c r="Y338" s="177">
        <f t="shared" si="51"/>
        <v>1</v>
      </c>
    </row>
    <row r="339" spans="1:25" s="110" customFormat="1" ht="13.5" x14ac:dyDescent="0.25">
      <c r="A339" s="1" t="s">
        <v>913</v>
      </c>
      <c r="B339" s="3">
        <v>0.2</v>
      </c>
      <c r="C339" s="30" t="s">
        <v>1161</v>
      </c>
      <c r="D339" s="63">
        <f>IF(C339="","",MIN(B339:B339))</f>
        <v>0.2</v>
      </c>
      <c r="E339" s="60">
        <f>IF(C339="","",MAX(B339:B339))</f>
        <v>0.2</v>
      </c>
      <c r="F339" s="29">
        <f>IF(C339="","",IF(C339="    N/A","",IF(COUNTIF(B339:B339,"&gt;-1")&gt;0,ROUND((SUM(B339:B339)+COUNTIF(B339:B339,-1))/COUNTIF(B339:B339,"&gt;-1"),T339),ROUND(AVERAGE(B339:B339),T339))))</f>
        <v>0.2</v>
      </c>
      <c r="G339" s="63">
        <f>IF(F339="","",IF(VLOOKUP(A339,Test_Limits,2,FALSE)="","",VLOOKUP(A339,Test_Limits,2,FALSE)))</f>
        <v>0</v>
      </c>
      <c r="H339" s="49" t="str">
        <f>IF(G339="","",IF(AND(D339&lt;G339,D339&lt;&gt;U339),IF(LEFT(VLOOKUP(A339,Test_Limits,5,FALSE),2)="PF","Fail","Info"),"Pass"))</f>
        <v>Pass</v>
      </c>
      <c r="I339" s="60">
        <f>IF(F339="","",IF(VLOOKUP(A339,Test_Limits,3,FALSE)="","",VLOOKUP(A339,Test_Limits,3,FALSE)))</f>
        <v>2.8</v>
      </c>
      <c r="J339" s="49" t="str">
        <f>IF(I339="","",IF(AND(E339&gt;I339,E339&lt;&gt;U339),IF(RIGHT(VLOOKUP(A339,Test_Limits,5,FALSE),2)="PF","Fail","Info"),"Pass"))</f>
        <v>Pass</v>
      </c>
      <c r="K339" s="126"/>
      <c r="L339" s="126"/>
      <c r="Q339" s="11"/>
      <c r="R339" s="177">
        <f t="shared" si="40"/>
        <v>-1000000</v>
      </c>
      <c r="S339" s="177">
        <f t="shared" si="41"/>
        <v>1000000</v>
      </c>
      <c r="T339" s="178">
        <f>VLOOKUP(A339,Test_Limits,6,FALSE)</f>
        <v>1</v>
      </c>
      <c r="U339" s="178" t="str">
        <f>IF(VLOOKUP(A339,Test_Limits,7,FALSE)&lt;&gt;"",VLOOKUP(A339,Test_Limits,7,FALSE),"")</f>
        <v/>
      </c>
      <c r="V339" s="177">
        <f>IF(H339="",0,VLOOKUP(A339,Test_Limits,8,FALSE))</f>
        <v>0</v>
      </c>
      <c r="W339" s="177">
        <f t="shared" si="50"/>
        <v>0</v>
      </c>
      <c r="X339" s="177">
        <f>IF(J339="",0,VLOOKUP(A339,Test_Limits,9,FALSE))</f>
        <v>1</v>
      </c>
      <c r="Y339" s="177">
        <f t="shared" si="51"/>
        <v>1</v>
      </c>
    </row>
    <row r="340" spans="1:25" s="110" customFormat="1" x14ac:dyDescent="0.2">
      <c r="A340" s="462" t="s">
        <v>1175</v>
      </c>
      <c r="B340" s="463">
        <v>3202</v>
      </c>
      <c r="C340" s="30"/>
      <c r="D340" s="63" t="str">
        <f>IF(C340="","",MIN(B340:B340))</f>
        <v/>
      </c>
      <c r="E340" s="60" t="str">
        <f>IF(C340="","",MAX(B340:B340))</f>
        <v/>
      </c>
      <c r="F340" s="29" t="str">
        <f>IF(C340="","",IF(C340="    N/A","",IF(COUNTIF(B340:B340,"&gt;-1")&gt;0,ROUND((SUM(B340:B340)+COUNTIF(B340:B340,-1))/COUNTIF(B340:B340,"&gt;-1"),T340),ROUND(AVERAGE(B340:B340),T340))))</f>
        <v/>
      </c>
      <c r="G340" s="63" t="str">
        <f>IF(F340="","",IF(VLOOKUP(A340,Test_Limits,2,FALSE)="","",VLOOKUP(A340,Test_Limits,2,FALSE)))</f>
        <v/>
      </c>
      <c r="H340" s="49" t="str">
        <f>IF(G340="","",IF(AND(D340&lt;G340,D340&lt;&gt;U340),IF(LEFT(VLOOKUP(A340,Test_Limits,5,FALSE),2)="PF","Fail","Info"),"Pass"))</f>
        <v/>
      </c>
      <c r="I340" s="60" t="str">
        <f>IF(F340="","",IF(VLOOKUP(A340,Test_Limits,3,FALSE)="","",VLOOKUP(A340,Test_Limits,3,FALSE)))</f>
        <v/>
      </c>
      <c r="J340" s="49" t="str">
        <f>IF(I340="","",IF(AND(E340&gt;I340,E340&lt;&gt;U340),IF(RIGHT(VLOOKUP(A340,Test_Limits,5,FALSE),2)="PF","Fail","Info"),"Pass"))</f>
        <v/>
      </c>
      <c r="K340" s="126"/>
      <c r="L340" s="126"/>
      <c r="Q340" s="11"/>
      <c r="R340" s="177">
        <f t="shared" si="40"/>
        <v>-1000000</v>
      </c>
      <c r="S340" s="177">
        <f t="shared" si="41"/>
        <v>1000000</v>
      </c>
      <c r="T340" s="178" t="e">
        <f>VLOOKUP(A340,Test_Limits,6,FALSE)</f>
        <v>#N/A</v>
      </c>
      <c r="U340" s="178" t="e">
        <f>IF(VLOOKUP(A340,Test_Limits,7,FALSE)&lt;&gt;"",VLOOKUP(A340,Test_Limits,7,FALSE),"")</f>
        <v>#N/A</v>
      </c>
      <c r="V340" s="177">
        <f>IF(H340="",0,VLOOKUP(A340,Test_Limits,8,FALSE))</f>
        <v>0</v>
      </c>
      <c r="W340" s="177">
        <f t="shared" si="50"/>
        <v>0</v>
      </c>
      <c r="X340" s="177">
        <f>IF(J340="",0,VLOOKUP(A340,Test_Limits,9,FALSE))</f>
        <v>0</v>
      </c>
      <c r="Y340" s="177">
        <f t="shared" si="51"/>
        <v>0</v>
      </c>
    </row>
    <row r="341" spans="1:25" s="110" customFormat="1" x14ac:dyDescent="0.2">
      <c r="A341" s="462" t="s">
        <v>1176</v>
      </c>
      <c r="B341" s="463">
        <v>9</v>
      </c>
      <c r="C341" s="30"/>
      <c r="D341" s="63" t="str">
        <f>IF(C341="","",MIN(B341:B341))</f>
        <v/>
      </c>
      <c r="E341" s="60" t="str">
        <f>IF(C341="","",MAX(B341:B341))</f>
        <v/>
      </c>
      <c r="F341" s="29" t="str">
        <f>IF(C341="","",IF(C341="    N/A","",IF(COUNTIF(B341:B341,"&gt;-1")&gt;0,ROUND((SUM(B341:B341)+COUNTIF(B341:B341,-1))/COUNTIF(B341:B341,"&gt;-1"),T341),ROUND(AVERAGE(B341:B341),T341))))</f>
        <v/>
      </c>
      <c r="G341" s="63" t="str">
        <f>IF(F341="","",IF(VLOOKUP(A341,Test_Limits,2,FALSE)="","",VLOOKUP(A341,Test_Limits,2,FALSE)))</f>
        <v/>
      </c>
      <c r="H341" s="49" t="str">
        <f>IF(G341="","",IF(AND(D341&lt;G341,D341&lt;&gt;U341),IF(LEFT(VLOOKUP(A341,Test_Limits,5,FALSE),2)="PF","Fail","Info"),"Pass"))</f>
        <v/>
      </c>
      <c r="I341" s="60" t="str">
        <f>IF(F341="","",IF(VLOOKUP(A341,Test_Limits,3,FALSE)="","",VLOOKUP(A341,Test_Limits,3,FALSE)))</f>
        <v/>
      </c>
      <c r="J341" s="49" t="str">
        <f>IF(I341="","",IF(AND(E341&gt;I341,E341&lt;&gt;U341),IF(RIGHT(VLOOKUP(A341,Test_Limits,5,FALSE),2)="PF","Fail","Info"),"Pass"))</f>
        <v/>
      </c>
      <c r="K341" s="126"/>
      <c r="L341" s="126"/>
      <c r="Q341" s="11"/>
      <c r="R341" s="177">
        <f t="shared" si="40"/>
        <v>-1000000</v>
      </c>
      <c r="S341" s="177">
        <f t="shared" si="41"/>
        <v>1000000</v>
      </c>
      <c r="T341" s="178" t="e">
        <f>VLOOKUP(A341,Test_Limits,6,FALSE)</f>
        <v>#N/A</v>
      </c>
      <c r="U341" s="178" t="e">
        <f>IF(VLOOKUP(A341,Test_Limits,7,FALSE)&lt;&gt;"",VLOOKUP(A341,Test_Limits,7,FALSE),"")</f>
        <v>#N/A</v>
      </c>
      <c r="V341" s="177">
        <f>IF(H341="",0,VLOOKUP(A341,Test_Limits,8,FALSE))</f>
        <v>0</v>
      </c>
      <c r="W341" s="177">
        <f t="shared" si="50"/>
        <v>0</v>
      </c>
      <c r="X341" s="177">
        <f>IF(J341="",0,VLOOKUP(A341,Test_Limits,9,FALSE))</f>
        <v>0</v>
      </c>
      <c r="Y341" s="177">
        <f t="shared" si="51"/>
        <v>0</v>
      </c>
    </row>
    <row r="342" spans="1:25" s="110" customFormat="1" x14ac:dyDescent="0.2">
      <c r="A342" s="462" t="s">
        <v>1177</v>
      </c>
      <c r="B342" s="464" t="s">
        <v>1178</v>
      </c>
      <c r="C342" s="30"/>
      <c r="D342" s="63" t="str">
        <f>IF(C342="","",MIN(B342:B342))</f>
        <v/>
      </c>
      <c r="E342" s="60" t="str">
        <f>IF(C342="","",MAX(B342:B342))</f>
        <v/>
      </c>
      <c r="F342" s="29" t="str">
        <f>IF(C342="","",IF(C342="    N/A","",IF(COUNTIF(B342:B342,"&gt;-1")&gt;0,ROUND((SUM(B342:B342)+COUNTIF(B342:B342,-1))/COUNTIF(B342:B342,"&gt;-1"),T342),ROUND(AVERAGE(B342:B342),T342))))</f>
        <v/>
      </c>
      <c r="G342" s="63" t="str">
        <f>IF(F342="","",IF(VLOOKUP(A342,Test_Limits,2,FALSE)="","",VLOOKUP(A342,Test_Limits,2,FALSE)))</f>
        <v/>
      </c>
      <c r="H342" s="49" t="str">
        <f>IF(G342="","",IF(AND(D342&lt;G342,D342&lt;&gt;U342),IF(LEFT(VLOOKUP(A342,Test_Limits,5,FALSE),2)="PF","Fail","Info"),"Pass"))</f>
        <v/>
      </c>
      <c r="I342" s="60" t="str">
        <f>IF(F342="","",IF(VLOOKUP(A342,Test_Limits,3,FALSE)="","",VLOOKUP(A342,Test_Limits,3,FALSE)))</f>
        <v/>
      </c>
      <c r="J342" s="49" t="str">
        <f>IF(I342="","",IF(AND(E342&gt;I342,E342&lt;&gt;U342),IF(RIGHT(VLOOKUP(A342,Test_Limits,5,FALSE),2)="PF","Fail","Info"),"Pass"))</f>
        <v/>
      </c>
      <c r="K342" s="126"/>
      <c r="L342" s="126"/>
      <c r="Q342" s="11"/>
      <c r="R342" s="177">
        <f t="shared" si="40"/>
        <v>-1000000</v>
      </c>
      <c r="S342" s="177">
        <f t="shared" si="41"/>
        <v>1000000</v>
      </c>
      <c r="T342" s="178" t="e">
        <f>VLOOKUP(A342,Test_Limits,6,FALSE)</f>
        <v>#N/A</v>
      </c>
      <c r="U342" s="178" t="e">
        <f>IF(VLOOKUP(A342,Test_Limits,7,FALSE)&lt;&gt;"",VLOOKUP(A342,Test_Limits,7,FALSE),"")</f>
        <v>#N/A</v>
      </c>
      <c r="V342" s="177">
        <f>IF(H342="",0,VLOOKUP(A342,Test_Limits,8,FALSE))</f>
        <v>0</v>
      </c>
      <c r="W342" s="177">
        <f t="shared" si="50"/>
        <v>0</v>
      </c>
      <c r="X342" s="177">
        <f>IF(J342="",0,VLOOKUP(A342,Test_Limits,9,FALSE))</f>
        <v>0</v>
      </c>
      <c r="Y342" s="177">
        <f t="shared" si="51"/>
        <v>0</v>
      </c>
    </row>
    <row r="343" spans="1:25" s="110" customFormat="1" ht="13.5" x14ac:dyDescent="0.25">
      <c r="A343" s="1"/>
      <c r="B343" s="3"/>
      <c r="C343" s="30"/>
      <c r="D343" s="63" t="str">
        <f>IF(C343="","",MIN(B343:B343))</f>
        <v/>
      </c>
      <c r="E343" s="60" t="str">
        <f>IF(C343="","",MAX(B343:B343))</f>
        <v/>
      </c>
      <c r="F343" s="29" t="str">
        <f>IF(C343="","",IF(C343="    N/A","",IF(COUNTIF(B343:B343,"&gt;-1")&gt;0,ROUND((SUM(B343:B343)+COUNTIF(B343:B343,-1))/COUNTIF(B343:B343,"&gt;-1"),T343),ROUND(AVERAGE(B343:B343),T343))))</f>
        <v/>
      </c>
      <c r="G343" s="63" t="str">
        <f>IF(F343="","",IF(VLOOKUP(A343,Test_Limits,2,FALSE)="","",VLOOKUP(A343,Test_Limits,2,FALSE)))</f>
        <v/>
      </c>
      <c r="H343" s="49" t="str">
        <f>IF(G343="","",IF(AND(D343&lt;G343,D343&lt;&gt;U343),IF(LEFT(VLOOKUP(A343,Test_Limits,5,FALSE),2)="PF","Fail","Info"),"Pass"))</f>
        <v/>
      </c>
      <c r="I343" s="60" t="str">
        <f>IF(F343="","",IF(VLOOKUP(A343,Test_Limits,3,FALSE)="","",VLOOKUP(A343,Test_Limits,3,FALSE)))</f>
        <v/>
      </c>
      <c r="J343" s="49" t="str">
        <f>IF(I343="","",IF(AND(E343&gt;I343,E343&lt;&gt;U343),IF(RIGHT(VLOOKUP(A343,Test_Limits,5,FALSE),2)="PF","Fail","Info"),"Pass"))</f>
        <v/>
      </c>
      <c r="K343" s="126"/>
      <c r="L343" s="126"/>
      <c r="Q343" s="11"/>
      <c r="R343" s="177">
        <f t="shared" si="40"/>
        <v>-1000000</v>
      </c>
      <c r="S343" s="177">
        <f t="shared" si="41"/>
        <v>1000000</v>
      </c>
      <c r="T343" s="178" t="e">
        <f>VLOOKUP(A343,Test_Limits,6,FALSE)</f>
        <v>#N/A</v>
      </c>
      <c r="U343" s="178" t="e">
        <f>IF(VLOOKUP(A343,Test_Limits,7,FALSE)&lt;&gt;"",VLOOKUP(A343,Test_Limits,7,FALSE),"")</f>
        <v>#N/A</v>
      </c>
      <c r="V343" s="177">
        <f>IF(H343="",0,VLOOKUP(A343,Test_Limits,8,FALSE))</f>
        <v>0</v>
      </c>
      <c r="W343" s="177">
        <f t="shared" si="50"/>
        <v>0</v>
      </c>
      <c r="X343" s="177">
        <f>IF(J343="",0,VLOOKUP(A343,Test_Limits,9,FALSE))</f>
        <v>0</v>
      </c>
      <c r="Y343" s="177">
        <f t="shared" si="51"/>
        <v>0</v>
      </c>
    </row>
    <row r="344" spans="1:25" s="110" customFormat="1" ht="13.5" x14ac:dyDescent="0.25">
      <c r="A344" s="1"/>
      <c r="B344" s="3"/>
      <c r="C344" s="30"/>
      <c r="D344" s="63" t="str">
        <f>IF(C344="","",MIN(B344:B344))</f>
        <v/>
      </c>
      <c r="E344" s="60" t="str">
        <f>IF(C344="","",MAX(B344:B344))</f>
        <v/>
      </c>
      <c r="F344" s="29" t="str">
        <f>IF(C344="","",IF(C344="    N/A","",IF(COUNTIF(B344:B344,"&gt;-1")&gt;0,ROUND((SUM(B344:B344)+COUNTIF(B344:B344,-1))/COUNTIF(B344:B344,"&gt;-1"),T344),ROUND(AVERAGE(B344:B344),T344))))</f>
        <v/>
      </c>
      <c r="G344" s="63" t="str">
        <f>IF(F344="","",IF(VLOOKUP(A344,Test_Limits,2,FALSE)="","",VLOOKUP(A344,Test_Limits,2,FALSE)))</f>
        <v/>
      </c>
      <c r="H344" s="49" t="str">
        <f>IF(G344="","",IF(AND(D344&lt;G344,D344&lt;&gt;U344),IF(LEFT(VLOOKUP(A344,Test_Limits,5,FALSE),2)="PF","Fail","Info"),"Pass"))</f>
        <v/>
      </c>
      <c r="I344" s="60" t="str">
        <f>IF(F344="","",IF(VLOOKUP(A344,Test_Limits,3,FALSE)="","",VLOOKUP(A344,Test_Limits,3,FALSE)))</f>
        <v/>
      </c>
      <c r="J344" s="49" t="str">
        <f>IF(I344="","",IF(AND(E344&gt;I344,E344&lt;&gt;U344),IF(RIGHT(VLOOKUP(A344,Test_Limits,5,FALSE),2)="PF","Fail","Info"),"Pass"))</f>
        <v/>
      </c>
      <c r="K344" s="126"/>
      <c r="L344" s="126"/>
      <c r="Q344" s="11"/>
      <c r="R344" s="177">
        <f t="shared" si="40"/>
        <v>-1000000</v>
      </c>
      <c r="S344" s="177">
        <f t="shared" si="41"/>
        <v>1000000</v>
      </c>
      <c r="T344" s="178" t="e">
        <f>VLOOKUP(A344,Test_Limits,6,FALSE)</f>
        <v>#N/A</v>
      </c>
      <c r="U344" s="178" t="e">
        <f>IF(VLOOKUP(A344,Test_Limits,7,FALSE)&lt;&gt;"",VLOOKUP(A344,Test_Limits,7,FALSE),"")</f>
        <v>#N/A</v>
      </c>
      <c r="V344" s="177">
        <f>IF(H344="",0,VLOOKUP(A344,Test_Limits,8,FALSE))</f>
        <v>0</v>
      </c>
      <c r="W344" s="177">
        <f t="shared" si="50"/>
        <v>0</v>
      </c>
      <c r="X344" s="177">
        <f>IF(J344="",0,VLOOKUP(A344,Test_Limits,9,FALSE))</f>
        <v>0</v>
      </c>
      <c r="Y344" s="177">
        <f t="shared" si="51"/>
        <v>0</v>
      </c>
    </row>
    <row r="345" spans="1:25" s="110" customFormat="1" ht="13.5" x14ac:dyDescent="0.25">
      <c r="A345" s="1"/>
      <c r="B345" s="3"/>
      <c r="C345" s="30"/>
      <c r="D345" s="63" t="str">
        <f>IF(C345="","",MIN(B345:B345))</f>
        <v/>
      </c>
      <c r="E345" s="60" t="str">
        <f>IF(C345="","",MAX(B345:B345))</f>
        <v/>
      </c>
      <c r="F345" s="29" t="str">
        <f>IF(C345="","",IF(C345="    N/A","",IF(COUNTIF(B345:B345,"&gt;-1")&gt;0,ROUND((SUM(B345:B345)+COUNTIF(B345:B345,-1))/COUNTIF(B345:B345,"&gt;-1"),T345),ROUND(AVERAGE(B345:B345),T345))))</f>
        <v/>
      </c>
      <c r="G345" s="63" t="str">
        <f>IF(F345="","",IF(VLOOKUP(A345,Test_Limits,2,FALSE)="","",VLOOKUP(A345,Test_Limits,2,FALSE)))</f>
        <v/>
      </c>
      <c r="H345" s="49" t="str">
        <f>IF(G345="","",IF(AND(D345&lt;G345,D345&lt;&gt;U345),IF(LEFT(VLOOKUP(A345,Test_Limits,5,FALSE),2)="PF","Fail","Info"),"Pass"))</f>
        <v/>
      </c>
      <c r="I345" s="60" t="str">
        <f>IF(F345="","",IF(VLOOKUP(A345,Test_Limits,3,FALSE)="","",VLOOKUP(A345,Test_Limits,3,FALSE)))</f>
        <v/>
      </c>
      <c r="J345" s="49" t="str">
        <f>IF(I345="","",IF(AND(E345&gt;I345,E345&lt;&gt;U345),IF(RIGHT(VLOOKUP(A345,Test_Limits,5,FALSE),2)="PF","Fail","Info"),"Pass"))</f>
        <v/>
      </c>
      <c r="K345" s="126"/>
      <c r="L345" s="126"/>
      <c r="Q345" s="11"/>
      <c r="R345" s="177">
        <f t="shared" ref="R345:R360" si="52">IF(H345="Info",G345,IF(J345="Info",G345,-1000000))</f>
        <v>-1000000</v>
      </c>
      <c r="S345" s="177">
        <f t="shared" ref="S345:S360" si="53">IF(H345="Info",I345,IF(J345="Info",I345,1000000))</f>
        <v>1000000</v>
      </c>
      <c r="T345" s="178" t="e">
        <f>VLOOKUP(A345,Test_Limits,6,FALSE)</f>
        <v>#N/A</v>
      </c>
      <c r="U345" s="178" t="e">
        <f>IF(VLOOKUP(A345,Test_Limits,7,FALSE)&lt;&gt;"",VLOOKUP(A345,Test_Limits,7,FALSE),"")</f>
        <v>#N/A</v>
      </c>
      <c r="V345" s="177">
        <f>IF(H345="",0,VLOOKUP(A345,Test_Limits,8,FALSE))</f>
        <v>0</v>
      </c>
      <c r="W345" s="177">
        <f t="shared" ref="W345:W360" si="54">IF(H345="Pass",IF(J345="Pass",V345,0),0)</f>
        <v>0</v>
      </c>
      <c r="X345" s="177">
        <f>IF(J345="",0,VLOOKUP(A345,Test_Limits,9,FALSE))</f>
        <v>0</v>
      </c>
      <c r="Y345" s="177">
        <f t="shared" ref="Y345:Y360" si="55">IF(H345="Pass",IF(J345="Pass",X345,0),0)</f>
        <v>0</v>
      </c>
    </row>
    <row r="346" spans="1:25" s="110" customFormat="1" ht="13.5" x14ac:dyDescent="0.25">
      <c r="A346" s="1"/>
      <c r="B346" s="3"/>
      <c r="C346" s="30"/>
      <c r="D346" s="63" t="str">
        <f>IF(C346="","",MIN(B346:B346))</f>
        <v/>
      </c>
      <c r="E346" s="60" t="str">
        <f>IF(C346="","",MAX(B346:B346))</f>
        <v/>
      </c>
      <c r="F346" s="29" t="str">
        <f>IF(C346="","",IF(C346="    N/A","",IF(COUNTIF(B346:B346,"&gt;-1")&gt;0,ROUND((SUM(B346:B346)+COUNTIF(B346:B346,-1))/COUNTIF(B346:B346,"&gt;-1"),T346),ROUND(AVERAGE(B346:B346),T346))))</f>
        <v/>
      </c>
      <c r="G346" s="63" t="str">
        <f>IF(F346="","",IF(VLOOKUP(A346,Test_Limits,2,FALSE)="","",VLOOKUP(A346,Test_Limits,2,FALSE)))</f>
        <v/>
      </c>
      <c r="H346" s="49" t="str">
        <f>IF(G346="","",IF(AND(D346&lt;G346,D346&lt;&gt;U346),IF(LEFT(VLOOKUP(A346,Test_Limits,5,FALSE),2)="PF","Fail","Info"),"Pass"))</f>
        <v/>
      </c>
      <c r="I346" s="60" t="str">
        <f>IF(F346="","",IF(VLOOKUP(A346,Test_Limits,3,FALSE)="","",VLOOKUP(A346,Test_Limits,3,FALSE)))</f>
        <v/>
      </c>
      <c r="J346" s="49" t="str">
        <f>IF(I346="","",IF(AND(E346&gt;I346,E346&lt;&gt;U346),IF(RIGHT(VLOOKUP(A346,Test_Limits,5,FALSE),2)="PF","Fail","Info"),"Pass"))</f>
        <v/>
      </c>
      <c r="K346" s="126"/>
      <c r="L346" s="126"/>
      <c r="Q346" s="11"/>
      <c r="R346" s="177">
        <f t="shared" si="52"/>
        <v>-1000000</v>
      </c>
      <c r="S346" s="177">
        <f t="shared" si="53"/>
        <v>1000000</v>
      </c>
      <c r="T346" s="178" t="e">
        <f>VLOOKUP(A346,Test_Limits,6,FALSE)</f>
        <v>#N/A</v>
      </c>
      <c r="U346" s="178" t="e">
        <f>IF(VLOOKUP(A346,Test_Limits,7,FALSE)&lt;&gt;"",VLOOKUP(A346,Test_Limits,7,FALSE),"")</f>
        <v>#N/A</v>
      </c>
      <c r="V346" s="177">
        <f>IF(H346="",0,VLOOKUP(A346,Test_Limits,8,FALSE))</f>
        <v>0</v>
      </c>
      <c r="W346" s="177">
        <f t="shared" si="54"/>
        <v>0</v>
      </c>
      <c r="X346" s="177">
        <f>IF(J346="",0,VLOOKUP(A346,Test_Limits,9,FALSE))</f>
        <v>0</v>
      </c>
      <c r="Y346" s="177">
        <f t="shared" si="55"/>
        <v>0</v>
      </c>
    </row>
    <row r="347" spans="1:25" s="110" customFormat="1" ht="13.5" x14ac:dyDescent="0.25">
      <c r="A347" s="1"/>
      <c r="B347" s="3"/>
      <c r="C347" s="30"/>
      <c r="D347" s="63" t="str">
        <f>IF(C347="","",MIN(B347:B347))</f>
        <v/>
      </c>
      <c r="E347" s="60" t="str">
        <f>IF(C347="","",MAX(B347:B347))</f>
        <v/>
      </c>
      <c r="F347" s="29" t="str">
        <f>IF(C347="","",IF(C347="    N/A","",IF(COUNTIF(B347:B347,"&gt;-1")&gt;0,ROUND((SUM(B347:B347)+COUNTIF(B347:B347,-1))/COUNTIF(B347:B347,"&gt;-1"),T347),ROUND(AVERAGE(B347:B347),T347))))</f>
        <v/>
      </c>
      <c r="G347" s="63" t="str">
        <f>IF(F347="","",IF(VLOOKUP(A347,Test_Limits,2,FALSE)="","",VLOOKUP(A347,Test_Limits,2,FALSE)))</f>
        <v/>
      </c>
      <c r="H347" s="49" t="str">
        <f>IF(G347="","",IF(AND(D347&lt;G347,D347&lt;&gt;U347),IF(LEFT(VLOOKUP(A347,Test_Limits,5,FALSE),2)="PF","Fail","Info"),"Pass"))</f>
        <v/>
      </c>
      <c r="I347" s="60" t="str">
        <f>IF(F347="","",IF(VLOOKUP(A347,Test_Limits,3,FALSE)="","",VLOOKUP(A347,Test_Limits,3,FALSE)))</f>
        <v/>
      </c>
      <c r="J347" s="49" t="str">
        <f>IF(I347="","",IF(AND(E347&gt;I347,E347&lt;&gt;U347),IF(RIGHT(VLOOKUP(A347,Test_Limits,5,FALSE),2)="PF","Fail","Info"),"Pass"))</f>
        <v/>
      </c>
      <c r="K347" s="126"/>
      <c r="L347" s="126"/>
      <c r="Q347" s="11"/>
      <c r="R347" s="177">
        <f t="shared" si="52"/>
        <v>-1000000</v>
      </c>
      <c r="S347" s="177">
        <f t="shared" si="53"/>
        <v>1000000</v>
      </c>
      <c r="T347" s="178" t="e">
        <f>VLOOKUP(A347,Test_Limits,6,FALSE)</f>
        <v>#N/A</v>
      </c>
      <c r="U347" s="178" t="e">
        <f>IF(VLOOKUP(A347,Test_Limits,7,FALSE)&lt;&gt;"",VLOOKUP(A347,Test_Limits,7,FALSE),"")</f>
        <v>#N/A</v>
      </c>
      <c r="V347" s="177">
        <f>IF(H347="",0,VLOOKUP(A347,Test_Limits,8,FALSE))</f>
        <v>0</v>
      </c>
      <c r="W347" s="177">
        <f t="shared" si="54"/>
        <v>0</v>
      </c>
      <c r="X347" s="177">
        <f>IF(J347="",0,VLOOKUP(A347,Test_Limits,9,FALSE))</f>
        <v>0</v>
      </c>
      <c r="Y347" s="177">
        <f t="shared" si="55"/>
        <v>0</v>
      </c>
    </row>
    <row r="348" spans="1:25" s="110" customFormat="1" ht="13.5" x14ac:dyDescent="0.25">
      <c r="A348" s="1"/>
      <c r="B348" s="3"/>
      <c r="C348" s="30"/>
      <c r="D348" s="63" t="str">
        <f>IF(C348="","",MIN(B348:B348))</f>
        <v/>
      </c>
      <c r="E348" s="60" t="str">
        <f>IF(C348="","",MAX(B348:B348))</f>
        <v/>
      </c>
      <c r="F348" s="29" t="str">
        <f>IF(C348="","",IF(C348="    N/A","",IF(COUNTIF(B348:B348,"&gt;-1")&gt;0,ROUND((SUM(B348:B348)+COUNTIF(B348:B348,-1))/COUNTIF(B348:B348,"&gt;-1"),T348),ROUND(AVERAGE(B348:B348),T348))))</f>
        <v/>
      </c>
      <c r="G348" s="63" t="str">
        <f>IF(F348="","",IF(VLOOKUP(A348,Test_Limits,2,FALSE)="","",VLOOKUP(A348,Test_Limits,2,FALSE)))</f>
        <v/>
      </c>
      <c r="H348" s="49" t="str">
        <f>IF(G348="","",IF(AND(D348&lt;G348,D348&lt;&gt;U348),IF(LEFT(VLOOKUP(A348,Test_Limits,5,FALSE),2)="PF","Fail","Info"),"Pass"))</f>
        <v/>
      </c>
      <c r="I348" s="60" t="str">
        <f>IF(F348="","",IF(VLOOKUP(A348,Test_Limits,3,FALSE)="","",VLOOKUP(A348,Test_Limits,3,FALSE)))</f>
        <v/>
      </c>
      <c r="J348" s="49" t="str">
        <f>IF(I348="","",IF(AND(E348&gt;I348,E348&lt;&gt;U348),IF(RIGHT(VLOOKUP(A348,Test_Limits,5,FALSE),2)="PF","Fail","Info"),"Pass"))</f>
        <v/>
      </c>
      <c r="K348" s="126"/>
      <c r="L348" s="126"/>
      <c r="Q348" s="11"/>
      <c r="R348" s="177">
        <f t="shared" si="52"/>
        <v>-1000000</v>
      </c>
      <c r="S348" s="177">
        <f t="shared" si="53"/>
        <v>1000000</v>
      </c>
      <c r="T348" s="178" t="e">
        <f>VLOOKUP(A348,Test_Limits,6,FALSE)</f>
        <v>#N/A</v>
      </c>
      <c r="U348" s="178" t="e">
        <f>IF(VLOOKUP(A348,Test_Limits,7,FALSE)&lt;&gt;"",VLOOKUP(A348,Test_Limits,7,FALSE),"")</f>
        <v>#N/A</v>
      </c>
      <c r="V348" s="177">
        <f>IF(H348="",0,VLOOKUP(A348,Test_Limits,8,FALSE))</f>
        <v>0</v>
      </c>
      <c r="W348" s="177">
        <f t="shared" si="54"/>
        <v>0</v>
      </c>
      <c r="X348" s="177">
        <f>IF(J348="",0,VLOOKUP(A348,Test_Limits,9,FALSE))</f>
        <v>0</v>
      </c>
      <c r="Y348" s="177">
        <f t="shared" si="55"/>
        <v>0</v>
      </c>
    </row>
    <row r="349" spans="1:25" s="110" customFormat="1" ht="13.5" x14ac:dyDescent="0.25">
      <c r="A349" s="1"/>
      <c r="B349" s="3"/>
      <c r="C349" s="30"/>
      <c r="D349" s="63" t="str">
        <f>IF(C349="","",MIN(B349:B349))</f>
        <v/>
      </c>
      <c r="E349" s="60" t="str">
        <f>IF(C349="","",MAX(B349:B349))</f>
        <v/>
      </c>
      <c r="F349" s="29" t="str">
        <f>IF(C349="","",IF(C349="    N/A","",IF(COUNTIF(B349:B349,"&gt;-1")&gt;0,ROUND((SUM(B349:B349)+COUNTIF(B349:B349,-1))/COUNTIF(B349:B349,"&gt;-1"),T349),ROUND(AVERAGE(B349:B349),T349))))</f>
        <v/>
      </c>
      <c r="G349" s="63" t="str">
        <f>IF(F349="","",IF(VLOOKUP(A349,Test_Limits,2,FALSE)="","",VLOOKUP(A349,Test_Limits,2,FALSE)))</f>
        <v/>
      </c>
      <c r="H349" s="49" t="str">
        <f>IF(G349="","",IF(AND(D349&lt;G349,D349&lt;&gt;U349),IF(LEFT(VLOOKUP(A349,Test_Limits,5,FALSE),2)="PF","Fail","Info"),"Pass"))</f>
        <v/>
      </c>
      <c r="I349" s="60" t="str">
        <f>IF(F349="","",IF(VLOOKUP(A349,Test_Limits,3,FALSE)="","",VLOOKUP(A349,Test_Limits,3,FALSE)))</f>
        <v/>
      </c>
      <c r="J349" s="49" t="str">
        <f>IF(I349="","",IF(AND(E349&gt;I349,E349&lt;&gt;U349),IF(RIGHT(VLOOKUP(A349,Test_Limits,5,FALSE),2)="PF","Fail","Info"),"Pass"))</f>
        <v/>
      </c>
      <c r="K349" s="126"/>
      <c r="L349" s="126"/>
      <c r="Q349" s="11"/>
      <c r="R349" s="177">
        <f t="shared" si="52"/>
        <v>-1000000</v>
      </c>
      <c r="S349" s="177">
        <f t="shared" si="53"/>
        <v>1000000</v>
      </c>
      <c r="T349" s="178" t="e">
        <f>VLOOKUP(A349,Test_Limits,6,FALSE)</f>
        <v>#N/A</v>
      </c>
      <c r="U349" s="178" t="e">
        <f>IF(VLOOKUP(A349,Test_Limits,7,FALSE)&lt;&gt;"",VLOOKUP(A349,Test_Limits,7,FALSE),"")</f>
        <v>#N/A</v>
      </c>
      <c r="V349" s="177">
        <f>IF(H349="",0,VLOOKUP(A349,Test_Limits,8,FALSE))</f>
        <v>0</v>
      </c>
      <c r="W349" s="177">
        <f t="shared" si="54"/>
        <v>0</v>
      </c>
      <c r="X349" s="177">
        <f>IF(J349="",0,VLOOKUP(A349,Test_Limits,9,FALSE))</f>
        <v>0</v>
      </c>
      <c r="Y349" s="177">
        <f t="shared" si="55"/>
        <v>0</v>
      </c>
    </row>
    <row r="350" spans="1:25" s="283" customFormat="1" ht="13.5" x14ac:dyDescent="0.25">
      <c r="A350" s="284"/>
      <c r="B350" s="285"/>
      <c r="C350" s="289"/>
      <c r="D350" s="295" t="str">
        <f>IF(C350="","",MIN(B350:B350))</f>
        <v/>
      </c>
      <c r="E350" s="294" t="str">
        <f>IF(C350="","",MAX(B350:B350))</f>
        <v/>
      </c>
      <c r="F350" s="288" t="str">
        <f>IF(C350="","",IF(C350="    N/A","",IF(COUNTIF(B350:B350,"&gt;-1")&gt;0,ROUND((SUM(B350:B350)+COUNTIF(B350:B350,-1))/COUNTIF(B350:B350,"&gt;-1"),T350),ROUND(AVERAGE(B350:B350),T350))))</f>
        <v/>
      </c>
      <c r="G350" s="295" t="str">
        <f>IF(F350="","",IF(VLOOKUP(A350,Test_Limits,2,FALSE)="","",VLOOKUP(A350,Test_Limits,2,FALSE)))</f>
        <v/>
      </c>
      <c r="H350" s="292" t="str">
        <f>IF(G350="","",IF(AND(D350&lt;G350,D350&lt;&gt;U350),IF(LEFT(VLOOKUP(A350,Test_Limits,5,FALSE),2)="PF","Fail","Info"),"Pass"))</f>
        <v/>
      </c>
      <c r="I350" s="294" t="str">
        <f>IF(F350="","",IF(VLOOKUP(A350,Test_Limits,3,FALSE)="","",VLOOKUP(A350,Test_Limits,3,FALSE)))</f>
        <v/>
      </c>
      <c r="J350" s="292" t="str">
        <f>IF(I350="","",IF(AND(E350&gt;I350,E350&lt;&gt;U350),IF(RIGHT(VLOOKUP(A350,Test_Limits,5,FALSE),2)="PF","Fail","Info"),"Pass"))</f>
        <v/>
      </c>
      <c r="K350" s="291"/>
      <c r="L350" s="291"/>
      <c r="Q350" s="286"/>
      <c r="R350" s="303">
        <f t="shared" si="52"/>
        <v>-1000000</v>
      </c>
      <c r="S350" s="303">
        <f t="shared" si="53"/>
        <v>1000000</v>
      </c>
      <c r="T350" s="304" t="e">
        <f>VLOOKUP(A350,Test_Limits,6,FALSE)</f>
        <v>#N/A</v>
      </c>
      <c r="U350" s="304" t="e">
        <f>IF(VLOOKUP(A350,Test_Limits,7,FALSE)&lt;&gt;"",VLOOKUP(A350,Test_Limits,7,FALSE),"")</f>
        <v>#N/A</v>
      </c>
      <c r="V350" s="303">
        <f>IF(H350="",0,VLOOKUP(A350,Test_Limits,8,FALSE))</f>
        <v>0</v>
      </c>
      <c r="W350" s="303">
        <f t="shared" si="54"/>
        <v>0</v>
      </c>
      <c r="X350" s="303">
        <f>IF(J350="",0,VLOOKUP(A350,Test_Limits,9,FALSE))</f>
        <v>0</v>
      </c>
      <c r="Y350" s="303">
        <f t="shared" si="55"/>
        <v>0</v>
      </c>
    </row>
    <row r="351" spans="1:25" s="283" customFormat="1" ht="13.5" x14ac:dyDescent="0.25">
      <c r="A351" s="284"/>
      <c r="B351" s="285"/>
      <c r="C351" s="289"/>
      <c r="D351" s="295" t="str">
        <f>IF(C351="","",MIN(B351:B351))</f>
        <v/>
      </c>
      <c r="E351" s="294" t="str">
        <f>IF(C351="","",MAX(B351:B351))</f>
        <v/>
      </c>
      <c r="F351" s="288" t="str">
        <f>IF(C351="","",IF(C351="    N/A","",IF(COUNTIF(B351:B351,"&gt;-1")&gt;0,ROUND((SUM(B351:B351)+COUNTIF(B351:B351,-1))/COUNTIF(B351:B351,"&gt;-1"),T351),ROUND(AVERAGE(B351:B351),T351))))</f>
        <v/>
      </c>
      <c r="G351" s="295" t="str">
        <f>IF(F351="","",IF(VLOOKUP(A351,Test_Limits,2,FALSE)="","",VLOOKUP(A351,Test_Limits,2,FALSE)))</f>
        <v/>
      </c>
      <c r="H351" s="292" t="str">
        <f>IF(G351="","",IF(AND(D351&lt;G351,D351&lt;&gt;U351),IF(LEFT(VLOOKUP(A351,Test_Limits,5,FALSE),2)="PF","Fail","Info"),"Pass"))</f>
        <v/>
      </c>
      <c r="I351" s="294" t="str">
        <f>IF(F351="","",IF(VLOOKUP(A351,Test_Limits,3,FALSE)="","",VLOOKUP(A351,Test_Limits,3,FALSE)))</f>
        <v/>
      </c>
      <c r="J351" s="292" t="str">
        <f>IF(I351="","",IF(AND(E351&gt;I351,E351&lt;&gt;U351),IF(RIGHT(VLOOKUP(A351,Test_Limits,5,FALSE),2)="PF","Fail","Info"),"Pass"))</f>
        <v/>
      </c>
      <c r="K351" s="291"/>
      <c r="L351" s="291"/>
      <c r="Q351" s="286"/>
      <c r="R351" s="303">
        <f t="shared" si="52"/>
        <v>-1000000</v>
      </c>
      <c r="S351" s="303">
        <f t="shared" si="53"/>
        <v>1000000</v>
      </c>
      <c r="T351" s="304" t="e">
        <f>VLOOKUP(A351,Test_Limits,6,FALSE)</f>
        <v>#N/A</v>
      </c>
      <c r="U351" s="304" t="e">
        <f>IF(VLOOKUP(A351,Test_Limits,7,FALSE)&lt;&gt;"",VLOOKUP(A351,Test_Limits,7,FALSE),"")</f>
        <v>#N/A</v>
      </c>
      <c r="V351" s="303">
        <f>IF(H351="",0,VLOOKUP(A351,Test_Limits,8,FALSE))</f>
        <v>0</v>
      </c>
      <c r="W351" s="303">
        <f t="shared" si="54"/>
        <v>0</v>
      </c>
      <c r="X351" s="303">
        <f>IF(J351="",0,VLOOKUP(A351,Test_Limits,9,FALSE))</f>
        <v>0</v>
      </c>
      <c r="Y351" s="303">
        <f t="shared" si="55"/>
        <v>0</v>
      </c>
    </row>
    <row r="352" spans="1:25" s="283" customFormat="1" ht="13.5" x14ac:dyDescent="0.25">
      <c r="A352" s="284"/>
      <c r="B352" s="285"/>
      <c r="C352" s="289"/>
      <c r="D352" s="295" t="str">
        <f>IF(C352="","",MIN(B352:B352))</f>
        <v/>
      </c>
      <c r="E352" s="294" t="str">
        <f>IF(C352="","",MAX(B352:B352))</f>
        <v/>
      </c>
      <c r="F352" s="288" t="str">
        <f>IF(C352="","",IF(C352="    N/A","",IF(COUNTIF(B352:B352,"&gt;-1")&gt;0,ROUND((SUM(B352:B352)+COUNTIF(B352:B352,-1))/COUNTIF(B352:B352,"&gt;-1"),T352),ROUND(AVERAGE(B352:B352),T352))))</f>
        <v/>
      </c>
      <c r="G352" s="295" t="str">
        <f>IF(F352="","",IF(VLOOKUP(A352,Test_Limits,2,FALSE)="","",VLOOKUP(A352,Test_Limits,2,FALSE)))</f>
        <v/>
      </c>
      <c r="H352" s="292" t="str">
        <f>IF(G352="","",IF(AND(D352&lt;G352,D352&lt;&gt;U352),IF(LEFT(VLOOKUP(A352,Test_Limits,5,FALSE),2)="PF","Fail","Info"),"Pass"))</f>
        <v/>
      </c>
      <c r="I352" s="294" t="str">
        <f>IF(F352="","",IF(VLOOKUP(A352,Test_Limits,3,FALSE)="","",VLOOKUP(A352,Test_Limits,3,FALSE)))</f>
        <v/>
      </c>
      <c r="J352" s="292" t="str">
        <f>IF(I352="","",IF(AND(E352&gt;I352,E352&lt;&gt;U352),IF(RIGHT(VLOOKUP(A352,Test_Limits,5,FALSE),2)="PF","Fail","Info"),"Pass"))</f>
        <v/>
      </c>
      <c r="K352" s="291"/>
      <c r="L352" s="291"/>
      <c r="Q352" s="286"/>
      <c r="R352" s="303">
        <f t="shared" si="52"/>
        <v>-1000000</v>
      </c>
      <c r="S352" s="303">
        <f t="shared" si="53"/>
        <v>1000000</v>
      </c>
      <c r="T352" s="304" t="e">
        <f>VLOOKUP(A352,Test_Limits,6,FALSE)</f>
        <v>#N/A</v>
      </c>
      <c r="U352" s="304" t="e">
        <f>IF(VLOOKUP(A352,Test_Limits,7,FALSE)&lt;&gt;"",VLOOKUP(A352,Test_Limits,7,FALSE),"")</f>
        <v>#N/A</v>
      </c>
      <c r="V352" s="303">
        <f>IF(H352="",0,VLOOKUP(A352,Test_Limits,8,FALSE))</f>
        <v>0</v>
      </c>
      <c r="W352" s="303">
        <f t="shared" si="54"/>
        <v>0</v>
      </c>
      <c r="X352" s="303">
        <f>IF(J352="",0,VLOOKUP(A352,Test_Limits,9,FALSE))</f>
        <v>0</v>
      </c>
      <c r="Y352" s="303">
        <f t="shared" si="55"/>
        <v>0</v>
      </c>
    </row>
    <row r="353" spans="1:25" s="283" customFormat="1" ht="13.5" x14ac:dyDescent="0.25">
      <c r="A353" s="284"/>
      <c r="B353" s="285"/>
      <c r="C353" s="289"/>
      <c r="D353" s="295" t="str">
        <f>IF(C353="","",MIN(B353:B353))</f>
        <v/>
      </c>
      <c r="E353" s="294" t="str">
        <f>IF(C353="","",MAX(B353:B353))</f>
        <v/>
      </c>
      <c r="F353" s="288" t="str">
        <f>IF(C353="","",IF(C353="    N/A","",IF(COUNTIF(B353:B353,"&gt;-1")&gt;0,ROUND((SUM(B353:B353)+COUNTIF(B353:B353,-1))/COUNTIF(B353:B353,"&gt;-1"),T353),ROUND(AVERAGE(B353:B353),T353))))</f>
        <v/>
      </c>
      <c r="G353" s="295" t="str">
        <f>IF(F353="","",IF(VLOOKUP(A353,Test_Limits,2,FALSE)="","",VLOOKUP(A353,Test_Limits,2,FALSE)))</f>
        <v/>
      </c>
      <c r="H353" s="292" t="str">
        <f>IF(G353="","",IF(AND(D353&lt;G353,D353&lt;&gt;U353),IF(LEFT(VLOOKUP(A353,Test_Limits,5,FALSE),2)="PF","Fail","Info"),"Pass"))</f>
        <v/>
      </c>
      <c r="I353" s="294" t="str">
        <f>IF(F353="","",IF(VLOOKUP(A353,Test_Limits,3,FALSE)="","",VLOOKUP(A353,Test_Limits,3,FALSE)))</f>
        <v/>
      </c>
      <c r="J353" s="292" t="str">
        <f>IF(I353="","",IF(AND(E353&gt;I353,E353&lt;&gt;U353),IF(RIGHT(VLOOKUP(A353,Test_Limits,5,FALSE),2)="PF","Fail","Info"),"Pass"))</f>
        <v/>
      </c>
      <c r="K353" s="291"/>
      <c r="L353" s="291"/>
      <c r="Q353" s="286"/>
      <c r="R353" s="303">
        <f t="shared" ref="R353:R356" si="56">IF(H353="Info",G353,IF(J353="Info",G353,-1000000))</f>
        <v>-1000000</v>
      </c>
      <c r="S353" s="303">
        <f t="shared" ref="S353:S356" si="57">IF(H353="Info",I353,IF(J353="Info",I353,1000000))</f>
        <v>1000000</v>
      </c>
      <c r="T353" s="304" t="e">
        <f>VLOOKUP(A353,Test_Limits,6,FALSE)</f>
        <v>#N/A</v>
      </c>
      <c r="U353" s="304" t="e">
        <f>IF(VLOOKUP(A353,Test_Limits,7,FALSE)&lt;&gt;"",VLOOKUP(A353,Test_Limits,7,FALSE),"")</f>
        <v>#N/A</v>
      </c>
      <c r="V353" s="303">
        <f>IF(H353="",0,VLOOKUP(A353,Test_Limits,8,FALSE))</f>
        <v>0</v>
      </c>
      <c r="W353" s="303">
        <f t="shared" ref="W353:W356" si="58">IF(H353="Pass",IF(J353="Pass",V353,0),0)</f>
        <v>0</v>
      </c>
      <c r="X353" s="303">
        <f>IF(J353="",0,VLOOKUP(A353,Test_Limits,9,FALSE))</f>
        <v>0</v>
      </c>
      <c r="Y353" s="303">
        <f t="shared" ref="Y353:Y356" si="59">IF(H353="Pass",IF(J353="Pass",X353,0),0)</f>
        <v>0</v>
      </c>
    </row>
    <row r="354" spans="1:25" s="283" customFormat="1" ht="13.5" x14ac:dyDescent="0.25">
      <c r="A354" s="284"/>
      <c r="B354" s="285"/>
      <c r="C354" s="289"/>
      <c r="D354" s="295" t="str">
        <f>IF(C354="","",MIN(B354:B354))</f>
        <v/>
      </c>
      <c r="E354" s="294" t="str">
        <f>IF(C354="","",MAX(B354:B354))</f>
        <v/>
      </c>
      <c r="F354" s="288" t="str">
        <f>IF(C354="","",IF(C354="    N/A","",IF(COUNTIF(B354:B354,"&gt;-1")&gt;0,ROUND((SUM(B354:B354)+COUNTIF(B354:B354,-1))/COUNTIF(B354:B354,"&gt;-1"),T354),ROUND(AVERAGE(B354:B354),T354))))</f>
        <v/>
      </c>
      <c r="G354" s="295" t="str">
        <f>IF(F354="","",IF(VLOOKUP(A354,Test_Limits,2,FALSE)="","",VLOOKUP(A354,Test_Limits,2,FALSE)))</f>
        <v/>
      </c>
      <c r="H354" s="292" t="str">
        <f>IF(G354="","",IF(AND(D354&lt;G354,D354&lt;&gt;U354),IF(LEFT(VLOOKUP(A354,Test_Limits,5,FALSE),2)="PF","Fail","Info"),"Pass"))</f>
        <v/>
      </c>
      <c r="I354" s="294" t="str">
        <f>IF(F354="","",IF(VLOOKUP(A354,Test_Limits,3,FALSE)="","",VLOOKUP(A354,Test_Limits,3,FALSE)))</f>
        <v/>
      </c>
      <c r="J354" s="292" t="str">
        <f>IF(I354="","",IF(AND(E354&gt;I354,E354&lt;&gt;U354),IF(RIGHT(VLOOKUP(A354,Test_Limits,5,FALSE),2)="PF","Fail","Info"),"Pass"))</f>
        <v/>
      </c>
      <c r="K354" s="291"/>
      <c r="L354" s="291"/>
      <c r="Q354" s="286"/>
      <c r="R354" s="303">
        <f t="shared" si="56"/>
        <v>-1000000</v>
      </c>
      <c r="S354" s="303">
        <f t="shared" si="57"/>
        <v>1000000</v>
      </c>
      <c r="T354" s="304" t="e">
        <f>VLOOKUP(A354,Test_Limits,6,FALSE)</f>
        <v>#N/A</v>
      </c>
      <c r="U354" s="304" t="e">
        <f>IF(VLOOKUP(A354,Test_Limits,7,FALSE)&lt;&gt;"",VLOOKUP(A354,Test_Limits,7,FALSE),"")</f>
        <v>#N/A</v>
      </c>
      <c r="V354" s="303">
        <f>IF(H354="",0,VLOOKUP(A354,Test_Limits,8,FALSE))</f>
        <v>0</v>
      </c>
      <c r="W354" s="303">
        <f t="shared" si="58"/>
        <v>0</v>
      </c>
      <c r="X354" s="303">
        <f>IF(J354="",0,VLOOKUP(A354,Test_Limits,9,FALSE))</f>
        <v>0</v>
      </c>
      <c r="Y354" s="303">
        <f t="shared" si="59"/>
        <v>0</v>
      </c>
    </row>
    <row r="355" spans="1:25" s="283" customFormat="1" ht="13.5" x14ac:dyDescent="0.25">
      <c r="A355" s="284"/>
      <c r="B355" s="285"/>
      <c r="C355" s="289"/>
      <c r="D355" s="295" t="str">
        <f>IF(C355="","",MIN(B355:B355))</f>
        <v/>
      </c>
      <c r="E355" s="294" t="str">
        <f>IF(C355="","",MAX(B355:B355))</f>
        <v/>
      </c>
      <c r="F355" s="288" t="str">
        <f>IF(C355="","",IF(C355="    N/A","",IF(COUNTIF(B355:B355,"&gt;-1")&gt;0,ROUND((SUM(B355:B355)+COUNTIF(B355:B355,-1))/COUNTIF(B355:B355,"&gt;-1"),T355),ROUND(AVERAGE(B355:B355),T355))))</f>
        <v/>
      </c>
      <c r="G355" s="295" t="str">
        <f>IF(F355="","",IF(VLOOKUP(A355,Test_Limits,2,FALSE)="","",VLOOKUP(A355,Test_Limits,2,FALSE)))</f>
        <v/>
      </c>
      <c r="H355" s="292" t="str">
        <f>IF(G355="","",IF(AND(D355&lt;G355,D355&lt;&gt;U355),IF(LEFT(VLOOKUP(A355,Test_Limits,5,FALSE),2)="PF","Fail","Info"),"Pass"))</f>
        <v/>
      </c>
      <c r="I355" s="294" t="str">
        <f>IF(F355="","",IF(VLOOKUP(A355,Test_Limits,3,FALSE)="","",VLOOKUP(A355,Test_Limits,3,FALSE)))</f>
        <v/>
      </c>
      <c r="J355" s="292" t="str">
        <f>IF(I355="","",IF(AND(E355&gt;I355,E355&lt;&gt;U355),IF(RIGHT(VLOOKUP(A355,Test_Limits,5,FALSE),2)="PF","Fail","Info"),"Pass"))</f>
        <v/>
      </c>
      <c r="K355" s="291"/>
      <c r="L355" s="291"/>
      <c r="Q355" s="286"/>
      <c r="R355" s="303">
        <f t="shared" si="56"/>
        <v>-1000000</v>
      </c>
      <c r="S355" s="303">
        <f t="shared" si="57"/>
        <v>1000000</v>
      </c>
      <c r="T355" s="304" t="e">
        <f>VLOOKUP(A355,Test_Limits,6,FALSE)</f>
        <v>#N/A</v>
      </c>
      <c r="U355" s="304" t="e">
        <f>IF(VLOOKUP(A355,Test_Limits,7,FALSE)&lt;&gt;"",VLOOKUP(A355,Test_Limits,7,FALSE),"")</f>
        <v>#N/A</v>
      </c>
      <c r="V355" s="303">
        <f>IF(H355="",0,VLOOKUP(A355,Test_Limits,8,FALSE))</f>
        <v>0</v>
      </c>
      <c r="W355" s="303">
        <f t="shared" si="58"/>
        <v>0</v>
      </c>
      <c r="X355" s="303">
        <f>IF(J355="",0,VLOOKUP(A355,Test_Limits,9,FALSE))</f>
        <v>0</v>
      </c>
      <c r="Y355" s="303">
        <f t="shared" si="59"/>
        <v>0</v>
      </c>
    </row>
    <row r="356" spans="1:25" s="283" customFormat="1" ht="13.5" x14ac:dyDescent="0.25">
      <c r="A356" s="284"/>
      <c r="B356" s="285"/>
      <c r="C356" s="289"/>
      <c r="D356" s="295" t="str">
        <f>IF(C356="","",MIN(B356:B356))</f>
        <v/>
      </c>
      <c r="E356" s="294" t="str">
        <f>IF(C356="","",MAX(B356:B356))</f>
        <v/>
      </c>
      <c r="F356" s="288" t="str">
        <f>IF(C356="","",IF(C356="    N/A","",IF(COUNTIF(B356:B356,"&gt;-1")&gt;0,ROUND((SUM(B356:B356)+COUNTIF(B356:B356,-1))/COUNTIF(B356:B356,"&gt;-1"),T356),ROUND(AVERAGE(B356:B356),T356))))</f>
        <v/>
      </c>
      <c r="G356" s="295" t="str">
        <f>IF(F356="","",IF(VLOOKUP(A356,Test_Limits,2,FALSE)="","",VLOOKUP(A356,Test_Limits,2,FALSE)))</f>
        <v/>
      </c>
      <c r="H356" s="292" t="str">
        <f>IF(G356="","",IF(AND(D356&lt;G356,D356&lt;&gt;U356),IF(LEFT(VLOOKUP(A356,Test_Limits,5,FALSE),2)="PF","Fail","Info"),"Pass"))</f>
        <v/>
      </c>
      <c r="I356" s="294" t="str">
        <f>IF(F356="","",IF(VLOOKUP(A356,Test_Limits,3,FALSE)="","",VLOOKUP(A356,Test_Limits,3,FALSE)))</f>
        <v/>
      </c>
      <c r="J356" s="292" t="str">
        <f>IF(I356="","",IF(AND(E356&gt;I356,E356&lt;&gt;U356),IF(RIGHT(VLOOKUP(A356,Test_Limits,5,FALSE),2)="PF","Fail","Info"),"Pass"))</f>
        <v/>
      </c>
      <c r="K356" s="291"/>
      <c r="L356" s="291"/>
      <c r="Q356" s="286"/>
      <c r="R356" s="303">
        <f t="shared" si="56"/>
        <v>-1000000</v>
      </c>
      <c r="S356" s="303">
        <f t="shared" si="57"/>
        <v>1000000</v>
      </c>
      <c r="T356" s="304" t="e">
        <f>VLOOKUP(A356,Test_Limits,6,FALSE)</f>
        <v>#N/A</v>
      </c>
      <c r="U356" s="304" t="e">
        <f>IF(VLOOKUP(A356,Test_Limits,7,FALSE)&lt;&gt;"",VLOOKUP(A356,Test_Limits,7,FALSE),"")</f>
        <v>#N/A</v>
      </c>
      <c r="V356" s="303">
        <f>IF(H356="",0,VLOOKUP(A356,Test_Limits,8,FALSE))</f>
        <v>0</v>
      </c>
      <c r="W356" s="303">
        <f t="shared" si="58"/>
        <v>0</v>
      </c>
      <c r="X356" s="303">
        <f>IF(J356="",0,VLOOKUP(A356,Test_Limits,9,FALSE))</f>
        <v>0</v>
      </c>
      <c r="Y356" s="303">
        <f t="shared" si="59"/>
        <v>0</v>
      </c>
    </row>
    <row r="357" spans="1:25" s="110" customFormat="1" ht="13.5" x14ac:dyDescent="0.25">
      <c r="A357" s="1"/>
      <c r="B357" s="3"/>
      <c r="C357" s="30"/>
      <c r="D357" s="63" t="str">
        <f>IF(C357="","",MIN(B357:B357))</f>
        <v/>
      </c>
      <c r="E357" s="60" t="str">
        <f>IF(C357="","",MAX(B357:B357))</f>
        <v/>
      </c>
      <c r="F357" s="29" t="str">
        <f>IF(C357="","",IF(C357="    N/A","",IF(COUNTIF(B357:B357,"&gt;-1")&gt;0,ROUND((SUM(B357:B357)+COUNTIF(B357:B357,-1))/COUNTIF(B357:B357,"&gt;-1"),T357),ROUND(AVERAGE(B357:B357),T357))))</f>
        <v/>
      </c>
      <c r="G357" s="63" t="str">
        <f>IF(F357="","",IF(VLOOKUP(A357,Test_Limits,2,FALSE)="","",VLOOKUP(A357,Test_Limits,2,FALSE)))</f>
        <v/>
      </c>
      <c r="H357" s="49" t="str">
        <f>IF(G357="","",IF(AND(D357&lt;G357,D357&lt;&gt;U357),IF(LEFT(VLOOKUP(A357,Test_Limits,5,FALSE),2)="PF","Fail","Info"),"Pass"))</f>
        <v/>
      </c>
      <c r="I357" s="60" t="str">
        <f>IF(F357="","",IF(VLOOKUP(A357,Test_Limits,3,FALSE)="","",VLOOKUP(A357,Test_Limits,3,FALSE)))</f>
        <v/>
      </c>
      <c r="J357" s="49" t="str">
        <f>IF(I357="","",IF(AND(E357&gt;I357,E357&lt;&gt;U357),IF(RIGHT(VLOOKUP(A357,Test_Limits,5,FALSE),2)="PF","Fail","Info"),"Pass"))</f>
        <v/>
      </c>
      <c r="K357" s="126"/>
      <c r="L357" s="126"/>
      <c r="Q357" s="11"/>
      <c r="R357" s="177">
        <f t="shared" si="52"/>
        <v>-1000000</v>
      </c>
      <c r="S357" s="177">
        <f t="shared" si="53"/>
        <v>1000000</v>
      </c>
      <c r="T357" s="178" t="e">
        <f>VLOOKUP(A357,Test_Limits,6,FALSE)</f>
        <v>#N/A</v>
      </c>
      <c r="U357" s="178" t="e">
        <f>IF(VLOOKUP(A357,Test_Limits,7,FALSE)&lt;&gt;"",VLOOKUP(A357,Test_Limits,7,FALSE),"")</f>
        <v>#N/A</v>
      </c>
      <c r="V357" s="177">
        <f>IF(H357="",0,VLOOKUP(A357,Test_Limits,8,FALSE))</f>
        <v>0</v>
      </c>
      <c r="W357" s="177">
        <f t="shared" si="54"/>
        <v>0</v>
      </c>
      <c r="X357" s="177">
        <f>IF(J357="",0,VLOOKUP(A357,Test_Limits,9,FALSE))</f>
        <v>0</v>
      </c>
      <c r="Y357" s="177">
        <f t="shared" si="55"/>
        <v>0</v>
      </c>
    </row>
    <row r="358" spans="1:25" s="110" customFormat="1" ht="13.5" x14ac:dyDescent="0.25">
      <c r="A358" s="1"/>
      <c r="B358" s="3"/>
      <c r="C358" s="30"/>
      <c r="D358" s="63" t="str">
        <f>IF(C358="","",MIN(B358:B358))</f>
        <v/>
      </c>
      <c r="E358" s="60" t="str">
        <f>IF(C358="","",MAX(B358:B358))</f>
        <v/>
      </c>
      <c r="F358" s="29" t="str">
        <f>IF(C358="","",IF(C358="    N/A","",IF(COUNTIF(B358:B358,"&gt;-1")&gt;0,ROUND((SUM(B358:B358)+COUNTIF(B358:B358,-1))/COUNTIF(B358:B358,"&gt;-1"),T358),ROUND(AVERAGE(B358:B358),T358))))</f>
        <v/>
      </c>
      <c r="G358" s="63" t="str">
        <f>IF(F358="","",IF(VLOOKUP(A358,Test_Limits,2,FALSE)="","",VLOOKUP(A358,Test_Limits,2,FALSE)))</f>
        <v/>
      </c>
      <c r="H358" s="49" t="str">
        <f>IF(G358="","",IF(AND(D358&lt;G358,D358&lt;&gt;U358),IF(LEFT(VLOOKUP(A358,Test_Limits,5,FALSE),2)="PF","Fail","Info"),"Pass"))</f>
        <v/>
      </c>
      <c r="I358" s="60" t="str">
        <f>IF(F358="","",IF(VLOOKUP(A358,Test_Limits,3,FALSE)="","",VLOOKUP(A358,Test_Limits,3,FALSE)))</f>
        <v/>
      </c>
      <c r="J358" s="49" t="str">
        <f>IF(I358="","",IF(AND(E358&gt;I358,E358&lt;&gt;U358),IF(RIGHT(VLOOKUP(A358,Test_Limits,5,FALSE),2)="PF","Fail","Info"),"Pass"))</f>
        <v/>
      </c>
      <c r="K358" s="126"/>
      <c r="L358" s="126"/>
      <c r="Q358" s="11"/>
      <c r="R358" s="177">
        <f t="shared" si="52"/>
        <v>-1000000</v>
      </c>
      <c r="S358" s="177">
        <f t="shared" si="53"/>
        <v>1000000</v>
      </c>
      <c r="T358" s="178" t="e">
        <f>VLOOKUP(A358,Test_Limits,6,FALSE)</f>
        <v>#N/A</v>
      </c>
      <c r="U358" s="178" t="e">
        <f>IF(VLOOKUP(A358,Test_Limits,7,FALSE)&lt;&gt;"",VLOOKUP(A358,Test_Limits,7,FALSE),"")</f>
        <v>#N/A</v>
      </c>
      <c r="V358" s="177">
        <f>IF(H358="",0,VLOOKUP(A358,Test_Limits,8,FALSE))</f>
        <v>0</v>
      </c>
      <c r="W358" s="177">
        <f t="shared" si="54"/>
        <v>0</v>
      </c>
      <c r="X358" s="177">
        <f>IF(J358="",0,VLOOKUP(A358,Test_Limits,9,FALSE))</f>
        <v>0</v>
      </c>
      <c r="Y358" s="177">
        <f t="shared" si="55"/>
        <v>0</v>
      </c>
    </row>
    <row r="359" spans="1:25" s="110" customFormat="1" ht="13.5" x14ac:dyDescent="0.25">
      <c r="A359" s="1"/>
      <c r="B359" s="3"/>
      <c r="C359" s="30"/>
      <c r="D359" s="63" t="str">
        <f>IF(C359="","",MIN(B359:B359))</f>
        <v/>
      </c>
      <c r="E359" s="60" t="str">
        <f>IF(C359="","",MAX(B359:B359))</f>
        <v/>
      </c>
      <c r="F359" s="29" t="str">
        <f>IF(C359="","",IF(C359="    N/A","",IF(COUNTIF(B359:B359,"&gt;-1")&gt;0,ROUND((SUM(B359:B359)+COUNTIF(B359:B359,-1))/COUNTIF(B359:B359,"&gt;-1"),T359),ROUND(AVERAGE(B359:B359),T359))))</f>
        <v/>
      </c>
      <c r="G359" s="63" t="str">
        <f>IF(F359="","",IF(VLOOKUP(A359,Test_Limits,2,FALSE)="","",VLOOKUP(A359,Test_Limits,2,FALSE)))</f>
        <v/>
      </c>
      <c r="H359" s="49" t="str">
        <f>IF(G359="","",IF(AND(D359&lt;G359,D359&lt;&gt;U359),IF(LEFT(VLOOKUP(A359,Test_Limits,5,FALSE),2)="PF","Fail","Info"),"Pass"))</f>
        <v/>
      </c>
      <c r="I359" s="60" t="str">
        <f>IF(F359="","",IF(VLOOKUP(A359,Test_Limits,3,FALSE)="","",VLOOKUP(A359,Test_Limits,3,FALSE)))</f>
        <v/>
      </c>
      <c r="J359" s="49" t="str">
        <f>IF(I359="","",IF(AND(E359&gt;I359,E359&lt;&gt;U359),IF(RIGHT(VLOOKUP(A359,Test_Limits,5,FALSE),2)="PF","Fail","Info"),"Pass"))</f>
        <v/>
      </c>
      <c r="K359" s="126"/>
      <c r="L359" s="126"/>
      <c r="Q359" s="11"/>
      <c r="R359" s="177">
        <f t="shared" si="52"/>
        <v>-1000000</v>
      </c>
      <c r="S359" s="177">
        <f t="shared" si="53"/>
        <v>1000000</v>
      </c>
      <c r="T359" s="178" t="e">
        <f>VLOOKUP(A359,Test_Limits,6,FALSE)</f>
        <v>#N/A</v>
      </c>
      <c r="U359" s="178" t="e">
        <f>IF(VLOOKUP(A359,Test_Limits,7,FALSE)&lt;&gt;"",VLOOKUP(A359,Test_Limits,7,FALSE),"")</f>
        <v>#N/A</v>
      </c>
      <c r="V359" s="177">
        <f>IF(H359="",0,VLOOKUP(A359,Test_Limits,8,FALSE))</f>
        <v>0</v>
      </c>
      <c r="W359" s="177">
        <f t="shared" si="54"/>
        <v>0</v>
      </c>
      <c r="X359" s="177">
        <f>IF(J359="",0,VLOOKUP(A359,Test_Limits,9,FALSE))</f>
        <v>0</v>
      </c>
      <c r="Y359" s="177">
        <f t="shared" si="55"/>
        <v>0</v>
      </c>
    </row>
    <row r="360" spans="1:25" s="110" customFormat="1" ht="13.5" x14ac:dyDescent="0.25">
      <c r="A360" s="1"/>
      <c r="B360" s="3"/>
      <c r="C360" s="30"/>
      <c r="D360" s="63" t="str">
        <f>IF(C360="","",MIN(B360:B360))</f>
        <v/>
      </c>
      <c r="E360" s="60" t="str">
        <f>IF(C360="","",MAX(B360:B360))</f>
        <v/>
      </c>
      <c r="F360" s="29" t="str">
        <f>IF(C360="","",IF(C360="    N/A","",IF(COUNTIF(B360:B360,"&gt;-1")&gt;0,ROUND((SUM(B360:B360)+COUNTIF(B360:B360,-1))/COUNTIF(B360:B360,"&gt;-1"),T360),ROUND(AVERAGE(B360:B360),T360))))</f>
        <v/>
      </c>
      <c r="G360" s="63" t="str">
        <f>IF(F360="","",IF(VLOOKUP(A360,Test_Limits,2,FALSE)="","",VLOOKUP(A360,Test_Limits,2,FALSE)))</f>
        <v/>
      </c>
      <c r="H360" s="49" t="str">
        <f>IF(G360="","",IF(AND(D360&lt;G360,D360&lt;&gt;U360),IF(LEFT(VLOOKUP(A360,Test_Limits,5,FALSE),2)="PF","Fail","Info"),"Pass"))</f>
        <v/>
      </c>
      <c r="I360" s="60" t="str">
        <f>IF(F360="","",IF(VLOOKUP(A360,Test_Limits,3,FALSE)="","",VLOOKUP(A360,Test_Limits,3,FALSE)))</f>
        <v/>
      </c>
      <c r="J360" s="49" t="str">
        <f>IF(I360="","",IF(AND(E360&gt;I360,E360&lt;&gt;U360),IF(RIGHT(VLOOKUP(A360,Test_Limits,5,FALSE),2)="PF","Fail","Info"),"Pass"))</f>
        <v/>
      </c>
      <c r="K360" s="126"/>
      <c r="L360" s="126"/>
      <c r="Q360" s="11"/>
      <c r="R360" s="177">
        <f t="shared" si="52"/>
        <v>-1000000</v>
      </c>
      <c r="S360" s="177">
        <f t="shared" si="53"/>
        <v>1000000</v>
      </c>
      <c r="T360" s="178" t="e">
        <f>VLOOKUP(A360,Test_Limits,6,FALSE)</f>
        <v>#N/A</v>
      </c>
      <c r="U360" s="178" t="e">
        <f>IF(VLOOKUP(A360,Test_Limits,7,FALSE)&lt;&gt;"",VLOOKUP(A360,Test_Limits,7,FALSE),"")</f>
        <v>#N/A</v>
      </c>
      <c r="V360" s="177">
        <f>IF(H360="",0,VLOOKUP(A360,Test_Limits,8,FALSE))</f>
        <v>0</v>
      </c>
      <c r="W360" s="177">
        <f t="shared" si="54"/>
        <v>0</v>
      </c>
      <c r="X360" s="177">
        <f>IF(J360="",0,VLOOKUP(A360,Test_Limits,9,FALSE))</f>
        <v>0</v>
      </c>
      <c r="Y360" s="177">
        <f t="shared" si="55"/>
        <v>0</v>
      </c>
    </row>
    <row r="361" spans="1:25" s="110" customFormat="1" ht="13.5" x14ac:dyDescent="0.25">
      <c r="A361" s="1"/>
      <c r="B361" s="3"/>
      <c r="C361" s="30"/>
      <c r="D361" s="63" t="str">
        <f>IF(C361="","",MIN(B361:B361))</f>
        <v/>
      </c>
      <c r="E361" s="60" t="str">
        <f>IF(C361="","",MAX(B361:B361))</f>
        <v/>
      </c>
      <c r="F361" s="29" t="str">
        <f>IF(C361="","",IF(C361="    N/A","",IF(COUNTIF(B361:B361,"&gt;-1")&gt;0,ROUND((SUM(B361:B361)+COUNTIF(B361:B361,-1))/COUNTIF(B361:B361,"&gt;-1"),T361),ROUND(AVERAGE(B361:B361),T361))))</f>
        <v/>
      </c>
      <c r="G361" s="63" t="str">
        <f>IF(F361="","",IF(VLOOKUP(A361,Test_Limits,2,FALSE)="","",VLOOKUP(A361,Test_Limits,2,FALSE)))</f>
        <v/>
      </c>
      <c r="H361" s="49" t="str">
        <f>IF(G361="","",IF(AND(D361&lt;G361,D361&lt;&gt;U361),IF(LEFT(VLOOKUP(A361,Test_Limits,5,FALSE),2)="PF","Fail","Info"),"Pass"))</f>
        <v/>
      </c>
      <c r="I361" s="60" t="str">
        <f>IF(F361="","",IF(VLOOKUP(A361,Test_Limits,3,FALSE)="","",VLOOKUP(A361,Test_Limits,3,FALSE)))</f>
        <v/>
      </c>
      <c r="J361" s="49" t="str">
        <f>IF(I361="","",IF(AND(E361&gt;I361,E361&lt;&gt;U361),IF(RIGHT(VLOOKUP(A361,Test_Limits,5,FALSE),2)="PF","Fail","Info"),"Pass"))</f>
        <v/>
      </c>
      <c r="K361" s="126"/>
      <c r="L361" s="126"/>
      <c r="Q361" s="11"/>
      <c r="R361" s="177">
        <f t="shared" si="40"/>
        <v>-1000000</v>
      </c>
      <c r="S361" s="177">
        <f t="shared" si="41"/>
        <v>1000000</v>
      </c>
      <c r="T361" s="178" t="e">
        <f>VLOOKUP(A361,Test_Limits,6,FALSE)</f>
        <v>#N/A</v>
      </c>
      <c r="U361" s="178" t="e">
        <f>IF(VLOOKUP(A361,Test_Limits,7,FALSE)&lt;&gt;"",VLOOKUP(A361,Test_Limits,7,FALSE),"")</f>
        <v>#N/A</v>
      </c>
      <c r="V361" s="177">
        <f>IF(H361="",0,VLOOKUP(A361,Test_Limits,8,FALSE))</f>
        <v>0</v>
      </c>
      <c r="W361" s="177">
        <f t="shared" si="50"/>
        <v>0</v>
      </c>
      <c r="X361" s="177">
        <f>IF(J361="",0,VLOOKUP(A361,Test_Limits,9,FALSE))</f>
        <v>0</v>
      </c>
      <c r="Y361" s="177">
        <f t="shared" si="51"/>
        <v>0</v>
      </c>
    </row>
    <row r="362" spans="1:25" s="283" customFormat="1" ht="13.5" x14ac:dyDescent="0.25">
      <c r="A362" s="284"/>
      <c r="B362" s="285"/>
      <c r="C362" s="289"/>
      <c r="D362" s="295" t="str">
        <f>IF(C362="","",MIN(B362:B362))</f>
        <v/>
      </c>
      <c r="E362" s="294" t="str">
        <f>IF(C362="","",MAX(B362:B362))</f>
        <v/>
      </c>
      <c r="F362" s="288" t="str">
        <f>IF(C362="","",IF(C362="    N/A","",IF(COUNTIF(B362:B362,"&gt;-1")&gt;0,ROUND((SUM(B362:B362)+COUNTIF(B362:B362,-1))/COUNTIF(B362:B362,"&gt;-1"),T362),ROUND(AVERAGE(B362:B362),T362))))</f>
        <v/>
      </c>
      <c r="G362" s="295" t="str">
        <f>IF(F362="","",IF(VLOOKUP(A362,Test_Limits,2,FALSE)="","",VLOOKUP(A362,Test_Limits,2,FALSE)))</f>
        <v/>
      </c>
      <c r="H362" s="292" t="str">
        <f>IF(G362="","",IF(AND(D362&lt;G362,D362&lt;&gt;U362),IF(LEFT(VLOOKUP(A362,Test_Limits,5,FALSE),2)="PF","Fail","Info"),"Pass"))</f>
        <v/>
      </c>
      <c r="I362" s="294" t="str">
        <f>IF(F362="","",IF(VLOOKUP(A362,Test_Limits,3,FALSE)="","",VLOOKUP(A362,Test_Limits,3,FALSE)))</f>
        <v/>
      </c>
      <c r="J362" s="292" t="str">
        <f>IF(I362="","",IF(AND(E362&gt;I362,E362&lt;&gt;U362),IF(RIGHT(VLOOKUP(A362,Test_Limits,5,FALSE),2)="PF","Fail","Info"),"Pass"))</f>
        <v/>
      </c>
      <c r="K362" s="291"/>
      <c r="L362" s="291"/>
      <c r="Q362" s="286"/>
      <c r="R362" s="303">
        <f t="shared" ref="R362:R363" si="60">IF(H362="Info",G362,IF(J362="Info",G362,-1000000))</f>
        <v>-1000000</v>
      </c>
      <c r="S362" s="303">
        <f t="shared" ref="S362:S363" si="61">IF(H362="Info",I362,IF(J362="Info",I362,1000000))</f>
        <v>1000000</v>
      </c>
      <c r="T362" s="304" t="e">
        <f>VLOOKUP(A362,Test_Limits,6,FALSE)</f>
        <v>#N/A</v>
      </c>
      <c r="U362" s="304" t="e">
        <f>IF(VLOOKUP(A362,Test_Limits,7,FALSE)&lt;&gt;"",VLOOKUP(A362,Test_Limits,7,FALSE),"")</f>
        <v>#N/A</v>
      </c>
      <c r="V362" s="303">
        <f>IF(H362="",0,VLOOKUP(A362,Test_Limits,8,FALSE))</f>
        <v>0</v>
      </c>
      <c r="W362" s="303">
        <f t="shared" ref="W362:W363" si="62">IF(H362="Pass",IF(J362="Pass",V362,0),0)</f>
        <v>0</v>
      </c>
      <c r="X362" s="303">
        <f>IF(J362="",0,VLOOKUP(A362,Test_Limits,9,FALSE))</f>
        <v>0</v>
      </c>
      <c r="Y362" s="303">
        <f t="shared" ref="Y362:Y363" si="63">IF(H362="Pass",IF(J362="Pass",X362,0),0)</f>
        <v>0</v>
      </c>
    </row>
    <row r="363" spans="1:25" s="283" customFormat="1" ht="13.5" x14ac:dyDescent="0.25">
      <c r="A363" s="284"/>
      <c r="B363" s="285"/>
      <c r="C363" s="289"/>
      <c r="D363" s="295" t="str">
        <f>IF(C363="","",MIN(B363:B363))</f>
        <v/>
      </c>
      <c r="E363" s="294" t="str">
        <f>IF(C363="","",MAX(B363:B363))</f>
        <v/>
      </c>
      <c r="F363" s="288" t="str">
        <f>IF(C363="","",IF(C363="    N/A","",IF(COUNTIF(B363:B363,"&gt;-1")&gt;0,ROUND((SUM(B363:B363)+COUNTIF(B363:B363,-1))/COUNTIF(B363:B363,"&gt;-1"),T363),ROUND(AVERAGE(B363:B363),T363))))</f>
        <v/>
      </c>
      <c r="G363" s="295" t="str">
        <f>IF(F363="","",IF(VLOOKUP(A363,Test_Limits,2,FALSE)="","",VLOOKUP(A363,Test_Limits,2,FALSE)))</f>
        <v/>
      </c>
      <c r="H363" s="292" t="str">
        <f>IF(G363="","",IF(AND(D363&lt;G363,D363&lt;&gt;U363),IF(LEFT(VLOOKUP(A363,Test_Limits,5,FALSE),2)="PF","Fail","Info"),"Pass"))</f>
        <v/>
      </c>
      <c r="I363" s="294" t="str">
        <f>IF(F363="","",IF(VLOOKUP(A363,Test_Limits,3,FALSE)="","",VLOOKUP(A363,Test_Limits,3,FALSE)))</f>
        <v/>
      </c>
      <c r="J363" s="292" t="str">
        <f>IF(I363="","",IF(AND(E363&gt;I363,E363&lt;&gt;U363),IF(RIGHT(VLOOKUP(A363,Test_Limits,5,FALSE),2)="PF","Fail","Info"),"Pass"))</f>
        <v/>
      </c>
      <c r="K363" s="291"/>
      <c r="L363" s="291"/>
      <c r="Q363" s="286"/>
      <c r="R363" s="303">
        <f t="shared" si="60"/>
        <v>-1000000</v>
      </c>
      <c r="S363" s="303">
        <f t="shared" si="61"/>
        <v>1000000</v>
      </c>
      <c r="T363" s="304" t="e">
        <f>VLOOKUP(A363,Test_Limits,6,FALSE)</f>
        <v>#N/A</v>
      </c>
      <c r="U363" s="304" t="e">
        <f>IF(VLOOKUP(A363,Test_Limits,7,FALSE)&lt;&gt;"",VLOOKUP(A363,Test_Limits,7,FALSE),"")</f>
        <v>#N/A</v>
      </c>
      <c r="V363" s="303">
        <f>IF(H363="",0,VLOOKUP(A363,Test_Limits,8,FALSE))</f>
        <v>0</v>
      </c>
      <c r="W363" s="303">
        <f t="shared" si="62"/>
        <v>0</v>
      </c>
      <c r="X363" s="303">
        <f>IF(J363="",0,VLOOKUP(A363,Test_Limits,9,FALSE))</f>
        <v>0</v>
      </c>
      <c r="Y363" s="303">
        <f t="shared" si="63"/>
        <v>0</v>
      </c>
    </row>
    <row r="364" spans="1:25" s="110" customFormat="1" ht="13.5" x14ac:dyDescent="0.25">
      <c r="A364" s="1"/>
      <c r="B364" s="3"/>
      <c r="C364" s="30"/>
      <c r="D364" s="63" t="str">
        <f>IF(C364="","",MIN(B364:B364))</f>
        <v/>
      </c>
      <c r="E364" s="60" t="str">
        <f>IF(C364="","",MAX(B364:B364))</f>
        <v/>
      </c>
      <c r="F364" s="29" t="str">
        <f>IF(C364="","",IF(C364="    N/A","",IF(COUNTIF(B364:B364,"&gt;-1")&gt;0,ROUND((SUM(B364:B364)+COUNTIF(B364:B364,-1))/COUNTIF(B364:B364,"&gt;-1"),T364),ROUND(AVERAGE(B364:B364),T364))))</f>
        <v/>
      </c>
      <c r="G364" s="63" t="str">
        <f>IF(F364="","",IF(VLOOKUP(A364,Test_Limits,2,FALSE)="","",VLOOKUP(A364,Test_Limits,2,FALSE)))</f>
        <v/>
      </c>
      <c r="H364" s="49" t="str">
        <f>IF(G364="","",IF(AND(D364&lt;G364,D364&lt;&gt;U364),IF(LEFT(VLOOKUP(A364,Test_Limits,5,FALSE),2)="PF","Fail","Info"),"Pass"))</f>
        <v/>
      </c>
      <c r="I364" s="60" t="str">
        <f>IF(F364="","",IF(VLOOKUP(A364,Test_Limits,3,FALSE)="","",VLOOKUP(A364,Test_Limits,3,FALSE)))</f>
        <v/>
      </c>
      <c r="J364" s="49" t="str">
        <f>IF(I364="","",IF(AND(E364&gt;I364,E364&lt;&gt;U364),IF(RIGHT(VLOOKUP(A364,Test_Limits,5,FALSE),2)="PF","Fail","Info"),"Pass"))</f>
        <v/>
      </c>
      <c r="K364" s="126"/>
      <c r="L364" s="126"/>
      <c r="Q364" s="11"/>
      <c r="R364" s="177">
        <f t="shared" si="40"/>
        <v>-1000000</v>
      </c>
      <c r="S364" s="177">
        <f t="shared" si="41"/>
        <v>1000000</v>
      </c>
      <c r="T364" s="178" t="e">
        <f>VLOOKUP(A364,Test_Limits,6,FALSE)</f>
        <v>#N/A</v>
      </c>
      <c r="U364" s="178" t="e">
        <f>IF(VLOOKUP(A364,Test_Limits,7,FALSE)&lt;&gt;"",VLOOKUP(A364,Test_Limits,7,FALSE),"")</f>
        <v>#N/A</v>
      </c>
      <c r="V364" s="177">
        <f>IF(H364="",0,VLOOKUP(A364,Test_Limits,8,FALSE))</f>
        <v>0</v>
      </c>
      <c r="W364" s="177">
        <f t="shared" si="50"/>
        <v>0</v>
      </c>
      <c r="X364" s="177">
        <f>IF(J364="",0,VLOOKUP(A364,Test_Limits,9,FALSE))</f>
        <v>0</v>
      </c>
      <c r="Y364" s="177">
        <f t="shared" si="51"/>
        <v>0</v>
      </c>
    </row>
    <row r="365" spans="1:25" s="110" customFormat="1" ht="13.5" x14ac:dyDescent="0.25">
      <c r="A365" s="1"/>
      <c r="B365" s="3"/>
      <c r="C365" s="30"/>
      <c r="D365" s="63" t="str">
        <f>IF(C365="","",MIN(B365:B365))</f>
        <v/>
      </c>
      <c r="E365" s="60" t="str">
        <f>IF(C365="","",MAX(B365:B365))</f>
        <v/>
      </c>
      <c r="F365" s="29" t="str">
        <f>IF(C365="","",IF(C365="    N/A","",IF(COUNTIF(B365:B365,"&gt;-1")&gt;0,ROUND((SUM(B365:B365)+COUNTIF(B365:B365,-1))/COUNTIF(B365:B365,"&gt;-1"),T365),ROUND(AVERAGE(B365:B365),T365))))</f>
        <v/>
      </c>
      <c r="G365" s="63" t="str">
        <f>IF(F365="","",IF(VLOOKUP(A365,Test_Limits,2,FALSE)="","",VLOOKUP(A365,Test_Limits,2,FALSE)))</f>
        <v/>
      </c>
      <c r="H365" s="49" t="str">
        <f>IF(G365="","",IF(AND(D365&lt;G365,D365&lt;&gt;U365),IF(LEFT(VLOOKUP(A365,Test_Limits,5,FALSE),2)="PF","Fail","Info"),"Pass"))</f>
        <v/>
      </c>
      <c r="I365" s="60" t="str">
        <f>IF(F365="","",IF(VLOOKUP(A365,Test_Limits,3,FALSE)="","",VLOOKUP(A365,Test_Limits,3,FALSE)))</f>
        <v/>
      </c>
      <c r="J365" s="49" t="str">
        <f>IF(I365="","",IF(AND(E365&gt;I365,E365&lt;&gt;U365),IF(RIGHT(VLOOKUP(A365,Test_Limits,5,FALSE),2)="PF","Fail","Info"),"Pass"))</f>
        <v/>
      </c>
      <c r="K365" s="126"/>
      <c r="L365" s="126"/>
      <c r="Q365" s="11"/>
      <c r="R365" s="177">
        <f t="shared" si="40"/>
        <v>-1000000</v>
      </c>
      <c r="S365" s="177">
        <f t="shared" si="41"/>
        <v>1000000</v>
      </c>
      <c r="T365" s="178" t="e">
        <f>VLOOKUP(A365,Test_Limits,6,FALSE)</f>
        <v>#N/A</v>
      </c>
      <c r="U365" s="178" t="e">
        <f>IF(VLOOKUP(A365,Test_Limits,7,FALSE)&lt;&gt;"",VLOOKUP(A365,Test_Limits,7,FALSE),"")</f>
        <v>#N/A</v>
      </c>
      <c r="V365" s="177">
        <f>IF(H365="",0,VLOOKUP(A365,Test_Limits,8,FALSE))</f>
        <v>0</v>
      </c>
      <c r="W365" s="177">
        <f t="shared" si="50"/>
        <v>0</v>
      </c>
      <c r="X365" s="177">
        <f>IF(J365="",0,VLOOKUP(A365,Test_Limits,9,FALSE))</f>
        <v>0</v>
      </c>
      <c r="Y365" s="177">
        <f t="shared" si="51"/>
        <v>0</v>
      </c>
    </row>
    <row r="366" spans="1:25" s="110" customFormat="1" ht="13.5" x14ac:dyDescent="0.25">
      <c r="A366" s="1"/>
      <c r="B366" s="3"/>
      <c r="C366" s="30"/>
      <c r="D366" s="63" t="str">
        <f>IF(C366="","",MIN(B366:B366))</f>
        <v/>
      </c>
      <c r="E366" s="60" t="str">
        <f>IF(C366="","",MAX(B366:B366))</f>
        <v/>
      </c>
      <c r="F366" s="29" t="str">
        <f>IF(C366="","",IF(C366="    N/A","",IF(COUNTIF(B366:B366,"&gt;-1")&gt;0,ROUND((SUM(B366:B366)+COUNTIF(B366:B366,-1))/COUNTIF(B366:B366,"&gt;-1"),T366),ROUND(AVERAGE(B366:B366),T366))))</f>
        <v/>
      </c>
      <c r="G366" s="63" t="str">
        <f>IF(F366="","",IF(VLOOKUP(A366,Test_Limits,2,FALSE)="","",VLOOKUP(A366,Test_Limits,2,FALSE)))</f>
        <v/>
      </c>
      <c r="H366" s="49" t="str">
        <f>IF(G366="","",IF(AND(D366&lt;G366,D366&lt;&gt;U366),IF(LEFT(VLOOKUP(A366,Test_Limits,5,FALSE),2)="PF","Fail","Info"),"Pass"))</f>
        <v/>
      </c>
      <c r="I366" s="60" t="str">
        <f>IF(F366="","",IF(VLOOKUP(A366,Test_Limits,3,FALSE)="","",VLOOKUP(A366,Test_Limits,3,FALSE)))</f>
        <v/>
      </c>
      <c r="J366" s="49" t="str">
        <f>IF(I366="","",IF(AND(E366&gt;I366,E366&lt;&gt;U366),IF(RIGHT(VLOOKUP(A366,Test_Limits,5,FALSE),2)="PF","Fail","Info"),"Pass"))</f>
        <v/>
      </c>
      <c r="K366" s="126"/>
      <c r="L366" s="126"/>
      <c r="Q366" s="11"/>
      <c r="R366" s="177">
        <f t="shared" si="40"/>
        <v>-1000000</v>
      </c>
      <c r="S366" s="177">
        <f t="shared" si="41"/>
        <v>1000000</v>
      </c>
      <c r="T366" s="178" t="e">
        <f>VLOOKUP(A366,Test_Limits,6,FALSE)</f>
        <v>#N/A</v>
      </c>
      <c r="U366" s="178" t="e">
        <f>IF(VLOOKUP(A366,Test_Limits,7,FALSE)&lt;&gt;"",VLOOKUP(A366,Test_Limits,7,FALSE),"")</f>
        <v>#N/A</v>
      </c>
      <c r="V366" s="177">
        <f>IF(H366="",0,VLOOKUP(A366,Test_Limits,8,FALSE))</f>
        <v>0</v>
      </c>
      <c r="W366" s="177">
        <f t="shared" si="50"/>
        <v>0</v>
      </c>
      <c r="X366" s="177">
        <f>IF(J366="",0,VLOOKUP(A366,Test_Limits,9,FALSE))</f>
        <v>0</v>
      </c>
      <c r="Y366" s="177">
        <f t="shared" si="51"/>
        <v>0</v>
      </c>
    </row>
    <row r="367" spans="1:25" s="110" customFormat="1" ht="13.5" x14ac:dyDescent="0.25">
      <c r="A367" s="1"/>
      <c r="B367" s="3"/>
      <c r="C367" s="30"/>
      <c r="D367" s="63" t="str">
        <f>IF(C367="","",MIN(B367:B367))</f>
        <v/>
      </c>
      <c r="E367" s="60" t="str">
        <f>IF(C367="","",MAX(B367:B367))</f>
        <v/>
      </c>
      <c r="F367" s="29" t="str">
        <f>IF(C367="","",IF(C367="    N/A","",IF(COUNTIF(B367:B367,"&gt;-1")&gt;0,ROUND((SUM(B367:B367)+COUNTIF(B367:B367,-1))/COUNTIF(B367:B367,"&gt;-1"),T367),ROUND(AVERAGE(B367:B367),T367))))</f>
        <v/>
      </c>
      <c r="G367" s="63" t="str">
        <f>IF(F367="","",IF(VLOOKUP(A367,Test_Limits,2,FALSE)="","",VLOOKUP(A367,Test_Limits,2,FALSE)))</f>
        <v/>
      </c>
      <c r="H367" s="49" t="str">
        <f>IF(G367="","",IF(AND(D367&lt;G367,D367&lt;&gt;U367),IF(LEFT(VLOOKUP(A367,Test_Limits,5,FALSE),2)="PF","Fail","Info"),"Pass"))</f>
        <v/>
      </c>
      <c r="I367" s="60" t="str">
        <f>IF(F367="","",IF(VLOOKUP(A367,Test_Limits,3,FALSE)="","",VLOOKUP(A367,Test_Limits,3,FALSE)))</f>
        <v/>
      </c>
      <c r="J367" s="49" t="str">
        <f>IF(I367="","",IF(AND(E367&gt;I367,E367&lt;&gt;U367),IF(RIGHT(VLOOKUP(A367,Test_Limits,5,FALSE),2)="PF","Fail","Info"),"Pass"))</f>
        <v/>
      </c>
      <c r="K367" s="126"/>
      <c r="L367" s="126"/>
      <c r="Q367" s="11"/>
      <c r="R367" s="177">
        <f t="shared" ref="R367:R377" si="64">IF(H367="Info",G367,IF(J367="Info",G367,-1000000))</f>
        <v>-1000000</v>
      </c>
      <c r="S367" s="177">
        <f t="shared" ref="S367:S377" si="65">IF(H367="Info",I367,IF(J367="Info",I367,1000000))</f>
        <v>1000000</v>
      </c>
      <c r="T367" s="178" t="e">
        <f>VLOOKUP(A367,Test_Limits,6,FALSE)</f>
        <v>#N/A</v>
      </c>
      <c r="U367" s="178" t="e">
        <f>IF(VLOOKUP(A367,Test_Limits,7,FALSE)&lt;&gt;"",VLOOKUP(A367,Test_Limits,7,FALSE),"")</f>
        <v>#N/A</v>
      </c>
      <c r="V367" s="177">
        <f>IF(H367="",0,VLOOKUP(A367,Test_Limits,8,FALSE))</f>
        <v>0</v>
      </c>
      <c r="W367" s="177">
        <f t="shared" si="50"/>
        <v>0</v>
      </c>
      <c r="X367" s="177">
        <f>IF(J367="",0,VLOOKUP(A367,Test_Limits,9,FALSE))</f>
        <v>0</v>
      </c>
      <c r="Y367" s="177">
        <f t="shared" si="51"/>
        <v>0</v>
      </c>
    </row>
    <row r="368" spans="1:25" s="283" customFormat="1" ht="13.5" x14ac:dyDescent="0.25">
      <c r="A368" s="284"/>
      <c r="B368" s="285"/>
      <c r="C368" s="289"/>
      <c r="D368" s="295" t="str">
        <f>IF(C368="","",MIN(B368:B368))</f>
        <v/>
      </c>
      <c r="E368" s="294" t="str">
        <f>IF(C368="","",MAX(B368:B368))</f>
        <v/>
      </c>
      <c r="F368" s="288" t="str">
        <f>IF(C368="","",IF(C368="    N/A","",IF(COUNTIF(B368:B368,"&gt;-1")&gt;0,ROUND((SUM(B368:B368)+COUNTIF(B368:B368,-1))/COUNTIF(B368:B368,"&gt;-1"),T368),ROUND(AVERAGE(B368:B368),T368))))</f>
        <v/>
      </c>
      <c r="G368" s="295" t="str">
        <f>IF(F368="","",IF(VLOOKUP(A368,Test_Limits,2,FALSE)="","",VLOOKUP(A368,Test_Limits,2,FALSE)))</f>
        <v/>
      </c>
      <c r="H368" s="292" t="str">
        <f>IF(G368="","",IF(AND(D368&lt;G368,D368&lt;&gt;U368),IF(LEFT(VLOOKUP(A368,Test_Limits,5,FALSE),2)="PF","Fail","Info"),"Pass"))</f>
        <v/>
      </c>
      <c r="I368" s="294" t="str">
        <f>IF(F368="","",IF(VLOOKUP(A368,Test_Limits,3,FALSE)="","",VLOOKUP(A368,Test_Limits,3,FALSE)))</f>
        <v/>
      </c>
      <c r="J368" s="292" t="str">
        <f>IF(I368="","",IF(AND(E368&gt;I368,E368&lt;&gt;U368),IF(RIGHT(VLOOKUP(A368,Test_Limits,5,FALSE),2)="PF","Fail","Info"),"Pass"))</f>
        <v/>
      </c>
      <c r="K368" s="291"/>
      <c r="L368" s="291"/>
      <c r="Q368" s="286"/>
      <c r="R368" s="303">
        <f t="shared" ref="R368:R369" si="66">IF(H368="Info",G368,IF(J368="Info",G368,-1000000))</f>
        <v>-1000000</v>
      </c>
      <c r="S368" s="303">
        <f t="shared" ref="S368:S369" si="67">IF(H368="Info",I368,IF(J368="Info",I368,1000000))</f>
        <v>1000000</v>
      </c>
      <c r="T368" s="304" t="e">
        <f>VLOOKUP(A368,Test_Limits,6,FALSE)</f>
        <v>#N/A</v>
      </c>
      <c r="U368" s="304" t="e">
        <f>IF(VLOOKUP(A368,Test_Limits,7,FALSE)&lt;&gt;"",VLOOKUP(A368,Test_Limits,7,FALSE),"")</f>
        <v>#N/A</v>
      </c>
      <c r="V368" s="303">
        <f>IF(H368="",0,VLOOKUP(A368,Test_Limits,8,FALSE))</f>
        <v>0</v>
      </c>
      <c r="W368" s="303">
        <f t="shared" ref="W368:W369" si="68">IF(H368="Pass",IF(J368="Pass",V368,0),0)</f>
        <v>0</v>
      </c>
      <c r="X368" s="303">
        <f>IF(J368="",0,VLOOKUP(A368,Test_Limits,9,FALSE))</f>
        <v>0</v>
      </c>
      <c r="Y368" s="303">
        <f t="shared" ref="Y368:Y369" si="69">IF(H368="Pass",IF(J368="Pass",X368,0),0)</f>
        <v>0</v>
      </c>
    </row>
    <row r="369" spans="1:25" s="283" customFormat="1" ht="13.5" x14ac:dyDescent="0.25">
      <c r="A369" s="284"/>
      <c r="B369" s="285"/>
      <c r="C369" s="289"/>
      <c r="D369" s="295" t="str">
        <f>IF(C369="","",MIN(B369:B369))</f>
        <v/>
      </c>
      <c r="E369" s="294" t="str">
        <f>IF(C369="","",MAX(B369:B369))</f>
        <v/>
      </c>
      <c r="F369" s="288" t="str">
        <f>IF(C369="","",IF(C369="    N/A","",IF(COUNTIF(B369:B369,"&gt;-1")&gt;0,ROUND((SUM(B369:B369)+COUNTIF(B369:B369,-1))/COUNTIF(B369:B369,"&gt;-1"),T369),ROUND(AVERAGE(B369:B369),T369))))</f>
        <v/>
      </c>
      <c r="G369" s="295" t="str">
        <f>IF(F369="","",IF(VLOOKUP(A369,Test_Limits,2,FALSE)="","",VLOOKUP(A369,Test_Limits,2,FALSE)))</f>
        <v/>
      </c>
      <c r="H369" s="292" t="str">
        <f>IF(G369="","",IF(AND(D369&lt;G369,D369&lt;&gt;U369),IF(LEFT(VLOOKUP(A369,Test_Limits,5,FALSE),2)="PF","Fail","Info"),"Pass"))</f>
        <v/>
      </c>
      <c r="I369" s="294" t="str">
        <f>IF(F369="","",IF(VLOOKUP(A369,Test_Limits,3,FALSE)="","",VLOOKUP(A369,Test_Limits,3,FALSE)))</f>
        <v/>
      </c>
      <c r="J369" s="292" t="str">
        <f>IF(I369="","",IF(AND(E369&gt;I369,E369&lt;&gt;U369),IF(RIGHT(VLOOKUP(A369,Test_Limits,5,FALSE),2)="PF","Fail","Info"),"Pass"))</f>
        <v/>
      </c>
      <c r="K369" s="291"/>
      <c r="L369" s="291"/>
      <c r="Q369" s="286"/>
      <c r="R369" s="303">
        <f t="shared" si="66"/>
        <v>-1000000</v>
      </c>
      <c r="S369" s="303">
        <f t="shared" si="67"/>
        <v>1000000</v>
      </c>
      <c r="T369" s="304" t="e">
        <f>VLOOKUP(A369,Test_Limits,6,FALSE)</f>
        <v>#N/A</v>
      </c>
      <c r="U369" s="304" t="e">
        <f>IF(VLOOKUP(A369,Test_Limits,7,FALSE)&lt;&gt;"",VLOOKUP(A369,Test_Limits,7,FALSE),"")</f>
        <v>#N/A</v>
      </c>
      <c r="V369" s="303">
        <f>IF(H369="",0,VLOOKUP(A369,Test_Limits,8,FALSE))</f>
        <v>0</v>
      </c>
      <c r="W369" s="303">
        <f t="shared" si="68"/>
        <v>0</v>
      </c>
      <c r="X369" s="303">
        <f>IF(J369="",0,VLOOKUP(A369,Test_Limits,9,FALSE))</f>
        <v>0</v>
      </c>
      <c r="Y369" s="303">
        <f t="shared" si="69"/>
        <v>0</v>
      </c>
    </row>
    <row r="370" spans="1:25" s="110" customFormat="1" ht="13.5" x14ac:dyDescent="0.25">
      <c r="A370" s="1"/>
      <c r="B370" s="3"/>
      <c r="C370" s="30"/>
      <c r="D370" s="63" t="str">
        <f>IF(C370="","",MIN(B370:B370))</f>
        <v/>
      </c>
      <c r="E370" s="60" t="str">
        <f>IF(C370="","",MAX(B370:B370))</f>
        <v/>
      </c>
      <c r="F370" s="29" t="str">
        <f>IF(C370="","",IF(C370="    N/A","",IF(COUNTIF(B370:B370,"&gt;-1")&gt;0,ROUND((SUM(B370:B370)+COUNTIF(B370:B370,-1))/COUNTIF(B370:B370,"&gt;-1"),T370),ROUND(AVERAGE(B370:B370),T370))))</f>
        <v/>
      </c>
      <c r="G370" s="63" t="str">
        <f>IF(F370="","",IF(VLOOKUP(A370,Test_Limits,2,FALSE)="","",VLOOKUP(A370,Test_Limits,2,FALSE)))</f>
        <v/>
      </c>
      <c r="H370" s="49" t="str">
        <f>IF(G370="","",IF(AND(D370&lt;G370,D370&lt;&gt;U370),IF(LEFT(VLOOKUP(A370,Test_Limits,5,FALSE),2)="PF","Fail","Info"),"Pass"))</f>
        <v/>
      </c>
      <c r="I370" s="60" t="str">
        <f>IF(F370="","",IF(VLOOKUP(A370,Test_Limits,3,FALSE)="","",VLOOKUP(A370,Test_Limits,3,FALSE)))</f>
        <v/>
      </c>
      <c r="J370" s="49" t="str">
        <f>IF(I370="","",IF(AND(E370&gt;I370,E370&lt;&gt;U370),IF(RIGHT(VLOOKUP(A370,Test_Limits,5,FALSE),2)="PF","Fail","Info"),"Pass"))</f>
        <v/>
      </c>
      <c r="K370" s="126"/>
      <c r="L370" s="126"/>
      <c r="Q370" s="11"/>
      <c r="R370" s="177">
        <f t="shared" si="64"/>
        <v>-1000000</v>
      </c>
      <c r="S370" s="177">
        <f t="shared" si="65"/>
        <v>1000000</v>
      </c>
      <c r="T370" s="178" t="e">
        <f>VLOOKUP(A370,Test_Limits,6,FALSE)</f>
        <v>#N/A</v>
      </c>
      <c r="U370" s="178" t="e">
        <f>IF(VLOOKUP(A370,Test_Limits,7,FALSE)&lt;&gt;"",VLOOKUP(A370,Test_Limits,7,FALSE),"")</f>
        <v>#N/A</v>
      </c>
      <c r="V370" s="177">
        <f>IF(H370="",0,VLOOKUP(A370,Test_Limits,8,FALSE))</f>
        <v>0</v>
      </c>
      <c r="W370" s="177">
        <f t="shared" si="50"/>
        <v>0</v>
      </c>
      <c r="X370" s="177">
        <f>IF(J370="",0,VLOOKUP(A370,Test_Limits,9,FALSE))</f>
        <v>0</v>
      </c>
      <c r="Y370" s="177">
        <f t="shared" si="51"/>
        <v>0</v>
      </c>
    </row>
    <row r="371" spans="1:25" s="110" customFormat="1" ht="13.5" x14ac:dyDescent="0.25">
      <c r="A371" s="1"/>
      <c r="B371" s="3"/>
      <c r="C371" s="30"/>
      <c r="D371" s="63" t="str">
        <f>IF(C371="","",MIN(B371:B371))</f>
        <v/>
      </c>
      <c r="E371" s="60" t="str">
        <f>IF(C371="","",MAX(B371:B371))</f>
        <v/>
      </c>
      <c r="F371" s="29" t="str">
        <f>IF(C371="","",IF(C371="    N/A","",IF(COUNTIF(B371:B371,"&gt;-1")&gt;0,ROUND((SUM(B371:B371)+COUNTIF(B371:B371,-1))/COUNTIF(B371:B371,"&gt;-1"),T371),ROUND(AVERAGE(B371:B371),T371))))</f>
        <v/>
      </c>
      <c r="G371" s="63" t="str">
        <f>IF(F371="","",IF(VLOOKUP(A371,Test_Limits,2,FALSE)="","",VLOOKUP(A371,Test_Limits,2,FALSE)))</f>
        <v/>
      </c>
      <c r="H371" s="49" t="str">
        <f>IF(G371="","",IF(AND(D371&lt;G371,D371&lt;&gt;U371),IF(LEFT(VLOOKUP(A371,Test_Limits,5,FALSE),2)="PF","Fail","Info"),"Pass"))</f>
        <v/>
      </c>
      <c r="I371" s="60" t="str">
        <f>IF(F371="","",IF(VLOOKUP(A371,Test_Limits,3,FALSE)="","",VLOOKUP(A371,Test_Limits,3,FALSE)))</f>
        <v/>
      </c>
      <c r="J371" s="49" t="str">
        <f>IF(I371="","",IF(AND(E371&gt;I371,E371&lt;&gt;U371),IF(RIGHT(VLOOKUP(A371,Test_Limits,5,FALSE),2)="PF","Fail","Info"),"Pass"))</f>
        <v/>
      </c>
      <c r="K371" s="126"/>
      <c r="L371" s="126"/>
      <c r="Q371" s="11"/>
      <c r="R371" s="177">
        <f t="shared" si="64"/>
        <v>-1000000</v>
      </c>
      <c r="S371" s="177">
        <f t="shared" si="65"/>
        <v>1000000</v>
      </c>
      <c r="T371" s="178" t="e">
        <f>VLOOKUP(A371,Test_Limits,6,FALSE)</f>
        <v>#N/A</v>
      </c>
      <c r="U371" s="178" t="e">
        <f>IF(VLOOKUP(A371,Test_Limits,7,FALSE)&lt;&gt;"",VLOOKUP(A371,Test_Limits,7,FALSE),"")</f>
        <v>#N/A</v>
      </c>
      <c r="V371" s="177">
        <f>IF(H371="",0,VLOOKUP(A371,Test_Limits,8,FALSE))</f>
        <v>0</v>
      </c>
      <c r="W371" s="177">
        <f t="shared" si="50"/>
        <v>0</v>
      </c>
      <c r="X371" s="177">
        <f>IF(J371="",0,VLOOKUP(A371,Test_Limits,9,FALSE))</f>
        <v>0</v>
      </c>
      <c r="Y371" s="177">
        <f t="shared" si="51"/>
        <v>0</v>
      </c>
    </row>
    <row r="372" spans="1:25" s="110" customFormat="1" ht="13.5" x14ac:dyDescent="0.25">
      <c r="A372" s="1"/>
      <c r="B372" s="3"/>
      <c r="C372" s="30"/>
      <c r="D372" s="63" t="str">
        <f>IF(C372="","",MIN(B372:B372))</f>
        <v/>
      </c>
      <c r="E372" s="60" t="str">
        <f>IF(C372="","",MAX(B372:B372))</f>
        <v/>
      </c>
      <c r="F372" s="29" t="str">
        <f>IF(C372="","",IF(C372="    N/A","",IF(COUNTIF(B372:B372,"&gt;-1")&gt;0,ROUND((SUM(B372:B372)+COUNTIF(B372:B372,-1))/COUNTIF(B372:B372,"&gt;-1"),T372),ROUND(AVERAGE(B372:B372),T372))))</f>
        <v/>
      </c>
      <c r="G372" s="63" t="str">
        <f>IF(F372="","",IF(VLOOKUP(A372,Test_Limits,2,FALSE)="","",VLOOKUP(A372,Test_Limits,2,FALSE)))</f>
        <v/>
      </c>
      <c r="H372" s="49" t="str">
        <f>IF(G372="","",IF(AND(D372&lt;G372,D372&lt;&gt;U372),IF(LEFT(VLOOKUP(A372,Test_Limits,5,FALSE),2)="PF","Fail","Info"),"Pass"))</f>
        <v/>
      </c>
      <c r="I372" s="60" t="str">
        <f>IF(F372="","",IF(VLOOKUP(A372,Test_Limits,3,FALSE)="","",VLOOKUP(A372,Test_Limits,3,FALSE)))</f>
        <v/>
      </c>
      <c r="J372" s="49" t="str">
        <f>IF(I372="","",IF(AND(E372&gt;I372,E372&lt;&gt;U372),IF(RIGHT(VLOOKUP(A372,Test_Limits,5,FALSE),2)="PF","Fail","Info"),"Pass"))</f>
        <v/>
      </c>
      <c r="K372" s="126"/>
      <c r="L372" s="126"/>
      <c r="Q372" s="11"/>
      <c r="R372" s="177">
        <f t="shared" si="64"/>
        <v>-1000000</v>
      </c>
      <c r="S372" s="177">
        <f t="shared" si="65"/>
        <v>1000000</v>
      </c>
      <c r="T372" s="178" t="e">
        <f>VLOOKUP(A372,Test_Limits,6,FALSE)</f>
        <v>#N/A</v>
      </c>
      <c r="U372" s="178" t="e">
        <f>IF(VLOOKUP(A372,Test_Limits,7,FALSE)&lt;&gt;"",VLOOKUP(A372,Test_Limits,7,FALSE),"")</f>
        <v>#N/A</v>
      </c>
      <c r="V372" s="177">
        <f>IF(H372="",0,VLOOKUP(A372,Test_Limits,8,FALSE))</f>
        <v>0</v>
      </c>
      <c r="W372" s="177">
        <f t="shared" si="50"/>
        <v>0</v>
      </c>
      <c r="X372" s="177">
        <f>IF(J372="",0,VLOOKUP(A372,Test_Limits,9,FALSE))</f>
        <v>0</v>
      </c>
      <c r="Y372" s="177">
        <f t="shared" si="51"/>
        <v>0</v>
      </c>
    </row>
    <row r="373" spans="1:25" s="283" customFormat="1" ht="13.5" x14ac:dyDescent="0.25">
      <c r="A373" s="284"/>
      <c r="B373" s="285"/>
      <c r="C373" s="289"/>
      <c r="D373" s="295" t="str">
        <f>IF(C373="","",MIN(B373:B373))</f>
        <v/>
      </c>
      <c r="E373" s="294" t="str">
        <f>IF(C373="","",MAX(B373:B373))</f>
        <v/>
      </c>
      <c r="F373" s="288" t="str">
        <f>IF(C373="","",IF(C373="    N/A","",IF(COUNTIF(B373:B373,"&gt;-1")&gt;0,ROUND((SUM(B373:B373)+COUNTIF(B373:B373,-1))/COUNTIF(B373:B373,"&gt;-1"),T373),ROUND(AVERAGE(B373:B373),T373))))</f>
        <v/>
      </c>
      <c r="G373" s="295" t="str">
        <f>IF(F373="","",IF(VLOOKUP(A373,Test_Limits,2,FALSE)="","",VLOOKUP(A373,Test_Limits,2,FALSE)))</f>
        <v/>
      </c>
      <c r="H373" s="292" t="str">
        <f>IF(G373="","",IF(AND(D373&lt;G373,D373&lt;&gt;U373),IF(LEFT(VLOOKUP(A373,Test_Limits,5,FALSE),2)="PF","Fail","Info"),"Pass"))</f>
        <v/>
      </c>
      <c r="I373" s="294" t="str">
        <f>IF(F373="","",IF(VLOOKUP(A373,Test_Limits,3,FALSE)="","",VLOOKUP(A373,Test_Limits,3,FALSE)))</f>
        <v/>
      </c>
      <c r="J373" s="292" t="str">
        <f>IF(I373="","",IF(AND(E373&gt;I373,E373&lt;&gt;U373),IF(RIGHT(VLOOKUP(A373,Test_Limits,5,FALSE),2)="PF","Fail","Info"),"Pass"))</f>
        <v/>
      </c>
      <c r="K373" s="291"/>
      <c r="L373" s="291"/>
      <c r="Q373" s="286"/>
      <c r="R373" s="303">
        <f t="shared" ref="R373:R376" si="70">IF(H373="Info",G373,IF(J373="Info",G373,-1000000))</f>
        <v>-1000000</v>
      </c>
      <c r="S373" s="303">
        <f t="shared" ref="S373:S376" si="71">IF(H373="Info",I373,IF(J373="Info",I373,1000000))</f>
        <v>1000000</v>
      </c>
      <c r="T373" s="304" t="e">
        <f>VLOOKUP(A373,Test_Limits,6,FALSE)</f>
        <v>#N/A</v>
      </c>
      <c r="U373" s="304" t="e">
        <f>IF(VLOOKUP(A373,Test_Limits,7,FALSE)&lt;&gt;"",VLOOKUP(A373,Test_Limits,7,FALSE),"")</f>
        <v>#N/A</v>
      </c>
      <c r="V373" s="303">
        <f>IF(H373="",0,VLOOKUP(A373,Test_Limits,8,FALSE))</f>
        <v>0</v>
      </c>
      <c r="W373" s="303">
        <f t="shared" ref="W373:W376" si="72">IF(H373="Pass",IF(J373="Pass",V373,0),0)</f>
        <v>0</v>
      </c>
      <c r="X373" s="303">
        <f>IF(J373="",0,VLOOKUP(A373,Test_Limits,9,FALSE))</f>
        <v>0</v>
      </c>
      <c r="Y373" s="303">
        <f t="shared" ref="Y373:Y376" si="73">IF(H373="Pass",IF(J373="Pass",X373,0),0)</f>
        <v>0</v>
      </c>
    </row>
    <row r="374" spans="1:25" s="283" customFormat="1" ht="13.5" x14ac:dyDescent="0.25">
      <c r="A374" s="284"/>
      <c r="B374" s="285"/>
      <c r="C374" s="289"/>
      <c r="D374" s="295" t="str">
        <f>IF(C374="","",MIN(B374:B374))</f>
        <v/>
      </c>
      <c r="E374" s="294" t="str">
        <f>IF(C374="","",MAX(B374:B374))</f>
        <v/>
      </c>
      <c r="F374" s="288" t="str">
        <f>IF(C374="","",IF(C374="    N/A","",IF(COUNTIF(B374:B374,"&gt;-1")&gt;0,ROUND((SUM(B374:B374)+COUNTIF(B374:B374,-1))/COUNTIF(B374:B374,"&gt;-1"),T374),ROUND(AVERAGE(B374:B374),T374))))</f>
        <v/>
      </c>
      <c r="G374" s="295" t="str">
        <f>IF(F374="","",IF(VLOOKUP(A374,Test_Limits,2,FALSE)="","",VLOOKUP(A374,Test_Limits,2,FALSE)))</f>
        <v/>
      </c>
      <c r="H374" s="292" t="str">
        <f>IF(G374="","",IF(AND(D374&lt;G374,D374&lt;&gt;U374),IF(LEFT(VLOOKUP(A374,Test_Limits,5,FALSE),2)="PF","Fail","Info"),"Pass"))</f>
        <v/>
      </c>
      <c r="I374" s="294" t="str">
        <f>IF(F374="","",IF(VLOOKUP(A374,Test_Limits,3,FALSE)="","",VLOOKUP(A374,Test_Limits,3,FALSE)))</f>
        <v/>
      </c>
      <c r="J374" s="292" t="str">
        <f>IF(I374="","",IF(AND(E374&gt;I374,E374&lt;&gt;U374),IF(RIGHT(VLOOKUP(A374,Test_Limits,5,FALSE),2)="PF","Fail","Info"),"Pass"))</f>
        <v/>
      </c>
      <c r="K374" s="291"/>
      <c r="L374" s="291"/>
      <c r="Q374" s="286"/>
      <c r="R374" s="303">
        <f t="shared" si="70"/>
        <v>-1000000</v>
      </c>
      <c r="S374" s="303">
        <f t="shared" si="71"/>
        <v>1000000</v>
      </c>
      <c r="T374" s="304" t="e">
        <f>VLOOKUP(A374,Test_Limits,6,FALSE)</f>
        <v>#N/A</v>
      </c>
      <c r="U374" s="304" t="e">
        <f>IF(VLOOKUP(A374,Test_Limits,7,FALSE)&lt;&gt;"",VLOOKUP(A374,Test_Limits,7,FALSE),"")</f>
        <v>#N/A</v>
      </c>
      <c r="V374" s="303">
        <f>IF(H374="",0,VLOOKUP(A374,Test_Limits,8,FALSE))</f>
        <v>0</v>
      </c>
      <c r="W374" s="303">
        <f t="shared" si="72"/>
        <v>0</v>
      </c>
      <c r="X374" s="303">
        <f>IF(J374="",0,VLOOKUP(A374,Test_Limits,9,FALSE))</f>
        <v>0</v>
      </c>
      <c r="Y374" s="303">
        <f t="shared" si="73"/>
        <v>0</v>
      </c>
    </row>
    <row r="375" spans="1:25" s="283" customFormat="1" ht="13.5" x14ac:dyDescent="0.25">
      <c r="A375" s="284"/>
      <c r="B375" s="285"/>
      <c r="C375" s="289"/>
      <c r="D375" s="295" t="str">
        <f>IF(C375="","",MIN(B375:B375))</f>
        <v/>
      </c>
      <c r="E375" s="294" t="str">
        <f>IF(C375="","",MAX(B375:B375))</f>
        <v/>
      </c>
      <c r="F375" s="288" t="str">
        <f>IF(C375="","",IF(C375="    N/A","",IF(COUNTIF(B375:B375,"&gt;-1")&gt;0,ROUND((SUM(B375:B375)+COUNTIF(B375:B375,-1))/COUNTIF(B375:B375,"&gt;-1"),T375),ROUND(AVERAGE(B375:B375),T375))))</f>
        <v/>
      </c>
      <c r="G375" s="295" t="str">
        <f>IF(F375="","",IF(VLOOKUP(A375,Test_Limits,2,FALSE)="","",VLOOKUP(A375,Test_Limits,2,FALSE)))</f>
        <v/>
      </c>
      <c r="H375" s="292" t="str">
        <f>IF(G375="","",IF(AND(D375&lt;G375,D375&lt;&gt;U375),IF(LEFT(VLOOKUP(A375,Test_Limits,5,FALSE),2)="PF","Fail","Info"),"Pass"))</f>
        <v/>
      </c>
      <c r="I375" s="294" t="str">
        <f>IF(F375="","",IF(VLOOKUP(A375,Test_Limits,3,FALSE)="","",VLOOKUP(A375,Test_Limits,3,FALSE)))</f>
        <v/>
      </c>
      <c r="J375" s="292" t="str">
        <f>IF(I375="","",IF(AND(E375&gt;I375,E375&lt;&gt;U375),IF(RIGHT(VLOOKUP(A375,Test_Limits,5,FALSE),2)="PF","Fail","Info"),"Pass"))</f>
        <v/>
      </c>
      <c r="K375" s="291"/>
      <c r="L375" s="291"/>
      <c r="Q375" s="286"/>
      <c r="R375" s="303">
        <f t="shared" si="70"/>
        <v>-1000000</v>
      </c>
      <c r="S375" s="303">
        <f t="shared" si="71"/>
        <v>1000000</v>
      </c>
      <c r="T375" s="304" t="e">
        <f>VLOOKUP(A375,Test_Limits,6,FALSE)</f>
        <v>#N/A</v>
      </c>
      <c r="U375" s="304" t="e">
        <f>IF(VLOOKUP(A375,Test_Limits,7,FALSE)&lt;&gt;"",VLOOKUP(A375,Test_Limits,7,FALSE),"")</f>
        <v>#N/A</v>
      </c>
      <c r="V375" s="303">
        <f>IF(H375="",0,VLOOKUP(A375,Test_Limits,8,FALSE))</f>
        <v>0</v>
      </c>
      <c r="W375" s="303">
        <f t="shared" si="72"/>
        <v>0</v>
      </c>
      <c r="X375" s="303">
        <f>IF(J375="",0,VLOOKUP(A375,Test_Limits,9,FALSE))</f>
        <v>0</v>
      </c>
      <c r="Y375" s="303">
        <f t="shared" si="73"/>
        <v>0</v>
      </c>
    </row>
    <row r="376" spans="1:25" s="283" customFormat="1" ht="13.5" x14ac:dyDescent="0.25">
      <c r="A376" s="284"/>
      <c r="B376" s="285"/>
      <c r="C376" s="289"/>
      <c r="D376" s="295" t="str">
        <f>IF(C376="","",MIN(B376:B376))</f>
        <v/>
      </c>
      <c r="E376" s="294" t="str">
        <f>IF(C376="","",MAX(B376:B376))</f>
        <v/>
      </c>
      <c r="F376" s="288" t="str">
        <f>IF(C376="","",IF(C376="    N/A","",IF(COUNTIF(B376:B376,"&gt;-1")&gt;0,ROUND((SUM(B376:B376)+COUNTIF(B376:B376,-1))/COUNTIF(B376:B376,"&gt;-1"),T376),ROUND(AVERAGE(B376:B376),T376))))</f>
        <v/>
      </c>
      <c r="G376" s="295" t="str">
        <f>IF(F376="","",IF(VLOOKUP(A376,Test_Limits,2,FALSE)="","",VLOOKUP(A376,Test_Limits,2,FALSE)))</f>
        <v/>
      </c>
      <c r="H376" s="292" t="str">
        <f>IF(G376="","",IF(AND(D376&lt;G376,D376&lt;&gt;U376),IF(LEFT(VLOOKUP(A376,Test_Limits,5,FALSE),2)="PF","Fail","Info"),"Pass"))</f>
        <v/>
      </c>
      <c r="I376" s="294" t="str">
        <f>IF(F376="","",IF(VLOOKUP(A376,Test_Limits,3,FALSE)="","",VLOOKUP(A376,Test_Limits,3,FALSE)))</f>
        <v/>
      </c>
      <c r="J376" s="292" t="str">
        <f>IF(I376="","",IF(AND(E376&gt;I376,E376&lt;&gt;U376),IF(RIGHT(VLOOKUP(A376,Test_Limits,5,FALSE),2)="PF","Fail","Info"),"Pass"))</f>
        <v/>
      </c>
      <c r="K376" s="291"/>
      <c r="L376" s="291"/>
      <c r="Q376" s="286"/>
      <c r="R376" s="303">
        <f t="shared" si="70"/>
        <v>-1000000</v>
      </c>
      <c r="S376" s="303">
        <f t="shared" si="71"/>
        <v>1000000</v>
      </c>
      <c r="T376" s="304" t="e">
        <f>VLOOKUP(A376,Test_Limits,6,FALSE)</f>
        <v>#N/A</v>
      </c>
      <c r="U376" s="304" t="e">
        <f>IF(VLOOKUP(A376,Test_Limits,7,FALSE)&lt;&gt;"",VLOOKUP(A376,Test_Limits,7,FALSE),"")</f>
        <v>#N/A</v>
      </c>
      <c r="V376" s="303">
        <f>IF(H376="",0,VLOOKUP(A376,Test_Limits,8,FALSE))</f>
        <v>0</v>
      </c>
      <c r="W376" s="303">
        <f t="shared" si="72"/>
        <v>0</v>
      </c>
      <c r="X376" s="303">
        <f>IF(J376="",0,VLOOKUP(A376,Test_Limits,9,FALSE))</f>
        <v>0</v>
      </c>
      <c r="Y376" s="303">
        <f t="shared" si="73"/>
        <v>0</v>
      </c>
    </row>
    <row r="377" spans="1:25" s="110" customFormat="1" ht="13.5" x14ac:dyDescent="0.25">
      <c r="A377" s="1"/>
      <c r="B377" s="3"/>
      <c r="C377" s="30"/>
      <c r="D377" s="63" t="str">
        <f>IF(C377="","",MIN(B377:B377))</f>
        <v/>
      </c>
      <c r="E377" s="60" t="str">
        <f>IF(C377="","",MAX(B377:B377))</f>
        <v/>
      </c>
      <c r="F377" s="29" t="str">
        <f>IF(C377="","",IF(C377="    N/A","",IF(COUNTIF(B377:B377,"&gt;-1")&gt;0,ROUND((SUM(B377:B377)+COUNTIF(B377:B377,-1))/COUNTIF(B377:B377,"&gt;-1"),T377),ROUND(AVERAGE(B377:B377),T377))))</f>
        <v/>
      </c>
      <c r="G377" s="63" t="str">
        <f>IF(F377="","",IF(VLOOKUP(A377,Test_Limits,2,FALSE)="","",VLOOKUP(A377,Test_Limits,2,FALSE)))</f>
        <v/>
      </c>
      <c r="H377" s="49" t="str">
        <f>IF(G377="","",IF(AND(D377&lt;G377,D377&lt;&gt;U377),IF(LEFT(VLOOKUP(A377,Test_Limits,5,FALSE),2)="PF","Fail","Info"),"Pass"))</f>
        <v/>
      </c>
      <c r="I377" s="60" t="str">
        <f>IF(F377="","",IF(VLOOKUP(A377,Test_Limits,3,FALSE)="","",VLOOKUP(A377,Test_Limits,3,FALSE)))</f>
        <v/>
      </c>
      <c r="J377" s="49" t="str">
        <f>IF(I377="","",IF(AND(E377&gt;I377,E377&lt;&gt;U377),IF(RIGHT(VLOOKUP(A377,Test_Limits,5,FALSE),2)="PF","Fail","Info"),"Pass"))</f>
        <v/>
      </c>
      <c r="K377" s="126"/>
      <c r="L377" s="126"/>
      <c r="Q377" s="11"/>
      <c r="R377" s="177">
        <f t="shared" si="64"/>
        <v>-1000000</v>
      </c>
      <c r="S377" s="177">
        <f t="shared" si="65"/>
        <v>1000000</v>
      </c>
      <c r="T377" s="178" t="e">
        <f>VLOOKUP(A377,Test_Limits,6,FALSE)</f>
        <v>#N/A</v>
      </c>
      <c r="U377" s="178" t="e">
        <f>IF(VLOOKUP(A377,Test_Limits,7,FALSE)&lt;&gt;"",VLOOKUP(A377,Test_Limits,7,FALSE),"")</f>
        <v>#N/A</v>
      </c>
      <c r="V377" s="177">
        <f>IF(H377="",0,VLOOKUP(A377,Test_Limits,8,FALSE))</f>
        <v>0</v>
      </c>
      <c r="W377" s="177">
        <f t="shared" si="50"/>
        <v>0</v>
      </c>
      <c r="X377" s="177">
        <f>IF(J377="",0,VLOOKUP(A377,Test_Limits,9,FALSE))</f>
        <v>0</v>
      </c>
      <c r="Y377" s="177">
        <f t="shared" si="51"/>
        <v>0</v>
      </c>
    </row>
    <row r="378" spans="1:25" s="110" customFormat="1" ht="13.5" x14ac:dyDescent="0.25">
      <c r="A378" s="1"/>
      <c r="B378" s="3"/>
      <c r="C378" s="30"/>
      <c r="D378" s="63" t="str">
        <f>IF(C378="","",MIN(B378:B378))</f>
        <v/>
      </c>
      <c r="E378" s="60" t="str">
        <f>IF(C378="","",MAX(B378:B378))</f>
        <v/>
      </c>
      <c r="F378" s="29" t="str">
        <f>IF(C378="","",IF(C378="    N/A","",IF(COUNTIF(B378:B378,"&gt;-1")&gt;0,ROUND((SUM(B378:B378)+COUNTIF(B378:B378,-1))/COUNTIF(B378:B378,"&gt;-1"),T378),ROUND(AVERAGE(B378:B378),T378))))</f>
        <v/>
      </c>
      <c r="G378" s="63" t="str">
        <f>IF(F378="","",IF(VLOOKUP(A378,Test_Limits,2,FALSE)="","",VLOOKUP(A378,Test_Limits,2,FALSE)))</f>
        <v/>
      </c>
      <c r="H378" s="49" t="str">
        <f>IF(G378="","",IF(AND(D378&lt;G378,D378&lt;&gt;U378),IF(LEFT(VLOOKUP(A378,Test_Limits,5,FALSE),2)="PF","Fail","Info"),"Pass"))</f>
        <v/>
      </c>
      <c r="I378" s="60" t="str">
        <f>IF(F378="","",IF(VLOOKUP(A378,Test_Limits,3,FALSE)="","",VLOOKUP(A378,Test_Limits,3,FALSE)))</f>
        <v/>
      </c>
      <c r="J378" s="49" t="str">
        <f>IF(I378="","",IF(AND(E378&gt;I378,E378&lt;&gt;U378),IF(RIGHT(VLOOKUP(A378,Test_Limits,5,FALSE),2)="PF","Fail","Info"),"Pass"))</f>
        <v/>
      </c>
      <c r="K378" s="126"/>
      <c r="L378" s="126"/>
      <c r="Q378" s="11"/>
      <c r="R378" s="177">
        <f t="shared" si="40"/>
        <v>-1000000</v>
      </c>
      <c r="S378" s="177">
        <f t="shared" si="41"/>
        <v>1000000</v>
      </c>
      <c r="T378" s="178" t="e">
        <f>VLOOKUP(A378,Test_Limits,6,FALSE)</f>
        <v>#N/A</v>
      </c>
      <c r="U378" s="178" t="e">
        <f>IF(VLOOKUP(A378,Test_Limits,7,FALSE)&lt;&gt;"",VLOOKUP(A378,Test_Limits,7,FALSE),"")</f>
        <v>#N/A</v>
      </c>
      <c r="V378" s="177">
        <f>IF(H378="",0,VLOOKUP(A378,Test_Limits,8,FALSE))</f>
        <v>0</v>
      </c>
      <c r="W378" s="177">
        <f t="shared" si="50"/>
        <v>0</v>
      </c>
      <c r="X378" s="177">
        <f>IF(J378="",0,VLOOKUP(A378,Test_Limits,9,FALSE))</f>
        <v>0</v>
      </c>
      <c r="Y378" s="177">
        <f t="shared" si="51"/>
        <v>0</v>
      </c>
    </row>
    <row r="379" spans="1:25" s="283" customFormat="1" ht="13.5" x14ac:dyDescent="0.25">
      <c r="A379" s="284"/>
      <c r="B379" s="285"/>
      <c r="C379" s="289"/>
      <c r="D379" s="295" t="str">
        <f>IF(C379="","",MIN(B379:B379))</f>
        <v/>
      </c>
      <c r="E379" s="294" t="str">
        <f>IF(C379="","",MAX(B379:B379))</f>
        <v/>
      </c>
      <c r="F379" s="288" t="str">
        <f>IF(C379="","",IF(C379="    N/A","",IF(COUNTIF(B379:B379,"&gt;-1")&gt;0,ROUND((SUM(B379:B379)+COUNTIF(B379:B379,-1))/COUNTIF(B379:B379,"&gt;-1"),T379),ROUND(AVERAGE(B379:B379),T379))))</f>
        <v/>
      </c>
      <c r="G379" s="295" t="str">
        <f>IF(F379="","",IF(VLOOKUP(A379,Test_Limits,2,FALSE)="","",VLOOKUP(A379,Test_Limits,2,FALSE)))</f>
        <v/>
      </c>
      <c r="H379" s="292" t="str">
        <f>IF(G379="","",IF(AND(D379&lt;G379,D379&lt;&gt;U379),IF(LEFT(VLOOKUP(A379,Test_Limits,5,FALSE),2)="PF","Fail","Info"),"Pass"))</f>
        <v/>
      </c>
      <c r="I379" s="294" t="str">
        <f>IF(F379="","",IF(VLOOKUP(A379,Test_Limits,3,FALSE)="","",VLOOKUP(A379,Test_Limits,3,FALSE)))</f>
        <v/>
      </c>
      <c r="J379" s="292" t="str">
        <f>IF(I379="","",IF(AND(E379&gt;I379,E379&lt;&gt;U379),IF(RIGHT(VLOOKUP(A379,Test_Limits,5,FALSE),2)="PF","Fail","Info"),"Pass"))</f>
        <v/>
      </c>
      <c r="K379" s="291"/>
      <c r="L379" s="291"/>
      <c r="Q379" s="286"/>
      <c r="R379" s="303">
        <f t="shared" si="40"/>
        <v>-1000000</v>
      </c>
      <c r="S379" s="303">
        <f t="shared" si="41"/>
        <v>1000000</v>
      </c>
      <c r="T379" s="304" t="e">
        <f>VLOOKUP(A379,Test_Limits,6,FALSE)</f>
        <v>#N/A</v>
      </c>
      <c r="U379" s="304" t="e">
        <f>IF(VLOOKUP(A379,Test_Limits,7,FALSE)&lt;&gt;"",VLOOKUP(A379,Test_Limits,7,FALSE),"")</f>
        <v>#N/A</v>
      </c>
      <c r="V379" s="303">
        <f>IF(H379="",0,VLOOKUP(A379,Test_Limits,8,FALSE))</f>
        <v>0</v>
      </c>
      <c r="W379" s="303">
        <f t="shared" ref="W379:W380" si="74">IF(H379="Pass",IF(J379="Pass",V379,0),0)</f>
        <v>0</v>
      </c>
      <c r="X379" s="303">
        <f>IF(J379="",0,VLOOKUP(A379,Test_Limits,9,FALSE))</f>
        <v>0</v>
      </c>
      <c r="Y379" s="303">
        <f t="shared" ref="Y379:Y380" si="75">IF(H379="Pass",IF(J379="Pass",X379,0),0)</f>
        <v>0</v>
      </c>
    </row>
    <row r="380" spans="1:25" s="283" customFormat="1" ht="13.5" x14ac:dyDescent="0.25">
      <c r="A380" s="284"/>
      <c r="B380" s="285"/>
      <c r="C380" s="289"/>
      <c r="D380" s="295" t="str">
        <f>IF(C380="","",MIN(B380:B380))</f>
        <v/>
      </c>
      <c r="E380" s="294" t="str">
        <f>IF(C380="","",MAX(B380:B380))</f>
        <v/>
      </c>
      <c r="F380" s="288" t="str">
        <f>IF(C380="","",IF(C380="    N/A","",IF(COUNTIF(B380:B380,"&gt;-1")&gt;0,ROUND((SUM(B380:B380)+COUNTIF(B380:B380,-1))/COUNTIF(B380:B380,"&gt;-1"),T380),ROUND(AVERAGE(B380:B380),T380))))</f>
        <v/>
      </c>
      <c r="G380" s="295" t="str">
        <f>IF(F380="","",IF(VLOOKUP(A380,Test_Limits,2,FALSE)="","",VLOOKUP(A380,Test_Limits,2,FALSE)))</f>
        <v/>
      </c>
      <c r="H380" s="292" t="str">
        <f>IF(G380="","",IF(AND(D380&lt;G380,D380&lt;&gt;U380),IF(LEFT(VLOOKUP(A380,Test_Limits,5,FALSE),2)="PF","Fail","Info"),"Pass"))</f>
        <v/>
      </c>
      <c r="I380" s="294" t="str">
        <f>IF(F380="","",IF(VLOOKUP(A380,Test_Limits,3,FALSE)="","",VLOOKUP(A380,Test_Limits,3,FALSE)))</f>
        <v/>
      </c>
      <c r="J380" s="292" t="str">
        <f>IF(I380="","",IF(AND(E380&gt;I380,E380&lt;&gt;U380),IF(RIGHT(VLOOKUP(A380,Test_Limits,5,FALSE),2)="PF","Fail","Info"),"Pass"))</f>
        <v/>
      </c>
      <c r="K380" s="291"/>
      <c r="L380" s="291"/>
      <c r="Q380" s="286"/>
      <c r="R380" s="303">
        <f t="shared" si="40"/>
        <v>-1000000</v>
      </c>
      <c r="S380" s="303">
        <f t="shared" si="41"/>
        <v>1000000</v>
      </c>
      <c r="T380" s="304" t="e">
        <f>VLOOKUP(A380,Test_Limits,6,FALSE)</f>
        <v>#N/A</v>
      </c>
      <c r="U380" s="304" t="e">
        <f>IF(VLOOKUP(A380,Test_Limits,7,FALSE)&lt;&gt;"",VLOOKUP(A380,Test_Limits,7,FALSE),"")</f>
        <v>#N/A</v>
      </c>
      <c r="V380" s="303">
        <f>IF(H380="",0,VLOOKUP(A380,Test_Limits,8,FALSE))</f>
        <v>0</v>
      </c>
      <c r="W380" s="303">
        <f t="shared" si="74"/>
        <v>0</v>
      </c>
      <c r="X380" s="303">
        <f>IF(J380="",0,VLOOKUP(A380,Test_Limits,9,FALSE))</f>
        <v>0</v>
      </c>
      <c r="Y380" s="303">
        <f t="shared" si="75"/>
        <v>0</v>
      </c>
    </row>
    <row r="381" spans="1:25" s="110" customFormat="1" ht="13.5" x14ac:dyDescent="0.25">
      <c r="A381" s="1"/>
      <c r="B381" s="3"/>
      <c r="C381" s="30"/>
      <c r="D381" s="63" t="str">
        <f>IF(C381="","",MIN(B381:B381))</f>
        <v/>
      </c>
      <c r="E381" s="60" t="str">
        <f>IF(C381="","",MAX(B381:B381))</f>
        <v/>
      </c>
      <c r="F381" s="29" t="str">
        <f>IF(C381="","",IF(C381="    N/A","",IF(COUNTIF(B381:B381,"&gt;-1")&gt;0,ROUND((SUM(B381:B381)+COUNTIF(B381:B381,-1))/COUNTIF(B381:B381,"&gt;-1"),T381),ROUND(AVERAGE(B381:B381),T381))))</f>
        <v/>
      </c>
      <c r="G381" s="63" t="str">
        <f>IF(F381="","",IF(VLOOKUP(A381,Test_Limits,2,FALSE)="","",VLOOKUP(A381,Test_Limits,2,FALSE)))</f>
        <v/>
      </c>
      <c r="H381" s="49" t="str">
        <f>IF(G381="","",IF(AND(D381&lt;G381,D381&lt;&gt;U381),IF(LEFT(VLOOKUP(A381,Test_Limits,5,FALSE),2)="PF","Fail","Info"),"Pass"))</f>
        <v/>
      </c>
      <c r="I381" s="60" t="str">
        <f>IF(F381="","",IF(VLOOKUP(A381,Test_Limits,3,FALSE)="","",VLOOKUP(A381,Test_Limits,3,FALSE)))</f>
        <v/>
      </c>
      <c r="J381" s="49" t="str">
        <f>IF(I381="","",IF(AND(E381&gt;I381,E381&lt;&gt;U381),IF(RIGHT(VLOOKUP(A381,Test_Limits,5,FALSE),2)="PF","Fail","Info"),"Pass"))</f>
        <v/>
      </c>
      <c r="K381" s="126"/>
      <c r="L381" s="126"/>
      <c r="Q381" s="11"/>
      <c r="R381" s="177">
        <f t="shared" si="40"/>
        <v>-1000000</v>
      </c>
      <c r="S381" s="177">
        <f t="shared" si="41"/>
        <v>1000000</v>
      </c>
      <c r="T381" s="178" t="e">
        <f>VLOOKUP(A381,Test_Limits,6,FALSE)</f>
        <v>#N/A</v>
      </c>
      <c r="U381" s="178" t="e">
        <f>IF(VLOOKUP(A381,Test_Limits,7,FALSE)&lt;&gt;"",VLOOKUP(A381,Test_Limits,7,FALSE),"")</f>
        <v>#N/A</v>
      </c>
      <c r="V381" s="177">
        <f>IF(H381="",0,VLOOKUP(A381,Test_Limits,8,FALSE))</f>
        <v>0</v>
      </c>
      <c r="W381" s="177">
        <f t="shared" si="50"/>
        <v>0</v>
      </c>
      <c r="X381" s="177">
        <f>IF(J381="",0,VLOOKUP(A381,Test_Limits,9,FALSE))</f>
        <v>0</v>
      </c>
      <c r="Y381" s="177">
        <f t="shared" si="51"/>
        <v>0</v>
      </c>
    </row>
    <row r="382" spans="1:25" s="110" customFormat="1" ht="13.5" x14ac:dyDescent="0.25">
      <c r="A382" s="1"/>
      <c r="B382" s="3"/>
      <c r="C382" s="30"/>
      <c r="D382" s="63" t="str">
        <f>IF(C382="","",MIN(B382:B382))</f>
        <v/>
      </c>
      <c r="E382" s="60" t="str">
        <f>IF(C382="","",MAX(B382:B382))</f>
        <v/>
      </c>
      <c r="F382" s="29" t="str">
        <f>IF(C382="","",IF(C382="    N/A","",IF(COUNTIF(B382:B382,"&gt;-1")&gt;0,ROUND((SUM(B382:B382)+COUNTIF(B382:B382,-1))/COUNTIF(B382:B382,"&gt;-1"),T382),ROUND(AVERAGE(B382:B382),T382))))</f>
        <v/>
      </c>
      <c r="G382" s="63" t="str">
        <f>IF(F382="","",IF(VLOOKUP(A382,Test_Limits,2,FALSE)="","",VLOOKUP(A382,Test_Limits,2,FALSE)))</f>
        <v/>
      </c>
      <c r="H382" s="49" t="str">
        <f>IF(G382="","",IF(AND(D382&lt;G382,D382&lt;&gt;U382),IF(LEFT(VLOOKUP(A382,Test_Limits,5,FALSE),2)="PF","Fail","Info"),"Pass"))</f>
        <v/>
      </c>
      <c r="I382" s="60" t="str">
        <f>IF(F382="","",IF(VLOOKUP(A382,Test_Limits,3,FALSE)="","",VLOOKUP(A382,Test_Limits,3,FALSE)))</f>
        <v/>
      </c>
      <c r="J382" s="49" t="str">
        <f>IF(I382="","",IF(AND(E382&gt;I382,E382&lt;&gt;U382),IF(RIGHT(VLOOKUP(A382,Test_Limits,5,FALSE),2)="PF","Fail","Info"),"Pass"))</f>
        <v/>
      </c>
      <c r="K382" s="126"/>
      <c r="L382" s="126"/>
      <c r="Q382" s="11"/>
      <c r="R382" s="177">
        <f t="shared" si="40"/>
        <v>-1000000</v>
      </c>
      <c r="S382" s="177">
        <f t="shared" si="41"/>
        <v>1000000</v>
      </c>
      <c r="T382" s="178" t="e">
        <f>VLOOKUP(A382,Test_Limits,6,FALSE)</f>
        <v>#N/A</v>
      </c>
      <c r="U382" s="178" t="e">
        <f>IF(VLOOKUP(A382,Test_Limits,7,FALSE)&lt;&gt;"",VLOOKUP(A382,Test_Limits,7,FALSE),"")</f>
        <v>#N/A</v>
      </c>
      <c r="V382" s="177">
        <f>IF(H382="",0,VLOOKUP(A382,Test_Limits,8,FALSE))</f>
        <v>0</v>
      </c>
      <c r="W382" s="177">
        <f t="shared" si="50"/>
        <v>0</v>
      </c>
      <c r="X382" s="177">
        <f>IF(J382="",0,VLOOKUP(A382,Test_Limits,9,FALSE))</f>
        <v>0</v>
      </c>
      <c r="Y382" s="177">
        <f t="shared" si="51"/>
        <v>0</v>
      </c>
    </row>
    <row r="383" spans="1:25" s="283" customFormat="1" ht="13.5" x14ac:dyDescent="0.25">
      <c r="A383" s="284"/>
      <c r="B383" s="285"/>
      <c r="C383" s="289"/>
      <c r="D383" s="295" t="str">
        <f>IF(C383="","",MIN(B383:B383))</f>
        <v/>
      </c>
      <c r="E383" s="294" t="str">
        <f>IF(C383="","",MAX(B383:B383))</f>
        <v/>
      </c>
      <c r="F383" s="288" t="str">
        <f>IF(C383="","",IF(C383="    N/A","",IF(COUNTIF(B383:B383,"&gt;-1")&gt;0,ROUND((SUM(B383:B383)+COUNTIF(B383:B383,-1))/COUNTIF(B383:B383,"&gt;-1"),T383),ROUND(AVERAGE(B383:B383),T383))))</f>
        <v/>
      </c>
      <c r="G383" s="295" t="str">
        <f>IF(F383="","",IF(VLOOKUP(A383,Test_Limits,2,FALSE)="","",VLOOKUP(A383,Test_Limits,2,FALSE)))</f>
        <v/>
      </c>
      <c r="H383" s="292" t="str">
        <f>IF(G383="","",IF(AND(D383&lt;G383,D383&lt;&gt;U383),IF(LEFT(VLOOKUP(A383,Test_Limits,5,FALSE),2)="PF","Fail","Info"),"Pass"))</f>
        <v/>
      </c>
      <c r="I383" s="294" t="str">
        <f>IF(F383="","",IF(VLOOKUP(A383,Test_Limits,3,FALSE)="","",VLOOKUP(A383,Test_Limits,3,FALSE)))</f>
        <v/>
      </c>
      <c r="J383" s="292" t="str">
        <f>IF(I383="","",IF(AND(E383&gt;I383,E383&lt;&gt;U383),IF(RIGHT(VLOOKUP(A383,Test_Limits,5,FALSE),2)="PF","Fail","Info"),"Pass"))</f>
        <v/>
      </c>
      <c r="K383" s="291"/>
      <c r="L383" s="291"/>
      <c r="Q383" s="286"/>
      <c r="R383" s="303">
        <f t="shared" ref="R383" si="76">IF(H383="Info",G383,IF(J383="Info",G383,-1000000))</f>
        <v>-1000000</v>
      </c>
      <c r="S383" s="303">
        <f t="shared" ref="S383" si="77">IF(H383="Info",I383,IF(J383="Info",I383,1000000))</f>
        <v>1000000</v>
      </c>
      <c r="T383" s="304" t="e">
        <f>VLOOKUP(A383,Test_Limits,6,FALSE)</f>
        <v>#N/A</v>
      </c>
      <c r="U383" s="304" t="e">
        <f>IF(VLOOKUP(A383,Test_Limits,7,FALSE)&lt;&gt;"",VLOOKUP(A383,Test_Limits,7,FALSE),"")</f>
        <v>#N/A</v>
      </c>
      <c r="V383" s="303">
        <f>IF(H383="",0,VLOOKUP(A383,Test_Limits,8,FALSE))</f>
        <v>0</v>
      </c>
      <c r="W383" s="303">
        <f t="shared" ref="W383" si="78">IF(H383="Pass",IF(J383="Pass",V383,0),0)</f>
        <v>0</v>
      </c>
      <c r="X383" s="303">
        <f>IF(J383="",0,VLOOKUP(A383,Test_Limits,9,FALSE))</f>
        <v>0</v>
      </c>
      <c r="Y383" s="303">
        <f t="shared" ref="Y383" si="79">IF(H383="Pass",IF(J383="Pass",X383,0),0)</f>
        <v>0</v>
      </c>
    </row>
    <row r="384" spans="1:25" s="110" customFormat="1" ht="13.5" x14ac:dyDescent="0.25">
      <c r="A384" s="1"/>
      <c r="B384" s="3"/>
      <c r="C384" s="30"/>
      <c r="D384" s="63" t="str">
        <f>IF(C384="","",MIN(B384:B384))</f>
        <v/>
      </c>
      <c r="E384" s="60" t="str">
        <f>IF(C384="","",MAX(B384:B384))</f>
        <v/>
      </c>
      <c r="F384" s="29" t="str">
        <f>IF(C384="","",IF(C384="    N/A","",IF(COUNTIF(B384:B384,"&gt;-1")&gt;0,ROUND((SUM(B384:B384)+COUNTIF(B384:B384,-1))/COUNTIF(B384:B384,"&gt;-1"),T384),ROUND(AVERAGE(B384:B384),T384))))</f>
        <v/>
      </c>
      <c r="G384" s="63" t="str">
        <f>IF(F384="","",IF(VLOOKUP(A384,Test_Limits,2,FALSE)="","",VLOOKUP(A384,Test_Limits,2,FALSE)))</f>
        <v/>
      </c>
      <c r="H384" s="49" t="str">
        <f>IF(G384="","",IF(AND(D384&lt;G384,D384&lt;&gt;U384),IF(LEFT(VLOOKUP(A384,Test_Limits,5,FALSE),2)="PF","Fail","Info"),"Pass"))</f>
        <v/>
      </c>
      <c r="I384" s="60" t="str">
        <f>IF(F384="","",IF(VLOOKUP(A384,Test_Limits,3,FALSE)="","",VLOOKUP(A384,Test_Limits,3,FALSE)))</f>
        <v/>
      </c>
      <c r="J384" s="49" t="str">
        <f>IF(I384="","",IF(AND(E384&gt;I384,E384&lt;&gt;U384),IF(RIGHT(VLOOKUP(A384,Test_Limits,5,FALSE),2)="PF","Fail","Info"),"Pass"))</f>
        <v/>
      </c>
      <c r="K384" s="126"/>
      <c r="L384" s="126"/>
      <c r="Q384" s="11"/>
      <c r="R384" s="177">
        <f t="shared" si="40"/>
        <v>-1000000</v>
      </c>
      <c r="S384" s="177">
        <f t="shared" si="41"/>
        <v>1000000</v>
      </c>
      <c r="T384" s="178" t="e">
        <f>VLOOKUP(A384,Test_Limits,6,FALSE)</f>
        <v>#N/A</v>
      </c>
      <c r="U384" s="178" t="e">
        <f>IF(VLOOKUP(A384,Test_Limits,7,FALSE)&lt;&gt;"",VLOOKUP(A384,Test_Limits,7,FALSE),"")</f>
        <v>#N/A</v>
      </c>
      <c r="V384" s="177">
        <f>IF(H384="",0,VLOOKUP(A384,Test_Limits,8,FALSE))</f>
        <v>0</v>
      </c>
      <c r="W384" s="177">
        <f t="shared" si="50"/>
        <v>0</v>
      </c>
      <c r="X384" s="177">
        <f>IF(J384="",0,VLOOKUP(A384,Test_Limits,9,FALSE))</f>
        <v>0</v>
      </c>
      <c r="Y384" s="177">
        <f t="shared" si="51"/>
        <v>0</v>
      </c>
    </row>
    <row r="385" spans="1:25" s="110" customFormat="1" ht="13.5" x14ac:dyDescent="0.25">
      <c r="A385" s="1"/>
      <c r="B385" s="3"/>
      <c r="C385" s="30"/>
      <c r="D385" s="63" t="str">
        <f>IF(C385="","",MIN(B385:B385))</f>
        <v/>
      </c>
      <c r="E385" s="60" t="str">
        <f>IF(C385="","",MAX(B385:B385))</f>
        <v/>
      </c>
      <c r="F385" s="29" t="str">
        <f>IF(C385="","",IF(C385="    N/A","",IF(COUNTIF(B385:B385,"&gt;-1")&gt;0,ROUND((SUM(B385:B385)+COUNTIF(B385:B385,-1))/COUNTIF(B385:B385,"&gt;-1"),T385),ROUND(AVERAGE(B385:B385),T385))))</f>
        <v/>
      </c>
      <c r="G385" s="63" t="str">
        <f>IF(F385="","",IF(VLOOKUP(A385,Test_Limits,2,FALSE)="","",VLOOKUP(A385,Test_Limits,2,FALSE)))</f>
        <v/>
      </c>
      <c r="H385" s="49" t="str">
        <f>IF(G385="","",IF(AND(D385&lt;G385,D385&lt;&gt;U385),IF(LEFT(VLOOKUP(A385,Test_Limits,5,FALSE),2)="PF","Fail","Info"),"Pass"))</f>
        <v/>
      </c>
      <c r="I385" s="60" t="str">
        <f>IF(F385="","",IF(VLOOKUP(A385,Test_Limits,3,FALSE)="","",VLOOKUP(A385,Test_Limits,3,FALSE)))</f>
        <v/>
      </c>
      <c r="J385" s="49" t="str">
        <f>IF(I385="","",IF(AND(E385&gt;I385,E385&lt;&gt;U385),IF(RIGHT(VLOOKUP(A385,Test_Limits,5,FALSE),2)="PF","Fail","Info"),"Pass"))</f>
        <v/>
      </c>
      <c r="K385" s="126"/>
      <c r="L385" s="126"/>
      <c r="Q385" s="11"/>
      <c r="R385" s="177">
        <f t="shared" ref="R385" si="80">IF(H385="Info",G385,IF(J385="Info",G385,-1000000))</f>
        <v>-1000000</v>
      </c>
      <c r="S385" s="177">
        <f t="shared" ref="S385" si="81">IF(H385="Info",I385,IF(J385="Info",I385,1000000))</f>
        <v>1000000</v>
      </c>
      <c r="T385" s="178" t="e">
        <f>VLOOKUP(A385,Test_Limits,6,FALSE)</f>
        <v>#N/A</v>
      </c>
      <c r="U385" s="178" t="e">
        <f>IF(VLOOKUP(A385,Test_Limits,7,FALSE)&lt;&gt;"",VLOOKUP(A385,Test_Limits,7,FALSE),"")</f>
        <v>#N/A</v>
      </c>
      <c r="V385" s="177">
        <f>IF(H385="",0,VLOOKUP(A385,Test_Limits,8,FALSE))</f>
        <v>0</v>
      </c>
      <c r="W385" s="177">
        <f t="shared" si="50"/>
        <v>0</v>
      </c>
      <c r="X385" s="177">
        <f>IF(J385="",0,VLOOKUP(A385,Test_Limits,9,FALSE))</f>
        <v>0</v>
      </c>
      <c r="Y385" s="177">
        <f t="shared" si="51"/>
        <v>0</v>
      </c>
    </row>
    <row r="386" spans="1:25" ht="13.5" x14ac:dyDescent="0.25">
      <c r="A386" s="1"/>
      <c r="B386" s="3"/>
      <c r="C386" s="30"/>
      <c r="D386" s="63" t="str">
        <f>IF(C386="","",MIN(B386:B386))</f>
        <v/>
      </c>
      <c r="E386" s="60" t="str">
        <f>IF(C386="","",MAX(B386:B386))</f>
        <v/>
      </c>
      <c r="F386" s="29" t="str">
        <f>IF(C386="","",IF(C386="    N/A","",IF(COUNTIF(B386:B386,"&gt;-1")&gt;0,ROUND((SUM(B386:B386)+COUNTIF(B386:B386,-1))/COUNTIF(B386:B386,"&gt;-1"),T386),ROUND(AVERAGE(B386:B386),T386))))</f>
        <v/>
      </c>
      <c r="G386" s="63" t="str">
        <f>IF(F386="","",IF(VLOOKUP(A386,Test_Limits,2,FALSE)="","",VLOOKUP(A386,Test_Limits,2,FALSE)))</f>
        <v/>
      </c>
      <c r="H386" s="49" t="str">
        <f>IF(G386="","",IF(AND(D386&lt;G386,D386&lt;&gt;U386),IF(LEFT(VLOOKUP(A386,Test_Limits,5,FALSE),2)="PF","Fail","Info"),"Pass"))</f>
        <v/>
      </c>
      <c r="I386" s="60" t="str">
        <f>IF(F386="","",IF(VLOOKUP(A386,Test_Limits,3,FALSE)="","",VLOOKUP(A386,Test_Limits,3,FALSE)))</f>
        <v/>
      </c>
      <c r="J386" s="49" t="str">
        <f>IF(I386="","",IF(AND(E386&gt;I386,E386&lt;&gt;U386),IF(RIGHT(VLOOKUP(A386,Test_Limits,5,FALSE),2)="PF","Fail","Info"),"Pass"))</f>
        <v/>
      </c>
      <c r="K386" s="39"/>
      <c r="L386" s="39"/>
      <c r="Q386" s="11"/>
      <c r="R386" s="177">
        <f t="shared" ref="R386" si="82">IF(H386="Info",G386,IF(J386="Info",G386,-1000000))</f>
        <v>-1000000</v>
      </c>
      <c r="S386" s="177">
        <f t="shared" ref="S386" si="83">IF(H386="Info",I386,IF(J386="Info",I386,1000000))</f>
        <v>1000000</v>
      </c>
      <c r="T386" s="178" t="e">
        <f>VLOOKUP(A386,Test_Limits,6,FALSE)</f>
        <v>#N/A</v>
      </c>
      <c r="U386" s="178" t="e">
        <f>IF(VLOOKUP(A386,Test_Limits,7,FALSE)&lt;&gt;"",VLOOKUP(A386,Test_Limits,7,FALSE),"")</f>
        <v>#N/A</v>
      </c>
      <c r="V386" s="177">
        <f>IF(H386="",0,VLOOKUP(A386,Test_Limits,8,FALSE))</f>
        <v>0</v>
      </c>
      <c r="W386" s="177">
        <f t="shared" si="50"/>
        <v>0</v>
      </c>
      <c r="X386" s="177">
        <f>IF(J386="",0,VLOOKUP(A386,Test_Limits,9,FALSE))</f>
        <v>0</v>
      </c>
      <c r="Y386" s="177">
        <f t="shared" si="51"/>
        <v>0</v>
      </c>
    </row>
    <row r="387" spans="1:25" ht="13.5" x14ac:dyDescent="0.25">
      <c r="A387" s="1"/>
      <c r="B387" s="3"/>
      <c r="C387" s="30"/>
      <c r="D387" s="63" t="str">
        <f>IF(C387="","",MIN(B387:B387))</f>
        <v/>
      </c>
      <c r="E387" s="60" t="str">
        <f>IF(C387="","",MAX(B387:B387))</f>
        <v/>
      </c>
      <c r="F387" s="29" t="str">
        <f>IF(C387="","",IF(C387="    N/A","",IF(COUNTIF(B387:B387,"&gt;-1")&gt;0,ROUND((SUM(B387:B387)+COUNTIF(B387:B387,-1))/COUNTIF(B387:B387,"&gt;-1"),T387),ROUND(AVERAGE(B387:B387),T387))))</f>
        <v/>
      </c>
      <c r="G387" s="63" t="str">
        <f>IF(F387="","",IF(VLOOKUP(A387,Test_Limits,2,FALSE)="","",VLOOKUP(A387,Test_Limits,2,FALSE)))</f>
        <v/>
      </c>
      <c r="H387" s="49" t="str">
        <f>IF(G387="","",IF(AND(D387&lt;G387,D387&lt;&gt;U387),IF(LEFT(VLOOKUP(A387,Test_Limits,5,FALSE),2)="PF","Fail","Info"),"Pass"))</f>
        <v/>
      </c>
      <c r="I387" s="60" t="str">
        <f>IF(F387="","",IF(VLOOKUP(A387,Test_Limits,3,FALSE)="","",VLOOKUP(A387,Test_Limits,3,FALSE)))</f>
        <v/>
      </c>
      <c r="J387" s="49" t="str">
        <f>IF(I387="","",IF(AND(E387&gt;I387,E387&lt;&gt;U387),IF(RIGHT(VLOOKUP(A387,Test_Limits,5,FALSE),2)="PF","Fail","Info"),"Pass"))</f>
        <v/>
      </c>
      <c r="K387" s="39"/>
      <c r="L387" s="39"/>
      <c r="Q387" s="11"/>
      <c r="R387" s="179" t="s">
        <v>76</v>
      </c>
      <c r="S387" s="177"/>
      <c r="T387" s="178"/>
      <c r="U387" s="178"/>
      <c r="V387" s="177">
        <f>SUM(V9:V386)</f>
        <v>237</v>
      </c>
      <c r="W387" s="177">
        <f t="shared" ref="W387:Y387" si="84">SUM(W9:W386)</f>
        <v>237</v>
      </c>
      <c r="X387" s="177">
        <f t="shared" si="84"/>
        <v>705</v>
      </c>
      <c r="Y387" s="177">
        <f t="shared" si="84"/>
        <v>705</v>
      </c>
    </row>
    <row r="388" spans="1:25" ht="13.5" x14ac:dyDescent="0.25">
      <c r="A388" s="1"/>
      <c r="B388" s="3"/>
      <c r="C388" s="30"/>
      <c r="D388" s="63" t="str">
        <f>IF(C388="","",MIN(B388:B388))</f>
        <v/>
      </c>
      <c r="E388" s="60" t="str">
        <f>IF(C388="","",MAX(B388:B388))</f>
        <v/>
      </c>
      <c r="F388" s="29" t="str">
        <f>IF(C388="","",IF(C388="    N/A","",IF(COUNTIF(B388:B388,"&gt;-1")&gt;0,ROUND((SUM(B388:B388)+COUNTIF(B388:B388,-1))/COUNTIF(B388:B388,"&gt;-1"),V388),ROUND(AVERAGE(B388:B388),V388))))</f>
        <v/>
      </c>
      <c r="G388" s="63" t="str">
        <f>IF(F388="","",IF(VLOOKUP(A388,Test_Limits,2,FALSE)="","",VLOOKUP(A388,Test_Limits,2,FALSE)))</f>
        <v/>
      </c>
      <c r="H388" s="49" t="str">
        <f>IF(G388="","",IF(AND(D388&lt;G388,D388&lt;&gt;U388),IF(LEFT(VLOOKUP(A388,Test_Limits,5,FALSE),2)="PF","Fail","Info"),"Pass"))</f>
        <v/>
      </c>
      <c r="I388" s="60" t="str">
        <f>IF(F388="","",IF(VLOOKUP(A388,Test_Limits,3,FALSE)="","",VLOOKUP(A388,Test_Limits,3,FALSE)))</f>
        <v/>
      </c>
      <c r="J388" s="49" t="str">
        <f>IF(I388="","",IF(AND(E388&gt;I388,E388&lt;&gt;U388),IF(RIGHT(VLOOKUP(A388,Test_Limits,5,FALSE),2)="PF","Fail","Info"),"Pass"))</f>
        <v/>
      </c>
      <c r="K388" s="39"/>
      <c r="L388" s="39"/>
      <c r="Q388" s="11"/>
      <c r="R388" s="179" t="s">
        <v>68</v>
      </c>
      <c r="S388" s="177"/>
      <c r="T388" s="177"/>
      <c r="U388" s="177"/>
      <c r="V388" s="177"/>
      <c r="W388" s="177">
        <f>W387/V387</f>
        <v>1</v>
      </c>
      <c r="X388" s="177"/>
      <c r="Y388" s="177">
        <f>Y387/X387</f>
        <v>1</v>
      </c>
    </row>
    <row r="389" spans="1:25" ht="13.5" x14ac:dyDescent="0.25">
      <c r="A389" s="1"/>
      <c r="B389" s="3"/>
      <c r="C389" s="30"/>
      <c r="D389" s="63" t="str">
        <f>IF(C389="","",MIN(B389:B389))</f>
        <v/>
      </c>
      <c r="E389" s="60" t="str">
        <f>IF(C389="","",MAX(B389:B389))</f>
        <v/>
      </c>
      <c r="F389" s="29" t="str">
        <f>IF(C389="","",IF(C389="    N/A","",IF(COUNTIF(B389:B389,"&gt;-1")&gt;0,ROUND((SUM(B389:B389)+COUNTIF(B389:B389,-1))/COUNTIF(B389:B389,"&gt;-1"),V389),ROUND(AVERAGE(B389:B389),V389))))</f>
        <v/>
      </c>
      <c r="G389" s="63" t="str">
        <f>IF(F389="","",IF(VLOOKUP(A389,Test_Limits,2,FALSE)="","",VLOOKUP(A389,Test_Limits,2,FALSE)))</f>
        <v/>
      </c>
      <c r="H389" s="49" t="str">
        <f>IF(G389="","",IF(AND(D389&lt;G389,D389&lt;&gt;U389),IF(LEFT(VLOOKUP(A389,Test_Limits,5,FALSE),2)="PF","Fail","Info"),"Pass"))</f>
        <v/>
      </c>
      <c r="I389" s="60" t="str">
        <f>IF(F389="","",IF(VLOOKUP(A389,Test_Limits,3,FALSE)="","",VLOOKUP(A389,Test_Limits,3,FALSE)))</f>
        <v/>
      </c>
      <c r="J389" s="49" t="str">
        <f>IF(I389="","",IF(AND(E389&gt;I389,E389&lt;&gt;U389),IF(RIGHT(VLOOKUP(A389,Test_Limits,5,FALSE),2)="PF","Fail","Info"),"Pass"))</f>
        <v/>
      </c>
      <c r="K389" s="39"/>
      <c r="L389" s="39"/>
      <c r="Q389" s="11"/>
      <c r="V389" s="176"/>
      <c r="W389" s="176"/>
    </row>
    <row r="390" spans="1:25" x14ac:dyDescent="0.2">
      <c r="A390" s="40"/>
      <c r="B390" s="41"/>
      <c r="C390" s="39"/>
      <c r="D390" s="39"/>
      <c r="E390" s="39"/>
      <c r="F390" s="39"/>
      <c r="G390" s="39"/>
      <c r="H390" s="39"/>
      <c r="I390" s="39"/>
      <c r="J390" s="39"/>
      <c r="K390" s="39"/>
      <c r="L390" s="39"/>
      <c r="Q390" s="11"/>
      <c r="R390" s="178" t="s">
        <v>74</v>
      </c>
      <c r="S390" s="178"/>
      <c r="T390" s="178"/>
      <c r="U390" s="178">
        <f>COUNTIF(A9:A386,"Test:*")</f>
        <v>22</v>
      </c>
      <c r="V390" s="176"/>
      <c r="W390" s="176"/>
    </row>
    <row r="391" spans="1:25" x14ac:dyDescent="0.2">
      <c r="A391" s="47" t="str">
        <f>IF(Version&lt;Min_AT_Version,IF(PSE_Type="Type-2",A395,""),IF(TEXT(MinFwVer,"0.00")&lt;MinReqdFwVer,A399,""))</f>
        <v/>
      </c>
      <c r="B391" s="48" t="str">
        <f>IF(Version&lt;Min_AT_Version,IF(PSE_Type="Type-2",Version,""),IF(TEXT(MinFwVer,"0.00")&lt;MinReqdFwVer,Version,""))</f>
        <v/>
      </c>
      <c r="C391" s="39"/>
      <c r="D391" s="39"/>
      <c r="E391" s="39"/>
      <c r="F391" s="39"/>
      <c r="G391" s="39"/>
      <c r="H391" s="39"/>
      <c r="I391" s="39"/>
      <c r="J391" s="39"/>
      <c r="K391" s="39"/>
      <c r="L391" s="39"/>
      <c r="Q391" s="11"/>
      <c r="R391" s="178" t="s">
        <v>75</v>
      </c>
      <c r="S391" s="178"/>
      <c r="T391" s="178"/>
      <c r="U391" s="178">
        <f>374-Test_Count-COUNTIF(A9:A386,"")-COUNTIF(A9:A386,"Test Port*:")</f>
        <v>305</v>
      </c>
      <c r="V391" s="102"/>
      <c r="W391" s="102"/>
    </row>
    <row r="392" spans="1:25" x14ac:dyDescent="0.2">
      <c r="A392" s="47" t="str">
        <f>IF(Version&lt;Min_AT_Version,IF(PSE_Type="Type-2",A396,""),IF(TEXT(MinFwVer,"0.00")&lt;MinReqdFwVer,A400,""))</f>
        <v/>
      </c>
      <c r="B392" s="39"/>
      <c r="C392" s="39"/>
      <c r="D392" s="39"/>
      <c r="E392" s="39"/>
      <c r="F392" s="39"/>
      <c r="G392" s="39"/>
      <c r="H392" s="39"/>
      <c r="I392" s="39"/>
      <c r="J392" s="39"/>
      <c r="K392" s="39"/>
      <c r="L392" s="39"/>
      <c r="Q392" s="11"/>
      <c r="R392" s="102"/>
      <c r="S392" s="102"/>
      <c r="T392" s="102"/>
      <c r="U392" s="102"/>
      <c r="V392" s="102"/>
      <c r="W392" s="102"/>
    </row>
    <row r="393" spans="1:25" x14ac:dyDescent="0.2">
      <c r="A393" s="47" t="str">
        <f>IF(Version&lt;Min_AT_Version,IF(PSE_Type="Type-2",A397,""),IF(TEXT(MinFwVer,"0.00")&lt;MinReqdFwVer,A401,""))</f>
        <v/>
      </c>
      <c r="B393" s="39"/>
      <c r="C393" s="39"/>
      <c r="D393" s="39"/>
      <c r="E393" s="39"/>
      <c r="F393" s="39"/>
      <c r="G393" s="39"/>
      <c r="H393" s="39"/>
      <c r="I393" s="39"/>
      <c r="J393" s="39"/>
      <c r="K393" s="39"/>
      <c r="L393" s="39"/>
    </row>
    <row r="394" spans="1:25" x14ac:dyDescent="0.2">
      <c r="A394" s="101"/>
    </row>
    <row r="395" spans="1:25" x14ac:dyDescent="0.2">
      <c r="A395" s="101"/>
      <c r="B395" s="12"/>
    </row>
    <row r="396" spans="1:25" x14ac:dyDescent="0.2">
      <c r="A396" s="101"/>
      <c r="B396" s="12"/>
    </row>
    <row r="397" spans="1:25" x14ac:dyDescent="0.2">
      <c r="A397" s="101"/>
      <c r="B397" s="12"/>
    </row>
    <row r="398" spans="1:25" x14ac:dyDescent="0.2">
      <c r="A398" s="101"/>
      <c r="B398" s="12" t="s">
        <v>71</v>
      </c>
    </row>
    <row r="399" spans="1:25" x14ac:dyDescent="0.2">
      <c r="A399" s="101"/>
      <c r="B399" s="12"/>
    </row>
    <row r="400" spans="1:25" x14ac:dyDescent="0.2">
      <c r="A400" s="101"/>
      <c r="B400" s="12"/>
    </row>
    <row r="401" spans="1:2" x14ac:dyDescent="0.2">
      <c r="A401" s="101"/>
      <c r="B401" s="12"/>
    </row>
  </sheetData>
  <mergeCells count="9">
    <mergeCell ref="B7:C7"/>
    <mergeCell ref="A1:B1"/>
    <mergeCell ref="E5:J5"/>
    <mergeCell ref="E3:F3"/>
    <mergeCell ref="G3:H3"/>
    <mergeCell ref="G4:H4"/>
    <mergeCell ref="A5:B5"/>
    <mergeCell ref="G2:H2"/>
    <mergeCell ref="D4:E4"/>
  </mergeCells>
  <phoneticPr fontId="0" type="noConversion"/>
  <conditionalFormatting sqref="A221:A247 A97:A118 A208:A211 A215:A219 A386:A388 A131:A204 A9:A13 A31:A41 A285:A344 A361:A382 A384">
    <cfRule type="cellIs" dxfId="201" priority="1337" stopIfTrue="1" operator="greaterThan">
      <formula>"""Test:"""</formula>
    </cfRule>
  </conditionalFormatting>
  <conditionalFormatting sqref="H9 H13 J13 J31:J35 H31:H35">
    <cfRule type="cellIs" dxfId="200" priority="1323" stopIfTrue="1" operator="equal">
      <formula>"Pass"</formula>
    </cfRule>
    <cfRule type="cellIs" dxfId="199" priority="1324" stopIfTrue="1" operator="equal">
      <formula>"Fail"</formula>
    </cfRule>
    <cfRule type="cellIs" dxfId="198" priority="1325" stopIfTrue="1" operator="equal">
      <formula>"Info"</formula>
    </cfRule>
  </conditionalFormatting>
  <conditionalFormatting sqref="E5:J5">
    <cfRule type="cellIs" dxfId="197" priority="1335" stopIfTrue="1" operator="notEqual">
      <formula>"None"</formula>
    </cfRule>
  </conditionalFormatting>
  <conditionalFormatting sqref="B7:C7">
    <cfRule type="cellIs" dxfId="196" priority="1336" stopIfTrue="1" operator="equal">
      <formula>"PSA-1200 Ports"</formula>
    </cfRule>
  </conditionalFormatting>
  <conditionalFormatting sqref="A9 A13 A31:A35">
    <cfRule type="cellIs" dxfId="195" priority="744" stopIfTrue="1" operator="equal">
      <formula>"Test Port Firmware Version:"</formula>
    </cfRule>
    <cfRule type="cellIs" dxfId="194" priority="745" stopIfTrue="1" operator="equal">
      <formula>"Test Port Hardware Version:"</formula>
    </cfRule>
  </conditionalFormatting>
  <conditionalFormatting sqref="A10">
    <cfRule type="cellIs" dxfId="193" priority="742" stopIfTrue="1" operator="equal">
      <formula>"Test Port Firmware Version:"</formula>
    </cfRule>
    <cfRule type="cellIs" dxfId="192" priority="743" stopIfTrue="1" operator="equal">
      <formula>"Test Port Hardware Version:"</formula>
    </cfRule>
  </conditionalFormatting>
  <conditionalFormatting sqref="A221:A247 A97:A118 A208:A211 A215:A219 A386:A388 A131:A204 A11:A13 A31:A41 A285:A344 A361:A382 A384">
    <cfRule type="cellIs" dxfId="191" priority="740" stopIfTrue="1" operator="equal">
      <formula>"Test Port Model Number:"</formula>
    </cfRule>
  </conditionalFormatting>
  <conditionalFormatting sqref="J9">
    <cfRule type="cellIs" dxfId="190" priority="302" stopIfTrue="1" operator="equal">
      <formula>"Pass"</formula>
    </cfRule>
    <cfRule type="cellIs" dxfId="189" priority="303" stopIfTrue="1" operator="equal">
      <formula>"Fail"</formula>
    </cfRule>
    <cfRule type="cellIs" dxfId="188" priority="304" stopIfTrue="1" operator="equal">
      <formula>"Info"</formula>
    </cfRule>
  </conditionalFormatting>
  <conditionalFormatting sqref="A11:A12 A221:A247 A97:A118 A208:A211 A215:A219 A386:A388 A131:A204 A36:A41 A285:A344 A361:A382 A384">
    <cfRule type="cellIs" dxfId="187" priority="300" stopIfTrue="1" operator="equal">
      <formula>"Test Port Firmware Version:"</formula>
    </cfRule>
    <cfRule type="cellIs" dxfId="186" priority="301" stopIfTrue="1" operator="equal">
      <formula>"Test Port Hardware Version:"</formula>
    </cfRule>
  </conditionalFormatting>
  <conditionalFormatting sqref="A42:A96">
    <cfRule type="cellIs" dxfId="185" priority="264" stopIfTrue="1" operator="greaterThan">
      <formula>"""Test:"""</formula>
    </cfRule>
  </conditionalFormatting>
  <conditionalFormatting sqref="A42:A96">
    <cfRule type="cellIs" dxfId="184" priority="254" stopIfTrue="1" operator="equal">
      <formula>"Test Port Model Number:"</formula>
    </cfRule>
  </conditionalFormatting>
  <conditionalFormatting sqref="A42:A96">
    <cfRule type="cellIs" dxfId="183" priority="249" stopIfTrue="1" operator="equal">
      <formula>"Test Port Firmware Version:"</formula>
    </cfRule>
    <cfRule type="cellIs" dxfId="182" priority="250" stopIfTrue="1" operator="equal">
      <formula>"Test Port Hardware Version:"</formula>
    </cfRule>
  </conditionalFormatting>
  <conditionalFormatting sqref="A205:A207">
    <cfRule type="cellIs" dxfId="181" priority="248" stopIfTrue="1" operator="greaterThan">
      <formula>"""Test:"""</formula>
    </cfRule>
  </conditionalFormatting>
  <conditionalFormatting sqref="A205:A207">
    <cfRule type="cellIs" dxfId="180" priority="238" stopIfTrue="1" operator="equal">
      <formula>"Test Port Model Number:"</formula>
    </cfRule>
  </conditionalFormatting>
  <conditionalFormatting sqref="A205:A207">
    <cfRule type="cellIs" dxfId="179" priority="233" stopIfTrue="1" operator="equal">
      <formula>"Test Port Firmware Version:"</formula>
    </cfRule>
    <cfRule type="cellIs" dxfId="178" priority="234" stopIfTrue="1" operator="equal">
      <formula>"Test Port Hardware Version:"</formula>
    </cfRule>
  </conditionalFormatting>
  <conditionalFormatting sqref="A212:A214">
    <cfRule type="cellIs" dxfId="177" priority="232" stopIfTrue="1" operator="greaterThan">
      <formula>"""Test:"""</formula>
    </cfRule>
  </conditionalFormatting>
  <conditionalFormatting sqref="A212:A214">
    <cfRule type="cellIs" dxfId="176" priority="222" stopIfTrue="1" operator="equal">
      <formula>"Test Port Model Number:"</formula>
    </cfRule>
  </conditionalFormatting>
  <conditionalFormatting sqref="A212:A214">
    <cfRule type="cellIs" dxfId="175" priority="217" stopIfTrue="1" operator="equal">
      <formula>"Test Port Firmware Version:"</formula>
    </cfRule>
    <cfRule type="cellIs" dxfId="174" priority="218" stopIfTrue="1" operator="equal">
      <formula>"Test Port Hardware Version:"</formula>
    </cfRule>
  </conditionalFormatting>
  <conditionalFormatting sqref="A385">
    <cfRule type="cellIs" dxfId="173" priority="216" stopIfTrue="1" operator="greaterThan">
      <formula>"""Test:"""</formula>
    </cfRule>
  </conditionalFormatting>
  <conditionalFormatting sqref="A385">
    <cfRule type="cellIs" dxfId="172" priority="206" stopIfTrue="1" operator="equal">
      <formula>"Test Port Model Number:"</formula>
    </cfRule>
  </conditionalFormatting>
  <conditionalFormatting sqref="A385">
    <cfRule type="cellIs" dxfId="171" priority="201" stopIfTrue="1" operator="equal">
      <formula>"Test Port Firmware Version:"</formula>
    </cfRule>
    <cfRule type="cellIs" dxfId="170" priority="202" stopIfTrue="1" operator="equal">
      <formula>"Test Port Hardware Version:"</formula>
    </cfRule>
  </conditionalFormatting>
  <conditionalFormatting sqref="A220">
    <cfRule type="cellIs" dxfId="169" priority="200" stopIfTrue="1" operator="greaterThan">
      <formula>"""Test:"""</formula>
    </cfRule>
  </conditionalFormatting>
  <conditionalFormatting sqref="A220">
    <cfRule type="cellIs" dxfId="168" priority="193" stopIfTrue="1" operator="equal">
      <formula>"Test Port Model Number:"</formula>
    </cfRule>
  </conditionalFormatting>
  <conditionalFormatting sqref="A220">
    <cfRule type="cellIs" dxfId="167" priority="191" stopIfTrue="1" operator="equal">
      <formula>"Test Port Firmware Version:"</formula>
    </cfRule>
    <cfRule type="cellIs" dxfId="166" priority="192" stopIfTrue="1" operator="equal">
      <formula>"Test Port Hardware Version:"</formula>
    </cfRule>
  </conditionalFormatting>
  <conditionalFormatting sqref="H10:H12 H385:H389 H131:H222 H36:H118">
    <cfRule type="cellIs" dxfId="165" priority="182" stopIfTrue="1" operator="equal">
      <formula>"Pass"</formula>
    </cfRule>
    <cfRule type="cellIs" dxfId="164" priority="183" stopIfTrue="1" operator="equal">
      <formula>"Fail"</formula>
    </cfRule>
    <cfRule type="cellIs" dxfId="163" priority="184" stopIfTrue="1" operator="equal">
      <formula>"Info"</formula>
    </cfRule>
  </conditionalFormatting>
  <conditionalFormatting sqref="J10:J12 J385:J389 J131:J222 J36:J118">
    <cfRule type="cellIs" dxfId="162" priority="179" stopIfTrue="1" operator="equal">
      <formula>"Pass"</formula>
    </cfRule>
    <cfRule type="cellIs" dxfId="161" priority="180" stopIfTrue="1" operator="equal">
      <formula>"Fail"</formula>
    </cfRule>
    <cfRule type="cellIs" dxfId="160" priority="181" stopIfTrue="1" operator="equal">
      <formula>"Info"</formula>
    </cfRule>
  </conditionalFormatting>
  <conditionalFormatting sqref="H223:H247 H285:H291 H319:H329 H336:H344 H378 H361 H384 H381:H382 H364:H366">
    <cfRule type="cellIs" dxfId="159" priority="176" stopIfTrue="1" operator="equal">
      <formula>"Pass"</formula>
    </cfRule>
    <cfRule type="cellIs" dxfId="158" priority="177" stopIfTrue="1" operator="equal">
      <formula>"Fail"</formula>
    </cfRule>
    <cfRule type="cellIs" dxfId="157" priority="178" stopIfTrue="1" operator="equal">
      <formula>"Info"</formula>
    </cfRule>
  </conditionalFormatting>
  <conditionalFormatting sqref="J223:J247 J285:J291 J319:J329 J336:J344 J378 J361 J384 J381:J382 J364:J366">
    <cfRule type="cellIs" dxfId="156" priority="173" stopIfTrue="1" operator="equal">
      <formula>"Pass"</formula>
    </cfRule>
    <cfRule type="cellIs" dxfId="155" priority="174" stopIfTrue="1" operator="equal">
      <formula>"Fail"</formula>
    </cfRule>
    <cfRule type="cellIs" dxfId="154" priority="175" stopIfTrue="1" operator="equal">
      <formula>"Info"</formula>
    </cfRule>
  </conditionalFormatting>
  <conditionalFormatting sqref="A119:A130">
    <cfRule type="cellIs" dxfId="153" priority="172" stopIfTrue="1" operator="greaterThan">
      <formula>"""Test:"""</formula>
    </cfRule>
  </conditionalFormatting>
  <conditionalFormatting sqref="A119:A130">
    <cfRule type="cellIs" dxfId="152" priority="168" stopIfTrue="1" operator="equal">
      <formula>"Test Port Model Number:"</formula>
    </cfRule>
  </conditionalFormatting>
  <conditionalFormatting sqref="A119:A130">
    <cfRule type="cellIs" dxfId="151" priority="166" stopIfTrue="1" operator="equal">
      <formula>"Test Port Firmware Version:"</formula>
    </cfRule>
    <cfRule type="cellIs" dxfId="150" priority="167" stopIfTrue="1" operator="equal">
      <formula>"Test Port Hardware Version:"</formula>
    </cfRule>
  </conditionalFormatting>
  <conditionalFormatting sqref="H119:H130">
    <cfRule type="cellIs" dxfId="149" priority="163" stopIfTrue="1" operator="equal">
      <formula>"Pass"</formula>
    </cfRule>
    <cfRule type="cellIs" dxfId="148" priority="164" stopIfTrue="1" operator="equal">
      <formula>"Fail"</formula>
    </cfRule>
    <cfRule type="cellIs" dxfId="147" priority="165" stopIfTrue="1" operator="equal">
      <formula>"Info"</formula>
    </cfRule>
  </conditionalFormatting>
  <conditionalFormatting sqref="J119:J130">
    <cfRule type="cellIs" dxfId="146" priority="160" stopIfTrue="1" operator="equal">
      <formula>"Pass"</formula>
    </cfRule>
    <cfRule type="cellIs" dxfId="145" priority="161" stopIfTrue="1" operator="equal">
      <formula>"Fail"</formula>
    </cfRule>
    <cfRule type="cellIs" dxfId="144" priority="162" stopIfTrue="1" operator="equal">
      <formula>"Info"</formula>
    </cfRule>
  </conditionalFormatting>
  <conditionalFormatting sqref="A15:A18 A20:A30">
    <cfRule type="cellIs" dxfId="143" priority="146" stopIfTrue="1" operator="greaterThan">
      <formula>"""Test:"""</formula>
    </cfRule>
  </conditionalFormatting>
  <conditionalFormatting sqref="J15:J18 H15:H18 H20:H30 J20:J30">
    <cfRule type="cellIs" dxfId="142" priority="140" stopIfTrue="1" operator="equal">
      <formula>"Pass"</formula>
    </cfRule>
    <cfRule type="cellIs" dxfId="141" priority="141" stopIfTrue="1" operator="equal">
      <formula>"Fail"</formula>
    </cfRule>
    <cfRule type="cellIs" dxfId="140" priority="142" stopIfTrue="1" operator="equal">
      <formula>"Info"</formula>
    </cfRule>
  </conditionalFormatting>
  <conditionalFormatting sqref="A15:A18 A20:A30">
    <cfRule type="cellIs" dxfId="139" priority="138" stopIfTrue="1" operator="equal">
      <formula>"Test Port Firmware Version:"</formula>
    </cfRule>
    <cfRule type="cellIs" dxfId="138" priority="139" stopIfTrue="1" operator="equal">
      <formula>"Test Port Hardware Version:"</formula>
    </cfRule>
  </conditionalFormatting>
  <conditionalFormatting sqref="A15:A18 A20:A30">
    <cfRule type="cellIs" dxfId="137" priority="137" stopIfTrue="1" operator="equal">
      <formula>"Test Port Model Number:"</formula>
    </cfRule>
  </conditionalFormatting>
  <conditionalFormatting sqref="A248:A284">
    <cfRule type="cellIs" dxfId="136" priority="136" stopIfTrue="1" operator="greaterThan">
      <formula>"""Test:"""</formula>
    </cfRule>
  </conditionalFormatting>
  <conditionalFormatting sqref="A248:A284">
    <cfRule type="cellIs" dxfId="135" priority="132" stopIfTrue="1" operator="equal">
      <formula>"Test Port Model Number:"</formula>
    </cfRule>
  </conditionalFormatting>
  <conditionalFormatting sqref="A248:A284">
    <cfRule type="cellIs" dxfId="134" priority="130" stopIfTrue="1" operator="equal">
      <formula>"Test Port Firmware Version:"</formula>
    </cfRule>
    <cfRule type="cellIs" dxfId="133" priority="131" stopIfTrue="1" operator="equal">
      <formula>"Test Port Hardware Version:"</formula>
    </cfRule>
  </conditionalFormatting>
  <conditionalFormatting sqref="H248:H284">
    <cfRule type="cellIs" dxfId="132" priority="127" stopIfTrue="1" operator="equal">
      <formula>"Pass"</formula>
    </cfRule>
    <cfRule type="cellIs" dxfId="131" priority="128" stopIfTrue="1" operator="equal">
      <formula>"Fail"</formula>
    </cfRule>
    <cfRule type="cellIs" dxfId="130" priority="129" stopIfTrue="1" operator="equal">
      <formula>"Info"</formula>
    </cfRule>
  </conditionalFormatting>
  <conditionalFormatting sqref="J248:J284">
    <cfRule type="cellIs" dxfId="129" priority="124" stopIfTrue="1" operator="equal">
      <formula>"Pass"</formula>
    </cfRule>
    <cfRule type="cellIs" dxfId="128" priority="125" stopIfTrue="1" operator="equal">
      <formula>"Fail"</formula>
    </cfRule>
    <cfRule type="cellIs" dxfId="127" priority="126" stopIfTrue="1" operator="equal">
      <formula>"Info"</formula>
    </cfRule>
  </conditionalFormatting>
  <conditionalFormatting sqref="G3:H3">
    <cfRule type="expression" dxfId="126" priority="123">
      <formula>AND(PSE_Type="Type-4",Polarity&lt;&gt;"MDI-X+MDI")</formula>
    </cfRule>
  </conditionalFormatting>
  <conditionalFormatting sqref="H292:H318">
    <cfRule type="cellIs" dxfId="125" priority="120" stopIfTrue="1" operator="equal">
      <formula>"Pass"</formula>
    </cfRule>
    <cfRule type="cellIs" dxfId="124" priority="121" stopIfTrue="1" operator="equal">
      <formula>"Fail"</formula>
    </cfRule>
    <cfRule type="cellIs" dxfId="123" priority="122" stopIfTrue="1" operator="equal">
      <formula>"Info"</formula>
    </cfRule>
  </conditionalFormatting>
  <conditionalFormatting sqref="J292:J318">
    <cfRule type="cellIs" dxfId="122" priority="117" stopIfTrue="1" operator="equal">
      <formula>"Pass"</formula>
    </cfRule>
    <cfRule type="cellIs" dxfId="121" priority="118" stopIfTrue="1" operator="equal">
      <formula>"Fail"</formula>
    </cfRule>
    <cfRule type="cellIs" dxfId="120" priority="119" stopIfTrue="1" operator="equal">
      <formula>"Info"</formula>
    </cfRule>
  </conditionalFormatting>
  <conditionalFormatting sqref="H330:H335">
    <cfRule type="cellIs" dxfId="119" priority="114" stopIfTrue="1" operator="equal">
      <formula>"Pass"</formula>
    </cfRule>
    <cfRule type="cellIs" dxfId="118" priority="115" stopIfTrue="1" operator="equal">
      <formula>"Fail"</formula>
    </cfRule>
    <cfRule type="cellIs" dxfId="117" priority="116" stopIfTrue="1" operator="equal">
      <formula>"Info"</formula>
    </cfRule>
  </conditionalFormatting>
  <conditionalFormatting sqref="J330:J335">
    <cfRule type="cellIs" dxfId="116" priority="111" stopIfTrue="1" operator="equal">
      <formula>"Pass"</formula>
    </cfRule>
    <cfRule type="cellIs" dxfId="115" priority="112" stopIfTrue="1" operator="equal">
      <formula>"Fail"</formula>
    </cfRule>
    <cfRule type="cellIs" dxfId="114" priority="113" stopIfTrue="1" operator="equal">
      <formula>"Info"</formula>
    </cfRule>
  </conditionalFormatting>
  <conditionalFormatting sqref="H367 H377 H370:H372">
    <cfRule type="cellIs" dxfId="113" priority="108" stopIfTrue="1" operator="equal">
      <formula>"Pass"</formula>
    </cfRule>
    <cfRule type="cellIs" dxfId="112" priority="109" stopIfTrue="1" operator="equal">
      <formula>"Fail"</formula>
    </cfRule>
    <cfRule type="cellIs" dxfId="111" priority="110" stopIfTrue="1" operator="equal">
      <formula>"Info"</formula>
    </cfRule>
  </conditionalFormatting>
  <conditionalFormatting sqref="J367 J377 J370:J372">
    <cfRule type="cellIs" dxfId="110" priority="105" stopIfTrue="1" operator="equal">
      <formula>"Pass"</formula>
    </cfRule>
    <cfRule type="cellIs" dxfId="109" priority="106" stopIfTrue="1" operator="equal">
      <formula>"Fail"</formula>
    </cfRule>
    <cfRule type="cellIs" dxfId="108" priority="107" stopIfTrue="1" operator="equal">
      <formula>"Info"</formula>
    </cfRule>
  </conditionalFormatting>
  <conditionalFormatting sqref="G2:H2">
    <cfRule type="expression" dxfId="107" priority="104">
      <formula>RIGHT(A7,15)="000.000.000.000"</formula>
    </cfRule>
  </conditionalFormatting>
  <conditionalFormatting sqref="A389">
    <cfRule type="cellIs" dxfId="106" priority="100" stopIfTrue="1" operator="greaterThan">
      <formula>"""Test:"""</formula>
    </cfRule>
  </conditionalFormatting>
  <conditionalFormatting sqref="A389">
    <cfRule type="cellIs" dxfId="105" priority="99" stopIfTrue="1" operator="equal">
      <formula>"Test Port Model Number:"</formula>
    </cfRule>
  </conditionalFormatting>
  <conditionalFormatting sqref="A389">
    <cfRule type="cellIs" dxfId="104" priority="97" stopIfTrue="1" operator="equal">
      <formula>"Test Port Firmware Version:"</formula>
    </cfRule>
    <cfRule type="cellIs" dxfId="103" priority="98" stopIfTrue="1" operator="equal">
      <formula>"Test Port Hardware Version:"</formula>
    </cfRule>
  </conditionalFormatting>
  <conditionalFormatting sqref="A345:A349 A357:A360">
    <cfRule type="cellIs" dxfId="102" priority="93" stopIfTrue="1" operator="greaterThan">
      <formula>"""Test:"""</formula>
    </cfRule>
  </conditionalFormatting>
  <conditionalFormatting sqref="A345:A349 A357:A360">
    <cfRule type="cellIs" dxfId="101" priority="92" stopIfTrue="1" operator="equal">
      <formula>"Test Port Model Number:"</formula>
    </cfRule>
  </conditionalFormatting>
  <conditionalFormatting sqref="A345:A349 A357:A360">
    <cfRule type="cellIs" dxfId="100" priority="90" stopIfTrue="1" operator="equal">
      <formula>"Test Port Firmware Version:"</formula>
    </cfRule>
    <cfRule type="cellIs" dxfId="99" priority="91" stopIfTrue="1" operator="equal">
      <formula>"Test Port Hardware Version:"</formula>
    </cfRule>
  </conditionalFormatting>
  <conditionalFormatting sqref="H345:H349 H357:H360">
    <cfRule type="cellIs" dxfId="98" priority="87" stopIfTrue="1" operator="equal">
      <formula>"Pass"</formula>
    </cfRule>
    <cfRule type="cellIs" dxfId="97" priority="88" stopIfTrue="1" operator="equal">
      <formula>"Fail"</formula>
    </cfRule>
    <cfRule type="cellIs" dxfId="96" priority="89" stopIfTrue="1" operator="equal">
      <formula>"Info"</formula>
    </cfRule>
  </conditionalFormatting>
  <conditionalFormatting sqref="J345:J349 J357:J360">
    <cfRule type="cellIs" dxfId="95" priority="84" stopIfTrue="1" operator="equal">
      <formula>"Pass"</formula>
    </cfRule>
    <cfRule type="cellIs" dxfId="94" priority="85" stopIfTrue="1" operator="equal">
      <formula>"Fail"</formula>
    </cfRule>
    <cfRule type="cellIs" dxfId="93" priority="86" stopIfTrue="1" operator="equal">
      <formula>"Info"</formula>
    </cfRule>
  </conditionalFormatting>
  <conditionalFormatting sqref="B20:B339 B15:B18 B343:B389">
    <cfRule type="cellIs" dxfId="92" priority="94" stopIfTrue="1" operator="equal">
      <formula>"See Log!"</formula>
    </cfRule>
    <cfRule type="expression" dxfId="91" priority="95" stopIfTrue="1">
      <formula>AND(B15&lt;&gt;$U15,OR(B15&lt;$R15,B15&gt;$S15))</formula>
    </cfRule>
    <cfRule type="expression" dxfId="90" priority="96" stopIfTrue="1">
      <formula>AND(B15&lt;&gt;$U15,OR(B15&lt;$G15,B15&gt;$I15))</formula>
    </cfRule>
  </conditionalFormatting>
  <conditionalFormatting sqref="A350:A352">
    <cfRule type="cellIs" dxfId="89" priority="80" stopIfTrue="1" operator="greaterThan">
      <formula>"""Test:"""</formula>
    </cfRule>
  </conditionalFormatting>
  <conditionalFormatting sqref="A350:A352">
    <cfRule type="cellIs" dxfId="88" priority="79" stopIfTrue="1" operator="equal">
      <formula>"Test Port Model Number:"</formula>
    </cfRule>
  </conditionalFormatting>
  <conditionalFormatting sqref="A350:A352">
    <cfRule type="cellIs" dxfId="87" priority="77" stopIfTrue="1" operator="equal">
      <formula>"Test Port Firmware Version:"</formula>
    </cfRule>
    <cfRule type="cellIs" dxfId="86" priority="78" stopIfTrue="1" operator="equal">
      <formula>"Test Port Hardware Version:"</formula>
    </cfRule>
  </conditionalFormatting>
  <conditionalFormatting sqref="H350:H352">
    <cfRule type="cellIs" dxfId="85" priority="74" stopIfTrue="1" operator="equal">
      <formula>"Pass"</formula>
    </cfRule>
    <cfRule type="cellIs" dxfId="84" priority="75" stopIfTrue="1" operator="equal">
      <formula>"Fail"</formula>
    </cfRule>
    <cfRule type="cellIs" dxfId="83" priority="76" stopIfTrue="1" operator="equal">
      <formula>"Info"</formula>
    </cfRule>
  </conditionalFormatting>
  <conditionalFormatting sqref="J350:J352">
    <cfRule type="cellIs" dxfId="82" priority="71" stopIfTrue="1" operator="equal">
      <formula>"Pass"</formula>
    </cfRule>
    <cfRule type="cellIs" dxfId="81" priority="72" stopIfTrue="1" operator="equal">
      <formula>"Fail"</formula>
    </cfRule>
    <cfRule type="cellIs" dxfId="80" priority="73" stopIfTrue="1" operator="equal">
      <formula>"Info"</formula>
    </cfRule>
  </conditionalFormatting>
  <conditionalFormatting sqref="B350:B352">
    <cfRule type="cellIs" dxfId="79" priority="81" stopIfTrue="1" operator="equal">
      <formula>"See Log!"</formula>
    </cfRule>
    <cfRule type="expression" dxfId="78" priority="82" stopIfTrue="1">
      <formula>AND(B350&lt;&gt;$U350,OR(B350&lt;$R350,B350&gt;$S350))</formula>
    </cfRule>
    <cfRule type="expression" dxfId="77" priority="83" stopIfTrue="1">
      <formula>AND(B350&lt;&gt;$U350,OR(B350&lt;$G350,B350&gt;$I350))</formula>
    </cfRule>
  </conditionalFormatting>
  <conditionalFormatting sqref="A353:A356">
    <cfRule type="cellIs" dxfId="76" priority="67" stopIfTrue="1" operator="greaterThan">
      <formula>"""Test:"""</formula>
    </cfRule>
  </conditionalFormatting>
  <conditionalFormatting sqref="A353:A356">
    <cfRule type="cellIs" dxfId="75" priority="66" stopIfTrue="1" operator="equal">
      <formula>"Test Port Model Number:"</formula>
    </cfRule>
  </conditionalFormatting>
  <conditionalFormatting sqref="A353:A356">
    <cfRule type="cellIs" dxfId="74" priority="64" stopIfTrue="1" operator="equal">
      <formula>"Test Port Firmware Version:"</formula>
    </cfRule>
    <cfRule type="cellIs" dxfId="73" priority="65" stopIfTrue="1" operator="equal">
      <formula>"Test Port Hardware Version:"</formula>
    </cfRule>
  </conditionalFormatting>
  <conditionalFormatting sqref="H353:H356">
    <cfRule type="cellIs" dxfId="72" priority="61" stopIfTrue="1" operator="equal">
      <formula>"Pass"</formula>
    </cfRule>
    <cfRule type="cellIs" dxfId="71" priority="62" stopIfTrue="1" operator="equal">
      <formula>"Fail"</formula>
    </cfRule>
    <cfRule type="cellIs" dxfId="70" priority="63" stopIfTrue="1" operator="equal">
      <formula>"Info"</formula>
    </cfRule>
  </conditionalFormatting>
  <conditionalFormatting sqref="J353:J356">
    <cfRule type="cellIs" dxfId="69" priority="58" stopIfTrue="1" operator="equal">
      <formula>"Pass"</formula>
    </cfRule>
    <cfRule type="cellIs" dxfId="68" priority="59" stopIfTrue="1" operator="equal">
      <formula>"Fail"</formula>
    </cfRule>
    <cfRule type="cellIs" dxfId="67" priority="60" stopIfTrue="1" operator="equal">
      <formula>"Info"</formula>
    </cfRule>
  </conditionalFormatting>
  <conditionalFormatting sqref="B353:B356">
    <cfRule type="cellIs" dxfId="66" priority="68" stopIfTrue="1" operator="equal">
      <formula>"See Log!"</formula>
    </cfRule>
    <cfRule type="expression" dxfId="65" priority="69" stopIfTrue="1">
      <formula>AND(B353&lt;&gt;$U353,OR(B353&lt;$R353,B353&gt;$S353))</formula>
    </cfRule>
    <cfRule type="expression" dxfId="64" priority="70" stopIfTrue="1">
      <formula>AND(B353&lt;&gt;$U353,OR(B353&lt;$G353,B353&gt;$I353))</formula>
    </cfRule>
  </conditionalFormatting>
  <conditionalFormatting sqref="A383">
    <cfRule type="cellIs" dxfId="63" priority="54" stopIfTrue="1" operator="greaterThan">
      <formula>"""Test:"""</formula>
    </cfRule>
  </conditionalFormatting>
  <conditionalFormatting sqref="A383">
    <cfRule type="cellIs" dxfId="62" priority="53" stopIfTrue="1" operator="equal">
      <formula>"Test Port Model Number:"</formula>
    </cfRule>
  </conditionalFormatting>
  <conditionalFormatting sqref="A383">
    <cfRule type="cellIs" dxfId="61" priority="51" stopIfTrue="1" operator="equal">
      <formula>"Test Port Firmware Version:"</formula>
    </cfRule>
    <cfRule type="cellIs" dxfId="60" priority="52" stopIfTrue="1" operator="equal">
      <formula>"Test Port Hardware Version:"</formula>
    </cfRule>
  </conditionalFormatting>
  <conditionalFormatting sqref="H383">
    <cfRule type="cellIs" dxfId="59" priority="48" stopIfTrue="1" operator="equal">
      <formula>"Pass"</formula>
    </cfRule>
    <cfRule type="cellIs" dxfId="58" priority="49" stopIfTrue="1" operator="equal">
      <formula>"Fail"</formula>
    </cfRule>
    <cfRule type="cellIs" dxfId="57" priority="50" stopIfTrue="1" operator="equal">
      <formula>"Info"</formula>
    </cfRule>
  </conditionalFormatting>
  <conditionalFormatting sqref="J383">
    <cfRule type="cellIs" dxfId="56" priority="45" stopIfTrue="1" operator="equal">
      <formula>"Pass"</formula>
    </cfRule>
    <cfRule type="cellIs" dxfId="55" priority="46" stopIfTrue="1" operator="equal">
      <formula>"Fail"</formula>
    </cfRule>
    <cfRule type="cellIs" dxfId="54" priority="47" stopIfTrue="1" operator="equal">
      <formula>"Info"</formula>
    </cfRule>
  </conditionalFormatting>
  <conditionalFormatting sqref="B383">
    <cfRule type="cellIs" dxfId="53" priority="55" stopIfTrue="1" operator="equal">
      <formula>"See Log!"</formula>
    </cfRule>
    <cfRule type="expression" dxfId="52" priority="56" stopIfTrue="1">
      <formula>AND(B383&lt;&gt;$U383,OR(B383&lt;$R383,B383&gt;$S383))</formula>
    </cfRule>
    <cfRule type="expression" dxfId="51" priority="57" stopIfTrue="1">
      <formula>AND(B383&lt;&gt;$U383,OR(B383&lt;$G383,B383&gt;$I383))</formula>
    </cfRule>
  </conditionalFormatting>
  <conditionalFormatting sqref="B9:B13">
    <cfRule type="cellIs" dxfId="50" priority="1338" stopIfTrue="1" operator="equal">
      <formula>"See Log!"</formula>
    </cfRule>
    <cfRule type="expression" dxfId="49" priority="1339" stopIfTrue="1">
      <formula>AND(B9&lt;&gt;$U9,OR(B9&lt;$R9,B9&gt;$S9))</formula>
    </cfRule>
    <cfRule type="expression" dxfId="48" priority="1340" stopIfTrue="1">
      <formula>AND(B9&lt;&gt;$U9,OR(B9&lt;$G9,B9&gt;$I9))</formula>
    </cfRule>
  </conditionalFormatting>
  <conditionalFormatting sqref="H373:H376">
    <cfRule type="cellIs" dxfId="47" priority="42" stopIfTrue="1" operator="equal">
      <formula>"Pass"</formula>
    </cfRule>
    <cfRule type="cellIs" dxfId="46" priority="43" stopIfTrue="1" operator="equal">
      <formula>"Fail"</formula>
    </cfRule>
    <cfRule type="cellIs" dxfId="45" priority="44" stopIfTrue="1" operator="equal">
      <formula>"Info"</formula>
    </cfRule>
  </conditionalFormatting>
  <conditionalFormatting sqref="J373:J376">
    <cfRule type="cellIs" dxfId="44" priority="39" stopIfTrue="1" operator="equal">
      <formula>"Pass"</formula>
    </cfRule>
    <cfRule type="cellIs" dxfId="43" priority="40" stopIfTrue="1" operator="equal">
      <formula>"Fail"</formula>
    </cfRule>
    <cfRule type="cellIs" dxfId="42" priority="41" stopIfTrue="1" operator="equal">
      <formula>"Info"</formula>
    </cfRule>
  </conditionalFormatting>
  <conditionalFormatting sqref="H379:H380">
    <cfRule type="cellIs" dxfId="41" priority="36" stopIfTrue="1" operator="equal">
      <formula>"Pass"</formula>
    </cfRule>
    <cfRule type="cellIs" dxfId="40" priority="37" stopIfTrue="1" operator="equal">
      <formula>"Fail"</formula>
    </cfRule>
    <cfRule type="cellIs" dxfId="39" priority="38" stopIfTrue="1" operator="equal">
      <formula>"Info"</formula>
    </cfRule>
  </conditionalFormatting>
  <conditionalFormatting sqref="J379:J380">
    <cfRule type="cellIs" dxfId="38" priority="33" stopIfTrue="1" operator="equal">
      <formula>"Pass"</formula>
    </cfRule>
    <cfRule type="cellIs" dxfId="37" priority="34" stopIfTrue="1" operator="equal">
      <formula>"Fail"</formula>
    </cfRule>
    <cfRule type="cellIs" dxfId="36" priority="35" stopIfTrue="1" operator="equal">
      <formula>"Info"</formula>
    </cfRule>
  </conditionalFormatting>
  <conditionalFormatting sqref="A19">
    <cfRule type="cellIs" dxfId="35" priority="29" stopIfTrue="1" operator="greaterThan">
      <formula>"""Test:"""</formula>
    </cfRule>
  </conditionalFormatting>
  <conditionalFormatting sqref="J19 H19">
    <cfRule type="cellIs" dxfId="34" priority="26" stopIfTrue="1" operator="equal">
      <formula>"Pass"</formula>
    </cfRule>
    <cfRule type="cellIs" dxfId="33" priority="27" stopIfTrue="1" operator="equal">
      <formula>"Fail"</formula>
    </cfRule>
    <cfRule type="cellIs" dxfId="32" priority="28" stopIfTrue="1" operator="equal">
      <formula>"Info"</formula>
    </cfRule>
  </conditionalFormatting>
  <conditionalFormatting sqref="A19">
    <cfRule type="cellIs" dxfId="31" priority="24" stopIfTrue="1" operator="equal">
      <formula>"Test Port Firmware Version:"</formula>
    </cfRule>
    <cfRule type="cellIs" dxfId="30" priority="25" stopIfTrue="1" operator="equal">
      <formula>"Test Port Hardware Version:"</formula>
    </cfRule>
  </conditionalFormatting>
  <conditionalFormatting sqref="A19">
    <cfRule type="cellIs" dxfId="29" priority="23" stopIfTrue="1" operator="equal">
      <formula>"Test Port Model Number:"</formula>
    </cfRule>
  </conditionalFormatting>
  <conditionalFormatting sqref="B19">
    <cfRule type="cellIs" dxfId="28" priority="30" stopIfTrue="1" operator="equal">
      <formula>"See Log!"</formula>
    </cfRule>
    <cfRule type="expression" dxfId="27" priority="31" stopIfTrue="1">
      <formula>AND(B19&lt;&gt;$U19,OR(B19&lt;$R19,B19&gt;$S19))</formula>
    </cfRule>
    <cfRule type="expression" dxfId="26" priority="32" stopIfTrue="1">
      <formula>AND(B19&lt;&gt;$U19,OR(B19&lt;$G19,B19&gt;$I19))</formula>
    </cfRule>
  </conditionalFormatting>
  <conditionalFormatting sqref="A14">
    <cfRule type="cellIs" dxfId="25" priority="19" stopIfTrue="1" operator="greaterThan">
      <formula>"""Test:"""</formula>
    </cfRule>
  </conditionalFormatting>
  <conditionalFormatting sqref="H14 J14">
    <cfRule type="cellIs" dxfId="24" priority="16" stopIfTrue="1" operator="equal">
      <formula>"Pass"</formula>
    </cfRule>
    <cfRule type="cellIs" dxfId="23" priority="17" stopIfTrue="1" operator="equal">
      <formula>"Fail"</formula>
    </cfRule>
    <cfRule type="cellIs" dxfId="22" priority="18" stopIfTrue="1" operator="equal">
      <formula>"Info"</formula>
    </cfRule>
  </conditionalFormatting>
  <conditionalFormatting sqref="A14">
    <cfRule type="cellIs" dxfId="21" priority="14" stopIfTrue="1" operator="equal">
      <formula>"Test Port Firmware Version:"</formula>
    </cfRule>
    <cfRule type="cellIs" dxfId="20" priority="15" stopIfTrue="1" operator="equal">
      <formula>"Test Port Hardware Version:"</formula>
    </cfRule>
  </conditionalFormatting>
  <conditionalFormatting sqref="A14">
    <cfRule type="cellIs" dxfId="19" priority="13" stopIfTrue="1" operator="equal">
      <formula>"Test Port Model Number:"</formula>
    </cfRule>
  </conditionalFormatting>
  <conditionalFormatting sqref="B14">
    <cfRule type="cellIs" dxfId="18" priority="20" stopIfTrue="1" operator="equal">
      <formula>"See Log!"</formula>
    </cfRule>
    <cfRule type="expression" dxfId="17" priority="21" stopIfTrue="1">
      <formula>AND(B14&lt;&gt;$U14,OR(B14&lt;$R14,B14&gt;$S14))</formula>
    </cfRule>
    <cfRule type="expression" dxfId="16" priority="22" stopIfTrue="1">
      <formula>AND(B14&lt;&gt;$U14,OR(B14&lt;$G14,B14&gt;$I14))</formula>
    </cfRule>
  </conditionalFormatting>
  <conditionalFormatting sqref="H362:H363">
    <cfRule type="cellIs" dxfId="15" priority="10" stopIfTrue="1" operator="equal">
      <formula>"Pass"</formula>
    </cfRule>
    <cfRule type="cellIs" dxfId="14" priority="11" stopIfTrue="1" operator="equal">
      <formula>"Fail"</formula>
    </cfRule>
    <cfRule type="cellIs" dxfId="13" priority="12" stopIfTrue="1" operator="equal">
      <formula>"Info"</formula>
    </cfRule>
  </conditionalFormatting>
  <conditionalFormatting sqref="J362:J363">
    <cfRule type="cellIs" dxfId="12" priority="7" stopIfTrue="1" operator="equal">
      <formula>"Pass"</formula>
    </cfRule>
    <cfRule type="cellIs" dxfId="11" priority="8" stopIfTrue="1" operator="equal">
      <formula>"Fail"</formula>
    </cfRule>
    <cfRule type="cellIs" dxfId="10" priority="9" stopIfTrue="1" operator="equal">
      <formula>"Info"</formula>
    </cfRule>
  </conditionalFormatting>
  <conditionalFormatting sqref="H368:H369">
    <cfRule type="cellIs" dxfId="9" priority="4" stopIfTrue="1" operator="equal">
      <formula>"Pass"</formula>
    </cfRule>
    <cfRule type="cellIs" dxfId="8" priority="5" stopIfTrue="1" operator="equal">
      <formula>"Fail"</formula>
    </cfRule>
    <cfRule type="cellIs" dxfId="7" priority="6" stopIfTrue="1" operator="equal">
      <formula>"Info"</formula>
    </cfRule>
  </conditionalFormatting>
  <conditionalFormatting sqref="J368:J369">
    <cfRule type="cellIs" dxfId="6" priority="1" stopIfTrue="1" operator="equal">
      <formula>"Pass"</formula>
    </cfRule>
    <cfRule type="cellIs" dxfId="5" priority="2" stopIfTrue="1" operator="equal">
      <formula>"Fail"</formula>
    </cfRule>
    <cfRule type="cellIs" dxfId="4" priority="3" stopIfTrue="1" operator="equal">
      <formula>"Info"</formula>
    </cfRule>
  </conditionalFormatting>
  <pageMargins left="0.5" right="0.5" top="0.25" bottom="0.25" header="0.5" footer="0.5"/>
  <pageSetup scale="29" fitToHeight="3" orientation="portrait" r:id="rId1"/>
  <headerFooter alignWithMargins="0"/>
  <rowBreaks count="2" manualBreakCount="2">
    <brk id="122" max="32" man="1"/>
    <brk id="242" max="32"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Q406"/>
  <sheetViews>
    <sheetView topLeftCell="A58" workbookViewId="0">
      <selection activeCell="B2" sqref="B2"/>
    </sheetView>
  </sheetViews>
  <sheetFormatPr defaultRowHeight="12.75" x14ac:dyDescent="0.2"/>
  <cols>
    <col min="2" max="2" width="33" customWidth="1"/>
    <col min="3" max="3" width="11.5703125" customWidth="1"/>
    <col min="4" max="4" width="11.42578125" customWidth="1"/>
    <col min="5" max="5" width="10" customWidth="1"/>
    <col min="6" max="6" width="9.5703125" customWidth="1"/>
    <col min="7" max="7" width="10.5703125" customWidth="1"/>
    <col min="8" max="8" width="9.5703125" customWidth="1"/>
    <col min="9" max="10" width="10.28515625" style="110" customWidth="1"/>
    <col min="11" max="11" width="5.28515625" customWidth="1"/>
    <col min="13" max="14" width="10.85546875" customWidth="1"/>
    <col min="15" max="15" width="11.42578125" customWidth="1"/>
    <col min="16" max="16" width="9.28515625" customWidth="1"/>
    <col min="17" max="17" width="4.5703125" customWidth="1"/>
    <col min="18" max="18" width="9.140625" customWidth="1"/>
  </cols>
  <sheetData>
    <row r="1" spans="1:17" x14ac:dyDescent="0.2">
      <c r="A1" s="125"/>
      <c r="B1" s="125"/>
      <c r="C1" s="125"/>
      <c r="D1" s="125"/>
      <c r="E1" s="125"/>
      <c r="F1" s="125"/>
      <c r="G1" s="125"/>
      <c r="H1" s="125"/>
      <c r="I1" s="172"/>
      <c r="J1" s="262"/>
      <c r="K1" s="125"/>
      <c r="L1" s="125"/>
      <c r="M1" s="125"/>
      <c r="N1" s="125"/>
      <c r="O1" s="125"/>
      <c r="P1" s="125"/>
      <c r="Q1" s="125"/>
    </row>
    <row r="2" spans="1:17" ht="15" x14ac:dyDescent="0.25">
      <c r="A2" s="167"/>
      <c r="B2" s="168" t="s">
        <v>980</v>
      </c>
      <c r="C2" s="130" t="s">
        <v>749</v>
      </c>
      <c r="D2" s="131" t="s">
        <v>1132</v>
      </c>
      <c r="E2" s="132" t="s">
        <v>639</v>
      </c>
      <c r="F2" s="133" t="s">
        <v>80</v>
      </c>
      <c r="G2" s="212" t="s">
        <v>641</v>
      </c>
      <c r="H2" s="263" t="s">
        <v>21</v>
      </c>
      <c r="I2" s="264" t="s">
        <v>750</v>
      </c>
      <c r="J2" s="265">
        <v>1</v>
      </c>
      <c r="K2" s="262"/>
      <c r="L2" s="134" t="s">
        <v>19</v>
      </c>
      <c r="M2" s="129">
        <v>3000</v>
      </c>
      <c r="N2" s="140" t="s">
        <v>70</v>
      </c>
      <c r="O2" s="141" t="s">
        <v>1133</v>
      </c>
      <c r="P2" s="169"/>
      <c r="Q2" s="125"/>
    </row>
    <row r="3" spans="1:17" x14ac:dyDescent="0.2">
      <c r="A3" s="125"/>
      <c r="B3" s="125"/>
      <c r="C3" s="125"/>
      <c r="D3" s="125"/>
      <c r="E3" s="125"/>
      <c r="F3" s="125"/>
      <c r="G3" s="125"/>
      <c r="H3" s="125"/>
      <c r="I3" s="172"/>
      <c r="J3" s="262"/>
      <c r="K3" s="125"/>
      <c r="L3" s="125"/>
      <c r="M3" s="125"/>
      <c r="N3" s="125"/>
      <c r="O3" s="125"/>
      <c r="P3" s="125"/>
      <c r="Q3" s="125"/>
    </row>
    <row r="4" spans="1:17" ht="15.75" thickBot="1" x14ac:dyDescent="0.3">
      <c r="A4" s="125"/>
      <c r="B4" s="128" t="s">
        <v>48</v>
      </c>
      <c r="C4" s="128" t="s">
        <v>44</v>
      </c>
      <c r="D4" s="128" t="s">
        <v>45</v>
      </c>
      <c r="E4" s="128" t="s">
        <v>50</v>
      </c>
      <c r="F4" s="128" t="s">
        <v>61</v>
      </c>
      <c r="G4" s="128" t="s">
        <v>73</v>
      </c>
      <c r="H4" s="173" t="s">
        <v>931</v>
      </c>
      <c r="I4" s="128" t="s">
        <v>932</v>
      </c>
      <c r="J4" s="128" t="s">
        <v>3</v>
      </c>
      <c r="K4" s="125"/>
      <c r="L4" s="266" t="s">
        <v>23</v>
      </c>
      <c r="M4" s="267"/>
      <c r="N4" s="267"/>
      <c r="O4" s="268"/>
      <c r="P4" s="125"/>
      <c r="Q4" s="125"/>
    </row>
    <row r="5" spans="1:17" x14ac:dyDescent="0.2">
      <c r="A5" s="125"/>
      <c r="B5" s="279" t="s">
        <v>997</v>
      </c>
      <c r="C5" s="135"/>
      <c r="D5" s="135"/>
      <c r="E5" s="135"/>
      <c r="F5" s="135"/>
      <c r="G5" s="135"/>
      <c r="H5" s="135"/>
      <c r="I5" s="135"/>
      <c r="J5" s="135"/>
      <c r="K5" s="125"/>
      <c r="L5" s="375" t="s">
        <v>640</v>
      </c>
      <c r="M5" s="376"/>
      <c r="N5" s="150" t="s">
        <v>81</v>
      </c>
      <c r="O5" s="269" t="s">
        <v>80</v>
      </c>
      <c r="P5" s="125"/>
      <c r="Q5" s="125"/>
    </row>
    <row r="6" spans="1:17" ht="13.5" x14ac:dyDescent="0.25">
      <c r="A6" s="125"/>
      <c r="B6" s="116" t="s">
        <v>82</v>
      </c>
      <c r="C6" s="111">
        <v>0</v>
      </c>
      <c r="D6" s="111">
        <v>30</v>
      </c>
      <c r="E6" s="113" t="s">
        <v>51</v>
      </c>
      <c r="F6" s="113" t="s">
        <v>62</v>
      </c>
      <c r="G6" s="113">
        <v>1</v>
      </c>
      <c r="H6" s="113"/>
      <c r="I6" s="113">
        <v>1</v>
      </c>
      <c r="J6" s="113"/>
      <c r="K6" s="125"/>
      <c r="L6" s="384" t="s">
        <v>20</v>
      </c>
      <c r="M6" s="385"/>
      <c r="N6" s="150" t="s">
        <v>21</v>
      </c>
      <c r="O6" s="269" t="s">
        <v>79</v>
      </c>
      <c r="P6" s="125"/>
      <c r="Q6" s="125"/>
    </row>
    <row r="7" spans="1:17" ht="13.5" x14ac:dyDescent="0.25">
      <c r="A7" s="125"/>
      <c r="B7" s="117" t="s">
        <v>83</v>
      </c>
      <c r="C7" s="112">
        <v>0</v>
      </c>
      <c r="D7" s="112">
        <v>30</v>
      </c>
      <c r="E7" s="114" t="s">
        <v>51</v>
      </c>
      <c r="F7" s="113" t="s">
        <v>62</v>
      </c>
      <c r="G7" s="113">
        <v>1</v>
      </c>
      <c r="H7" s="113"/>
      <c r="I7" s="113">
        <v>1</v>
      </c>
      <c r="J7" s="113"/>
      <c r="K7" s="125"/>
      <c r="L7" s="386"/>
      <c r="M7" s="387"/>
      <c r="N7" s="270" t="s">
        <v>22</v>
      </c>
      <c r="O7" s="271"/>
      <c r="P7" s="125"/>
      <c r="Q7" s="125"/>
    </row>
    <row r="8" spans="1:17" ht="13.5" x14ac:dyDescent="0.25">
      <c r="A8" s="125"/>
      <c r="B8" s="117" t="s">
        <v>84</v>
      </c>
      <c r="C8" s="112">
        <v>0</v>
      </c>
      <c r="D8" s="112">
        <v>2.8</v>
      </c>
      <c r="E8" s="114" t="s">
        <v>51</v>
      </c>
      <c r="F8" s="113" t="s">
        <v>62</v>
      </c>
      <c r="G8" s="113">
        <v>1</v>
      </c>
      <c r="H8" s="113"/>
      <c r="I8" s="113"/>
      <c r="J8" s="113"/>
      <c r="K8" s="125"/>
      <c r="L8" s="125"/>
      <c r="M8" s="125"/>
      <c r="N8" s="125"/>
      <c r="O8" s="125"/>
      <c r="P8" s="125"/>
      <c r="Q8" s="125"/>
    </row>
    <row r="9" spans="1:17" ht="13.5" x14ac:dyDescent="0.25">
      <c r="A9" s="125"/>
      <c r="B9" s="117" t="s">
        <v>85</v>
      </c>
      <c r="C9" s="112">
        <v>0</v>
      </c>
      <c r="D9" s="112">
        <v>2.8</v>
      </c>
      <c r="E9" s="114" t="s">
        <v>51</v>
      </c>
      <c r="F9" s="113" t="s">
        <v>62</v>
      </c>
      <c r="G9" s="113">
        <v>1</v>
      </c>
      <c r="H9" s="113"/>
      <c r="I9" s="113"/>
      <c r="J9" s="113"/>
      <c r="K9" s="125"/>
      <c r="L9" s="169"/>
      <c r="M9" s="169"/>
      <c r="N9" s="169"/>
      <c r="O9" s="169"/>
      <c r="P9" s="169"/>
      <c r="Q9" s="125"/>
    </row>
    <row r="10" spans="1:17" ht="13.5" x14ac:dyDescent="0.25">
      <c r="A10" s="125"/>
      <c r="B10" s="117" t="s">
        <v>86</v>
      </c>
      <c r="C10" s="112">
        <v>0</v>
      </c>
      <c r="D10" s="112">
        <v>2.8</v>
      </c>
      <c r="E10" s="114" t="s">
        <v>51</v>
      </c>
      <c r="F10" s="155" t="s">
        <v>63</v>
      </c>
      <c r="G10" s="113">
        <v>1</v>
      </c>
      <c r="H10" s="113"/>
      <c r="I10" s="113"/>
      <c r="J10" s="113"/>
      <c r="K10" s="125"/>
      <c r="L10" s="127" t="s">
        <v>28</v>
      </c>
      <c r="M10" s="125"/>
      <c r="N10" s="125"/>
      <c r="O10" s="125"/>
      <c r="P10" s="125"/>
      <c r="Q10" s="125"/>
    </row>
    <row r="11" spans="1:17" ht="13.5" x14ac:dyDescent="0.25">
      <c r="A11" s="125"/>
      <c r="B11" s="117" t="s">
        <v>87</v>
      </c>
      <c r="C11" s="112">
        <v>3.8</v>
      </c>
      <c r="D11" s="112">
        <v>10</v>
      </c>
      <c r="E11" s="114" t="s">
        <v>51</v>
      </c>
      <c r="F11" s="113" t="s">
        <v>62</v>
      </c>
      <c r="G11" s="113">
        <v>2</v>
      </c>
      <c r="H11" s="113"/>
      <c r="I11" s="113"/>
      <c r="J11" s="113">
        <v>3</v>
      </c>
      <c r="K11" s="125"/>
      <c r="L11" s="377" t="s">
        <v>933</v>
      </c>
      <c r="M11" s="378"/>
      <c r="N11" s="378"/>
      <c r="O11" s="379"/>
      <c r="P11" s="125"/>
      <c r="Q11" s="125"/>
    </row>
    <row r="12" spans="1:17" ht="13.5" x14ac:dyDescent="0.25">
      <c r="A12" s="125"/>
      <c r="B12" s="117" t="s">
        <v>88</v>
      </c>
      <c r="C12" s="112">
        <v>3.8</v>
      </c>
      <c r="D12" s="112">
        <v>10</v>
      </c>
      <c r="E12" s="114" t="s">
        <v>51</v>
      </c>
      <c r="F12" s="113" t="s">
        <v>62</v>
      </c>
      <c r="G12" s="113">
        <v>2</v>
      </c>
      <c r="H12" s="113"/>
      <c r="I12" s="113"/>
      <c r="J12" s="113">
        <v>3</v>
      </c>
      <c r="K12" s="125"/>
      <c r="L12" s="388" t="s">
        <v>934</v>
      </c>
      <c r="M12" s="389"/>
      <c r="N12" s="389"/>
      <c r="O12" s="390"/>
      <c r="P12" s="125"/>
      <c r="Q12" s="125"/>
    </row>
    <row r="13" spans="1:17" ht="13.5" x14ac:dyDescent="0.25">
      <c r="A13" s="125"/>
      <c r="B13" s="117" t="s">
        <v>89</v>
      </c>
      <c r="C13" s="112">
        <v>2.8</v>
      </c>
      <c r="D13" s="112">
        <v>9</v>
      </c>
      <c r="E13" s="114" t="s">
        <v>51</v>
      </c>
      <c r="F13" s="113" t="s">
        <v>62</v>
      </c>
      <c r="G13" s="113">
        <v>2</v>
      </c>
      <c r="H13" s="113"/>
      <c r="I13" s="113"/>
      <c r="J13" s="113">
        <v>3</v>
      </c>
      <c r="K13" s="125"/>
      <c r="L13" s="170"/>
      <c r="M13" s="171"/>
      <c r="N13" s="171"/>
      <c r="O13" s="171"/>
      <c r="P13" s="125"/>
      <c r="Q13" s="125"/>
    </row>
    <row r="14" spans="1:17" ht="13.5" x14ac:dyDescent="0.25">
      <c r="A14" s="125"/>
      <c r="B14" s="117" t="s">
        <v>90</v>
      </c>
      <c r="C14" s="112">
        <v>2.8</v>
      </c>
      <c r="D14" s="112">
        <v>9</v>
      </c>
      <c r="E14" s="114" t="s">
        <v>51</v>
      </c>
      <c r="F14" s="113" t="s">
        <v>62</v>
      </c>
      <c r="G14" s="113">
        <v>2</v>
      </c>
      <c r="H14" s="113"/>
      <c r="I14" s="113"/>
      <c r="J14" s="113">
        <v>3</v>
      </c>
      <c r="K14" s="125"/>
      <c r="L14" s="170"/>
      <c r="M14" s="171"/>
      <c r="N14" s="171"/>
      <c r="O14" s="171"/>
      <c r="P14" s="125"/>
      <c r="Q14" s="125"/>
    </row>
    <row r="15" spans="1:17" ht="13.5" x14ac:dyDescent="0.25">
      <c r="A15" s="125"/>
      <c r="B15" s="117" t="s">
        <v>91</v>
      </c>
      <c r="C15" s="112">
        <v>1</v>
      </c>
      <c r="D15" s="112">
        <v>9</v>
      </c>
      <c r="E15" s="114" t="s">
        <v>59</v>
      </c>
      <c r="F15" s="113" t="s">
        <v>62</v>
      </c>
      <c r="G15" s="113">
        <v>0</v>
      </c>
      <c r="H15" s="113"/>
      <c r="I15" s="113"/>
      <c r="J15" s="113"/>
      <c r="K15" s="125"/>
      <c r="L15" s="166"/>
      <c r="M15" s="165"/>
      <c r="N15" s="165"/>
      <c r="O15" s="165"/>
      <c r="P15" s="125"/>
      <c r="Q15" s="125"/>
    </row>
    <row r="16" spans="1:17" ht="13.5" x14ac:dyDescent="0.25">
      <c r="A16" s="125"/>
      <c r="B16" s="117" t="s">
        <v>92</v>
      </c>
      <c r="C16" s="112">
        <v>1</v>
      </c>
      <c r="D16" s="123">
        <v>9</v>
      </c>
      <c r="E16" s="114" t="s">
        <v>59</v>
      </c>
      <c r="F16" s="113" t="s">
        <v>62</v>
      </c>
      <c r="G16" s="113">
        <v>0</v>
      </c>
      <c r="H16" s="113"/>
      <c r="I16" s="113"/>
      <c r="J16" s="113"/>
      <c r="K16" s="125"/>
      <c r="L16" s="164"/>
      <c r="M16" s="125"/>
      <c r="N16" s="125"/>
      <c r="O16" s="125"/>
      <c r="P16" s="125"/>
      <c r="Q16" s="125"/>
    </row>
    <row r="17" spans="1:17" ht="13.5" x14ac:dyDescent="0.25">
      <c r="A17" s="125"/>
      <c r="B17" s="117" t="s">
        <v>256</v>
      </c>
      <c r="C17" s="112">
        <v>1</v>
      </c>
      <c r="D17" s="112">
        <v>7.2</v>
      </c>
      <c r="E17" s="114" t="s">
        <v>51</v>
      </c>
      <c r="F17" s="113" t="s">
        <v>62</v>
      </c>
      <c r="G17" s="113">
        <v>2</v>
      </c>
      <c r="H17" s="113"/>
      <c r="I17" s="113"/>
      <c r="J17" s="113"/>
      <c r="K17" s="125"/>
      <c r="L17" s="380"/>
      <c r="M17" s="381"/>
      <c r="N17" s="381"/>
      <c r="O17" s="381"/>
      <c r="P17" s="125"/>
      <c r="Q17" s="125"/>
    </row>
    <row r="18" spans="1:17" ht="13.5" x14ac:dyDescent="0.25">
      <c r="A18" s="125"/>
      <c r="B18" s="117" t="s">
        <v>257</v>
      </c>
      <c r="C18" s="112">
        <v>1</v>
      </c>
      <c r="D18" s="112">
        <v>7.2</v>
      </c>
      <c r="E18" s="114" t="s">
        <v>51</v>
      </c>
      <c r="F18" s="113" t="s">
        <v>62</v>
      </c>
      <c r="G18" s="113">
        <v>2</v>
      </c>
      <c r="H18" s="113"/>
      <c r="I18" s="113"/>
      <c r="J18" s="113"/>
      <c r="K18" s="125"/>
      <c r="L18" s="382"/>
      <c r="M18" s="383"/>
      <c r="N18" s="383"/>
      <c r="O18" s="383"/>
      <c r="P18" s="125"/>
      <c r="Q18" s="125"/>
    </row>
    <row r="19" spans="1:17" ht="13.5" x14ac:dyDescent="0.25">
      <c r="A19" s="125"/>
      <c r="B19" s="117" t="s">
        <v>93</v>
      </c>
      <c r="C19" s="112">
        <v>0</v>
      </c>
      <c r="D19" s="112">
        <v>10</v>
      </c>
      <c r="E19" s="114" t="s">
        <v>51</v>
      </c>
      <c r="F19" s="113" t="s">
        <v>62</v>
      </c>
      <c r="G19" s="113">
        <v>2</v>
      </c>
      <c r="H19" s="113"/>
      <c r="I19" s="113"/>
      <c r="J19" s="113"/>
      <c r="K19" s="125"/>
      <c r="L19" s="125"/>
      <c r="M19" s="125"/>
      <c r="N19" s="125"/>
      <c r="O19" s="125"/>
      <c r="P19" s="125"/>
      <c r="Q19" s="125"/>
    </row>
    <row r="20" spans="1:17" ht="13.5" x14ac:dyDescent="0.25">
      <c r="A20" s="125"/>
      <c r="B20" s="117" t="s">
        <v>94</v>
      </c>
      <c r="C20" s="112">
        <v>0</v>
      </c>
      <c r="D20" s="112">
        <v>10</v>
      </c>
      <c r="E20" s="114" t="s">
        <v>51</v>
      </c>
      <c r="F20" s="113" t="s">
        <v>62</v>
      </c>
      <c r="G20" s="113">
        <v>2</v>
      </c>
      <c r="H20" s="113"/>
      <c r="I20" s="113"/>
      <c r="J20" s="113"/>
      <c r="K20" s="125"/>
      <c r="L20" s="125"/>
      <c r="M20" s="125"/>
      <c r="N20" s="125"/>
      <c r="O20" s="125"/>
      <c r="P20" s="125"/>
      <c r="Q20" s="125"/>
    </row>
    <row r="21" spans="1:17" x14ac:dyDescent="0.2">
      <c r="A21" s="125"/>
      <c r="B21" s="280" t="s">
        <v>998</v>
      </c>
      <c r="C21" s="136"/>
      <c r="D21" s="136"/>
      <c r="E21" s="137"/>
      <c r="F21" s="137"/>
      <c r="G21" s="137"/>
      <c r="H21" s="137"/>
      <c r="I21" s="137"/>
      <c r="J21" s="137"/>
      <c r="K21" s="125"/>
      <c r="L21" s="380"/>
      <c r="M21" s="381"/>
      <c r="N21" s="381"/>
      <c r="O21" s="381"/>
      <c r="P21" s="125"/>
      <c r="Q21" s="125"/>
    </row>
    <row r="22" spans="1:17" ht="13.5" x14ac:dyDescent="0.25">
      <c r="A22" s="125"/>
      <c r="B22" s="116" t="s">
        <v>96</v>
      </c>
      <c r="C22" s="111">
        <v>0</v>
      </c>
      <c r="D22" s="111">
        <v>3</v>
      </c>
      <c r="E22" s="113" t="s">
        <v>17</v>
      </c>
      <c r="F22" s="113" t="s">
        <v>62</v>
      </c>
      <c r="G22" s="113">
        <v>0</v>
      </c>
      <c r="H22" s="113"/>
      <c r="I22" s="113"/>
      <c r="J22" s="113">
        <v>5</v>
      </c>
      <c r="K22" s="125"/>
      <c r="L22" s="382"/>
      <c r="M22" s="383"/>
      <c r="N22" s="383"/>
      <c r="O22" s="383"/>
      <c r="P22" s="125"/>
      <c r="Q22" s="125"/>
    </row>
    <row r="23" spans="1:17" ht="13.5" x14ac:dyDescent="0.25">
      <c r="A23" s="125"/>
      <c r="B23" s="117" t="s">
        <v>97</v>
      </c>
      <c r="C23" s="112">
        <v>2.8</v>
      </c>
      <c r="D23" s="112">
        <v>10</v>
      </c>
      <c r="E23" s="114" t="s">
        <v>51</v>
      </c>
      <c r="F23" s="113" t="s">
        <v>62</v>
      </c>
      <c r="G23" s="113">
        <v>2</v>
      </c>
      <c r="H23" s="113"/>
      <c r="I23" s="113"/>
      <c r="J23" s="113">
        <v>3</v>
      </c>
      <c r="K23" s="125"/>
      <c r="L23" s="125"/>
      <c r="M23" s="125"/>
      <c r="N23" s="125"/>
      <c r="O23" s="125"/>
      <c r="P23" s="125"/>
      <c r="Q23" s="125"/>
    </row>
    <row r="24" spans="1:17" ht="13.5" x14ac:dyDescent="0.25">
      <c r="A24" s="125"/>
      <c r="B24" s="117" t="s">
        <v>98</v>
      </c>
      <c r="C24" s="112">
        <v>2.8</v>
      </c>
      <c r="D24" s="112">
        <v>10</v>
      </c>
      <c r="E24" s="151" t="s">
        <v>51</v>
      </c>
      <c r="F24" s="113" t="s">
        <v>62</v>
      </c>
      <c r="G24" s="113">
        <v>2</v>
      </c>
      <c r="H24" s="113"/>
      <c r="I24" s="113"/>
      <c r="J24" s="113">
        <v>3</v>
      </c>
      <c r="K24" s="125"/>
      <c r="L24" s="126"/>
      <c r="M24" s="126"/>
      <c r="N24" s="126"/>
      <c r="O24" s="126"/>
      <c r="P24" s="126"/>
      <c r="Q24" s="125"/>
    </row>
    <row r="25" spans="1:17" ht="13.5" x14ac:dyDescent="0.25">
      <c r="A25" s="125"/>
      <c r="B25" s="117" t="s">
        <v>99</v>
      </c>
      <c r="C25" s="112">
        <v>2.8</v>
      </c>
      <c r="D25" s="112">
        <v>10</v>
      </c>
      <c r="E25" s="151" t="s">
        <v>51</v>
      </c>
      <c r="F25" s="113" t="s">
        <v>62</v>
      </c>
      <c r="G25" s="113">
        <v>2</v>
      </c>
      <c r="H25" s="113"/>
      <c r="I25" s="113"/>
      <c r="J25" s="113">
        <v>3</v>
      </c>
      <c r="K25" s="125"/>
      <c r="L25" s="126"/>
      <c r="M25" s="126"/>
      <c r="N25" s="126"/>
      <c r="O25" s="126"/>
      <c r="P25" s="126"/>
      <c r="Q25" s="125"/>
    </row>
    <row r="26" spans="1:17" ht="13.5" x14ac:dyDescent="0.25">
      <c r="A26" s="125"/>
      <c r="B26" s="117" t="s">
        <v>100</v>
      </c>
      <c r="C26" s="112">
        <v>2.8</v>
      </c>
      <c r="D26" s="112">
        <v>10</v>
      </c>
      <c r="E26" s="114" t="s">
        <v>51</v>
      </c>
      <c r="F26" s="113" t="s">
        <v>62</v>
      </c>
      <c r="G26" s="113">
        <v>2</v>
      </c>
      <c r="H26" s="113"/>
      <c r="I26" s="113"/>
      <c r="J26" s="113">
        <v>3</v>
      </c>
      <c r="K26" s="125"/>
      <c r="L26" s="126"/>
      <c r="M26" s="126"/>
      <c r="N26" s="126"/>
      <c r="O26" s="126"/>
      <c r="P26" s="126"/>
      <c r="Q26" s="126"/>
    </row>
    <row r="27" spans="1:17" ht="13.5" x14ac:dyDescent="0.25">
      <c r="A27" s="125"/>
      <c r="B27" s="117" t="s">
        <v>101</v>
      </c>
      <c r="C27" s="112">
        <v>1</v>
      </c>
      <c r="D27" s="112">
        <v>1</v>
      </c>
      <c r="E27" s="114" t="s">
        <v>17</v>
      </c>
      <c r="F27" s="113" t="s">
        <v>62</v>
      </c>
      <c r="G27" s="113">
        <v>0</v>
      </c>
      <c r="H27" s="113"/>
      <c r="I27" s="113"/>
      <c r="J27" s="113"/>
      <c r="K27" s="125"/>
      <c r="L27" s="126"/>
      <c r="M27" s="126"/>
      <c r="N27" s="126"/>
      <c r="O27" s="126"/>
      <c r="P27" s="126"/>
      <c r="Q27" s="126"/>
    </row>
    <row r="28" spans="1:17" ht="13.5" x14ac:dyDescent="0.25">
      <c r="A28" s="125"/>
      <c r="B28" s="117" t="s">
        <v>102</v>
      </c>
      <c r="C28" s="112">
        <v>1</v>
      </c>
      <c r="D28" s="112">
        <v>1</v>
      </c>
      <c r="E28" s="114" t="s">
        <v>17</v>
      </c>
      <c r="F28" s="113" t="s">
        <v>62</v>
      </c>
      <c r="G28" s="113">
        <v>0</v>
      </c>
      <c r="H28" s="113"/>
      <c r="I28" s="113"/>
      <c r="J28" s="113"/>
      <c r="K28" s="125"/>
      <c r="L28" s="126"/>
      <c r="M28" s="126"/>
      <c r="N28" s="126"/>
      <c r="O28" s="126"/>
      <c r="P28" s="126"/>
      <c r="Q28" s="126"/>
    </row>
    <row r="29" spans="1:17" ht="13.5" x14ac:dyDescent="0.25">
      <c r="A29" s="125"/>
      <c r="B29" s="117" t="s">
        <v>103</v>
      </c>
      <c r="C29" s="112">
        <v>0</v>
      </c>
      <c r="D29" s="112">
        <v>0</v>
      </c>
      <c r="E29" s="114" t="s">
        <v>17</v>
      </c>
      <c r="F29" s="113" t="s">
        <v>62</v>
      </c>
      <c r="G29" s="113">
        <v>0</v>
      </c>
      <c r="H29" s="113"/>
      <c r="I29" s="113"/>
      <c r="J29" s="113">
        <v>5</v>
      </c>
      <c r="K29" s="125"/>
      <c r="L29" s="125"/>
      <c r="M29" s="125"/>
      <c r="N29" s="125"/>
      <c r="O29" s="125"/>
      <c r="P29" s="126"/>
      <c r="Q29" s="126"/>
    </row>
    <row r="30" spans="1:17" x14ac:dyDescent="0.2">
      <c r="A30" s="125"/>
      <c r="B30" s="280" t="s">
        <v>999</v>
      </c>
      <c r="C30" s="154"/>
      <c r="D30" s="154"/>
      <c r="E30" s="147"/>
      <c r="F30" s="147"/>
      <c r="G30" s="147"/>
      <c r="H30" s="147"/>
      <c r="I30" s="147"/>
      <c r="J30" s="147"/>
      <c r="K30" s="125"/>
      <c r="L30" s="125"/>
      <c r="M30" s="126"/>
      <c r="N30" s="125"/>
      <c r="O30" s="125"/>
      <c r="P30" s="125"/>
      <c r="Q30" s="125"/>
    </row>
    <row r="31" spans="1:17" ht="13.5" x14ac:dyDescent="0.25">
      <c r="A31" s="125"/>
      <c r="B31" s="116" t="s">
        <v>104</v>
      </c>
      <c r="C31" s="111">
        <v>0</v>
      </c>
      <c r="D31" s="111">
        <v>5</v>
      </c>
      <c r="E31" s="113" t="s">
        <v>53</v>
      </c>
      <c r="F31" s="302" t="s">
        <v>1087</v>
      </c>
      <c r="G31" s="113">
        <v>2</v>
      </c>
      <c r="H31" s="113"/>
      <c r="I31" s="113">
        <v>3</v>
      </c>
      <c r="J31" s="113"/>
      <c r="K31" s="125"/>
      <c r="L31" s="125"/>
      <c r="M31" s="125"/>
      <c r="N31" s="125"/>
      <c r="O31" s="125"/>
      <c r="P31" s="125"/>
      <c r="Q31" s="125"/>
    </row>
    <row r="32" spans="1:17" ht="13.5" x14ac:dyDescent="0.25">
      <c r="A32" s="125"/>
      <c r="B32" s="116" t="s">
        <v>105</v>
      </c>
      <c r="C32" s="111">
        <v>0</v>
      </c>
      <c r="D32" s="111">
        <v>5</v>
      </c>
      <c r="E32" s="113" t="s">
        <v>53</v>
      </c>
      <c r="F32" s="302" t="s">
        <v>1087</v>
      </c>
      <c r="G32" s="113">
        <v>2</v>
      </c>
      <c r="H32" s="113"/>
      <c r="I32" s="113">
        <v>3</v>
      </c>
      <c r="J32" s="113"/>
      <c r="K32" s="125"/>
      <c r="L32" s="125"/>
      <c r="M32" s="126"/>
      <c r="N32" s="125"/>
      <c r="O32" s="125"/>
      <c r="P32" s="125"/>
      <c r="Q32" s="125"/>
    </row>
    <row r="33" spans="1:17" ht="13.5" x14ac:dyDescent="0.25">
      <c r="A33" s="125"/>
      <c r="B33" s="116" t="s">
        <v>106</v>
      </c>
      <c r="C33" s="111">
        <v>0</v>
      </c>
      <c r="D33" s="111">
        <v>5</v>
      </c>
      <c r="E33" s="113" t="s">
        <v>53</v>
      </c>
      <c r="F33" s="302" t="s">
        <v>1087</v>
      </c>
      <c r="G33" s="113">
        <v>2</v>
      </c>
      <c r="H33" s="113"/>
      <c r="I33" s="113">
        <v>3</v>
      </c>
      <c r="J33" s="113"/>
      <c r="K33" s="125"/>
      <c r="L33" s="125"/>
      <c r="M33" s="125"/>
      <c r="N33" s="125"/>
      <c r="O33" s="125"/>
      <c r="P33" s="125"/>
      <c r="Q33" s="125"/>
    </row>
    <row r="34" spans="1:17" ht="13.5" x14ac:dyDescent="0.25">
      <c r="A34" s="125"/>
      <c r="B34" s="116" t="s">
        <v>107</v>
      </c>
      <c r="C34" s="111">
        <v>0</v>
      </c>
      <c r="D34" s="111">
        <v>5</v>
      </c>
      <c r="E34" s="113" t="s">
        <v>53</v>
      </c>
      <c r="F34" s="302" t="s">
        <v>1087</v>
      </c>
      <c r="G34" s="113">
        <v>2</v>
      </c>
      <c r="H34" s="113"/>
      <c r="I34" s="113">
        <v>3</v>
      </c>
      <c r="J34" s="113"/>
      <c r="K34" s="125"/>
      <c r="L34" s="125"/>
      <c r="M34" s="125"/>
      <c r="N34" s="125"/>
      <c r="O34" s="125"/>
      <c r="P34" s="125"/>
      <c r="Q34" s="125"/>
    </row>
    <row r="35" spans="1:17" ht="13.5" x14ac:dyDescent="0.25">
      <c r="A35" s="125"/>
      <c r="B35" s="116" t="s">
        <v>108</v>
      </c>
      <c r="C35" s="111">
        <v>0</v>
      </c>
      <c r="D35" s="111">
        <v>0.1</v>
      </c>
      <c r="E35" s="114" t="s">
        <v>52</v>
      </c>
      <c r="F35" s="302" t="s">
        <v>1087</v>
      </c>
      <c r="G35" s="113">
        <v>4</v>
      </c>
      <c r="H35" s="113"/>
      <c r="I35" s="113"/>
      <c r="J35" s="113"/>
      <c r="K35" s="125"/>
      <c r="L35" s="125"/>
      <c r="M35" s="125"/>
      <c r="N35" s="125"/>
      <c r="O35" s="125"/>
      <c r="P35" s="125"/>
      <c r="Q35" s="125"/>
    </row>
    <row r="36" spans="1:17" ht="13.5" x14ac:dyDescent="0.25">
      <c r="A36" s="125"/>
      <c r="B36" s="117" t="s">
        <v>109</v>
      </c>
      <c r="C36" s="112">
        <v>0</v>
      </c>
      <c r="D36" s="112">
        <v>0.1</v>
      </c>
      <c r="E36" s="114" t="s">
        <v>52</v>
      </c>
      <c r="F36" s="302" t="s">
        <v>1087</v>
      </c>
      <c r="G36" s="113">
        <v>4</v>
      </c>
      <c r="H36" s="113"/>
      <c r="I36" s="113"/>
      <c r="J36" s="113"/>
      <c r="K36" s="125"/>
      <c r="L36" s="125"/>
      <c r="M36" s="125"/>
      <c r="N36" s="125"/>
      <c r="O36" s="125"/>
      <c r="P36" s="125"/>
      <c r="Q36" s="125"/>
    </row>
    <row r="37" spans="1:17" x14ac:dyDescent="0.2">
      <c r="A37" s="125"/>
      <c r="B37" s="280" t="s">
        <v>1000</v>
      </c>
      <c r="C37" s="136"/>
      <c r="D37" s="136"/>
      <c r="E37" s="137"/>
      <c r="F37" s="137"/>
      <c r="G37" s="137"/>
      <c r="H37" s="137"/>
      <c r="I37" s="137"/>
      <c r="J37" s="137"/>
      <c r="K37" s="125"/>
      <c r="L37" s="126"/>
      <c r="M37" s="126"/>
      <c r="N37" s="126"/>
      <c r="O37" s="126"/>
      <c r="P37" s="126"/>
      <c r="Q37" s="125"/>
    </row>
    <row r="38" spans="1:17" ht="13.5" x14ac:dyDescent="0.25">
      <c r="A38" s="125"/>
      <c r="B38" s="116" t="s">
        <v>110</v>
      </c>
      <c r="C38" s="111">
        <v>0</v>
      </c>
      <c r="D38" s="111">
        <v>500</v>
      </c>
      <c r="E38" s="113" t="s">
        <v>56</v>
      </c>
      <c r="F38" s="113" t="s">
        <v>62</v>
      </c>
      <c r="G38" s="113">
        <v>1</v>
      </c>
      <c r="H38" s="113"/>
      <c r="I38" s="113"/>
      <c r="J38" s="113"/>
      <c r="K38" s="125"/>
      <c r="L38" s="380"/>
      <c r="M38" s="381"/>
      <c r="N38" s="381"/>
      <c r="O38" s="381"/>
      <c r="P38" s="125"/>
      <c r="Q38" s="125"/>
    </row>
    <row r="39" spans="1:17" ht="13.5" x14ac:dyDescent="0.25">
      <c r="A39" s="125"/>
      <c r="B39" s="117" t="s">
        <v>111</v>
      </c>
      <c r="C39" s="112">
        <v>0</v>
      </c>
      <c r="D39" s="112">
        <v>500</v>
      </c>
      <c r="E39" s="114" t="s">
        <v>56</v>
      </c>
      <c r="F39" s="113" t="s">
        <v>62</v>
      </c>
      <c r="G39" s="113">
        <v>1</v>
      </c>
      <c r="H39" s="113"/>
      <c r="I39" s="113"/>
      <c r="J39" s="113"/>
      <c r="K39" s="125"/>
      <c r="L39" s="382"/>
      <c r="M39" s="383"/>
      <c r="N39" s="383"/>
      <c r="O39" s="383"/>
      <c r="P39" s="125"/>
      <c r="Q39" s="125"/>
    </row>
    <row r="40" spans="1:17" ht="13.5" x14ac:dyDescent="0.25">
      <c r="A40" s="125"/>
      <c r="B40" s="117" t="s">
        <v>112</v>
      </c>
      <c r="C40" s="112">
        <v>15</v>
      </c>
      <c r="D40" s="112">
        <v>9999</v>
      </c>
      <c r="E40" s="114" t="s">
        <v>56</v>
      </c>
      <c r="F40" s="113" t="s">
        <v>63</v>
      </c>
      <c r="G40" s="113">
        <v>1</v>
      </c>
      <c r="H40" s="113"/>
      <c r="I40" s="113"/>
      <c r="J40" s="113"/>
      <c r="K40" s="125"/>
      <c r="L40" s="125"/>
      <c r="M40" s="125"/>
      <c r="N40" s="125"/>
      <c r="O40" s="125"/>
      <c r="P40" s="125"/>
      <c r="Q40" s="125"/>
    </row>
    <row r="41" spans="1:17" s="283" customFormat="1" ht="13.5" x14ac:dyDescent="0.25">
      <c r="A41" s="351"/>
      <c r="B41" s="117" t="s">
        <v>1114</v>
      </c>
      <c r="C41" s="112">
        <v>15</v>
      </c>
      <c r="D41" s="112">
        <v>9999</v>
      </c>
      <c r="E41" s="114" t="s">
        <v>56</v>
      </c>
      <c r="F41" s="299" t="s">
        <v>63</v>
      </c>
      <c r="G41" s="299">
        <v>1</v>
      </c>
      <c r="H41" s="299"/>
      <c r="I41" s="299"/>
      <c r="J41" s="299"/>
      <c r="K41" s="351"/>
      <c r="L41" s="351"/>
      <c r="M41" s="351"/>
      <c r="N41" s="351"/>
      <c r="O41" s="351"/>
      <c r="P41" s="351"/>
      <c r="Q41" s="351"/>
    </row>
    <row r="42" spans="1:17" ht="13.5" x14ac:dyDescent="0.25">
      <c r="A42" s="125"/>
      <c r="B42" s="117" t="s">
        <v>113</v>
      </c>
      <c r="C42" s="112">
        <v>0</v>
      </c>
      <c r="D42" s="112">
        <v>400</v>
      </c>
      <c r="E42" s="114" t="s">
        <v>56</v>
      </c>
      <c r="F42" s="113" t="s">
        <v>62</v>
      </c>
      <c r="G42" s="113">
        <v>1</v>
      </c>
      <c r="H42" s="113"/>
      <c r="I42" s="113"/>
      <c r="J42" s="113"/>
      <c r="K42" s="125"/>
      <c r="L42" s="125"/>
      <c r="M42" s="125"/>
      <c r="N42" s="125"/>
      <c r="O42" s="125"/>
      <c r="P42" s="125"/>
      <c r="Q42" s="125"/>
    </row>
    <row r="43" spans="1:17" ht="13.5" x14ac:dyDescent="0.25">
      <c r="A43" s="125"/>
      <c r="B43" s="117" t="s">
        <v>114</v>
      </c>
      <c r="C43" s="112">
        <v>0</v>
      </c>
      <c r="D43" s="112">
        <v>500</v>
      </c>
      <c r="E43" s="114" t="s">
        <v>56</v>
      </c>
      <c r="F43" s="113" t="s">
        <v>62</v>
      </c>
      <c r="G43" s="113">
        <v>1</v>
      </c>
      <c r="H43" s="113"/>
      <c r="I43" s="113"/>
      <c r="J43" s="113"/>
      <c r="K43" s="125"/>
      <c r="L43" s="380"/>
      <c r="M43" s="381"/>
      <c r="N43" s="381"/>
      <c r="O43" s="381"/>
      <c r="P43" s="125"/>
      <c r="Q43" s="125"/>
    </row>
    <row r="44" spans="1:17" ht="13.5" x14ac:dyDescent="0.25">
      <c r="A44" s="125"/>
      <c r="B44" s="117" t="s">
        <v>115</v>
      </c>
      <c r="C44" s="118">
        <v>0</v>
      </c>
      <c r="D44" s="118">
        <v>400</v>
      </c>
      <c r="E44" s="114" t="s">
        <v>56</v>
      </c>
      <c r="F44" s="115" t="s">
        <v>62</v>
      </c>
      <c r="G44" s="115">
        <v>1</v>
      </c>
      <c r="H44" s="113"/>
      <c r="I44" s="115"/>
      <c r="J44" s="115"/>
      <c r="K44" s="125"/>
      <c r="L44" s="382"/>
      <c r="M44" s="383"/>
      <c r="N44" s="383"/>
      <c r="O44" s="383"/>
      <c r="P44" s="125"/>
      <c r="Q44" s="125"/>
    </row>
    <row r="45" spans="1:17" x14ac:dyDescent="0.2">
      <c r="A45" s="125"/>
      <c r="B45" s="280" t="s">
        <v>1001</v>
      </c>
      <c r="C45" s="136"/>
      <c r="D45" s="136"/>
      <c r="E45" s="137"/>
      <c r="F45" s="137"/>
      <c r="G45" s="137"/>
      <c r="H45" s="137"/>
      <c r="I45" s="137"/>
      <c r="J45" s="137"/>
      <c r="K45" s="125"/>
      <c r="L45" s="125"/>
      <c r="M45" s="125"/>
      <c r="N45" s="125"/>
      <c r="O45" s="125"/>
      <c r="P45" s="125"/>
      <c r="Q45" s="125"/>
    </row>
    <row r="46" spans="1:17" ht="13.5" x14ac:dyDescent="0.25">
      <c r="A46" s="125"/>
      <c r="B46" s="148" t="s">
        <v>116</v>
      </c>
      <c r="C46" s="123">
        <v>0</v>
      </c>
      <c r="D46" s="123">
        <v>1</v>
      </c>
      <c r="E46" s="155" t="s">
        <v>17</v>
      </c>
      <c r="F46" s="145" t="s">
        <v>63</v>
      </c>
      <c r="G46" s="121">
        <v>0</v>
      </c>
      <c r="H46" s="113"/>
      <c r="I46" s="121"/>
      <c r="J46" s="121"/>
      <c r="K46" s="125"/>
      <c r="L46" s="126"/>
      <c r="M46" s="126"/>
      <c r="N46" s="126"/>
      <c r="O46" s="126"/>
      <c r="P46" s="125"/>
      <c r="Q46" s="125"/>
    </row>
    <row r="47" spans="1:17" ht="13.5" x14ac:dyDescent="0.25">
      <c r="A47" s="125"/>
      <c r="B47" s="148" t="s">
        <v>117</v>
      </c>
      <c r="C47" s="123">
        <v>45</v>
      </c>
      <c r="D47" s="123">
        <v>300</v>
      </c>
      <c r="E47" s="113" t="s">
        <v>54</v>
      </c>
      <c r="F47" s="156" t="s">
        <v>63</v>
      </c>
      <c r="G47" s="138">
        <v>1</v>
      </c>
      <c r="H47" s="113">
        <v>0</v>
      </c>
      <c r="I47" s="138">
        <v>3</v>
      </c>
      <c r="J47" s="138"/>
      <c r="K47" s="125"/>
      <c r="L47" s="126"/>
      <c r="M47" s="126"/>
      <c r="N47" s="126"/>
      <c r="O47" s="126"/>
      <c r="P47" s="125"/>
      <c r="Q47" s="125"/>
    </row>
    <row r="48" spans="1:17" ht="13.5" x14ac:dyDescent="0.25">
      <c r="A48" s="125"/>
      <c r="B48" s="117" t="s">
        <v>118</v>
      </c>
      <c r="C48" s="123">
        <v>45</v>
      </c>
      <c r="D48" s="123">
        <v>300</v>
      </c>
      <c r="E48" s="113" t="s">
        <v>54</v>
      </c>
      <c r="F48" s="155" t="s">
        <v>63</v>
      </c>
      <c r="G48" s="113">
        <v>1</v>
      </c>
      <c r="H48" s="113">
        <v>0</v>
      </c>
      <c r="I48" s="113">
        <v>3</v>
      </c>
      <c r="J48" s="113"/>
      <c r="K48" s="125"/>
      <c r="L48" s="126"/>
      <c r="M48" s="126"/>
      <c r="N48" s="126"/>
      <c r="O48" s="126"/>
      <c r="P48" s="125"/>
      <c r="Q48" s="125"/>
    </row>
    <row r="49" spans="1:17" x14ac:dyDescent="0.2">
      <c r="A49" s="125"/>
      <c r="B49" s="280" t="s">
        <v>1002</v>
      </c>
      <c r="C49" s="136"/>
      <c r="D49" s="136"/>
      <c r="E49" s="137"/>
      <c r="F49" s="137"/>
      <c r="G49" s="137"/>
      <c r="H49" s="137"/>
      <c r="I49" s="137"/>
      <c r="J49" s="137"/>
      <c r="K49" s="125"/>
      <c r="L49" s="126"/>
      <c r="M49" s="126"/>
      <c r="N49" s="126"/>
      <c r="O49" s="126"/>
      <c r="P49" s="125"/>
      <c r="Q49" s="125"/>
    </row>
    <row r="50" spans="1:17" ht="13.5" x14ac:dyDescent="0.25">
      <c r="A50" s="125"/>
      <c r="B50" s="116" t="s">
        <v>119</v>
      </c>
      <c r="C50" s="111">
        <v>27</v>
      </c>
      <c r="D50" s="111">
        <v>32</v>
      </c>
      <c r="E50" s="113" t="s">
        <v>54</v>
      </c>
      <c r="F50" s="155" t="s">
        <v>62</v>
      </c>
      <c r="G50" s="113">
        <v>1</v>
      </c>
      <c r="H50" s="113"/>
      <c r="I50" s="113">
        <v>3</v>
      </c>
      <c r="J50" s="113">
        <v>5</v>
      </c>
      <c r="K50" s="125"/>
      <c r="L50" s="126"/>
      <c r="M50" s="126"/>
      <c r="N50" s="126"/>
      <c r="O50" s="126"/>
      <c r="P50" s="125"/>
      <c r="Q50" s="125"/>
    </row>
    <row r="51" spans="1:17" ht="13.5" x14ac:dyDescent="0.25">
      <c r="A51" s="125"/>
      <c r="B51" s="116" t="s">
        <v>120</v>
      </c>
      <c r="C51" s="111">
        <v>16</v>
      </c>
      <c r="D51" s="111">
        <v>19</v>
      </c>
      <c r="E51" s="113" t="s">
        <v>54</v>
      </c>
      <c r="F51" s="155" t="s">
        <v>62</v>
      </c>
      <c r="G51" s="113">
        <v>1</v>
      </c>
      <c r="H51" s="113"/>
      <c r="I51" s="113">
        <v>3</v>
      </c>
      <c r="J51" s="113">
        <v>5</v>
      </c>
      <c r="K51" s="125"/>
      <c r="L51" s="125"/>
      <c r="M51" s="125"/>
      <c r="N51" s="125"/>
      <c r="O51" s="125"/>
      <c r="P51" s="125"/>
      <c r="Q51" s="125"/>
    </row>
    <row r="52" spans="1:17" ht="13.5" x14ac:dyDescent="0.25">
      <c r="A52" s="125"/>
      <c r="B52" s="116" t="s">
        <v>121</v>
      </c>
      <c r="C52" s="111">
        <v>0</v>
      </c>
      <c r="D52" s="111">
        <v>10</v>
      </c>
      <c r="E52" s="157" t="s">
        <v>55</v>
      </c>
      <c r="F52" s="155" t="s">
        <v>62</v>
      </c>
      <c r="G52" s="113">
        <v>1</v>
      </c>
      <c r="H52" s="113"/>
      <c r="I52" s="113">
        <v>5</v>
      </c>
      <c r="J52" s="113">
        <v>1</v>
      </c>
      <c r="K52" s="125"/>
      <c r="L52" s="125"/>
      <c r="M52" s="126"/>
      <c r="N52" s="125"/>
      <c r="O52" s="125"/>
      <c r="P52" s="125"/>
      <c r="Q52" s="125"/>
    </row>
    <row r="53" spans="1:17" ht="13.5" x14ac:dyDescent="0.25">
      <c r="A53" s="125"/>
      <c r="B53" s="116" t="s">
        <v>122</v>
      </c>
      <c r="C53" s="111">
        <v>27</v>
      </c>
      <c r="D53" s="111">
        <v>32</v>
      </c>
      <c r="E53" s="113" t="s">
        <v>54</v>
      </c>
      <c r="F53" s="155" t="s">
        <v>62</v>
      </c>
      <c r="G53" s="113">
        <v>1</v>
      </c>
      <c r="H53" s="113"/>
      <c r="I53" s="113">
        <v>3</v>
      </c>
      <c r="J53" s="113">
        <v>5</v>
      </c>
      <c r="K53" s="125"/>
      <c r="L53" s="125"/>
      <c r="M53" s="125"/>
      <c r="N53" s="125"/>
      <c r="O53" s="125"/>
      <c r="P53" s="125"/>
      <c r="Q53" s="125"/>
    </row>
    <row r="54" spans="1:17" ht="13.5" x14ac:dyDescent="0.25">
      <c r="A54" s="125"/>
      <c r="B54" s="116" t="s">
        <v>123</v>
      </c>
      <c r="C54" s="111">
        <v>27</v>
      </c>
      <c r="D54" s="111">
        <v>32</v>
      </c>
      <c r="E54" s="113" t="s">
        <v>54</v>
      </c>
      <c r="F54" s="155" t="s">
        <v>62</v>
      </c>
      <c r="G54" s="113">
        <v>1</v>
      </c>
      <c r="H54" s="113"/>
      <c r="I54" s="113">
        <v>3</v>
      </c>
      <c r="J54" s="113">
        <v>5</v>
      </c>
      <c r="K54" s="125"/>
      <c r="L54" s="125"/>
      <c r="M54" s="126"/>
      <c r="N54" s="125"/>
      <c r="O54" s="125"/>
      <c r="P54" s="125"/>
      <c r="Q54" s="125"/>
    </row>
    <row r="55" spans="1:17" ht="13.5" x14ac:dyDescent="0.25">
      <c r="A55" s="125"/>
      <c r="B55" s="116" t="s">
        <v>124</v>
      </c>
      <c r="C55" s="111">
        <v>16</v>
      </c>
      <c r="D55" s="111">
        <v>19</v>
      </c>
      <c r="E55" s="113" t="s">
        <v>54</v>
      </c>
      <c r="F55" s="155" t="s">
        <v>62</v>
      </c>
      <c r="G55" s="113">
        <v>1</v>
      </c>
      <c r="H55" s="113"/>
      <c r="I55" s="113">
        <v>3</v>
      </c>
      <c r="J55" s="113">
        <v>5</v>
      </c>
      <c r="K55" s="125"/>
      <c r="L55" s="125"/>
      <c r="M55" s="125"/>
      <c r="N55" s="125"/>
      <c r="O55" s="125"/>
      <c r="P55" s="125"/>
      <c r="Q55" s="125"/>
    </row>
    <row r="56" spans="1:17" ht="13.5" x14ac:dyDescent="0.25">
      <c r="A56" s="125"/>
      <c r="B56" s="116" t="s">
        <v>125</v>
      </c>
      <c r="C56" s="111">
        <v>16</v>
      </c>
      <c r="D56" s="111">
        <v>19</v>
      </c>
      <c r="E56" s="113" t="s">
        <v>54</v>
      </c>
      <c r="F56" s="155" t="s">
        <v>62</v>
      </c>
      <c r="G56" s="113">
        <v>1</v>
      </c>
      <c r="H56" s="113"/>
      <c r="I56" s="113">
        <v>3</v>
      </c>
      <c r="J56" s="113">
        <v>5</v>
      </c>
      <c r="K56" s="125"/>
      <c r="L56" s="125"/>
      <c r="M56" s="125"/>
      <c r="N56" s="125"/>
      <c r="O56" s="125"/>
      <c r="P56" s="125"/>
      <c r="Q56" s="125"/>
    </row>
    <row r="57" spans="1:17" ht="13.5" x14ac:dyDescent="0.25">
      <c r="A57" s="125"/>
      <c r="B57" s="116" t="s">
        <v>126</v>
      </c>
      <c r="C57" s="111">
        <v>0</v>
      </c>
      <c r="D57" s="111">
        <v>10</v>
      </c>
      <c r="E57" s="157" t="s">
        <v>55</v>
      </c>
      <c r="F57" s="155" t="s">
        <v>62</v>
      </c>
      <c r="G57" s="113">
        <v>1</v>
      </c>
      <c r="H57" s="113"/>
      <c r="I57" s="113">
        <v>5</v>
      </c>
      <c r="J57" s="113">
        <v>1</v>
      </c>
      <c r="K57" s="125"/>
      <c r="L57" s="125"/>
      <c r="M57" s="125"/>
      <c r="N57" s="125"/>
      <c r="O57" s="125"/>
      <c r="P57" s="125"/>
      <c r="Q57" s="125"/>
    </row>
    <row r="58" spans="1:17" ht="13.5" x14ac:dyDescent="0.25">
      <c r="A58" s="125"/>
      <c r="B58" s="117" t="s">
        <v>127</v>
      </c>
      <c r="C58" s="112">
        <v>0</v>
      </c>
      <c r="D58" s="112">
        <v>10</v>
      </c>
      <c r="E58" s="157" t="s">
        <v>55</v>
      </c>
      <c r="F58" s="155" t="s">
        <v>62</v>
      </c>
      <c r="G58" s="113">
        <v>1</v>
      </c>
      <c r="H58" s="113"/>
      <c r="I58" s="113">
        <v>5</v>
      </c>
      <c r="J58" s="113">
        <v>1</v>
      </c>
      <c r="K58" s="125"/>
      <c r="L58" s="125"/>
      <c r="M58" s="125"/>
      <c r="N58" s="125"/>
      <c r="O58" s="125"/>
      <c r="P58" s="125"/>
      <c r="Q58" s="125"/>
    </row>
    <row r="59" spans="1:17" x14ac:dyDescent="0.2">
      <c r="A59" s="125"/>
      <c r="B59" s="280" t="s">
        <v>1003</v>
      </c>
      <c r="C59" s="136"/>
      <c r="D59" s="136"/>
      <c r="E59" s="137"/>
      <c r="F59" s="137"/>
      <c r="G59" s="137"/>
      <c r="H59" s="137"/>
      <c r="I59" s="137"/>
      <c r="J59" s="137"/>
      <c r="K59" s="125"/>
      <c r="L59" s="380"/>
      <c r="M59" s="381"/>
      <c r="N59" s="381"/>
      <c r="O59" s="381"/>
      <c r="P59" s="125"/>
      <c r="Q59" s="125"/>
    </row>
    <row r="60" spans="1:17" ht="13.5" x14ac:dyDescent="0.25">
      <c r="A60" s="125"/>
      <c r="B60" s="116" t="s">
        <v>128</v>
      </c>
      <c r="C60" s="111">
        <v>1</v>
      </c>
      <c r="D60" s="111">
        <v>1</v>
      </c>
      <c r="E60" s="155" t="s">
        <v>17</v>
      </c>
      <c r="F60" s="155" t="s">
        <v>62</v>
      </c>
      <c r="G60" s="113">
        <v>0</v>
      </c>
      <c r="H60" s="113"/>
      <c r="I60" s="113">
        <v>3</v>
      </c>
      <c r="J60" s="113">
        <v>5</v>
      </c>
      <c r="K60" s="125"/>
      <c r="L60" s="382"/>
      <c r="M60" s="383"/>
      <c r="N60" s="383"/>
      <c r="O60" s="383"/>
      <c r="P60" s="125"/>
      <c r="Q60" s="125"/>
    </row>
    <row r="61" spans="1:17" ht="13.5" x14ac:dyDescent="0.25">
      <c r="A61" s="125"/>
      <c r="B61" s="116" t="s">
        <v>129</v>
      </c>
      <c r="C61" s="111">
        <v>1</v>
      </c>
      <c r="D61" s="111">
        <v>1</v>
      </c>
      <c r="E61" s="155" t="s">
        <v>17</v>
      </c>
      <c r="F61" s="155" t="s">
        <v>62</v>
      </c>
      <c r="G61" s="113">
        <v>0</v>
      </c>
      <c r="H61" s="113"/>
      <c r="I61" s="113">
        <v>3</v>
      </c>
      <c r="J61" s="113">
        <v>5</v>
      </c>
      <c r="K61" s="125"/>
      <c r="L61" s="125"/>
      <c r="M61" s="125"/>
      <c r="N61" s="125"/>
      <c r="O61" s="125"/>
      <c r="P61" s="125"/>
      <c r="Q61" s="125"/>
    </row>
    <row r="62" spans="1:17" ht="13.5" x14ac:dyDescent="0.25">
      <c r="A62" s="125"/>
      <c r="B62" s="116" t="s">
        <v>130</v>
      </c>
      <c r="C62" s="111">
        <v>0</v>
      </c>
      <c r="D62" s="111">
        <v>1</v>
      </c>
      <c r="E62" s="155" t="s">
        <v>17</v>
      </c>
      <c r="F62" s="155" t="s">
        <v>62</v>
      </c>
      <c r="G62" s="113">
        <v>0</v>
      </c>
      <c r="H62" s="113"/>
      <c r="I62" s="113">
        <v>5</v>
      </c>
      <c r="J62" s="113"/>
      <c r="K62" s="125"/>
      <c r="L62" s="126"/>
      <c r="M62" s="126"/>
      <c r="N62" s="126"/>
      <c r="O62" s="126"/>
      <c r="P62" s="125"/>
      <c r="Q62" s="125"/>
    </row>
    <row r="63" spans="1:17" ht="13.5" x14ac:dyDescent="0.25">
      <c r="A63" s="125"/>
      <c r="B63" s="117" t="s">
        <v>132</v>
      </c>
      <c r="C63" s="112">
        <v>0</v>
      </c>
      <c r="D63" s="112">
        <v>1</v>
      </c>
      <c r="E63" s="155" t="s">
        <v>17</v>
      </c>
      <c r="F63" s="155" t="s">
        <v>62</v>
      </c>
      <c r="G63" s="113">
        <v>0</v>
      </c>
      <c r="H63" s="113"/>
      <c r="I63" s="113">
        <v>5</v>
      </c>
      <c r="J63" s="113"/>
      <c r="K63" s="125"/>
      <c r="L63" s="126"/>
      <c r="M63" s="126"/>
      <c r="N63" s="126"/>
      <c r="O63" s="126"/>
      <c r="P63" s="125"/>
      <c r="Q63" s="125"/>
    </row>
    <row r="64" spans="1:17" x14ac:dyDescent="0.2">
      <c r="A64" s="125"/>
      <c r="B64" s="280" t="s">
        <v>1004</v>
      </c>
      <c r="C64" s="154"/>
      <c r="D64" s="154"/>
      <c r="E64" s="147"/>
      <c r="F64" s="147"/>
      <c r="G64" s="147"/>
      <c r="H64" s="147"/>
      <c r="I64" s="147"/>
      <c r="J64" s="147"/>
      <c r="K64" s="125"/>
      <c r="L64" s="126"/>
      <c r="M64" s="126"/>
      <c r="N64" s="126"/>
      <c r="O64" s="126"/>
      <c r="P64" s="125"/>
      <c r="Q64" s="125"/>
    </row>
    <row r="65" spans="1:17" ht="13.5" x14ac:dyDescent="0.25">
      <c r="A65" s="125"/>
      <c r="B65" s="116" t="s">
        <v>133</v>
      </c>
      <c r="C65" s="111">
        <v>15.5</v>
      </c>
      <c r="D65" s="111">
        <v>20.5</v>
      </c>
      <c r="E65" s="113" t="s">
        <v>51</v>
      </c>
      <c r="F65" s="113" t="s">
        <v>62</v>
      </c>
      <c r="G65" s="113">
        <v>1</v>
      </c>
      <c r="H65" s="113"/>
      <c r="I65" s="113"/>
      <c r="J65" s="113">
        <v>3</v>
      </c>
      <c r="K65" s="125"/>
      <c r="L65" s="126"/>
      <c r="M65" s="126"/>
      <c r="N65" s="126"/>
      <c r="O65" s="126"/>
      <c r="P65" s="125"/>
      <c r="Q65" s="125"/>
    </row>
    <row r="66" spans="1:17" ht="13.5" x14ac:dyDescent="0.25">
      <c r="A66" s="125"/>
      <c r="B66" s="116" t="s">
        <v>134</v>
      </c>
      <c r="C66" s="111">
        <v>15.5</v>
      </c>
      <c r="D66" s="111">
        <v>20.5</v>
      </c>
      <c r="E66" s="155" t="s">
        <v>51</v>
      </c>
      <c r="F66" s="155" t="s">
        <v>62</v>
      </c>
      <c r="G66" s="113">
        <v>1</v>
      </c>
      <c r="H66" s="113"/>
      <c r="I66" s="113"/>
      <c r="J66" s="113">
        <v>3</v>
      </c>
      <c r="K66" s="125"/>
      <c r="L66" s="126"/>
      <c r="M66" s="126"/>
      <c r="N66" s="126"/>
      <c r="O66" s="126"/>
      <c r="P66" s="125"/>
      <c r="Q66" s="125"/>
    </row>
    <row r="67" spans="1:17" ht="13.5" x14ac:dyDescent="0.25">
      <c r="A67" s="125"/>
      <c r="B67" s="116" t="s">
        <v>135</v>
      </c>
      <c r="C67" s="111">
        <v>7</v>
      </c>
      <c r="D67" s="111">
        <v>10</v>
      </c>
      <c r="E67" s="155" t="s">
        <v>51</v>
      </c>
      <c r="F67" s="155" t="s">
        <v>62</v>
      </c>
      <c r="G67" s="113">
        <v>1</v>
      </c>
      <c r="H67" s="113"/>
      <c r="I67" s="113"/>
      <c r="J67" s="113">
        <v>5</v>
      </c>
      <c r="K67" s="125"/>
      <c r="L67" s="125"/>
      <c r="M67" s="125"/>
      <c r="N67" s="125"/>
      <c r="O67" s="125"/>
      <c r="P67" s="125"/>
      <c r="Q67" s="125"/>
    </row>
    <row r="68" spans="1:17" ht="13.5" x14ac:dyDescent="0.25">
      <c r="A68" s="125"/>
      <c r="B68" s="116" t="s">
        <v>136</v>
      </c>
      <c r="C68" s="111">
        <v>-1</v>
      </c>
      <c r="D68" s="111">
        <v>2.8</v>
      </c>
      <c r="E68" s="155" t="s">
        <v>51</v>
      </c>
      <c r="F68" s="155" t="s">
        <v>62</v>
      </c>
      <c r="G68" s="113">
        <v>1</v>
      </c>
      <c r="H68" s="113"/>
      <c r="I68" s="113"/>
      <c r="J68" s="113">
        <v>5</v>
      </c>
      <c r="K68" s="125"/>
      <c r="L68" s="125"/>
      <c r="M68" s="126"/>
      <c r="N68" s="125"/>
      <c r="O68" s="125"/>
      <c r="P68" s="125"/>
      <c r="Q68" s="125"/>
    </row>
    <row r="69" spans="1:17" ht="13.5" x14ac:dyDescent="0.25">
      <c r="A69" s="125"/>
      <c r="B69" s="116" t="s">
        <v>137</v>
      </c>
      <c r="C69" s="111">
        <v>15.5</v>
      </c>
      <c r="D69" s="111">
        <v>20.5</v>
      </c>
      <c r="E69" s="113" t="s">
        <v>51</v>
      </c>
      <c r="F69" s="113" t="s">
        <v>62</v>
      </c>
      <c r="G69" s="113">
        <v>1</v>
      </c>
      <c r="H69" s="113"/>
      <c r="I69" s="113"/>
      <c r="J69" s="113">
        <v>3</v>
      </c>
      <c r="K69" s="125"/>
      <c r="L69" s="125"/>
      <c r="M69" s="125"/>
      <c r="N69" s="125"/>
      <c r="O69" s="125"/>
      <c r="P69" s="125"/>
      <c r="Q69" s="125"/>
    </row>
    <row r="70" spans="1:17" ht="13.5" x14ac:dyDescent="0.25">
      <c r="A70" s="125"/>
      <c r="B70" s="116" t="s">
        <v>138</v>
      </c>
      <c r="C70" s="111">
        <v>15.5</v>
      </c>
      <c r="D70" s="111">
        <v>20.5</v>
      </c>
      <c r="E70" s="155" t="s">
        <v>51</v>
      </c>
      <c r="F70" s="155" t="s">
        <v>62</v>
      </c>
      <c r="G70" s="113">
        <v>1</v>
      </c>
      <c r="H70" s="113"/>
      <c r="I70" s="113"/>
      <c r="J70" s="113">
        <v>3</v>
      </c>
      <c r="K70" s="125"/>
      <c r="L70" s="126"/>
      <c r="M70" s="126"/>
      <c r="N70" s="126"/>
      <c r="O70" s="126"/>
      <c r="P70" s="125"/>
      <c r="Q70" s="125"/>
    </row>
    <row r="71" spans="1:17" ht="13.5" x14ac:dyDescent="0.25">
      <c r="A71" s="125"/>
      <c r="B71" s="116" t="s">
        <v>139</v>
      </c>
      <c r="C71" s="111">
        <v>15.5</v>
      </c>
      <c r="D71" s="111">
        <v>20.5</v>
      </c>
      <c r="E71" s="113" t="s">
        <v>51</v>
      </c>
      <c r="F71" s="113" t="s">
        <v>62</v>
      </c>
      <c r="G71" s="113">
        <v>1</v>
      </c>
      <c r="H71" s="113"/>
      <c r="I71" s="113"/>
      <c r="J71" s="113">
        <v>3</v>
      </c>
      <c r="K71" s="125"/>
      <c r="L71" s="126"/>
      <c r="M71" s="126"/>
      <c r="N71" s="126"/>
      <c r="O71" s="126"/>
      <c r="P71" s="125"/>
      <c r="Q71" s="125"/>
    </row>
    <row r="72" spans="1:17" ht="13.5" x14ac:dyDescent="0.25">
      <c r="A72" s="125"/>
      <c r="B72" s="116" t="s">
        <v>140</v>
      </c>
      <c r="C72" s="111">
        <v>15.5</v>
      </c>
      <c r="D72" s="111">
        <v>20.5</v>
      </c>
      <c r="E72" s="155" t="s">
        <v>51</v>
      </c>
      <c r="F72" s="155" t="s">
        <v>62</v>
      </c>
      <c r="G72" s="113">
        <v>1</v>
      </c>
      <c r="H72" s="113"/>
      <c r="I72" s="113"/>
      <c r="J72" s="113">
        <v>3</v>
      </c>
      <c r="K72" s="125"/>
      <c r="L72" s="126"/>
      <c r="M72" s="126"/>
      <c r="N72" s="126"/>
      <c r="O72" s="126"/>
      <c r="P72" s="125"/>
      <c r="Q72" s="125"/>
    </row>
    <row r="73" spans="1:17" ht="13.5" x14ac:dyDescent="0.25">
      <c r="A73" s="125"/>
      <c r="B73" s="116" t="s">
        <v>141</v>
      </c>
      <c r="C73" s="111">
        <v>7</v>
      </c>
      <c r="D73" s="111">
        <v>10</v>
      </c>
      <c r="E73" s="155" t="s">
        <v>51</v>
      </c>
      <c r="F73" s="155" t="s">
        <v>62</v>
      </c>
      <c r="G73" s="113">
        <v>1</v>
      </c>
      <c r="H73" s="113"/>
      <c r="I73" s="113"/>
      <c r="J73" s="113">
        <v>5</v>
      </c>
      <c r="K73" s="125"/>
      <c r="L73" s="126"/>
      <c r="M73" s="126"/>
      <c r="N73" s="126"/>
      <c r="O73" s="126"/>
      <c r="P73" s="125"/>
      <c r="Q73" s="125"/>
    </row>
    <row r="74" spans="1:17" ht="13.5" x14ac:dyDescent="0.25">
      <c r="A74" s="125"/>
      <c r="B74" s="117" t="s">
        <v>142</v>
      </c>
      <c r="C74" s="111">
        <v>7</v>
      </c>
      <c r="D74" s="111">
        <v>10</v>
      </c>
      <c r="E74" s="155" t="s">
        <v>51</v>
      </c>
      <c r="F74" s="155" t="s">
        <v>62</v>
      </c>
      <c r="G74" s="113">
        <v>1</v>
      </c>
      <c r="H74" s="113"/>
      <c r="I74" s="113"/>
      <c r="J74" s="113">
        <v>5</v>
      </c>
      <c r="K74" s="125"/>
      <c r="L74" s="126"/>
      <c r="M74" s="126"/>
      <c r="N74" s="126"/>
      <c r="O74" s="126"/>
      <c r="P74" s="125"/>
      <c r="Q74" s="125"/>
    </row>
    <row r="75" spans="1:17" ht="13.5" x14ac:dyDescent="0.25">
      <c r="A75" s="125"/>
      <c r="B75" s="117" t="s">
        <v>143</v>
      </c>
      <c r="C75" s="111">
        <v>-1</v>
      </c>
      <c r="D75" s="111">
        <v>2.8</v>
      </c>
      <c r="E75" s="155" t="s">
        <v>51</v>
      </c>
      <c r="F75" s="155" t="s">
        <v>62</v>
      </c>
      <c r="G75" s="113">
        <v>1</v>
      </c>
      <c r="H75" s="113"/>
      <c r="I75" s="113"/>
      <c r="J75" s="113">
        <v>5</v>
      </c>
      <c r="K75" s="125"/>
      <c r="L75" s="126"/>
      <c r="M75" s="126"/>
      <c r="N75" s="126"/>
      <c r="O75" s="126"/>
      <c r="P75" s="125"/>
      <c r="Q75" s="125"/>
    </row>
    <row r="76" spans="1:17" ht="13.5" x14ac:dyDescent="0.25">
      <c r="A76" s="125"/>
      <c r="B76" s="146" t="s">
        <v>144</v>
      </c>
      <c r="C76" s="143">
        <v>-1</v>
      </c>
      <c r="D76" s="144">
        <v>2.8</v>
      </c>
      <c r="E76" s="119" t="s">
        <v>51</v>
      </c>
      <c r="F76" s="113" t="s">
        <v>62</v>
      </c>
      <c r="G76" s="142">
        <v>1</v>
      </c>
      <c r="H76" s="113"/>
      <c r="I76" s="272"/>
      <c r="J76" s="272">
        <v>5</v>
      </c>
      <c r="K76" s="125"/>
      <c r="L76" s="126"/>
      <c r="M76" s="126"/>
      <c r="N76" s="126"/>
      <c r="O76" s="126"/>
      <c r="P76" s="125"/>
      <c r="Q76" s="125"/>
    </row>
    <row r="77" spans="1:17" x14ac:dyDescent="0.2">
      <c r="A77" s="125"/>
      <c r="B77" s="280" t="s">
        <v>1005</v>
      </c>
      <c r="C77" s="136"/>
      <c r="D77" s="136"/>
      <c r="E77" s="137"/>
      <c r="F77" s="137"/>
      <c r="G77" s="137"/>
      <c r="H77" s="137"/>
      <c r="I77" s="137"/>
      <c r="J77" s="137"/>
      <c r="K77" s="125"/>
      <c r="L77" s="126"/>
      <c r="M77" s="126"/>
      <c r="N77" s="126"/>
      <c r="O77" s="126"/>
      <c r="P77" s="125"/>
      <c r="Q77" s="125"/>
    </row>
    <row r="78" spans="1:17" ht="13.5" x14ac:dyDescent="0.25">
      <c r="A78" s="125"/>
      <c r="B78" s="148" t="s">
        <v>145</v>
      </c>
      <c r="C78" s="123">
        <v>0</v>
      </c>
      <c r="D78" s="123">
        <v>1</v>
      </c>
      <c r="E78" s="155" t="s">
        <v>17</v>
      </c>
      <c r="F78" s="302" t="s">
        <v>62</v>
      </c>
      <c r="G78" s="113">
        <v>0</v>
      </c>
      <c r="H78" s="113"/>
      <c r="I78" s="113"/>
      <c r="J78" s="113"/>
      <c r="K78" s="125"/>
      <c r="L78" s="126"/>
      <c r="M78" s="126"/>
      <c r="N78" s="126"/>
      <c r="O78" s="126"/>
      <c r="P78" s="125"/>
      <c r="Q78" s="125"/>
    </row>
    <row r="79" spans="1:17" ht="13.5" x14ac:dyDescent="0.25">
      <c r="A79" s="125"/>
      <c r="B79" s="148" t="s">
        <v>146</v>
      </c>
      <c r="C79" s="123">
        <v>1</v>
      </c>
      <c r="D79" s="123">
        <v>5</v>
      </c>
      <c r="E79" s="155" t="s">
        <v>17</v>
      </c>
      <c r="F79" s="302" t="s">
        <v>62</v>
      </c>
      <c r="G79" s="113">
        <v>0</v>
      </c>
      <c r="H79" s="113"/>
      <c r="I79" s="113"/>
      <c r="J79" s="113">
        <v>5</v>
      </c>
      <c r="K79" s="125"/>
      <c r="L79" s="126"/>
      <c r="M79" s="126"/>
      <c r="N79" s="126"/>
      <c r="O79" s="126"/>
      <c r="P79" s="125"/>
      <c r="Q79" s="125"/>
    </row>
    <row r="80" spans="1:17" ht="13.5" x14ac:dyDescent="0.25">
      <c r="A80" s="125"/>
      <c r="B80" s="148" t="s">
        <v>147</v>
      </c>
      <c r="C80" s="123">
        <v>88</v>
      </c>
      <c r="D80" s="123">
        <v>105</v>
      </c>
      <c r="E80" s="155" t="s">
        <v>56</v>
      </c>
      <c r="F80" s="155" t="s">
        <v>62</v>
      </c>
      <c r="G80" s="113">
        <v>1</v>
      </c>
      <c r="H80" s="113"/>
      <c r="I80" s="113"/>
      <c r="J80" s="113">
        <v>5</v>
      </c>
      <c r="K80" s="125"/>
      <c r="L80" s="126"/>
      <c r="M80" s="126"/>
      <c r="N80" s="126"/>
      <c r="O80" s="126"/>
      <c r="P80" s="125"/>
      <c r="Q80" s="125"/>
    </row>
    <row r="81" spans="1:17" ht="13.5" x14ac:dyDescent="0.25">
      <c r="A81" s="125"/>
      <c r="B81" s="148" t="s">
        <v>148</v>
      </c>
      <c r="C81" s="123">
        <v>6</v>
      </c>
      <c r="D81" s="123">
        <v>20</v>
      </c>
      <c r="E81" s="155" t="s">
        <v>56</v>
      </c>
      <c r="F81" s="155" t="s">
        <v>62</v>
      </c>
      <c r="G81" s="113">
        <v>1</v>
      </c>
      <c r="H81" s="113">
        <v>-1</v>
      </c>
      <c r="I81" s="113"/>
      <c r="J81" s="113">
        <v>3</v>
      </c>
      <c r="K81" s="125"/>
      <c r="L81" s="126"/>
      <c r="M81" s="126"/>
      <c r="N81" s="126"/>
      <c r="O81" s="126"/>
      <c r="P81" s="125"/>
      <c r="Q81" s="125"/>
    </row>
    <row r="82" spans="1:17" ht="13.5" x14ac:dyDescent="0.25">
      <c r="A82" s="125"/>
      <c r="B82" s="148" t="s">
        <v>149</v>
      </c>
      <c r="C82" s="123">
        <v>6</v>
      </c>
      <c r="D82" s="123">
        <v>20</v>
      </c>
      <c r="E82" s="155" t="s">
        <v>56</v>
      </c>
      <c r="F82" s="155" t="s">
        <v>62</v>
      </c>
      <c r="G82" s="113">
        <v>1</v>
      </c>
      <c r="H82" s="113">
        <v>-1</v>
      </c>
      <c r="I82" s="113"/>
      <c r="J82" s="113">
        <v>3</v>
      </c>
      <c r="K82" s="125"/>
      <c r="L82" s="126"/>
      <c r="M82" s="126"/>
      <c r="N82" s="126"/>
      <c r="O82" s="126"/>
      <c r="P82" s="125"/>
      <c r="Q82" s="125"/>
    </row>
    <row r="83" spans="1:17" ht="13.5" x14ac:dyDescent="0.25">
      <c r="A83" s="125"/>
      <c r="B83" s="148" t="s">
        <v>150</v>
      </c>
      <c r="C83" s="123">
        <v>6</v>
      </c>
      <c r="D83" s="123">
        <v>12</v>
      </c>
      <c r="E83" s="155" t="s">
        <v>56</v>
      </c>
      <c r="F83" s="155" t="s">
        <v>62</v>
      </c>
      <c r="G83" s="113">
        <v>1</v>
      </c>
      <c r="H83" s="113">
        <v>-1</v>
      </c>
      <c r="I83" s="113"/>
      <c r="J83" s="113">
        <v>3</v>
      </c>
      <c r="K83" s="125"/>
      <c r="L83" s="126"/>
      <c r="M83" s="126"/>
      <c r="N83" s="126"/>
      <c r="O83" s="126"/>
      <c r="P83" s="125"/>
      <c r="Q83" s="125"/>
    </row>
    <row r="84" spans="1:17" ht="13.5" x14ac:dyDescent="0.25">
      <c r="A84" s="125"/>
      <c r="B84" s="148" t="s">
        <v>151</v>
      </c>
      <c r="C84" s="123">
        <v>6</v>
      </c>
      <c r="D84" s="123">
        <v>12</v>
      </c>
      <c r="E84" s="155" t="s">
        <v>56</v>
      </c>
      <c r="F84" s="155" t="s">
        <v>62</v>
      </c>
      <c r="G84" s="113">
        <v>1</v>
      </c>
      <c r="H84" s="113">
        <v>-1</v>
      </c>
      <c r="I84" s="113"/>
      <c r="J84" s="113">
        <v>3</v>
      </c>
      <c r="K84" s="125"/>
      <c r="L84" s="126"/>
      <c r="M84" s="126"/>
      <c r="N84" s="126"/>
      <c r="O84" s="126"/>
      <c r="P84" s="125"/>
      <c r="Q84" s="125"/>
    </row>
    <row r="85" spans="1:17" ht="13.5" x14ac:dyDescent="0.25">
      <c r="A85" s="125"/>
      <c r="B85" s="148" t="s">
        <v>152</v>
      </c>
      <c r="C85" s="123">
        <v>6</v>
      </c>
      <c r="D85" s="123">
        <v>256</v>
      </c>
      <c r="E85" s="155" t="s">
        <v>56</v>
      </c>
      <c r="F85" s="155" t="s">
        <v>62</v>
      </c>
      <c r="G85" s="113">
        <v>1</v>
      </c>
      <c r="H85" s="113"/>
      <c r="I85" s="113"/>
      <c r="J85" s="113">
        <v>3</v>
      </c>
      <c r="K85" s="125"/>
      <c r="L85" s="126"/>
      <c r="M85" s="126"/>
      <c r="N85" s="126"/>
      <c r="O85" s="126"/>
      <c r="P85" s="125"/>
      <c r="Q85" s="125"/>
    </row>
    <row r="86" spans="1:17" ht="13.5" x14ac:dyDescent="0.25">
      <c r="A86" s="125"/>
      <c r="B86" s="148" t="s">
        <v>153</v>
      </c>
      <c r="C86" s="123">
        <v>15</v>
      </c>
      <c r="D86" s="123">
        <v>10000</v>
      </c>
      <c r="E86" s="155" t="s">
        <v>56</v>
      </c>
      <c r="F86" s="155" t="s">
        <v>62</v>
      </c>
      <c r="G86" s="113">
        <v>1</v>
      </c>
      <c r="H86" s="113">
        <v>-1</v>
      </c>
      <c r="I86" s="113"/>
      <c r="J86" s="113">
        <v>5</v>
      </c>
      <c r="K86" s="125"/>
      <c r="L86" s="126"/>
      <c r="M86" s="126"/>
      <c r="N86" s="126"/>
      <c r="O86" s="126"/>
      <c r="P86" s="125"/>
      <c r="Q86" s="125"/>
    </row>
    <row r="87" spans="1:17" ht="13.5" x14ac:dyDescent="0.25">
      <c r="A87" s="125"/>
      <c r="B87" s="148" t="s">
        <v>154</v>
      </c>
      <c r="C87" s="123">
        <v>0</v>
      </c>
      <c r="D87" s="123">
        <v>1</v>
      </c>
      <c r="E87" s="155" t="s">
        <v>17</v>
      </c>
      <c r="F87" s="155" t="s">
        <v>62</v>
      </c>
      <c r="G87" s="113">
        <v>1</v>
      </c>
      <c r="H87" s="113"/>
      <c r="I87" s="113"/>
      <c r="J87" s="113"/>
      <c r="K87" s="125"/>
      <c r="L87" s="126"/>
      <c r="M87" s="126"/>
      <c r="N87" s="126"/>
      <c r="O87" s="126"/>
      <c r="P87" s="125"/>
      <c r="Q87" s="125"/>
    </row>
    <row r="88" spans="1:17" ht="13.5" x14ac:dyDescent="0.25">
      <c r="A88" s="125"/>
      <c r="B88" s="148" t="s">
        <v>155</v>
      </c>
      <c r="C88" s="123">
        <v>1</v>
      </c>
      <c r="D88" s="123">
        <v>4</v>
      </c>
      <c r="E88" s="155" t="s">
        <v>17</v>
      </c>
      <c r="F88" s="155" t="s">
        <v>62</v>
      </c>
      <c r="G88" s="113">
        <v>1</v>
      </c>
      <c r="H88" s="113"/>
      <c r="I88" s="113"/>
      <c r="J88" s="113">
        <v>5</v>
      </c>
      <c r="K88" s="125"/>
      <c r="L88" s="126"/>
      <c r="M88" s="126"/>
      <c r="N88" s="126"/>
      <c r="O88" s="126"/>
      <c r="P88" s="125"/>
      <c r="Q88" s="125"/>
    </row>
    <row r="89" spans="1:17" ht="13.5" x14ac:dyDescent="0.25">
      <c r="A89" s="125"/>
      <c r="B89" s="148" t="s">
        <v>156</v>
      </c>
      <c r="C89" s="123">
        <v>88</v>
      </c>
      <c r="D89" s="123">
        <v>105</v>
      </c>
      <c r="E89" s="155" t="s">
        <v>56</v>
      </c>
      <c r="F89" s="155" t="s">
        <v>62</v>
      </c>
      <c r="G89" s="113">
        <v>1</v>
      </c>
      <c r="H89" s="113"/>
      <c r="I89" s="113"/>
      <c r="J89" s="113">
        <v>5</v>
      </c>
      <c r="K89" s="125"/>
      <c r="L89" s="126"/>
      <c r="M89" s="126"/>
      <c r="N89" s="126"/>
      <c r="O89" s="126"/>
      <c r="P89" s="125"/>
      <c r="Q89" s="125"/>
    </row>
    <row r="90" spans="1:17" ht="13.5" x14ac:dyDescent="0.25">
      <c r="A90" s="125"/>
      <c r="B90" s="148" t="s">
        <v>157</v>
      </c>
      <c r="C90" s="123">
        <v>6</v>
      </c>
      <c r="D90" s="123">
        <v>20</v>
      </c>
      <c r="E90" s="155" t="s">
        <v>56</v>
      </c>
      <c r="F90" s="155" t="s">
        <v>62</v>
      </c>
      <c r="G90" s="113">
        <v>1</v>
      </c>
      <c r="H90" s="113">
        <v>-1</v>
      </c>
      <c r="I90" s="113"/>
      <c r="J90" s="113">
        <v>3</v>
      </c>
      <c r="K90" s="125"/>
      <c r="L90" s="126"/>
      <c r="M90" s="126"/>
      <c r="N90" s="126"/>
      <c r="O90" s="126"/>
      <c r="P90" s="125"/>
      <c r="Q90" s="125"/>
    </row>
    <row r="91" spans="1:17" ht="13.5" x14ac:dyDescent="0.25">
      <c r="A91" s="125"/>
      <c r="B91" s="148" t="s">
        <v>158</v>
      </c>
      <c r="C91" s="123">
        <v>6</v>
      </c>
      <c r="D91" s="123">
        <v>20</v>
      </c>
      <c r="E91" s="155" t="s">
        <v>56</v>
      </c>
      <c r="F91" s="155" t="s">
        <v>62</v>
      </c>
      <c r="G91" s="113">
        <v>1</v>
      </c>
      <c r="H91" s="113">
        <v>-1</v>
      </c>
      <c r="I91" s="113"/>
      <c r="J91" s="113">
        <v>3</v>
      </c>
      <c r="K91" s="125"/>
      <c r="L91" s="126"/>
      <c r="M91" s="126"/>
      <c r="N91" s="126"/>
      <c r="O91" s="126"/>
      <c r="P91" s="126"/>
      <c r="Q91" s="125"/>
    </row>
    <row r="92" spans="1:17" ht="13.5" x14ac:dyDescent="0.25">
      <c r="A92" s="125"/>
      <c r="B92" s="148" t="s">
        <v>159</v>
      </c>
      <c r="C92" s="123">
        <v>6</v>
      </c>
      <c r="D92" s="123">
        <v>12</v>
      </c>
      <c r="E92" s="155" t="s">
        <v>56</v>
      </c>
      <c r="F92" s="155" t="s">
        <v>62</v>
      </c>
      <c r="G92" s="113">
        <v>1</v>
      </c>
      <c r="H92" s="113">
        <v>-1</v>
      </c>
      <c r="I92" s="113"/>
      <c r="J92" s="113">
        <v>3</v>
      </c>
      <c r="K92" s="125"/>
      <c r="L92" s="126"/>
      <c r="M92" s="126"/>
      <c r="N92" s="126"/>
      <c r="O92" s="126"/>
      <c r="P92" s="126"/>
      <c r="Q92" s="125"/>
    </row>
    <row r="93" spans="1:17" ht="13.5" x14ac:dyDescent="0.25">
      <c r="A93" s="125"/>
      <c r="B93" s="148" t="s">
        <v>160</v>
      </c>
      <c r="C93" s="123">
        <v>6</v>
      </c>
      <c r="D93" s="123">
        <v>12</v>
      </c>
      <c r="E93" s="155" t="s">
        <v>56</v>
      </c>
      <c r="F93" s="155" t="s">
        <v>62</v>
      </c>
      <c r="G93" s="113">
        <v>1</v>
      </c>
      <c r="H93" s="113">
        <v>-1</v>
      </c>
      <c r="I93" s="113"/>
      <c r="J93" s="113">
        <v>3</v>
      </c>
      <c r="K93" s="125"/>
      <c r="L93" s="126"/>
      <c r="M93" s="126"/>
      <c r="N93" s="126"/>
      <c r="O93" s="126"/>
      <c r="P93" s="126"/>
      <c r="Q93" s="125"/>
    </row>
    <row r="94" spans="1:17" ht="13.5" x14ac:dyDescent="0.25">
      <c r="A94" s="125"/>
      <c r="B94" s="148" t="s">
        <v>161</v>
      </c>
      <c r="C94" s="123">
        <v>6</v>
      </c>
      <c r="D94" s="123">
        <v>256</v>
      </c>
      <c r="E94" s="155" t="s">
        <v>56</v>
      </c>
      <c r="F94" s="155" t="s">
        <v>62</v>
      </c>
      <c r="G94" s="113">
        <v>1</v>
      </c>
      <c r="H94" s="113"/>
      <c r="I94" s="113"/>
      <c r="J94" s="113">
        <v>3</v>
      </c>
      <c r="K94" s="125"/>
      <c r="L94" s="126"/>
      <c r="M94" s="126"/>
      <c r="N94" s="126"/>
      <c r="O94" s="126"/>
      <c r="P94" s="126"/>
      <c r="Q94" s="125"/>
    </row>
    <row r="95" spans="1:17" ht="13.5" x14ac:dyDescent="0.25">
      <c r="A95" s="125"/>
      <c r="B95" s="148" t="s">
        <v>162</v>
      </c>
      <c r="C95" s="123">
        <v>15</v>
      </c>
      <c r="D95" s="123">
        <v>10000</v>
      </c>
      <c r="E95" s="155" t="s">
        <v>56</v>
      </c>
      <c r="F95" s="155" t="s">
        <v>62</v>
      </c>
      <c r="G95" s="113">
        <v>1</v>
      </c>
      <c r="H95" s="113">
        <v>-1</v>
      </c>
      <c r="I95" s="113"/>
      <c r="J95" s="113">
        <v>5</v>
      </c>
      <c r="K95" s="125"/>
      <c r="L95" s="126"/>
      <c r="M95" s="126"/>
      <c r="N95" s="126"/>
      <c r="O95" s="126"/>
      <c r="P95" s="126"/>
      <c r="Q95" s="125"/>
    </row>
    <row r="96" spans="1:17" ht="13.5" x14ac:dyDescent="0.25">
      <c r="A96" s="125"/>
      <c r="B96" s="148" t="s">
        <v>163</v>
      </c>
      <c r="C96" s="123">
        <v>0</v>
      </c>
      <c r="D96" s="123">
        <v>1</v>
      </c>
      <c r="E96" s="155" t="s">
        <v>17</v>
      </c>
      <c r="F96" s="155" t="s">
        <v>62</v>
      </c>
      <c r="G96" s="113">
        <v>1</v>
      </c>
      <c r="H96" s="113"/>
      <c r="I96" s="113"/>
      <c r="J96" s="113"/>
      <c r="K96" s="125"/>
      <c r="L96" s="126"/>
      <c r="M96" s="126"/>
      <c r="N96" s="126"/>
      <c r="O96" s="126"/>
      <c r="P96" s="125"/>
      <c r="Q96" s="125"/>
    </row>
    <row r="97" spans="1:17" ht="13.5" x14ac:dyDescent="0.25">
      <c r="A97" s="125"/>
      <c r="B97" s="149" t="s">
        <v>164</v>
      </c>
      <c r="C97" s="123">
        <v>1</v>
      </c>
      <c r="D97" s="123">
        <v>4</v>
      </c>
      <c r="E97" s="155" t="s">
        <v>17</v>
      </c>
      <c r="F97" s="155" t="s">
        <v>62</v>
      </c>
      <c r="G97" s="113">
        <v>1</v>
      </c>
      <c r="H97" s="113"/>
      <c r="I97" s="113"/>
      <c r="J97" s="113">
        <v>5</v>
      </c>
      <c r="K97" s="125"/>
      <c r="L97" s="126"/>
      <c r="M97" s="126"/>
      <c r="N97" s="126"/>
      <c r="O97" s="126"/>
      <c r="P97" s="125"/>
      <c r="Q97" s="125"/>
    </row>
    <row r="98" spans="1:17" ht="13.5" x14ac:dyDescent="0.25">
      <c r="A98" s="125"/>
      <c r="B98" s="149" t="s">
        <v>165</v>
      </c>
      <c r="C98" s="123">
        <v>88</v>
      </c>
      <c r="D98" s="123">
        <v>105</v>
      </c>
      <c r="E98" s="155" t="s">
        <v>56</v>
      </c>
      <c r="F98" s="155" t="s">
        <v>62</v>
      </c>
      <c r="G98" s="113">
        <v>1</v>
      </c>
      <c r="H98" s="113"/>
      <c r="I98" s="113"/>
      <c r="J98" s="113">
        <v>5</v>
      </c>
      <c r="K98" s="125"/>
      <c r="L98" s="126"/>
      <c r="M98" s="126"/>
      <c r="N98" s="126"/>
      <c r="O98" s="126"/>
      <c r="P98" s="125"/>
      <c r="Q98" s="125"/>
    </row>
    <row r="99" spans="1:17" ht="13.5" x14ac:dyDescent="0.25">
      <c r="A99" s="125"/>
      <c r="B99" s="152" t="s">
        <v>166</v>
      </c>
      <c r="C99" s="123">
        <v>6</v>
      </c>
      <c r="D99" s="123">
        <v>20</v>
      </c>
      <c r="E99" s="155" t="s">
        <v>56</v>
      </c>
      <c r="F99" s="155" t="s">
        <v>62</v>
      </c>
      <c r="G99" s="113">
        <v>1</v>
      </c>
      <c r="H99" s="113">
        <v>-1</v>
      </c>
      <c r="I99" s="113"/>
      <c r="J99" s="113">
        <v>3</v>
      </c>
      <c r="K99" s="125"/>
      <c r="L99" s="126"/>
      <c r="M99" s="126"/>
      <c r="N99" s="126"/>
      <c r="O99" s="126"/>
      <c r="P99" s="125"/>
      <c r="Q99" s="125"/>
    </row>
    <row r="100" spans="1:17" ht="13.5" x14ac:dyDescent="0.25">
      <c r="A100" s="125"/>
      <c r="B100" s="152" t="s">
        <v>167</v>
      </c>
      <c r="C100" s="123">
        <v>6</v>
      </c>
      <c r="D100" s="123">
        <v>20</v>
      </c>
      <c r="E100" s="155" t="s">
        <v>56</v>
      </c>
      <c r="F100" s="155" t="s">
        <v>62</v>
      </c>
      <c r="G100" s="113">
        <v>1</v>
      </c>
      <c r="H100" s="113">
        <v>-1</v>
      </c>
      <c r="I100" s="113"/>
      <c r="J100" s="113">
        <v>3</v>
      </c>
      <c r="K100" s="125"/>
      <c r="L100" s="126"/>
      <c r="M100" s="126"/>
      <c r="N100" s="126"/>
      <c r="O100" s="126"/>
      <c r="P100" s="125"/>
      <c r="Q100" s="125"/>
    </row>
    <row r="101" spans="1:17" ht="13.5" x14ac:dyDescent="0.25">
      <c r="A101" s="125"/>
      <c r="B101" s="152" t="s">
        <v>168</v>
      </c>
      <c r="C101" s="123">
        <v>6</v>
      </c>
      <c r="D101" s="123">
        <v>12</v>
      </c>
      <c r="E101" s="155" t="s">
        <v>56</v>
      </c>
      <c r="F101" s="155" t="s">
        <v>62</v>
      </c>
      <c r="G101" s="113">
        <v>1</v>
      </c>
      <c r="H101" s="113">
        <v>-1</v>
      </c>
      <c r="I101" s="113"/>
      <c r="J101" s="113">
        <v>3</v>
      </c>
      <c r="K101" s="125"/>
      <c r="L101" s="126"/>
      <c r="M101" s="126"/>
      <c r="N101" s="126"/>
      <c r="O101" s="126"/>
      <c r="P101" s="125"/>
      <c r="Q101" s="125"/>
    </row>
    <row r="102" spans="1:17" ht="13.5" x14ac:dyDescent="0.25">
      <c r="A102" s="125"/>
      <c r="B102" s="152" t="s">
        <v>169</v>
      </c>
      <c r="C102" s="123">
        <v>6</v>
      </c>
      <c r="D102" s="123">
        <v>12</v>
      </c>
      <c r="E102" s="155" t="s">
        <v>56</v>
      </c>
      <c r="F102" s="155" t="s">
        <v>62</v>
      </c>
      <c r="G102" s="113">
        <v>1</v>
      </c>
      <c r="H102" s="113">
        <v>-1</v>
      </c>
      <c r="I102" s="113"/>
      <c r="J102" s="113">
        <v>3</v>
      </c>
      <c r="K102" s="125"/>
      <c r="L102" s="126"/>
      <c r="M102" s="126"/>
      <c r="N102" s="126"/>
      <c r="O102" s="126"/>
      <c r="P102" s="125"/>
      <c r="Q102" s="125"/>
    </row>
    <row r="103" spans="1:17" ht="13.5" x14ac:dyDescent="0.25">
      <c r="A103" s="125"/>
      <c r="B103" s="152" t="s">
        <v>170</v>
      </c>
      <c r="C103" s="123">
        <v>6</v>
      </c>
      <c r="D103" s="123">
        <v>256</v>
      </c>
      <c r="E103" s="155" t="s">
        <v>56</v>
      </c>
      <c r="F103" s="155" t="s">
        <v>62</v>
      </c>
      <c r="G103" s="113">
        <v>1</v>
      </c>
      <c r="H103" s="113"/>
      <c r="I103" s="113"/>
      <c r="J103" s="113">
        <v>3</v>
      </c>
      <c r="K103" s="125"/>
      <c r="L103" s="126"/>
      <c r="M103" s="126"/>
      <c r="N103" s="126"/>
      <c r="O103" s="126"/>
      <c r="P103" s="125"/>
      <c r="Q103" s="125"/>
    </row>
    <row r="104" spans="1:17" ht="13.5" x14ac:dyDescent="0.25">
      <c r="A104" s="125"/>
      <c r="B104" s="146" t="s">
        <v>171</v>
      </c>
      <c r="C104" s="123">
        <v>15</v>
      </c>
      <c r="D104" s="123">
        <v>10000</v>
      </c>
      <c r="E104" s="155" t="s">
        <v>56</v>
      </c>
      <c r="F104" s="155" t="s">
        <v>62</v>
      </c>
      <c r="G104" s="113">
        <v>1</v>
      </c>
      <c r="H104" s="113">
        <v>-1</v>
      </c>
      <c r="I104" s="113"/>
      <c r="J104" s="113">
        <v>5</v>
      </c>
      <c r="K104" s="125"/>
      <c r="L104" s="126"/>
      <c r="M104" s="126"/>
      <c r="N104" s="126"/>
      <c r="O104" s="126"/>
      <c r="P104" s="125"/>
      <c r="Q104" s="125"/>
    </row>
    <row r="105" spans="1:17" x14ac:dyDescent="0.2">
      <c r="A105" s="125"/>
      <c r="B105" s="280" t="s">
        <v>1006</v>
      </c>
      <c r="C105" s="136"/>
      <c r="D105" s="136"/>
      <c r="E105" s="137"/>
      <c r="F105" s="137"/>
      <c r="G105" s="137"/>
      <c r="H105" s="137"/>
      <c r="I105" s="137"/>
      <c r="J105" s="137"/>
      <c r="K105" s="125"/>
      <c r="L105" s="126"/>
      <c r="M105" s="126"/>
      <c r="N105" s="126"/>
      <c r="O105" s="126"/>
      <c r="P105" s="125"/>
      <c r="Q105" s="125"/>
    </row>
    <row r="106" spans="1:17" ht="13.5" x14ac:dyDescent="0.25">
      <c r="A106" s="125"/>
      <c r="B106" s="148" t="s">
        <v>172</v>
      </c>
      <c r="C106" s="123">
        <v>1</v>
      </c>
      <c r="D106" s="123">
        <v>1</v>
      </c>
      <c r="E106" s="155" t="s">
        <v>17</v>
      </c>
      <c r="F106" s="155" t="s">
        <v>62</v>
      </c>
      <c r="G106" s="113">
        <v>0</v>
      </c>
      <c r="H106" s="113"/>
      <c r="I106" s="113"/>
      <c r="J106" s="113">
        <v>5</v>
      </c>
      <c r="K106" s="125"/>
      <c r="L106" s="126"/>
      <c r="M106" s="126"/>
      <c r="N106" s="126"/>
      <c r="O106" s="126"/>
      <c r="P106" s="125"/>
      <c r="Q106" s="125"/>
    </row>
    <row r="107" spans="1:17" ht="13.5" x14ac:dyDescent="0.25">
      <c r="A107" s="125"/>
      <c r="B107" s="148" t="s">
        <v>173</v>
      </c>
      <c r="C107" s="123">
        <v>1</v>
      </c>
      <c r="D107" s="123">
        <v>3</v>
      </c>
      <c r="E107" s="155" t="s">
        <v>17</v>
      </c>
      <c r="F107" s="155" t="s">
        <v>62</v>
      </c>
      <c r="G107" s="113">
        <v>0</v>
      </c>
      <c r="H107" s="113"/>
      <c r="I107" s="113"/>
      <c r="J107" s="113">
        <v>5</v>
      </c>
      <c r="K107" s="125"/>
      <c r="L107" s="126"/>
      <c r="M107" s="126"/>
      <c r="N107" s="126"/>
      <c r="O107" s="126"/>
      <c r="P107" s="125"/>
      <c r="Q107" s="125"/>
    </row>
    <row r="108" spans="1:17" ht="13.5" x14ac:dyDescent="0.25">
      <c r="A108" s="125"/>
      <c r="B108" s="148" t="s">
        <v>174</v>
      </c>
      <c r="C108" s="123">
        <v>1</v>
      </c>
      <c r="D108" s="123">
        <v>4</v>
      </c>
      <c r="E108" s="155" t="s">
        <v>17</v>
      </c>
      <c r="F108" s="155" t="s">
        <v>62</v>
      </c>
      <c r="G108" s="113">
        <v>0</v>
      </c>
      <c r="H108" s="113"/>
      <c r="I108" s="113"/>
      <c r="J108" s="113">
        <v>5</v>
      </c>
      <c r="K108" s="125"/>
      <c r="L108" s="126"/>
      <c r="M108" s="126"/>
      <c r="N108" s="126"/>
      <c r="O108" s="126"/>
      <c r="P108" s="125"/>
      <c r="Q108" s="125"/>
    </row>
    <row r="109" spans="1:17" ht="13.5" x14ac:dyDescent="0.25">
      <c r="A109" s="125"/>
      <c r="B109" s="148" t="s">
        <v>175</v>
      </c>
      <c r="C109" s="123">
        <v>1</v>
      </c>
      <c r="D109" s="123">
        <v>4</v>
      </c>
      <c r="E109" s="155" t="s">
        <v>17</v>
      </c>
      <c r="F109" s="155" t="s">
        <v>62</v>
      </c>
      <c r="G109" s="113">
        <v>0</v>
      </c>
      <c r="H109" s="113"/>
      <c r="I109" s="113"/>
      <c r="J109" s="113">
        <v>5</v>
      </c>
      <c r="K109" s="125"/>
      <c r="L109" s="126"/>
      <c r="M109" s="126"/>
      <c r="N109" s="126"/>
      <c r="O109" s="126"/>
      <c r="P109" s="125"/>
      <c r="Q109" s="125"/>
    </row>
    <row r="110" spans="1:17" ht="13.5" x14ac:dyDescent="0.25">
      <c r="A110" s="125"/>
      <c r="B110" s="148" t="s">
        <v>176</v>
      </c>
      <c r="C110" s="123">
        <v>1</v>
      </c>
      <c r="D110" s="206">
        <f>IF(PSE_Type="Type-3",4,5)</f>
        <v>5</v>
      </c>
      <c r="E110" s="155" t="s">
        <v>17</v>
      </c>
      <c r="F110" s="155" t="s">
        <v>62</v>
      </c>
      <c r="G110" s="113">
        <v>0</v>
      </c>
      <c r="H110" s="113"/>
      <c r="I110" s="113"/>
      <c r="J110" s="113">
        <v>5</v>
      </c>
      <c r="K110" s="125"/>
      <c r="L110" s="126"/>
      <c r="M110" s="126"/>
      <c r="N110" s="126"/>
      <c r="O110" s="126"/>
      <c r="P110" s="125"/>
      <c r="Q110" s="125"/>
    </row>
    <row r="111" spans="1:17" ht="13.5" x14ac:dyDescent="0.25">
      <c r="A111" s="125"/>
      <c r="B111" s="148" t="s">
        <v>177</v>
      </c>
      <c r="C111" s="123">
        <v>1</v>
      </c>
      <c r="D111" s="206">
        <f>IF(PSE_Type="Type-3",4,5)</f>
        <v>5</v>
      </c>
      <c r="E111" s="155" t="s">
        <v>17</v>
      </c>
      <c r="F111" s="155" t="s">
        <v>62</v>
      </c>
      <c r="G111" s="113">
        <v>0</v>
      </c>
      <c r="H111" s="113"/>
      <c r="I111" s="113"/>
      <c r="J111" s="113">
        <v>5</v>
      </c>
      <c r="K111" s="125"/>
      <c r="L111" s="126"/>
      <c r="M111" s="126"/>
      <c r="N111" s="126"/>
      <c r="O111" s="126"/>
      <c r="P111" s="125"/>
      <c r="Q111" s="125"/>
    </row>
    <row r="112" spans="1:17" ht="13.5" x14ac:dyDescent="0.25">
      <c r="A112" s="125"/>
      <c r="B112" s="148" t="s">
        <v>178</v>
      </c>
      <c r="C112" s="123">
        <v>1</v>
      </c>
      <c r="D112" s="123">
        <v>3</v>
      </c>
      <c r="E112" s="155" t="s">
        <v>17</v>
      </c>
      <c r="F112" s="155" t="s">
        <v>62</v>
      </c>
      <c r="G112" s="113">
        <v>0</v>
      </c>
      <c r="H112" s="113">
        <v>-1</v>
      </c>
      <c r="I112" s="113"/>
      <c r="J112" s="113">
        <v>5</v>
      </c>
      <c r="K112" s="125"/>
      <c r="L112" s="126"/>
      <c r="M112" s="126"/>
      <c r="N112" s="126"/>
      <c r="O112" s="126"/>
      <c r="P112" s="125"/>
      <c r="Q112" s="125"/>
    </row>
    <row r="113" spans="1:17" ht="13.5" x14ac:dyDescent="0.25">
      <c r="A113" s="125"/>
      <c r="B113" s="148" t="s">
        <v>179</v>
      </c>
      <c r="C113" s="123">
        <v>1</v>
      </c>
      <c r="D113" s="123">
        <v>3</v>
      </c>
      <c r="E113" s="155" t="s">
        <v>17</v>
      </c>
      <c r="F113" s="155" t="s">
        <v>62</v>
      </c>
      <c r="G113" s="113">
        <v>0</v>
      </c>
      <c r="H113" s="113">
        <v>-1</v>
      </c>
      <c r="I113" s="113"/>
      <c r="J113" s="113">
        <v>5</v>
      </c>
      <c r="K113" s="125"/>
      <c r="L113" s="126"/>
      <c r="M113" s="126"/>
      <c r="N113" s="126"/>
      <c r="O113" s="126"/>
      <c r="P113" s="125"/>
      <c r="Q113" s="125"/>
    </row>
    <row r="114" spans="1:17" ht="13.5" x14ac:dyDescent="0.25">
      <c r="A114" s="125"/>
      <c r="B114" s="148" t="s">
        <v>180</v>
      </c>
      <c r="C114" s="123">
        <v>1</v>
      </c>
      <c r="D114" s="123">
        <v>3</v>
      </c>
      <c r="E114" s="155" t="s">
        <v>17</v>
      </c>
      <c r="F114" s="155" t="s">
        <v>62</v>
      </c>
      <c r="G114" s="113">
        <v>0</v>
      </c>
      <c r="H114" s="113">
        <v>-1</v>
      </c>
      <c r="I114" s="113"/>
      <c r="J114" s="113">
        <v>5</v>
      </c>
      <c r="K114" s="125"/>
      <c r="L114" s="126"/>
      <c r="M114" s="126"/>
      <c r="N114" s="126"/>
      <c r="O114" s="126"/>
      <c r="P114" s="125"/>
      <c r="Q114" s="125"/>
    </row>
    <row r="115" spans="1:17" ht="13.5" x14ac:dyDescent="0.25">
      <c r="A115" s="125"/>
      <c r="B115" s="148" t="s">
        <v>181</v>
      </c>
      <c r="C115" s="123">
        <v>1</v>
      </c>
      <c r="D115" s="123">
        <v>3</v>
      </c>
      <c r="E115" s="155" t="s">
        <v>17</v>
      </c>
      <c r="F115" s="155" t="s">
        <v>62</v>
      </c>
      <c r="G115" s="113">
        <v>0</v>
      </c>
      <c r="H115" s="113">
        <v>-1</v>
      </c>
      <c r="I115" s="113"/>
      <c r="J115" s="113">
        <v>5</v>
      </c>
      <c r="K115" s="125"/>
      <c r="L115" s="126"/>
      <c r="M115" s="126"/>
      <c r="N115" s="126"/>
      <c r="O115" s="126"/>
      <c r="P115" s="125"/>
      <c r="Q115" s="125"/>
    </row>
    <row r="116" spans="1:17" ht="13.5" x14ac:dyDescent="0.25">
      <c r="A116" s="125"/>
      <c r="B116" s="148" t="s">
        <v>182</v>
      </c>
      <c r="C116" s="123">
        <v>1</v>
      </c>
      <c r="D116" s="123">
        <v>3</v>
      </c>
      <c r="E116" s="155" t="s">
        <v>17</v>
      </c>
      <c r="F116" s="155" t="s">
        <v>62</v>
      </c>
      <c r="G116" s="113">
        <v>0</v>
      </c>
      <c r="H116" s="113">
        <v>-1</v>
      </c>
      <c r="I116" s="113"/>
      <c r="J116" s="113">
        <v>5</v>
      </c>
      <c r="K116" s="125"/>
      <c r="L116" s="126"/>
      <c r="M116" s="126"/>
      <c r="N116" s="126"/>
      <c r="O116" s="126"/>
      <c r="P116" s="125"/>
      <c r="Q116" s="125"/>
    </row>
    <row r="117" spans="1:17" ht="13.5" x14ac:dyDescent="0.25">
      <c r="A117" s="125"/>
      <c r="B117" s="148" t="s">
        <v>183</v>
      </c>
      <c r="C117" s="123">
        <v>1</v>
      </c>
      <c r="D117" s="123">
        <v>3</v>
      </c>
      <c r="E117" s="155" t="s">
        <v>17</v>
      </c>
      <c r="F117" s="155" t="s">
        <v>62</v>
      </c>
      <c r="G117" s="113">
        <v>0</v>
      </c>
      <c r="H117" s="113">
        <v>-1</v>
      </c>
      <c r="I117" s="113"/>
      <c r="J117" s="113">
        <v>5</v>
      </c>
      <c r="K117" s="125"/>
      <c r="L117" s="126"/>
      <c r="M117" s="126"/>
      <c r="N117" s="126"/>
      <c r="O117" s="126"/>
      <c r="P117" s="125"/>
      <c r="Q117" s="125"/>
    </row>
    <row r="118" spans="1:17" ht="13.5" x14ac:dyDescent="0.25">
      <c r="A118" s="125"/>
      <c r="B118" s="148" t="s">
        <v>184</v>
      </c>
      <c r="C118" s="123">
        <v>1</v>
      </c>
      <c r="D118" s="206">
        <f>IF(PSE_Type="Type-3",3,4)</f>
        <v>4</v>
      </c>
      <c r="E118" s="155" t="s">
        <v>17</v>
      </c>
      <c r="F118" s="155" t="s">
        <v>62</v>
      </c>
      <c r="G118" s="113">
        <v>0</v>
      </c>
      <c r="H118" s="113">
        <v>-1</v>
      </c>
      <c r="I118" s="113"/>
      <c r="J118" s="113">
        <v>5</v>
      </c>
      <c r="K118" s="125"/>
      <c r="L118" s="126"/>
      <c r="M118" s="126"/>
      <c r="N118" s="126"/>
      <c r="O118" s="126"/>
      <c r="P118" s="125"/>
      <c r="Q118" s="125"/>
    </row>
    <row r="119" spans="1:17" ht="13.5" x14ac:dyDescent="0.25">
      <c r="A119" s="125"/>
      <c r="B119" s="148" t="s">
        <v>185</v>
      </c>
      <c r="C119" s="123">
        <v>1</v>
      </c>
      <c r="D119" s="206">
        <f>IF(PSE_Type="Type-3",3,4)</f>
        <v>4</v>
      </c>
      <c r="E119" s="155" t="s">
        <v>17</v>
      </c>
      <c r="F119" s="155" t="s">
        <v>62</v>
      </c>
      <c r="G119" s="113">
        <v>0</v>
      </c>
      <c r="H119" s="113">
        <v>-1</v>
      </c>
      <c r="I119" s="113"/>
      <c r="J119" s="113">
        <v>5</v>
      </c>
      <c r="K119" s="125"/>
      <c r="L119" s="126"/>
      <c r="M119" s="126"/>
      <c r="N119" s="126"/>
      <c r="O119" s="126"/>
      <c r="P119" s="125"/>
      <c r="Q119" s="125"/>
    </row>
    <row r="120" spans="1:17" ht="13.5" x14ac:dyDescent="0.25">
      <c r="A120" s="125"/>
      <c r="B120" s="148" t="s">
        <v>186</v>
      </c>
      <c r="C120" s="123">
        <v>3</v>
      </c>
      <c r="D120" s="206">
        <f>IF(PSE_Type="Type-3",6,8)</f>
        <v>8</v>
      </c>
      <c r="E120" s="155" t="s">
        <v>17</v>
      </c>
      <c r="F120" s="155" t="s">
        <v>62</v>
      </c>
      <c r="G120" s="113">
        <v>0</v>
      </c>
      <c r="H120" s="113"/>
      <c r="I120" s="113"/>
      <c r="J120" s="113"/>
      <c r="K120" s="125"/>
      <c r="L120" s="126"/>
      <c r="M120" s="126"/>
      <c r="N120" s="126"/>
      <c r="O120" s="126"/>
      <c r="P120" s="125"/>
      <c r="Q120" s="125"/>
    </row>
    <row r="121" spans="1:17" ht="13.5" x14ac:dyDescent="0.25">
      <c r="A121" s="125"/>
      <c r="B121" s="148" t="s">
        <v>187</v>
      </c>
      <c r="C121" s="123">
        <v>1</v>
      </c>
      <c r="D121" s="206">
        <f>IF(PSE_Type="Type-3",4,5)</f>
        <v>5</v>
      </c>
      <c r="E121" s="155" t="s">
        <v>17</v>
      </c>
      <c r="F121" s="155" t="s">
        <v>62</v>
      </c>
      <c r="G121" s="113">
        <v>0</v>
      </c>
      <c r="H121" s="113"/>
      <c r="I121" s="113"/>
      <c r="J121" s="113"/>
      <c r="K121" s="125"/>
      <c r="L121" s="126"/>
      <c r="M121" s="126"/>
      <c r="N121" s="126"/>
      <c r="O121" s="126"/>
      <c r="P121" s="125"/>
      <c r="Q121" s="125"/>
    </row>
    <row r="122" spans="1:17" ht="13.5" x14ac:dyDescent="0.25">
      <c r="A122" s="125"/>
      <c r="B122" s="148" t="s">
        <v>188</v>
      </c>
      <c r="C122" s="123">
        <v>1</v>
      </c>
      <c r="D122" s="123">
        <v>1</v>
      </c>
      <c r="E122" s="155" t="s">
        <v>17</v>
      </c>
      <c r="F122" s="155" t="s">
        <v>62</v>
      </c>
      <c r="G122" s="113">
        <v>0</v>
      </c>
      <c r="H122" s="113"/>
      <c r="I122" s="113"/>
      <c r="J122" s="113"/>
      <c r="K122" s="125"/>
      <c r="L122" s="126"/>
      <c r="M122" s="126"/>
      <c r="N122" s="126"/>
      <c r="O122" s="126"/>
      <c r="P122" s="125"/>
      <c r="Q122" s="125"/>
    </row>
    <row r="123" spans="1:17" ht="13.5" x14ac:dyDescent="0.25">
      <c r="A123" s="125"/>
      <c r="B123" s="148" t="s">
        <v>189</v>
      </c>
      <c r="C123" s="123">
        <v>0</v>
      </c>
      <c r="D123" s="123">
        <v>2</v>
      </c>
      <c r="E123" s="155" t="s">
        <v>17</v>
      </c>
      <c r="F123" s="155" t="s">
        <v>62</v>
      </c>
      <c r="G123" s="113">
        <v>0</v>
      </c>
      <c r="H123" s="113"/>
      <c r="I123" s="113"/>
      <c r="J123" s="113"/>
      <c r="K123" s="125"/>
      <c r="L123" s="126"/>
      <c r="M123" s="126"/>
      <c r="N123" s="126"/>
      <c r="O123" s="126"/>
      <c r="P123" s="125"/>
      <c r="Q123" s="125"/>
    </row>
    <row r="124" spans="1:17" ht="13.5" x14ac:dyDescent="0.25">
      <c r="A124" s="125"/>
      <c r="B124" s="158" t="s">
        <v>190</v>
      </c>
      <c r="C124" s="123">
        <v>1</v>
      </c>
      <c r="D124" s="123">
        <v>12</v>
      </c>
      <c r="E124" s="155" t="s">
        <v>17</v>
      </c>
      <c r="F124" s="155" t="s">
        <v>62</v>
      </c>
      <c r="G124" s="113">
        <v>0</v>
      </c>
      <c r="H124" s="113"/>
      <c r="I124" s="113"/>
      <c r="J124" s="113"/>
      <c r="K124" s="125"/>
      <c r="L124" s="126"/>
      <c r="M124" s="126"/>
      <c r="N124" s="126"/>
      <c r="O124" s="126"/>
      <c r="P124" s="125"/>
      <c r="Q124" s="125"/>
    </row>
    <row r="125" spans="1:17" x14ac:dyDescent="0.2">
      <c r="A125" s="125"/>
      <c r="B125" s="280" t="s">
        <v>1007</v>
      </c>
      <c r="C125" s="154"/>
      <c r="D125" s="154"/>
      <c r="E125" s="147"/>
      <c r="F125" s="147"/>
      <c r="G125" s="147"/>
      <c r="H125" s="147"/>
      <c r="I125" s="147"/>
      <c r="J125" s="147"/>
      <c r="K125" s="125"/>
      <c r="L125" s="126"/>
      <c r="M125" s="126"/>
      <c r="N125" s="126"/>
      <c r="O125" s="126"/>
      <c r="P125" s="125"/>
      <c r="Q125" s="125"/>
    </row>
    <row r="126" spans="1:17" ht="13.5" x14ac:dyDescent="0.25">
      <c r="A126" s="125"/>
      <c r="B126" s="148" t="s">
        <v>191</v>
      </c>
      <c r="C126" s="123">
        <v>51</v>
      </c>
      <c r="D126" s="123">
        <v>100</v>
      </c>
      <c r="E126" s="155" t="s">
        <v>53</v>
      </c>
      <c r="F126" s="155" t="s">
        <v>62</v>
      </c>
      <c r="G126" s="113">
        <v>1</v>
      </c>
      <c r="H126" s="113"/>
      <c r="I126" s="113">
        <v>1</v>
      </c>
      <c r="J126" s="113"/>
      <c r="K126" s="125"/>
      <c r="L126" s="126"/>
      <c r="M126" s="126"/>
      <c r="N126" s="126"/>
      <c r="O126" s="126"/>
      <c r="P126" s="125"/>
      <c r="Q126" s="125"/>
    </row>
    <row r="127" spans="1:17" ht="13.5" x14ac:dyDescent="0.25">
      <c r="A127" s="125"/>
      <c r="B127" s="148" t="s">
        <v>192</v>
      </c>
      <c r="C127" s="123">
        <v>51</v>
      </c>
      <c r="D127" s="123">
        <v>100</v>
      </c>
      <c r="E127" s="155" t="s">
        <v>53</v>
      </c>
      <c r="F127" s="155" t="s">
        <v>62</v>
      </c>
      <c r="G127" s="113">
        <v>1</v>
      </c>
      <c r="H127" s="113"/>
      <c r="I127" s="113">
        <v>1</v>
      </c>
      <c r="J127" s="113"/>
      <c r="K127" s="125"/>
      <c r="L127" s="126"/>
      <c r="M127" s="126"/>
      <c r="N127" s="126"/>
      <c r="O127" s="126"/>
      <c r="P127" s="125"/>
      <c r="Q127" s="125"/>
    </row>
    <row r="128" spans="1:17" ht="13.5" x14ac:dyDescent="0.25">
      <c r="A128" s="125"/>
      <c r="B128" s="148" t="s">
        <v>193</v>
      </c>
      <c r="C128" s="123">
        <v>0</v>
      </c>
      <c r="D128" s="123">
        <v>0</v>
      </c>
      <c r="E128" s="155" t="s">
        <v>17</v>
      </c>
      <c r="F128" s="155" t="s">
        <v>62</v>
      </c>
      <c r="G128" s="113">
        <v>0</v>
      </c>
      <c r="H128" s="113"/>
      <c r="I128" s="113"/>
      <c r="J128" s="113"/>
      <c r="K128" s="125"/>
      <c r="L128" s="126"/>
      <c r="M128" s="126"/>
      <c r="N128" s="126"/>
      <c r="O128" s="126"/>
      <c r="P128" s="125"/>
      <c r="Q128" s="125"/>
    </row>
    <row r="129" spans="1:17" ht="13.5" x14ac:dyDescent="0.25">
      <c r="A129" s="125"/>
      <c r="B129" s="148" t="s">
        <v>194</v>
      </c>
      <c r="C129" s="123">
        <v>0</v>
      </c>
      <c r="D129" s="123">
        <v>0</v>
      </c>
      <c r="E129" s="155" t="s">
        <v>17</v>
      </c>
      <c r="F129" s="155" t="s">
        <v>62</v>
      </c>
      <c r="G129" s="113">
        <v>0</v>
      </c>
      <c r="H129" s="113"/>
      <c r="I129" s="113"/>
      <c r="J129" s="113"/>
      <c r="K129" s="125"/>
      <c r="L129" s="126"/>
      <c r="M129" s="126"/>
      <c r="N129" s="126"/>
      <c r="O129" s="126"/>
      <c r="P129" s="125"/>
      <c r="Q129" s="125"/>
    </row>
    <row r="130" spans="1:17" ht="13.5" x14ac:dyDescent="0.25">
      <c r="A130" s="125"/>
      <c r="B130" s="148" t="s">
        <v>195</v>
      </c>
      <c r="C130" s="123">
        <v>0</v>
      </c>
      <c r="D130" s="123">
        <v>0</v>
      </c>
      <c r="E130" s="155" t="s">
        <v>17</v>
      </c>
      <c r="F130" s="155" t="s">
        <v>62</v>
      </c>
      <c r="G130" s="113">
        <v>0</v>
      </c>
      <c r="H130" s="113"/>
      <c r="I130" s="113"/>
      <c r="J130" s="113"/>
      <c r="K130" s="125"/>
      <c r="L130" s="126"/>
      <c r="M130" s="126"/>
      <c r="N130" s="126"/>
      <c r="O130" s="126"/>
      <c r="P130" s="125"/>
      <c r="Q130" s="125"/>
    </row>
    <row r="131" spans="1:17" s="283" customFormat="1" ht="13.5" x14ac:dyDescent="0.25">
      <c r="A131" s="348"/>
      <c r="B131" s="301" t="s">
        <v>1110</v>
      </c>
      <c r="C131" s="300">
        <v>1</v>
      </c>
      <c r="D131" s="300">
        <v>1</v>
      </c>
      <c r="E131" s="302" t="s">
        <v>17</v>
      </c>
      <c r="F131" s="302" t="s">
        <v>62</v>
      </c>
      <c r="G131" s="299">
        <v>0</v>
      </c>
      <c r="H131" s="299"/>
      <c r="I131" s="299"/>
      <c r="J131" s="299">
        <v>1</v>
      </c>
      <c r="K131" s="348"/>
      <c r="L131" s="291"/>
      <c r="M131" s="291"/>
      <c r="N131" s="291"/>
      <c r="O131" s="291"/>
      <c r="P131" s="348"/>
      <c r="Q131" s="348"/>
    </row>
    <row r="132" spans="1:17" s="283" customFormat="1" ht="13.5" x14ac:dyDescent="0.25">
      <c r="A132" s="348"/>
      <c r="B132" s="301" t="s">
        <v>1111</v>
      </c>
      <c r="C132" s="300">
        <v>1</v>
      </c>
      <c r="D132" s="300">
        <v>1</v>
      </c>
      <c r="E132" s="302" t="s">
        <v>17</v>
      </c>
      <c r="F132" s="302" t="s">
        <v>62</v>
      </c>
      <c r="G132" s="299">
        <v>0</v>
      </c>
      <c r="H132" s="299"/>
      <c r="I132" s="299"/>
      <c r="J132" s="299">
        <v>1</v>
      </c>
      <c r="K132" s="348"/>
      <c r="L132" s="291"/>
      <c r="M132" s="291"/>
      <c r="N132" s="291"/>
      <c r="O132" s="291"/>
      <c r="P132" s="348"/>
      <c r="Q132" s="348"/>
    </row>
    <row r="133" spans="1:17" ht="13.5" x14ac:dyDescent="0.25">
      <c r="A133" s="125"/>
      <c r="B133" s="148" t="s">
        <v>196</v>
      </c>
      <c r="C133" s="123">
        <v>5</v>
      </c>
      <c r="D133" s="123">
        <v>100</v>
      </c>
      <c r="E133" s="155" t="s">
        <v>53</v>
      </c>
      <c r="F133" s="155" t="s">
        <v>62</v>
      </c>
      <c r="G133" s="113">
        <v>1</v>
      </c>
      <c r="H133" s="113"/>
      <c r="I133" s="113">
        <v>1</v>
      </c>
      <c r="J133" s="113"/>
      <c r="K133" s="125"/>
      <c r="L133" s="126"/>
      <c r="M133" s="126"/>
      <c r="N133" s="126"/>
      <c r="O133" s="126"/>
      <c r="P133" s="125"/>
      <c r="Q133" s="125"/>
    </row>
    <row r="134" spans="1:17" ht="13.5" x14ac:dyDescent="0.25">
      <c r="A134" s="125"/>
      <c r="B134" s="148" t="s">
        <v>197</v>
      </c>
      <c r="C134" s="300">
        <v>5</v>
      </c>
      <c r="D134" s="300">
        <v>100</v>
      </c>
      <c r="E134" s="155" t="s">
        <v>53</v>
      </c>
      <c r="F134" s="155" t="s">
        <v>62</v>
      </c>
      <c r="G134" s="113">
        <v>1</v>
      </c>
      <c r="H134" s="113"/>
      <c r="I134" s="113">
        <v>1</v>
      </c>
      <c r="J134" s="113"/>
      <c r="K134" s="125"/>
      <c r="L134" s="126"/>
      <c r="M134" s="126"/>
      <c r="N134" s="126"/>
      <c r="O134" s="126"/>
      <c r="P134" s="125"/>
      <c r="Q134" s="125"/>
    </row>
    <row r="135" spans="1:17" ht="13.5" x14ac:dyDescent="0.25">
      <c r="A135" s="125"/>
      <c r="B135" s="149" t="s">
        <v>198</v>
      </c>
      <c r="C135" s="119">
        <v>0</v>
      </c>
      <c r="D135" s="143">
        <v>1</v>
      </c>
      <c r="E135" s="114" t="s">
        <v>17</v>
      </c>
      <c r="F135" s="119" t="s">
        <v>62</v>
      </c>
      <c r="G135" s="119">
        <v>0</v>
      </c>
      <c r="H135" s="113"/>
      <c r="I135" s="119"/>
      <c r="J135" s="119"/>
      <c r="K135" s="125"/>
      <c r="L135" s="126"/>
      <c r="M135" s="126"/>
      <c r="N135" s="126"/>
      <c r="O135" s="126"/>
      <c r="P135" s="125"/>
      <c r="Q135" s="125"/>
    </row>
    <row r="136" spans="1:17" ht="13.5" x14ac:dyDescent="0.25">
      <c r="A136" s="125"/>
      <c r="B136" s="149" t="s">
        <v>199</v>
      </c>
      <c r="C136" s="119">
        <v>0</v>
      </c>
      <c r="D136" s="143">
        <v>1</v>
      </c>
      <c r="E136" s="114" t="s">
        <v>17</v>
      </c>
      <c r="F136" s="119" t="s">
        <v>62</v>
      </c>
      <c r="G136" s="119">
        <v>1</v>
      </c>
      <c r="H136" s="113"/>
      <c r="I136" s="119"/>
      <c r="J136" s="119"/>
      <c r="K136" s="125"/>
      <c r="L136" s="126"/>
      <c r="M136" s="126"/>
      <c r="N136" s="126"/>
      <c r="O136" s="126"/>
      <c r="P136" s="125"/>
      <c r="Q136" s="125"/>
    </row>
    <row r="137" spans="1:17" ht="13.5" x14ac:dyDescent="0.25">
      <c r="A137" s="125"/>
      <c r="B137" s="149" t="s">
        <v>200</v>
      </c>
      <c r="C137" s="119">
        <v>0</v>
      </c>
      <c r="D137" s="143">
        <v>1</v>
      </c>
      <c r="E137" s="114" t="s">
        <v>17</v>
      </c>
      <c r="F137" s="119" t="s">
        <v>62</v>
      </c>
      <c r="G137" s="119">
        <v>1</v>
      </c>
      <c r="H137" s="113"/>
      <c r="I137" s="119"/>
      <c r="J137" s="119"/>
      <c r="K137" s="125"/>
      <c r="L137" s="126"/>
      <c r="M137" s="126"/>
      <c r="N137" s="126"/>
      <c r="O137" s="126"/>
      <c r="P137" s="125"/>
      <c r="Q137" s="125"/>
    </row>
    <row r="138" spans="1:17" ht="13.5" x14ac:dyDescent="0.25">
      <c r="A138" s="125"/>
      <c r="B138" s="149" t="s">
        <v>201</v>
      </c>
      <c r="C138" s="119">
        <v>0</v>
      </c>
      <c r="D138" s="143">
        <v>1</v>
      </c>
      <c r="E138" s="114" t="s">
        <v>17</v>
      </c>
      <c r="F138" s="119" t="s">
        <v>62</v>
      </c>
      <c r="G138" s="119">
        <v>1</v>
      </c>
      <c r="H138" s="113"/>
      <c r="I138" s="119"/>
      <c r="J138" s="119"/>
      <c r="K138" s="125"/>
      <c r="L138" s="126"/>
      <c r="M138" s="126"/>
      <c r="N138" s="126"/>
      <c r="O138" s="126"/>
      <c r="P138" s="125"/>
      <c r="Q138" s="125"/>
    </row>
    <row r="139" spans="1:17" ht="13.5" x14ac:dyDescent="0.25">
      <c r="A139" s="125"/>
      <c r="B139" s="149" t="s">
        <v>202</v>
      </c>
      <c r="C139" s="119">
        <v>0</v>
      </c>
      <c r="D139" s="143">
        <v>1</v>
      </c>
      <c r="E139" s="114" t="s">
        <v>17</v>
      </c>
      <c r="F139" s="119" t="s">
        <v>62</v>
      </c>
      <c r="G139" s="119">
        <v>1</v>
      </c>
      <c r="H139" s="113"/>
      <c r="I139" s="119"/>
      <c r="J139" s="119"/>
      <c r="K139" s="125"/>
      <c r="L139" s="126"/>
      <c r="M139" s="126"/>
      <c r="N139" s="126"/>
      <c r="O139" s="126"/>
      <c r="P139" s="125"/>
      <c r="Q139" s="125"/>
    </row>
    <row r="140" spans="1:17" ht="13.5" x14ac:dyDescent="0.25">
      <c r="A140" s="125"/>
      <c r="B140" s="149" t="s">
        <v>203</v>
      </c>
      <c r="C140" s="119">
        <v>0</v>
      </c>
      <c r="D140" s="143">
        <v>1</v>
      </c>
      <c r="E140" s="114" t="s">
        <v>17</v>
      </c>
      <c r="F140" s="119" t="s">
        <v>62</v>
      </c>
      <c r="G140" s="119">
        <v>1</v>
      </c>
      <c r="H140" s="113"/>
      <c r="I140" s="119"/>
      <c r="J140" s="119"/>
      <c r="K140" s="125"/>
      <c r="L140" s="126"/>
      <c r="M140" s="126"/>
      <c r="N140" s="126"/>
      <c r="O140" s="126"/>
      <c r="P140" s="125"/>
      <c r="Q140" s="125"/>
    </row>
    <row r="141" spans="1:17" ht="13.5" x14ac:dyDescent="0.25">
      <c r="A141" s="125"/>
      <c r="B141" s="149" t="s">
        <v>204</v>
      </c>
      <c r="C141" s="119">
        <v>0</v>
      </c>
      <c r="D141" s="143">
        <v>1</v>
      </c>
      <c r="E141" s="114" t="s">
        <v>17</v>
      </c>
      <c r="F141" s="119" t="s">
        <v>62</v>
      </c>
      <c r="G141" s="119">
        <v>1</v>
      </c>
      <c r="H141" s="113"/>
      <c r="I141" s="119"/>
      <c r="J141" s="119"/>
      <c r="K141" s="125"/>
      <c r="L141" s="126"/>
      <c r="M141" s="126"/>
      <c r="N141" s="126"/>
      <c r="O141" s="126"/>
      <c r="P141" s="125"/>
      <c r="Q141" s="125"/>
    </row>
    <row r="142" spans="1:17" s="110" customFormat="1" x14ac:dyDescent="0.2">
      <c r="A142" s="180"/>
      <c r="B142" s="280" t="s">
        <v>258</v>
      </c>
      <c r="C142" s="136"/>
      <c r="D142" s="136"/>
      <c r="E142" s="137"/>
      <c r="F142" s="137"/>
      <c r="G142" s="137"/>
      <c r="H142" s="137"/>
      <c r="I142" s="137"/>
      <c r="J142" s="137"/>
      <c r="K142" s="180"/>
      <c r="L142" s="126"/>
      <c r="M142" s="126"/>
      <c r="N142" s="126"/>
      <c r="O142" s="126"/>
      <c r="P142" s="180"/>
      <c r="Q142" s="180"/>
    </row>
    <row r="143" spans="1:17" s="110" customFormat="1" ht="13.5" x14ac:dyDescent="0.25">
      <c r="A143" s="180"/>
      <c r="B143" s="148" t="s">
        <v>500</v>
      </c>
      <c r="C143" s="123">
        <v>0</v>
      </c>
      <c r="D143" s="123">
        <v>10</v>
      </c>
      <c r="E143" s="155" t="s">
        <v>523</v>
      </c>
      <c r="F143" s="155" t="s">
        <v>62</v>
      </c>
      <c r="G143" s="113">
        <v>1</v>
      </c>
      <c r="H143" s="113"/>
      <c r="I143" s="113"/>
      <c r="J143" s="113"/>
      <c r="K143" s="180"/>
      <c r="L143" s="126"/>
      <c r="M143" s="126"/>
      <c r="N143" s="126"/>
      <c r="O143" s="126"/>
      <c r="P143" s="180"/>
      <c r="Q143" s="180"/>
    </row>
    <row r="144" spans="1:17" s="110" customFormat="1" ht="13.5" x14ac:dyDescent="0.25">
      <c r="A144" s="191"/>
      <c r="B144" s="148" t="s">
        <v>512</v>
      </c>
      <c r="C144" s="123">
        <v>29</v>
      </c>
      <c r="D144" s="123">
        <v>29</v>
      </c>
      <c r="E144" s="155" t="s">
        <v>17</v>
      </c>
      <c r="F144" s="155" t="s">
        <v>62</v>
      </c>
      <c r="G144" s="113">
        <v>0</v>
      </c>
      <c r="H144" s="113"/>
      <c r="I144" s="113"/>
      <c r="J144" s="113">
        <v>5</v>
      </c>
      <c r="K144" s="191"/>
      <c r="L144" s="126"/>
      <c r="M144" s="126"/>
      <c r="N144" s="126"/>
      <c r="O144" s="126"/>
      <c r="P144" s="191"/>
      <c r="Q144" s="191"/>
    </row>
    <row r="145" spans="1:17" s="110" customFormat="1" ht="13.5" x14ac:dyDescent="0.25">
      <c r="A145" s="191"/>
      <c r="B145" s="148" t="s">
        <v>513</v>
      </c>
      <c r="C145" s="123">
        <v>1</v>
      </c>
      <c r="D145" s="123">
        <v>2</v>
      </c>
      <c r="E145" s="155" t="s">
        <v>17</v>
      </c>
      <c r="F145" s="155" t="s">
        <v>62</v>
      </c>
      <c r="G145" s="113">
        <v>0</v>
      </c>
      <c r="H145" s="113"/>
      <c r="I145" s="113"/>
      <c r="J145" s="113"/>
      <c r="K145" s="191"/>
      <c r="L145" s="126"/>
      <c r="M145" s="126"/>
      <c r="N145" s="126"/>
      <c r="O145" s="126"/>
      <c r="P145" s="191"/>
      <c r="Q145" s="191"/>
    </row>
    <row r="146" spans="1:17" s="110" customFormat="1" ht="13.5" x14ac:dyDescent="0.25">
      <c r="A146" s="191"/>
      <c r="B146" s="148" t="s">
        <v>514</v>
      </c>
      <c r="C146" s="123">
        <v>7</v>
      </c>
      <c r="D146" s="123">
        <v>7</v>
      </c>
      <c r="E146" s="155" t="s">
        <v>17</v>
      </c>
      <c r="F146" s="155" t="s">
        <v>62</v>
      </c>
      <c r="G146" s="113">
        <v>0</v>
      </c>
      <c r="H146" s="113"/>
      <c r="I146" s="113"/>
      <c r="J146" s="113"/>
      <c r="K146" s="191"/>
      <c r="L146" s="126"/>
      <c r="M146" s="126"/>
      <c r="N146" s="126"/>
      <c r="O146" s="126"/>
      <c r="P146" s="191"/>
      <c r="Q146" s="191"/>
    </row>
    <row r="147" spans="1:17" s="110" customFormat="1" ht="13.5" x14ac:dyDescent="0.25">
      <c r="A147" s="191"/>
      <c r="B147" s="148" t="s">
        <v>515</v>
      </c>
      <c r="C147" s="123">
        <v>3</v>
      </c>
      <c r="D147" s="123">
        <v>4</v>
      </c>
      <c r="E147" s="155" t="s">
        <v>17</v>
      </c>
      <c r="F147" s="155" t="s">
        <v>62</v>
      </c>
      <c r="G147" s="113">
        <v>0</v>
      </c>
      <c r="H147" s="113"/>
      <c r="I147" s="113"/>
      <c r="J147" s="113"/>
      <c r="K147" s="191"/>
      <c r="L147" s="126"/>
      <c r="M147" s="126"/>
      <c r="N147" s="126"/>
      <c r="O147" s="126"/>
      <c r="P147" s="191"/>
      <c r="Q147" s="191"/>
    </row>
    <row r="148" spans="1:17" s="110" customFormat="1" ht="13.5" x14ac:dyDescent="0.25">
      <c r="A148" s="191"/>
      <c r="B148" s="148" t="s">
        <v>516</v>
      </c>
      <c r="C148" s="123">
        <v>0</v>
      </c>
      <c r="D148" s="123">
        <v>0</v>
      </c>
      <c r="E148" s="155" t="s">
        <v>17</v>
      </c>
      <c r="F148" s="155" t="s">
        <v>62</v>
      </c>
      <c r="G148" s="113">
        <v>0</v>
      </c>
      <c r="H148" s="113"/>
      <c r="I148" s="113"/>
      <c r="J148" s="113"/>
      <c r="K148" s="191"/>
      <c r="L148" s="126"/>
      <c r="M148" s="126"/>
      <c r="N148" s="126"/>
      <c r="O148" s="126"/>
      <c r="P148" s="191"/>
      <c r="Q148" s="191"/>
    </row>
    <row r="149" spans="1:17" s="110" customFormat="1" ht="13.5" x14ac:dyDescent="0.25">
      <c r="A149" s="191"/>
      <c r="B149" s="148" t="s">
        <v>517</v>
      </c>
      <c r="C149" s="123">
        <v>3</v>
      </c>
      <c r="D149" s="123">
        <v>4</v>
      </c>
      <c r="E149" s="155" t="s">
        <v>17</v>
      </c>
      <c r="F149" s="155" t="s">
        <v>62</v>
      </c>
      <c r="G149" s="113">
        <v>0</v>
      </c>
      <c r="H149" s="113"/>
      <c r="I149" s="113"/>
      <c r="J149" s="113"/>
      <c r="K149" s="191"/>
      <c r="L149" s="126"/>
      <c r="M149" s="126"/>
      <c r="N149" s="126"/>
      <c r="O149" s="126"/>
      <c r="P149" s="191"/>
      <c r="Q149" s="191"/>
    </row>
    <row r="150" spans="1:17" s="110" customFormat="1" ht="13.5" x14ac:dyDescent="0.25">
      <c r="A150" s="191"/>
      <c r="B150" s="148" t="s">
        <v>518</v>
      </c>
      <c r="C150" s="123">
        <v>41</v>
      </c>
      <c r="D150" s="123">
        <v>41</v>
      </c>
      <c r="E150" s="155" t="s">
        <v>17</v>
      </c>
      <c r="F150" s="155" t="s">
        <v>62</v>
      </c>
      <c r="G150" s="113">
        <v>0</v>
      </c>
      <c r="H150" s="113"/>
      <c r="I150" s="113"/>
      <c r="J150" s="113"/>
      <c r="K150" s="191"/>
      <c r="L150" s="126"/>
      <c r="M150" s="126"/>
      <c r="N150" s="126"/>
      <c r="O150" s="126"/>
      <c r="P150" s="191"/>
      <c r="Q150" s="191"/>
    </row>
    <row r="151" spans="1:17" s="110" customFormat="1" ht="13.5" x14ac:dyDescent="0.25">
      <c r="A151" s="191"/>
      <c r="B151" s="148" t="s">
        <v>519</v>
      </c>
      <c r="C151" s="123">
        <v>41</v>
      </c>
      <c r="D151" s="123">
        <v>41</v>
      </c>
      <c r="E151" s="155" t="s">
        <v>17</v>
      </c>
      <c r="F151" s="155" t="s">
        <v>62</v>
      </c>
      <c r="G151" s="113">
        <v>0</v>
      </c>
      <c r="H151" s="113"/>
      <c r="I151" s="113"/>
      <c r="J151" s="113"/>
      <c r="K151" s="191"/>
      <c r="L151" s="126"/>
      <c r="M151" s="126"/>
      <c r="N151" s="126"/>
      <c r="O151" s="126"/>
      <c r="P151" s="191"/>
      <c r="Q151" s="191"/>
    </row>
    <row r="152" spans="1:17" s="110" customFormat="1" ht="13.5" x14ac:dyDescent="0.25">
      <c r="A152" s="191"/>
      <c r="B152" s="148" t="s">
        <v>520</v>
      </c>
      <c r="C152" s="123">
        <v>0.1</v>
      </c>
      <c r="D152" s="123">
        <v>99.9</v>
      </c>
      <c r="E152" s="155" t="s">
        <v>496</v>
      </c>
      <c r="F152" s="155" t="s">
        <v>62</v>
      </c>
      <c r="G152" s="113">
        <v>1</v>
      </c>
      <c r="H152" s="113"/>
      <c r="I152" s="113"/>
      <c r="J152" s="113">
        <v>1</v>
      </c>
      <c r="K152" s="191"/>
      <c r="L152" s="126"/>
      <c r="M152" s="126"/>
      <c r="N152" s="126"/>
      <c r="O152" s="126"/>
      <c r="P152" s="191"/>
      <c r="Q152" s="191"/>
    </row>
    <row r="153" spans="1:17" s="110" customFormat="1" ht="13.5" x14ac:dyDescent="0.25">
      <c r="A153" s="191"/>
      <c r="B153" s="148" t="s">
        <v>969</v>
      </c>
      <c r="C153" s="123">
        <v>0</v>
      </c>
      <c r="D153" s="123">
        <v>0</v>
      </c>
      <c r="E153" s="155" t="s">
        <v>17</v>
      </c>
      <c r="F153" s="155" t="s">
        <v>62</v>
      </c>
      <c r="G153" s="113">
        <v>0</v>
      </c>
      <c r="H153" s="113"/>
      <c r="I153" s="113"/>
      <c r="J153" s="113"/>
      <c r="K153" s="191"/>
      <c r="L153" s="126"/>
      <c r="M153" s="126"/>
      <c r="N153" s="126"/>
      <c r="O153" s="126"/>
      <c r="P153" s="191"/>
      <c r="Q153" s="191"/>
    </row>
    <row r="154" spans="1:17" s="110" customFormat="1" ht="13.5" x14ac:dyDescent="0.25">
      <c r="A154" s="193"/>
      <c r="B154" s="148" t="s">
        <v>540</v>
      </c>
      <c r="C154" s="123">
        <v>1</v>
      </c>
      <c r="D154" s="123">
        <v>1</v>
      </c>
      <c r="E154" s="155" t="s">
        <v>17</v>
      </c>
      <c r="F154" s="155" t="s">
        <v>62</v>
      </c>
      <c r="G154" s="113">
        <v>0</v>
      </c>
      <c r="H154" s="113"/>
      <c r="I154" s="113"/>
      <c r="J154" s="113"/>
      <c r="K154" s="193"/>
      <c r="L154" s="126"/>
      <c r="M154" s="126"/>
      <c r="N154" s="126"/>
      <c r="O154" s="126"/>
      <c r="P154" s="193"/>
      <c r="Q154" s="193"/>
    </row>
    <row r="155" spans="1:17" s="110" customFormat="1" ht="13.5" x14ac:dyDescent="0.25">
      <c r="A155" s="193"/>
      <c r="B155" s="148" t="s">
        <v>522</v>
      </c>
      <c r="C155" s="123">
        <v>0</v>
      </c>
      <c r="D155" s="123">
        <v>10</v>
      </c>
      <c r="E155" s="155" t="s">
        <v>523</v>
      </c>
      <c r="F155" s="155" t="s">
        <v>62</v>
      </c>
      <c r="G155" s="113">
        <v>1</v>
      </c>
      <c r="H155" s="113"/>
      <c r="I155" s="113"/>
      <c r="J155" s="113">
        <v>1</v>
      </c>
      <c r="K155" s="193"/>
      <c r="L155" s="126"/>
      <c r="M155" s="126"/>
      <c r="N155" s="126"/>
      <c r="O155" s="126"/>
      <c r="P155" s="193"/>
      <c r="Q155" s="193"/>
    </row>
    <row r="156" spans="1:17" s="110" customFormat="1" ht="13.5" x14ac:dyDescent="0.25">
      <c r="A156" s="193"/>
      <c r="B156" s="148" t="s">
        <v>524</v>
      </c>
      <c r="C156" s="123">
        <v>0</v>
      </c>
      <c r="D156" s="123">
        <v>30</v>
      </c>
      <c r="E156" s="155" t="s">
        <v>523</v>
      </c>
      <c r="F156" s="155" t="s">
        <v>63</v>
      </c>
      <c r="G156" s="113">
        <v>1</v>
      </c>
      <c r="H156" s="113"/>
      <c r="I156" s="113"/>
      <c r="J156" s="113"/>
      <c r="K156" s="193"/>
      <c r="L156" s="126"/>
      <c r="M156" s="126"/>
      <c r="N156" s="126"/>
      <c r="O156" s="126"/>
      <c r="P156" s="193"/>
      <c r="Q156" s="193"/>
    </row>
    <row r="157" spans="1:17" s="110" customFormat="1" ht="13.5" x14ac:dyDescent="0.25">
      <c r="A157" s="193"/>
      <c r="B157" s="148" t="s">
        <v>602</v>
      </c>
      <c r="C157" s="123">
        <v>8.1</v>
      </c>
      <c r="D157" s="123">
        <v>71.3</v>
      </c>
      <c r="E157" s="155" t="s">
        <v>496</v>
      </c>
      <c r="F157" s="155" t="s">
        <v>62</v>
      </c>
      <c r="G157" s="113">
        <v>1</v>
      </c>
      <c r="H157" s="113"/>
      <c r="I157" s="113"/>
      <c r="J157" s="113">
        <v>1</v>
      </c>
      <c r="K157" s="193"/>
      <c r="L157" s="126"/>
      <c r="M157" s="126"/>
      <c r="N157" s="126"/>
      <c r="O157" s="126"/>
      <c r="P157" s="193"/>
      <c r="Q157" s="193"/>
    </row>
    <row r="158" spans="1:17" s="110" customFormat="1" ht="13.5" x14ac:dyDescent="0.25">
      <c r="A158" s="193"/>
      <c r="B158" s="148" t="s">
        <v>525</v>
      </c>
      <c r="C158" s="123">
        <v>0</v>
      </c>
      <c r="D158" s="123">
        <v>10</v>
      </c>
      <c r="E158" s="155" t="s">
        <v>523</v>
      </c>
      <c r="F158" s="155" t="s">
        <v>62</v>
      </c>
      <c r="G158" s="113">
        <v>1</v>
      </c>
      <c r="H158" s="113"/>
      <c r="I158" s="113"/>
      <c r="J158" s="113">
        <v>1</v>
      </c>
      <c r="K158" s="193"/>
      <c r="L158" s="126"/>
      <c r="M158" s="126"/>
      <c r="N158" s="126"/>
      <c r="O158" s="126"/>
      <c r="P158" s="193"/>
      <c r="Q158" s="193"/>
    </row>
    <row r="159" spans="1:17" s="110" customFormat="1" ht="13.5" x14ac:dyDescent="0.25">
      <c r="A159" s="193"/>
      <c r="B159" s="148" t="s">
        <v>526</v>
      </c>
      <c r="C159" s="123">
        <v>0</v>
      </c>
      <c r="D159" s="123">
        <v>30</v>
      </c>
      <c r="E159" s="155" t="s">
        <v>523</v>
      </c>
      <c r="F159" s="155" t="s">
        <v>63</v>
      </c>
      <c r="G159" s="113">
        <v>1</v>
      </c>
      <c r="H159" s="113"/>
      <c r="I159" s="113"/>
      <c r="J159" s="113"/>
      <c r="K159" s="193"/>
      <c r="L159" s="126"/>
      <c r="M159" s="126"/>
      <c r="N159" s="126"/>
      <c r="O159" s="126"/>
      <c r="P159" s="193"/>
      <c r="Q159" s="193"/>
    </row>
    <row r="160" spans="1:17" s="110" customFormat="1" ht="13.5" x14ac:dyDescent="0.25">
      <c r="A160" s="191"/>
      <c r="B160" s="148" t="s">
        <v>603</v>
      </c>
      <c r="C160" s="123">
        <v>1</v>
      </c>
      <c r="D160" s="123">
        <v>1</v>
      </c>
      <c r="E160" s="155" t="s">
        <v>17</v>
      </c>
      <c r="F160" s="155" t="s">
        <v>62</v>
      </c>
      <c r="G160" s="113">
        <v>0</v>
      </c>
      <c r="H160" s="113"/>
      <c r="I160" s="113"/>
      <c r="J160" s="113">
        <v>1</v>
      </c>
      <c r="K160" s="191"/>
      <c r="L160" s="126"/>
      <c r="M160" s="126"/>
      <c r="N160" s="126"/>
      <c r="O160" s="126"/>
      <c r="P160" s="191"/>
      <c r="Q160" s="191"/>
    </row>
    <row r="161" spans="1:17" s="283" customFormat="1" ht="13.5" x14ac:dyDescent="0.25">
      <c r="A161" s="338"/>
      <c r="B161" s="301" t="s">
        <v>1097</v>
      </c>
      <c r="C161" s="300">
        <v>1</v>
      </c>
      <c r="D161" s="300">
        <v>1</v>
      </c>
      <c r="E161" s="302" t="s">
        <v>17</v>
      </c>
      <c r="F161" s="302" t="s">
        <v>131</v>
      </c>
      <c r="G161" s="299">
        <v>0</v>
      </c>
      <c r="H161" s="299"/>
      <c r="I161" s="299"/>
      <c r="J161" s="299"/>
      <c r="K161" s="338"/>
      <c r="L161" s="291"/>
      <c r="M161" s="291"/>
      <c r="N161" s="291"/>
      <c r="O161" s="291"/>
      <c r="P161" s="338"/>
      <c r="Q161" s="338"/>
    </row>
    <row r="162" spans="1:17" s="283" customFormat="1" ht="13.5" x14ac:dyDescent="0.25">
      <c r="A162" s="341"/>
      <c r="B162" s="301" t="s">
        <v>1101</v>
      </c>
      <c r="C162" s="300">
        <v>1</v>
      </c>
      <c r="D162" s="300">
        <v>1</v>
      </c>
      <c r="E162" s="302" t="s">
        <v>17</v>
      </c>
      <c r="F162" s="302" t="s">
        <v>131</v>
      </c>
      <c r="G162" s="299">
        <v>0</v>
      </c>
      <c r="H162" s="299"/>
      <c r="I162" s="299"/>
      <c r="J162" s="299"/>
      <c r="K162" s="341"/>
      <c r="L162" s="291"/>
      <c r="M162" s="291"/>
      <c r="N162" s="291"/>
      <c r="O162" s="291"/>
      <c r="P162" s="341"/>
      <c r="Q162" s="341"/>
    </row>
    <row r="163" spans="1:17" s="110" customFormat="1" ht="13.5" x14ac:dyDescent="0.25">
      <c r="A163" s="180"/>
      <c r="B163" s="148" t="s">
        <v>521</v>
      </c>
      <c r="C163" s="123">
        <v>1</v>
      </c>
      <c r="D163" s="123">
        <v>1</v>
      </c>
      <c r="E163" s="155" t="s">
        <v>17</v>
      </c>
      <c r="F163" s="155" t="s">
        <v>62</v>
      </c>
      <c r="G163" s="113">
        <v>0</v>
      </c>
      <c r="H163" s="113"/>
      <c r="I163" s="113"/>
      <c r="J163" s="113">
        <v>3</v>
      </c>
      <c r="K163" s="180"/>
      <c r="L163" s="126"/>
      <c r="M163" s="126"/>
      <c r="N163" s="126"/>
      <c r="O163" s="126"/>
      <c r="P163" s="180"/>
      <c r="Q163" s="180"/>
    </row>
    <row r="164" spans="1:17" s="110" customFormat="1" x14ac:dyDescent="0.2">
      <c r="A164" s="195"/>
      <c r="B164" s="280" t="s">
        <v>259</v>
      </c>
      <c r="C164" s="136"/>
      <c r="D164" s="136"/>
      <c r="E164" s="137"/>
      <c r="F164" s="137"/>
      <c r="G164" s="137"/>
      <c r="H164" s="137"/>
      <c r="I164" s="137"/>
      <c r="J164" s="137"/>
      <c r="K164" s="195"/>
      <c r="L164" s="126"/>
      <c r="M164" s="126"/>
      <c r="N164" s="126"/>
      <c r="O164" s="126"/>
      <c r="P164" s="195"/>
      <c r="Q164" s="195"/>
    </row>
    <row r="165" spans="1:17" s="110" customFormat="1" ht="13.5" x14ac:dyDescent="0.25">
      <c r="A165" s="195"/>
      <c r="B165" s="148" t="s">
        <v>580</v>
      </c>
      <c r="C165" s="123">
        <v>0</v>
      </c>
      <c r="D165" s="123">
        <v>10</v>
      </c>
      <c r="E165" s="155" t="s">
        <v>523</v>
      </c>
      <c r="F165" s="155" t="s">
        <v>62</v>
      </c>
      <c r="G165" s="113">
        <v>1</v>
      </c>
      <c r="H165" s="113"/>
      <c r="I165" s="113"/>
      <c r="J165" s="113"/>
      <c r="K165" s="195"/>
      <c r="L165" s="126"/>
      <c r="M165" s="126"/>
      <c r="N165" s="126"/>
      <c r="O165" s="126"/>
      <c r="P165" s="195"/>
      <c r="Q165" s="195"/>
    </row>
    <row r="166" spans="1:17" s="110" customFormat="1" ht="13.5" x14ac:dyDescent="0.25">
      <c r="A166" s="195"/>
      <c r="B166" s="148" t="s">
        <v>581</v>
      </c>
      <c r="C166" s="123">
        <v>42</v>
      </c>
      <c r="D166" s="123">
        <v>42</v>
      </c>
      <c r="E166" s="155" t="s">
        <v>17</v>
      </c>
      <c r="F166" s="155" t="s">
        <v>62</v>
      </c>
      <c r="G166" s="113">
        <v>0</v>
      </c>
      <c r="H166" s="113"/>
      <c r="I166" s="113"/>
      <c r="J166" s="113"/>
      <c r="K166" s="195"/>
      <c r="L166" s="126"/>
      <c r="M166" s="126"/>
      <c r="N166" s="126"/>
      <c r="O166" s="126"/>
      <c r="P166" s="195"/>
      <c r="Q166" s="195"/>
    </row>
    <row r="167" spans="1:17" s="110" customFormat="1" ht="13.5" x14ac:dyDescent="0.25">
      <c r="A167" s="195"/>
      <c r="B167" s="148" t="s">
        <v>582</v>
      </c>
      <c r="C167" s="123">
        <v>42</v>
      </c>
      <c r="D167" s="123">
        <v>42</v>
      </c>
      <c r="E167" s="155" t="s">
        <v>17</v>
      </c>
      <c r="F167" s="155" t="s">
        <v>62</v>
      </c>
      <c r="G167" s="113">
        <v>0</v>
      </c>
      <c r="H167" s="113"/>
      <c r="I167" s="113"/>
      <c r="J167" s="113"/>
      <c r="K167" s="195"/>
      <c r="L167" s="126"/>
      <c r="M167" s="126"/>
      <c r="N167" s="126"/>
      <c r="O167" s="126"/>
      <c r="P167" s="195"/>
      <c r="Q167" s="195"/>
    </row>
    <row r="168" spans="1:17" s="110" customFormat="1" ht="13.5" x14ac:dyDescent="0.25">
      <c r="A168" s="195"/>
      <c r="B168" s="148" t="s">
        <v>583</v>
      </c>
      <c r="C168" s="123">
        <v>42</v>
      </c>
      <c r="D168" s="123">
        <v>42</v>
      </c>
      <c r="E168" s="155" t="s">
        <v>17</v>
      </c>
      <c r="F168" s="155" t="s">
        <v>62</v>
      </c>
      <c r="G168" s="113">
        <v>0</v>
      </c>
      <c r="H168" s="113"/>
      <c r="I168" s="113"/>
      <c r="J168" s="113"/>
      <c r="K168" s="195"/>
      <c r="L168" s="126"/>
      <c r="M168" s="126"/>
      <c r="N168" s="126"/>
      <c r="O168" s="126"/>
      <c r="P168" s="195"/>
      <c r="Q168" s="195"/>
    </row>
    <row r="169" spans="1:17" s="110" customFormat="1" ht="13.5" x14ac:dyDescent="0.25">
      <c r="A169" s="195"/>
      <c r="B169" s="148" t="s">
        <v>584</v>
      </c>
      <c r="C169" s="123">
        <v>0.1</v>
      </c>
      <c r="D169" s="123">
        <v>99.9</v>
      </c>
      <c r="E169" s="155" t="s">
        <v>496</v>
      </c>
      <c r="F169" s="155" t="s">
        <v>62</v>
      </c>
      <c r="G169" s="113">
        <v>1</v>
      </c>
      <c r="H169" s="113"/>
      <c r="I169" s="113"/>
      <c r="J169" s="113">
        <v>1</v>
      </c>
      <c r="K169" s="195"/>
      <c r="L169" s="126"/>
      <c r="M169" s="126"/>
      <c r="N169" s="126"/>
      <c r="O169" s="126"/>
      <c r="P169" s="195"/>
      <c r="Q169" s="195"/>
    </row>
    <row r="170" spans="1:17" s="110" customFormat="1" ht="13.5" x14ac:dyDescent="0.25">
      <c r="A170" s="195"/>
      <c r="B170" s="148" t="s">
        <v>585</v>
      </c>
      <c r="C170" s="123">
        <v>1</v>
      </c>
      <c r="D170" s="123">
        <v>1</v>
      </c>
      <c r="E170" s="155" t="s">
        <v>17</v>
      </c>
      <c r="F170" s="155" t="s">
        <v>62</v>
      </c>
      <c r="G170" s="113">
        <v>0</v>
      </c>
      <c r="H170" s="113"/>
      <c r="I170" s="113"/>
      <c r="J170" s="113"/>
      <c r="K170" s="195"/>
      <c r="L170" s="126"/>
      <c r="M170" s="126"/>
      <c r="N170" s="126"/>
      <c r="O170" s="126"/>
      <c r="P170" s="195"/>
      <c r="Q170" s="195"/>
    </row>
    <row r="171" spans="1:17" s="110" customFormat="1" ht="13.5" x14ac:dyDescent="0.25">
      <c r="A171" s="195"/>
      <c r="B171" s="148" t="s">
        <v>586</v>
      </c>
      <c r="C171" s="123">
        <v>0</v>
      </c>
      <c r="D171" s="123">
        <v>10</v>
      </c>
      <c r="E171" s="155" t="s">
        <v>523</v>
      </c>
      <c r="F171" s="155" t="s">
        <v>62</v>
      </c>
      <c r="G171" s="113">
        <v>1</v>
      </c>
      <c r="H171" s="113"/>
      <c r="I171" s="113"/>
      <c r="J171" s="113">
        <v>1</v>
      </c>
      <c r="K171" s="195"/>
      <c r="L171" s="126"/>
      <c r="M171" s="126"/>
      <c r="N171" s="126"/>
      <c r="O171" s="126"/>
      <c r="P171" s="195"/>
      <c r="Q171" s="195"/>
    </row>
    <row r="172" spans="1:17" s="110" customFormat="1" ht="13.5" x14ac:dyDescent="0.25">
      <c r="A172" s="195"/>
      <c r="B172" s="148" t="s">
        <v>587</v>
      </c>
      <c r="C172" s="123">
        <v>0</v>
      </c>
      <c r="D172" s="123">
        <v>30</v>
      </c>
      <c r="E172" s="155" t="s">
        <v>523</v>
      </c>
      <c r="F172" s="155" t="s">
        <v>63</v>
      </c>
      <c r="G172" s="113">
        <v>1</v>
      </c>
      <c r="H172" s="113"/>
      <c r="I172" s="113"/>
      <c r="J172" s="113"/>
      <c r="K172" s="195"/>
      <c r="L172" s="126"/>
      <c r="M172" s="126"/>
      <c r="N172" s="126"/>
      <c r="O172" s="126"/>
      <c r="P172" s="195"/>
      <c r="Q172" s="195"/>
    </row>
    <row r="173" spans="1:17" s="110" customFormat="1" ht="13.5" x14ac:dyDescent="0.25">
      <c r="A173" s="195"/>
      <c r="B173" s="148" t="s">
        <v>604</v>
      </c>
      <c r="C173" s="123">
        <v>8.1</v>
      </c>
      <c r="D173" s="123">
        <v>35.6</v>
      </c>
      <c r="E173" s="155" t="s">
        <v>496</v>
      </c>
      <c r="F173" s="155" t="s">
        <v>62</v>
      </c>
      <c r="G173" s="113">
        <v>1</v>
      </c>
      <c r="H173" s="113"/>
      <c r="I173" s="113"/>
      <c r="J173" s="113">
        <v>1</v>
      </c>
      <c r="K173" s="195"/>
      <c r="L173" s="126"/>
      <c r="M173" s="126"/>
      <c r="N173" s="126"/>
      <c r="O173" s="126"/>
      <c r="P173" s="195"/>
      <c r="Q173" s="195"/>
    </row>
    <row r="174" spans="1:17" s="110" customFormat="1" ht="13.5" x14ac:dyDescent="0.25">
      <c r="A174" s="195"/>
      <c r="B174" s="148" t="s">
        <v>605</v>
      </c>
      <c r="C174" s="123">
        <v>8.1</v>
      </c>
      <c r="D174" s="123">
        <v>35.6</v>
      </c>
      <c r="E174" s="155" t="s">
        <v>496</v>
      </c>
      <c r="F174" s="155" t="s">
        <v>62</v>
      </c>
      <c r="G174" s="113">
        <v>1</v>
      </c>
      <c r="H174" s="113"/>
      <c r="I174" s="113"/>
      <c r="J174" s="113">
        <v>1</v>
      </c>
      <c r="K174" s="195"/>
      <c r="L174" s="126"/>
      <c r="M174" s="126"/>
      <c r="N174" s="126"/>
      <c r="O174" s="126"/>
      <c r="P174" s="195"/>
      <c r="Q174" s="195"/>
    </row>
    <row r="175" spans="1:17" s="110" customFormat="1" ht="13.5" x14ac:dyDescent="0.25">
      <c r="A175" s="195"/>
      <c r="B175" s="148" t="s">
        <v>588</v>
      </c>
      <c r="C175" s="123">
        <v>0</v>
      </c>
      <c r="D175" s="123">
        <v>10</v>
      </c>
      <c r="E175" s="155" t="s">
        <v>523</v>
      </c>
      <c r="F175" s="155" t="s">
        <v>62</v>
      </c>
      <c r="G175" s="113">
        <v>1</v>
      </c>
      <c r="H175" s="113"/>
      <c r="I175" s="113"/>
      <c r="J175" s="113">
        <v>1</v>
      </c>
      <c r="K175" s="195"/>
      <c r="L175" s="126"/>
      <c r="M175" s="126"/>
      <c r="N175" s="126"/>
      <c r="O175" s="126"/>
      <c r="P175" s="195"/>
      <c r="Q175" s="195"/>
    </row>
    <row r="176" spans="1:17" s="110" customFormat="1" ht="13.5" x14ac:dyDescent="0.25">
      <c r="A176" s="195"/>
      <c r="B176" s="148" t="s">
        <v>589</v>
      </c>
      <c r="C176" s="123">
        <v>0</v>
      </c>
      <c r="D176" s="123">
        <v>30</v>
      </c>
      <c r="E176" s="155" t="s">
        <v>523</v>
      </c>
      <c r="F176" s="155" t="s">
        <v>63</v>
      </c>
      <c r="G176" s="113">
        <v>1</v>
      </c>
      <c r="H176" s="113"/>
      <c r="I176" s="113"/>
      <c r="J176" s="113"/>
      <c r="K176" s="195"/>
      <c r="L176" s="126"/>
      <c r="M176" s="126"/>
      <c r="N176" s="126"/>
      <c r="O176" s="126"/>
      <c r="P176" s="195"/>
      <c r="Q176" s="195"/>
    </row>
    <row r="177" spans="1:17" s="110" customFormat="1" ht="13.5" x14ac:dyDescent="0.25">
      <c r="A177" s="195"/>
      <c r="B177" s="148" t="s">
        <v>606</v>
      </c>
      <c r="C177" s="123">
        <v>1</v>
      </c>
      <c r="D177" s="123">
        <v>1</v>
      </c>
      <c r="E177" s="155" t="s">
        <v>17</v>
      </c>
      <c r="F177" s="155" t="s">
        <v>62</v>
      </c>
      <c r="G177" s="113">
        <v>0</v>
      </c>
      <c r="H177" s="113"/>
      <c r="I177" s="113"/>
      <c r="J177" s="113">
        <v>1</v>
      </c>
      <c r="K177" s="195"/>
      <c r="L177" s="126"/>
      <c r="M177" s="126"/>
      <c r="N177" s="126"/>
      <c r="O177" s="126"/>
      <c r="P177" s="195"/>
      <c r="Q177" s="195"/>
    </row>
    <row r="178" spans="1:17" s="110" customFormat="1" ht="13.5" x14ac:dyDescent="0.25">
      <c r="A178" s="180"/>
      <c r="B178" s="148" t="s">
        <v>607</v>
      </c>
      <c r="C178" s="123">
        <v>1</v>
      </c>
      <c r="D178" s="123">
        <v>1</v>
      </c>
      <c r="E178" s="155" t="s">
        <v>17</v>
      </c>
      <c r="F178" s="155" t="s">
        <v>62</v>
      </c>
      <c r="G178" s="113">
        <v>0</v>
      </c>
      <c r="H178" s="113"/>
      <c r="I178" s="113"/>
      <c r="J178" s="113">
        <v>1</v>
      </c>
      <c r="K178" s="180"/>
      <c r="L178" s="126"/>
      <c r="M178" s="126"/>
      <c r="N178" s="126"/>
      <c r="O178" s="126"/>
      <c r="P178" s="180"/>
      <c r="Q178" s="180"/>
    </row>
    <row r="179" spans="1:17" ht="13.5" x14ac:dyDescent="0.25">
      <c r="A179" s="125"/>
      <c r="B179" s="158" t="s">
        <v>590</v>
      </c>
      <c r="C179" s="115">
        <v>1</v>
      </c>
      <c r="D179" s="181">
        <v>1</v>
      </c>
      <c r="E179" s="113" t="s">
        <v>17</v>
      </c>
      <c r="F179" s="115" t="s">
        <v>62</v>
      </c>
      <c r="G179" s="115">
        <v>0</v>
      </c>
      <c r="H179" s="115"/>
      <c r="I179" s="115"/>
      <c r="J179" s="115"/>
      <c r="K179" s="125"/>
      <c r="L179" s="126"/>
      <c r="M179" s="126"/>
      <c r="N179" s="126"/>
      <c r="O179" s="126"/>
      <c r="P179" s="125"/>
      <c r="Q179" s="125"/>
    </row>
    <row r="180" spans="1:17" x14ac:dyDescent="0.2">
      <c r="A180" s="125"/>
      <c r="B180" s="280" t="s">
        <v>1008</v>
      </c>
      <c r="C180" s="136"/>
      <c r="D180" s="136"/>
      <c r="E180" s="137"/>
      <c r="F180" s="137"/>
      <c r="G180" s="137"/>
      <c r="H180" s="137"/>
      <c r="I180" s="137"/>
      <c r="J180" s="137"/>
      <c r="K180" s="125"/>
      <c r="L180" s="126"/>
      <c r="M180" s="126"/>
      <c r="N180" s="126"/>
      <c r="O180" s="126"/>
      <c r="P180" s="125"/>
      <c r="Q180" s="125"/>
    </row>
    <row r="181" spans="1:17" ht="13.5" x14ac:dyDescent="0.25">
      <c r="A181" s="125"/>
      <c r="B181" s="116" t="s">
        <v>205</v>
      </c>
      <c r="C181" s="111">
        <v>144</v>
      </c>
      <c r="D181" s="111">
        <v>400</v>
      </c>
      <c r="E181" s="113" t="s">
        <v>56</v>
      </c>
      <c r="F181" s="113" t="s">
        <v>62</v>
      </c>
      <c r="G181" s="113">
        <v>1</v>
      </c>
      <c r="H181" s="113"/>
      <c r="I181" s="113">
        <v>3</v>
      </c>
      <c r="J181" s="113"/>
      <c r="K181" s="125"/>
      <c r="L181" s="126"/>
      <c r="M181" s="126"/>
      <c r="N181" s="126"/>
      <c r="O181" s="126"/>
      <c r="P181" s="125"/>
      <c r="Q181" s="125"/>
    </row>
    <row r="182" spans="1:17" ht="13.5" x14ac:dyDescent="0.25">
      <c r="A182" s="125"/>
      <c r="B182" s="116" t="s">
        <v>206</v>
      </c>
      <c r="C182" s="111">
        <v>144</v>
      </c>
      <c r="D182" s="111">
        <v>400</v>
      </c>
      <c r="E182" s="114" t="s">
        <v>56</v>
      </c>
      <c r="F182" s="155" t="s">
        <v>62</v>
      </c>
      <c r="G182" s="113">
        <v>1</v>
      </c>
      <c r="H182" s="113"/>
      <c r="I182" s="113">
        <v>3</v>
      </c>
      <c r="J182" s="113"/>
      <c r="K182" s="125"/>
      <c r="L182" s="126"/>
      <c r="M182" s="126"/>
      <c r="N182" s="126"/>
      <c r="O182" s="126"/>
      <c r="P182" s="125"/>
      <c r="Q182" s="125"/>
    </row>
    <row r="183" spans="1:17" ht="13.5" x14ac:dyDescent="0.25">
      <c r="A183" s="125"/>
      <c r="B183" s="116" t="s">
        <v>207</v>
      </c>
      <c r="C183" s="111">
        <v>144</v>
      </c>
      <c r="D183" s="111">
        <v>400</v>
      </c>
      <c r="E183" s="114" t="s">
        <v>56</v>
      </c>
      <c r="F183" s="155" t="s">
        <v>62</v>
      </c>
      <c r="G183" s="113">
        <v>1</v>
      </c>
      <c r="H183" s="113"/>
      <c r="I183" s="113">
        <v>3</v>
      </c>
      <c r="J183" s="113"/>
      <c r="K183" s="125"/>
      <c r="L183" s="126"/>
      <c r="M183" s="126"/>
      <c r="N183" s="126"/>
      <c r="O183" s="126"/>
      <c r="P183" s="125"/>
      <c r="Q183" s="125"/>
    </row>
    <row r="184" spans="1:17" ht="13.5" x14ac:dyDescent="0.25">
      <c r="A184" s="125"/>
      <c r="B184" s="116" t="s">
        <v>208</v>
      </c>
      <c r="C184" s="111">
        <v>15</v>
      </c>
      <c r="D184" s="111">
        <v>50000</v>
      </c>
      <c r="E184" s="160" t="s">
        <v>57</v>
      </c>
      <c r="F184" s="155" t="s">
        <v>63</v>
      </c>
      <c r="G184" s="113">
        <v>0</v>
      </c>
      <c r="H184" s="113"/>
      <c r="I184" s="113"/>
      <c r="J184" s="113"/>
      <c r="K184" s="125"/>
      <c r="L184" s="126"/>
      <c r="M184" s="126"/>
      <c r="N184" s="126"/>
      <c r="O184" s="126"/>
      <c r="P184" s="125"/>
      <c r="Q184" s="125"/>
    </row>
    <row r="185" spans="1:17" ht="13.5" x14ac:dyDescent="0.25">
      <c r="A185" s="125"/>
      <c r="B185" s="116" t="s">
        <v>209</v>
      </c>
      <c r="C185" s="111">
        <v>15</v>
      </c>
      <c r="D185" s="111">
        <v>50000</v>
      </c>
      <c r="E185" s="160" t="s">
        <v>57</v>
      </c>
      <c r="F185" s="155" t="s">
        <v>63</v>
      </c>
      <c r="G185" s="113">
        <v>0</v>
      </c>
      <c r="H185" s="113"/>
      <c r="I185" s="113"/>
      <c r="J185" s="113"/>
      <c r="K185" s="125"/>
      <c r="L185" s="126"/>
      <c r="M185" s="126"/>
      <c r="N185" s="126"/>
      <c r="O185" s="126"/>
      <c r="P185" s="125"/>
      <c r="Q185" s="125"/>
    </row>
    <row r="186" spans="1:17" ht="13.5" x14ac:dyDescent="0.25">
      <c r="A186" s="125"/>
      <c r="B186" s="116" t="s">
        <v>210</v>
      </c>
      <c r="C186" s="111">
        <v>-1</v>
      </c>
      <c r="D186" s="111">
        <v>75</v>
      </c>
      <c r="E186" s="114" t="s">
        <v>56</v>
      </c>
      <c r="F186" s="155" t="s">
        <v>62</v>
      </c>
      <c r="G186" s="113">
        <v>1</v>
      </c>
      <c r="H186" s="113">
        <v>-1</v>
      </c>
      <c r="I186" s="113"/>
      <c r="J186" s="113">
        <v>3</v>
      </c>
      <c r="K186" s="125"/>
      <c r="L186" s="126"/>
      <c r="M186" s="126"/>
      <c r="N186" s="126"/>
      <c r="O186" s="126"/>
      <c r="P186" s="125"/>
      <c r="Q186" s="125"/>
    </row>
    <row r="187" spans="1:17" ht="13.5" x14ac:dyDescent="0.25">
      <c r="A187" s="125"/>
      <c r="B187" s="116" t="s">
        <v>211</v>
      </c>
      <c r="C187" s="111">
        <v>0</v>
      </c>
      <c r="D187" s="111">
        <v>75</v>
      </c>
      <c r="E187" s="114" t="s">
        <v>56</v>
      </c>
      <c r="F187" s="155" t="s">
        <v>62</v>
      </c>
      <c r="G187" s="113">
        <v>1</v>
      </c>
      <c r="H187" s="113"/>
      <c r="I187" s="113">
        <v>3</v>
      </c>
      <c r="J187" s="113">
        <v>5</v>
      </c>
      <c r="K187" s="125"/>
      <c r="L187" s="126"/>
      <c r="M187" s="126"/>
      <c r="N187" s="126"/>
      <c r="O187" s="126"/>
      <c r="P187" s="125"/>
      <c r="Q187" s="125"/>
    </row>
    <row r="188" spans="1:17" ht="13.5" x14ac:dyDescent="0.25">
      <c r="A188" s="125"/>
      <c r="B188" s="117" t="s">
        <v>212</v>
      </c>
      <c r="C188" s="112">
        <v>0</v>
      </c>
      <c r="D188" s="112">
        <v>1000</v>
      </c>
      <c r="E188" s="114" t="s">
        <v>56</v>
      </c>
      <c r="F188" s="113" t="s">
        <v>63</v>
      </c>
      <c r="G188" s="113">
        <v>1</v>
      </c>
      <c r="H188" s="113"/>
      <c r="I188" s="113"/>
      <c r="J188" s="113"/>
      <c r="K188" s="125"/>
      <c r="L188" s="126"/>
      <c r="M188" s="126"/>
      <c r="N188" s="126"/>
      <c r="O188" s="126"/>
      <c r="P188" s="125"/>
      <c r="Q188" s="125"/>
    </row>
    <row r="189" spans="1:17" x14ac:dyDescent="0.2">
      <c r="A189" s="125"/>
      <c r="B189" s="280" t="s">
        <v>1009</v>
      </c>
      <c r="C189" s="136"/>
      <c r="D189" s="136"/>
      <c r="E189" s="137"/>
      <c r="F189" s="137"/>
      <c r="G189" s="137"/>
      <c r="H189" s="137"/>
      <c r="I189" s="137"/>
      <c r="J189" s="137"/>
      <c r="K189" s="125"/>
      <c r="L189" s="126"/>
      <c r="M189" s="126"/>
      <c r="N189" s="126"/>
      <c r="O189" s="126"/>
      <c r="P189" s="125"/>
      <c r="Q189" s="125"/>
    </row>
    <row r="190" spans="1:17" ht="13.5" x14ac:dyDescent="0.25">
      <c r="A190" s="125"/>
      <c r="B190" s="159" t="s">
        <v>213</v>
      </c>
      <c r="C190" s="123">
        <v>400</v>
      </c>
      <c r="D190" s="145">
        <v>9999</v>
      </c>
      <c r="E190" s="121" t="s">
        <v>53</v>
      </c>
      <c r="F190" s="121" t="s">
        <v>62</v>
      </c>
      <c r="G190" s="121">
        <v>1</v>
      </c>
      <c r="H190" s="113"/>
      <c r="I190" s="121"/>
      <c r="J190" s="121">
        <v>3</v>
      </c>
      <c r="K190" s="125"/>
      <c r="L190" s="126"/>
      <c r="M190" s="126"/>
      <c r="N190" s="126"/>
      <c r="O190" s="126"/>
      <c r="P190" s="125"/>
      <c r="Q190" s="125"/>
    </row>
    <row r="191" spans="1:17" ht="13.5" x14ac:dyDescent="0.25">
      <c r="A191" s="125"/>
      <c r="B191" s="159" t="s">
        <v>214</v>
      </c>
      <c r="C191" s="123">
        <v>400</v>
      </c>
      <c r="D191" s="123">
        <v>9999</v>
      </c>
      <c r="E191" s="145" t="s">
        <v>53</v>
      </c>
      <c r="F191" s="145" t="s">
        <v>62</v>
      </c>
      <c r="G191" s="121">
        <v>1</v>
      </c>
      <c r="H191" s="113"/>
      <c r="I191" s="121"/>
      <c r="J191" s="121">
        <v>3</v>
      </c>
      <c r="K191" s="125"/>
      <c r="L191" s="126"/>
      <c r="M191" s="126"/>
      <c r="N191" s="126"/>
      <c r="O191" s="126"/>
      <c r="P191" s="169"/>
      <c r="Q191" s="125"/>
    </row>
    <row r="192" spans="1:17" ht="13.5" x14ac:dyDescent="0.25">
      <c r="A192" s="125"/>
      <c r="B192" s="159" t="s">
        <v>215</v>
      </c>
      <c r="C192" s="206">
        <f>IF(PSE_Type="Type-3",400,800)</f>
        <v>800</v>
      </c>
      <c r="D192" s="123">
        <v>9999</v>
      </c>
      <c r="E192" s="145" t="s">
        <v>53</v>
      </c>
      <c r="F192" s="145" t="s">
        <v>62</v>
      </c>
      <c r="G192" s="121">
        <v>1</v>
      </c>
      <c r="H192" s="113"/>
      <c r="I192" s="121"/>
      <c r="J192" s="121">
        <v>3</v>
      </c>
      <c r="K192" s="125"/>
      <c r="L192" s="126"/>
      <c r="M192" s="126"/>
      <c r="N192" s="126"/>
      <c r="O192" s="126"/>
      <c r="P192" s="169"/>
      <c r="Q192" s="125"/>
    </row>
    <row r="193" spans="1:17" ht="13.5" x14ac:dyDescent="0.25">
      <c r="A193" s="125"/>
      <c r="B193" s="159" t="s">
        <v>216</v>
      </c>
      <c r="C193" s="123">
        <v>400</v>
      </c>
      <c r="D193" s="145">
        <v>9999</v>
      </c>
      <c r="E193" s="145" t="s">
        <v>53</v>
      </c>
      <c r="F193" s="145" t="s">
        <v>62</v>
      </c>
      <c r="G193" s="121">
        <v>1</v>
      </c>
      <c r="H193" s="113"/>
      <c r="I193" s="121"/>
      <c r="J193" s="121">
        <v>3</v>
      </c>
      <c r="K193" s="125"/>
      <c r="L193" s="126"/>
      <c r="M193" s="126"/>
      <c r="N193" s="126"/>
      <c r="O193" s="126"/>
      <c r="P193" s="125"/>
      <c r="Q193" s="125"/>
    </row>
    <row r="194" spans="1:17" ht="13.5" x14ac:dyDescent="0.25">
      <c r="A194" s="125"/>
      <c r="B194" s="159" t="s">
        <v>217</v>
      </c>
      <c r="C194" s="123">
        <v>400</v>
      </c>
      <c r="D194" s="145">
        <v>9999</v>
      </c>
      <c r="E194" s="145" t="s">
        <v>53</v>
      </c>
      <c r="F194" s="145" t="s">
        <v>62</v>
      </c>
      <c r="G194" s="121">
        <v>1</v>
      </c>
      <c r="H194" s="113"/>
      <c r="I194" s="121"/>
      <c r="J194" s="121">
        <v>3</v>
      </c>
      <c r="K194" s="125"/>
      <c r="L194" s="126"/>
      <c r="M194" s="126"/>
      <c r="N194" s="126"/>
      <c r="O194" s="126"/>
      <c r="P194" s="125"/>
      <c r="Q194" s="125"/>
    </row>
    <row r="195" spans="1:17" ht="13.5" x14ac:dyDescent="0.25">
      <c r="A195" s="125"/>
      <c r="B195" s="159" t="s">
        <v>218</v>
      </c>
      <c r="C195" s="123">
        <v>0</v>
      </c>
      <c r="D195" s="145">
        <v>450</v>
      </c>
      <c r="E195" s="145" t="s">
        <v>53</v>
      </c>
      <c r="F195" s="145" t="s">
        <v>62</v>
      </c>
      <c r="G195" s="121">
        <v>1</v>
      </c>
      <c r="H195" s="113"/>
      <c r="I195" s="121">
        <v>5</v>
      </c>
      <c r="J195" s="121"/>
      <c r="K195" s="125"/>
      <c r="L195" s="126"/>
      <c r="M195" s="126"/>
      <c r="N195" s="126"/>
      <c r="O195" s="126"/>
      <c r="P195" s="125"/>
      <c r="Q195" s="125"/>
    </row>
    <row r="196" spans="1:17" s="110" customFormat="1" ht="13.5" x14ac:dyDescent="0.25">
      <c r="A196" s="169"/>
      <c r="B196" s="159" t="s">
        <v>249</v>
      </c>
      <c r="C196" s="123">
        <v>0</v>
      </c>
      <c r="D196" s="145">
        <v>450</v>
      </c>
      <c r="E196" s="145" t="s">
        <v>53</v>
      </c>
      <c r="F196" s="145" t="s">
        <v>62</v>
      </c>
      <c r="G196" s="121">
        <v>1</v>
      </c>
      <c r="H196" s="113"/>
      <c r="I196" s="121">
        <v>5</v>
      </c>
      <c r="J196" s="121"/>
      <c r="K196" s="169"/>
      <c r="L196" s="126"/>
      <c r="M196" s="126"/>
      <c r="N196" s="126"/>
      <c r="O196" s="126"/>
      <c r="P196" s="169"/>
      <c r="Q196" s="169"/>
    </row>
    <row r="197" spans="1:17" ht="13.5" x14ac:dyDescent="0.25">
      <c r="A197" s="125"/>
      <c r="B197" s="159" t="s">
        <v>250</v>
      </c>
      <c r="C197" s="123">
        <v>0</v>
      </c>
      <c r="D197" s="145">
        <v>900</v>
      </c>
      <c r="E197" s="145" t="s">
        <v>53</v>
      </c>
      <c r="F197" s="145" t="s">
        <v>62</v>
      </c>
      <c r="G197" s="121">
        <v>1</v>
      </c>
      <c r="H197" s="113"/>
      <c r="I197" s="121">
        <v>5</v>
      </c>
      <c r="J197" s="121"/>
      <c r="K197" s="125"/>
      <c r="L197" s="126"/>
      <c r="M197" s="126"/>
      <c r="N197" s="126"/>
      <c r="O197" s="126"/>
      <c r="P197" s="125"/>
      <c r="Q197" s="125"/>
    </row>
    <row r="198" spans="1:17" s="110" customFormat="1" ht="13.5" x14ac:dyDescent="0.25">
      <c r="A198" s="169"/>
      <c r="B198" s="159" t="s">
        <v>251</v>
      </c>
      <c r="C198" s="123">
        <v>0</v>
      </c>
      <c r="D198" s="123">
        <v>450</v>
      </c>
      <c r="E198" s="145" t="s">
        <v>53</v>
      </c>
      <c r="F198" s="145" t="s">
        <v>62</v>
      </c>
      <c r="G198" s="121">
        <v>1</v>
      </c>
      <c r="H198" s="113"/>
      <c r="I198" s="121">
        <v>5</v>
      </c>
      <c r="J198" s="121"/>
      <c r="K198" s="169"/>
      <c r="L198" s="126"/>
      <c r="M198" s="126"/>
      <c r="N198" s="126"/>
      <c r="O198" s="126"/>
      <c r="P198" s="169"/>
      <c r="Q198" s="169"/>
    </row>
    <row r="199" spans="1:17" ht="13.5" x14ac:dyDescent="0.25">
      <c r="A199" s="125"/>
      <c r="B199" s="159" t="s">
        <v>252</v>
      </c>
      <c r="C199" s="123">
        <v>0</v>
      </c>
      <c r="D199" s="123">
        <v>900</v>
      </c>
      <c r="E199" s="145" t="s">
        <v>53</v>
      </c>
      <c r="F199" s="145" t="s">
        <v>62</v>
      </c>
      <c r="G199" s="121">
        <v>1</v>
      </c>
      <c r="H199" s="113"/>
      <c r="I199" s="121">
        <v>5</v>
      </c>
      <c r="J199" s="121"/>
      <c r="K199" s="125"/>
      <c r="L199" s="126"/>
      <c r="M199" s="126"/>
      <c r="N199" s="126"/>
      <c r="O199" s="126"/>
      <c r="P199" s="125"/>
      <c r="Q199" s="125"/>
    </row>
    <row r="200" spans="1:17" ht="13.5" x14ac:dyDescent="0.25">
      <c r="A200" s="125"/>
      <c r="B200" s="159" t="s">
        <v>219</v>
      </c>
      <c r="C200" s="123">
        <v>0</v>
      </c>
      <c r="D200" s="145">
        <v>450</v>
      </c>
      <c r="E200" s="145" t="s">
        <v>53</v>
      </c>
      <c r="F200" s="145" t="s">
        <v>62</v>
      </c>
      <c r="G200" s="121">
        <v>1</v>
      </c>
      <c r="H200" s="113"/>
      <c r="I200" s="121">
        <v>5</v>
      </c>
      <c r="J200" s="121"/>
      <c r="K200" s="125"/>
      <c r="L200" s="126"/>
      <c r="M200" s="126"/>
      <c r="N200" s="126"/>
      <c r="O200" s="126"/>
      <c r="P200" s="125"/>
      <c r="Q200" s="125"/>
    </row>
    <row r="201" spans="1:17" s="110" customFormat="1" ht="13.5" x14ac:dyDescent="0.25">
      <c r="A201" s="169"/>
      <c r="B201" s="159" t="s">
        <v>253</v>
      </c>
      <c r="C201" s="123">
        <v>0</v>
      </c>
      <c r="D201" s="145">
        <v>450</v>
      </c>
      <c r="E201" s="145" t="s">
        <v>53</v>
      </c>
      <c r="F201" s="145" t="s">
        <v>62</v>
      </c>
      <c r="G201" s="121">
        <v>1</v>
      </c>
      <c r="H201" s="113"/>
      <c r="I201" s="121">
        <v>5</v>
      </c>
      <c r="J201" s="121"/>
      <c r="K201" s="169"/>
      <c r="L201" s="126"/>
      <c r="M201" s="126"/>
      <c r="N201" s="126"/>
      <c r="O201" s="126"/>
      <c r="P201" s="169"/>
      <c r="Q201" s="169"/>
    </row>
    <row r="202" spans="1:17" ht="13.5" x14ac:dyDescent="0.25">
      <c r="A202" s="125"/>
      <c r="B202" s="159" t="s">
        <v>254</v>
      </c>
      <c r="C202" s="123">
        <v>0</v>
      </c>
      <c r="D202" s="145">
        <v>600</v>
      </c>
      <c r="E202" s="145" t="s">
        <v>53</v>
      </c>
      <c r="F202" s="145" t="s">
        <v>62</v>
      </c>
      <c r="G202" s="121">
        <v>1</v>
      </c>
      <c r="H202" s="113"/>
      <c r="I202" s="121">
        <v>5</v>
      </c>
      <c r="J202" s="121"/>
      <c r="K202" s="125"/>
      <c r="L202" s="126"/>
      <c r="M202" s="126"/>
      <c r="N202" s="126"/>
      <c r="O202" s="126"/>
      <c r="P202" s="125"/>
      <c r="Q202" s="125"/>
    </row>
    <row r="203" spans="1:17" ht="13.5" x14ac:dyDescent="0.25">
      <c r="A203" s="125"/>
      <c r="B203" s="159" t="s">
        <v>220</v>
      </c>
      <c r="C203" s="123">
        <v>0</v>
      </c>
      <c r="D203" s="145">
        <v>450</v>
      </c>
      <c r="E203" s="145" t="s">
        <v>53</v>
      </c>
      <c r="F203" s="145" t="s">
        <v>62</v>
      </c>
      <c r="G203" s="121">
        <v>1</v>
      </c>
      <c r="H203" s="113"/>
      <c r="I203" s="121">
        <v>5</v>
      </c>
      <c r="J203" s="121"/>
      <c r="K203" s="125"/>
      <c r="L203" s="126"/>
      <c r="M203" s="126"/>
      <c r="N203" s="126"/>
      <c r="O203" s="126"/>
      <c r="P203" s="125"/>
      <c r="Q203" s="125"/>
    </row>
    <row r="204" spans="1:17" ht="13.5" x14ac:dyDescent="0.25">
      <c r="A204" s="125"/>
      <c r="B204" s="159" t="s">
        <v>221</v>
      </c>
      <c r="C204" s="123">
        <v>0</v>
      </c>
      <c r="D204" s="145">
        <v>450</v>
      </c>
      <c r="E204" s="145" t="s">
        <v>53</v>
      </c>
      <c r="F204" s="145" t="s">
        <v>62</v>
      </c>
      <c r="G204" s="121">
        <v>1</v>
      </c>
      <c r="H204" s="113"/>
      <c r="I204" s="121">
        <v>5</v>
      </c>
      <c r="J204" s="121"/>
      <c r="K204" s="125"/>
      <c r="L204" s="126"/>
      <c r="M204" s="126"/>
      <c r="N204" s="126"/>
      <c r="O204" s="126"/>
      <c r="P204" s="125"/>
      <c r="Q204" s="125"/>
    </row>
    <row r="205" spans="1:17" ht="13.5" x14ac:dyDescent="0.25">
      <c r="A205" s="125"/>
      <c r="B205" s="159" t="s">
        <v>222</v>
      </c>
      <c r="C205" s="123">
        <v>50</v>
      </c>
      <c r="D205" s="145">
        <v>75</v>
      </c>
      <c r="E205" s="145" t="s">
        <v>56</v>
      </c>
      <c r="F205" s="145" t="s">
        <v>62</v>
      </c>
      <c r="G205" s="121">
        <v>1</v>
      </c>
      <c r="H205" s="113"/>
      <c r="I205" s="121"/>
      <c r="J205" s="121">
        <v>5</v>
      </c>
      <c r="K205" s="125"/>
      <c r="L205" s="126"/>
      <c r="M205" s="126"/>
      <c r="N205" s="126"/>
      <c r="O205" s="126"/>
      <c r="P205" s="125"/>
      <c r="Q205" s="125"/>
    </row>
    <row r="206" spans="1:17" ht="13.5" x14ac:dyDescent="0.25">
      <c r="A206" s="125"/>
      <c r="B206" s="159" t="s">
        <v>223</v>
      </c>
      <c r="C206" s="123">
        <v>50</v>
      </c>
      <c r="D206" s="145">
        <v>75</v>
      </c>
      <c r="E206" s="145" t="s">
        <v>56</v>
      </c>
      <c r="F206" s="145" t="s">
        <v>62</v>
      </c>
      <c r="G206" s="121">
        <v>1</v>
      </c>
      <c r="H206" s="113"/>
      <c r="I206" s="121"/>
      <c r="J206" s="121">
        <v>5</v>
      </c>
      <c r="K206" s="125"/>
      <c r="L206" s="126"/>
      <c r="M206" s="126"/>
      <c r="N206" s="126"/>
      <c r="O206" s="126"/>
      <c r="P206" s="125"/>
      <c r="Q206" s="125"/>
    </row>
    <row r="207" spans="1:17" ht="13.5" x14ac:dyDescent="0.25">
      <c r="A207" s="125"/>
      <c r="B207" s="159" t="s">
        <v>224</v>
      </c>
      <c r="C207" s="123">
        <v>50</v>
      </c>
      <c r="D207" s="145">
        <v>75</v>
      </c>
      <c r="E207" s="145" t="s">
        <v>56</v>
      </c>
      <c r="F207" s="145" t="s">
        <v>62</v>
      </c>
      <c r="G207" s="121">
        <v>1</v>
      </c>
      <c r="H207" s="113"/>
      <c r="I207" s="121"/>
      <c r="J207" s="121">
        <v>5</v>
      </c>
      <c r="K207" s="125"/>
      <c r="L207" s="126"/>
      <c r="M207" s="126"/>
      <c r="N207" s="126"/>
      <c r="O207" s="126"/>
      <c r="P207" s="125"/>
      <c r="Q207" s="125"/>
    </row>
    <row r="208" spans="1:17" ht="13.5" x14ac:dyDescent="0.25">
      <c r="A208" s="125"/>
      <c r="B208" s="159" t="s">
        <v>225</v>
      </c>
      <c r="C208" s="123">
        <v>50</v>
      </c>
      <c r="D208" s="145">
        <v>75</v>
      </c>
      <c r="E208" s="145" t="s">
        <v>56</v>
      </c>
      <c r="F208" s="145" t="s">
        <v>62</v>
      </c>
      <c r="G208" s="121">
        <v>1</v>
      </c>
      <c r="H208" s="113"/>
      <c r="I208" s="121"/>
      <c r="J208" s="121">
        <v>5</v>
      </c>
      <c r="K208" s="125"/>
      <c r="L208" s="126"/>
      <c r="M208" s="126"/>
      <c r="N208" s="126"/>
      <c r="O208" s="126"/>
      <c r="P208" s="125"/>
      <c r="Q208" s="125"/>
    </row>
    <row r="209" spans="1:17" ht="13.5" x14ac:dyDescent="0.25">
      <c r="A209" s="125"/>
      <c r="B209" s="159" t="s">
        <v>226</v>
      </c>
      <c r="C209" s="123">
        <v>50</v>
      </c>
      <c r="D209" s="145">
        <v>75</v>
      </c>
      <c r="E209" s="145" t="s">
        <v>56</v>
      </c>
      <c r="F209" s="145" t="s">
        <v>62</v>
      </c>
      <c r="G209" s="121">
        <v>1</v>
      </c>
      <c r="H209" s="113"/>
      <c r="I209" s="121"/>
      <c r="J209" s="121">
        <v>5</v>
      </c>
      <c r="K209" s="125"/>
      <c r="L209" s="126"/>
      <c r="M209" s="126"/>
      <c r="N209" s="126"/>
      <c r="O209" s="126"/>
      <c r="P209" s="125"/>
      <c r="Q209" s="125"/>
    </row>
    <row r="210" spans="1:17" ht="13.5" x14ac:dyDescent="0.25">
      <c r="A210" s="125"/>
      <c r="B210" s="161" t="s">
        <v>227</v>
      </c>
      <c r="C210" s="123">
        <v>50</v>
      </c>
      <c r="D210" s="124">
        <v>75</v>
      </c>
      <c r="E210" s="145" t="s">
        <v>56</v>
      </c>
      <c r="F210" s="121" t="s">
        <v>62</v>
      </c>
      <c r="G210" s="121">
        <v>1</v>
      </c>
      <c r="H210" s="113"/>
      <c r="I210" s="121"/>
      <c r="J210" s="121">
        <v>5</v>
      </c>
      <c r="K210" s="125"/>
      <c r="L210" s="126"/>
      <c r="M210" s="126"/>
      <c r="N210" s="126"/>
      <c r="O210" s="126"/>
      <c r="P210" s="125"/>
      <c r="Q210" s="125"/>
    </row>
    <row r="211" spans="1:17" ht="13.5" x14ac:dyDescent="0.25">
      <c r="A211" s="125"/>
      <c r="B211" s="161" t="s">
        <v>228</v>
      </c>
      <c r="C211" s="123">
        <v>50</v>
      </c>
      <c r="D211" s="124">
        <v>75</v>
      </c>
      <c r="E211" s="145" t="s">
        <v>56</v>
      </c>
      <c r="F211" s="121" t="s">
        <v>62</v>
      </c>
      <c r="G211" s="121">
        <v>1</v>
      </c>
      <c r="H211" s="113"/>
      <c r="I211" s="121"/>
      <c r="J211" s="121">
        <v>3</v>
      </c>
      <c r="K211" s="125"/>
      <c r="L211" s="126"/>
      <c r="M211" s="126"/>
      <c r="N211" s="126"/>
      <c r="O211" s="126"/>
      <c r="P211" s="125"/>
      <c r="Q211" s="125"/>
    </row>
    <row r="212" spans="1:17" ht="13.5" x14ac:dyDescent="0.25">
      <c r="A212" s="125"/>
      <c r="B212" s="161" t="s">
        <v>229</v>
      </c>
      <c r="C212" s="123">
        <v>50</v>
      </c>
      <c r="D212" s="123">
        <v>75</v>
      </c>
      <c r="E212" s="145" t="s">
        <v>56</v>
      </c>
      <c r="F212" s="121" t="s">
        <v>62</v>
      </c>
      <c r="G212" s="121">
        <v>1</v>
      </c>
      <c r="H212" s="113"/>
      <c r="I212" s="121"/>
      <c r="J212" s="121">
        <v>3</v>
      </c>
      <c r="K212" s="125"/>
      <c r="L212" s="126"/>
      <c r="M212" s="126"/>
      <c r="N212" s="126"/>
      <c r="O212" s="126"/>
      <c r="P212" s="125"/>
      <c r="Q212" s="125"/>
    </row>
    <row r="213" spans="1:17" ht="13.5" x14ac:dyDescent="0.25">
      <c r="A213" s="125"/>
      <c r="B213" s="161" t="s">
        <v>230</v>
      </c>
      <c r="C213" s="123">
        <v>50</v>
      </c>
      <c r="D213" s="124">
        <v>75</v>
      </c>
      <c r="E213" s="145" t="s">
        <v>56</v>
      </c>
      <c r="F213" s="121" t="s">
        <v>62</v>
      </c>
      <c r="G213" s="121">
        <v>1</v>
      </c>
      <c r="H213" s="113"/>
      <c r="I213" s="121"/>
      <c r="J213" s="121">
        <v>3</v>
      </c>
      <c r="K213" s="125"/>
      <c r="L213" s="126"/>
      <c r="M213" s="126"/>
      <c r="N213" s="126"/>
      <c r="O213" s="126"/>
      <c r="P213" s="125"/>
      <c r="Q213" s="125"/>
    </row>
    <row r="214" spans="1:17" ht="13.5" x14ac:dyDescent="0.25">
      <c r="A214" s="125"/>
      <c r="B214" s="161" t="s">
        <v>231</v>
      </c>
      <c r="C214" s="123">
        <v>1</v>
      </c>
      <c r="D214" s="124">
        <v>1</v>
      </c>
      <c r="E214" s="162" t="s">
        <v>17</v>
      </c>
      <c r="F214" s="122" t="s">
        <v>62</v>
      </c>
      <c r="G214" s="121">
        <v>0</v>
      </c>
      <c r="H214" s="113"/>
      <c r="I214" s="121"/>
      <c r="J214" s="121">
        <v>3</v>
      </c>
      <c r="K214" s="125"/>
      <c r="L214" s="126"/>
      <c r="M214" s="126"/>
      <c r="N214" s="126"/>
      <c r="O214" s="126"/>
      <c r="P214" s="125"/>
      <c r="Q214" s="125"/>
    </row>
    <row r="215" spans="1:17" ht="13.5" x14ac:dyDescent="0.25">
      <c r="A215" s="125"/>
      <c r="B215" s="161" t="s">
        <v>232</v>
      </c>
      <c r="C215" s="123">
        <v>1</v>
      </c>
      <c r="D215" s="124">
        <v>1</v>
      </c>
      <c r="E215" s="162" t="s">
        <v>17</v>
      </c>
      <c r="F215" s="122" t="s">
        <v>62</v>
      </c>
      <c r="G215" s="121">
        <v>0</v>
      </c>
      <c r="H215" s="113"/>
      <c r="I215" s="121"/>
      <c r="J215" s="121">
        <v>3</v>
      </c>
      <c r="K215" s="125"/>
      <c r="L215" s="126"/>
      <c r="M215" s="126"/>
      <c r="N215" s="126"/>
      <c r="O215" s="126"/>
      <c r="P215" s="125"/>
      <c r="Q215" s="125"/>
    </row>
    <row r="216" spans="1:17" ht="13.5" x14ac:dyDescent="0.25">
      <c r="A216" s="125"/>
      <c r="B216" s="161" t="s">
        <v>233</v>
      </c>
      <c r="C216" s="120">
        <v>1</v>
      </c>
      <c r="D216" s="120">
        <v>1</v>
      </c>
      <c r="E216" s="163" t="s">
        <v>17</v>
      </c>
      <c r="F216" s="145" t="s">
        <v>62</v>
      </c>
      <c r="G216" s="121">
        <v>0</v>
      </c>
      <c r="H216" s="113"/>
      <c r="I216" s="121"/>
      <c r="J216" s="121">
        <v>3</v>
      </c>
      <c r="K216" s="125"/>
      <c r="L216" s="126"/>
      <c r="M216" s="126"/>
      <c r="N216" s="126"/>
      <c r="O216" s="126"/>
      <c r="P216" s="125"/>
      <c r="Q216" s="125"/>
    </row>
    <row r="217" spans="1:17" ht="13.5" x14ac:dyDescent="0.25">
      <c r="A217" s="125"/>
      <c r="B217" s="161" t="s">
        <v>234</v>
      </c>
      <c r="C217" s="120">
        <v>30</v>
      </c>
      <c r="D217" s="124">
        <v>60</v>
      </c>
      <c r="E217" s="163" t="s">
        <v>51</v>
      </c>
      <c r="F217" s="145" t="s">
        <v>62</v>
      </c>
      <c r="G217" s="121">
        <v>1</v>
      </c>
      <c r="H217" s="113"/>
      <c r="I217" s="121"/>
      <c r="J217" s="121"/>
      <c r="K217" s="125"/>
      <c r="L217" s="126"/>
      <c r="M217" s="126"/>
      <c r="N217" s="126"/>
      <c r="O217" s="126"/>
      <c r="P217" s="125"/>
      <c r="Q217" s="125"/>
    </row>
    <row r="218" spans="1:17" ht="13.5" x14ac:dyDescent="0.25">
      <c r="A218" s="125"/>
      <c r="B218" s="161" t="s">
        <v>235</v>
      </c>
      <c r="C218" s="120">
        <v>30</v>
      </c>
      <c r="D218" s="124">
        <v>60</v>
      </c>
      <c r="E218" s="163" t="s">
        <v>51</v>
      </c>
      <c r="F218" s="145" t="s">
        <v>62</v>
      </c>
      <c r="G218" s="121">
        <v>1</v>
      </c>
      <c r="H218" s="113"/>
      <c r="I218" s="121"/>
      <c r="J218" s="121"/>
      <c r="K218" s="125"/>
      <c r="L218" s="126"/>
      <c r="M218" s="126"/>
      <c r="N218" s="126"/>
      <c r="O218" s="126"/>
      <c r="P218" s="125"/>
      <c r="Q218" s="125"/>
    </row>
    <row r="219" spans="1:17" s="283" customFormat="1" ht="13.5" x14ac:dyDescent="0.25">
      <c r="A219" s="333"/>
      <c r="B219" s="334" t="s">
        <v>1096</v>
      </c>
      <c r="C219" s="335">
        <v>60</v>
      </c>
      <c r="D219" s="143">
        <v>450</v>
      </c>
      <c r="E219" s="336" t="s">
        <v>53</v>
      </c>
      <c r="F219" s="162" t="s">
        <v>62</v>
      </c>
      <c r="G219" s="122">
        <v>1</v>
      </c>
      <c r="H219" s="114"/>
      <c r="I219" s="122"/>
      <c r="J219" s="122">
        <v>3</v>
      </c>
      <c r="K219" s="333"/>
      <c r="L219" s="291"/>
      <c r="M219" s="291"/>
      <c r="N219" s="291"/>
      <c r="O219" s="291"/>
      <c r="P219" s="333"/>
      <c r="Q219" s="333"/>
    </row>
    <row r="220" spans="1:17" s="283" customFormat="1" ht="13.5" x14ac:dyDescent="0.25">
      <c r="A220" s="333"/>
      <c r="B220" s="334" t="s">
        <v>1095</v>
      </c>
      <c r="C220" s="335">
        <v>60</v>
      </c>
      <c r="D220" s="143">
        <v>450</v>
      </c>
      <c r="E220" s="336" t="s">
        <v>53</v>
      </c>
      <c r="F220" s="162" t="s">
        <v>62</v>
      </c>
      <c r="G220" s="122">
        <v>1</v>
      </c>
      <c r="H220" s="114"/>
      <c r="I220" s="122"/>
      <c r="J220" s="122">
        <v>3</v>
      </c>
      <c r="K220" s="333"/>
      <c r="L220" s="291"/>
      <c r="M220" s="291"/>
      <c r="N220" s="291"/>
      <c r="O220" s="291"/>
      <c r="P220" s="333"/>
      <c r="Q220" s="333"/>
    </row>
    <row r="221" spans="1:17" x14ac:dyDescent="0.2">
      <c r="A221" s="125"/>
      <c r="B221" s="280" t="s">
        <v>1010</v>
      </c>
      <c r="C221" s="136"/>
      <c r="D221" s="136"/>
      <c r="E221" s="137"/>
      <c r="F221" s="137"/>
      <c r="G221" s="137"/>
      <c r="H221" s="137"/>
      <c r="I221" s="137"/>
      <c r="J221" s="137"/>
      <c r="K221" s="125"/>
      <c r="L221" s="126"/>
      <c r="M221" s="126"/>
      <c r="N221" s="126"/>
      <c r="O221" s="126"/>
      <c r="P221" s="125"/>
      <c r="Q221" s="125"/>
    </row>
    <row r="222" spans="1:17" ht="13.5" x14ac:dyDescent="0.25">
      <c r="A222" s="125"/>
      <c r="B222" s="148" t="s">
        <v>236</v>
      </c>
      <c r="C222" s="206">
        <f>IF(PSE_Type="Type-3",50,52)</f>
        <v>52</v>
      </c>
      <c r="D222" s="111">
        <v>57</v>
      </c>
      <c r="E222" s="113" t="s">
        <v>51</v>
      </c>
      <c r="F222" s="113" t="s">
        <v>62</v>
      </c>
      <c r="G222" s="113">
        <v>2</v>
      </c>
      <c r="H222" s="113"/>
      <c r="I222" s="113">
        <v>3</v>
      </c>
      <c r="J222" s="113"/>
      <c r="K222" s="125"/>
      <c r="L222" s="126"/>
      <c r="M222" s="126"/>
      <c r="N222" s="126"/>
      <c r="O222" s="126"/>
      <c r="P222" s="125"/>
      <c r="Q222" s="125"/>
    </row>
    <row r="223" spans="1:17" ht="13.5" x14ac:dyDescent="0.25">
      <c r="A223" s="125"/>
      <c r="B223" s="153" t="s">
        <v>237</v>
      </c>
      <c r="C223" s="206">
        <f>IF(PSE_Type="Type-3",50,52)</f>
        <v>52</v>
      </c>
      <c r="D223" s="112">
        <v>57</v>
      </c>
      <c r="E223" s="113" t="s">
        <v>51</v>
      </c>
      <c r="F223" s="113" t="s">
        <v>62</v>
      </c>
      <c r="G223" s="113">
        <v>2</v>
      </c>
      <c r="H223" s="113"/>
      <c r="I223" s="113">
        <v>3</v>
      </c>
      <c r="J223" s="113"/>
      <c r="K223" s="125"/>
      <c r="L223" s="126"/>
      <c r="M223" s="126"/>
      <c r="N223" s="126"/>
      <c r="O223" s="126"/>
      <c r="P223" s="125"/>
      <c r="Q223" s="125"/>
    </row>
    <row r="224" spans="1:17" ht="13.5" x14ac:dyDescent="0.25">
      <c r="A224" s="125"/>
      <c r="B224" s="153" t="s">
        <v>238</v>
      </c>
      <c r="C224" s="206">
        <f>IF(PSE_Type="Type-3",50,52)</f>
        <v>52</v>
      </c>
      <c r="D224" s="112">
        <v>57</v>
      </c>
      <c r="E224" s="113" t="s">
        <v>51</v>
      </c>
      <c r="F224" s="113" t="s">
        <v>62</v>
      </c>
      <c r="G224" s="113">
        <v>2</v>
      </c>
      <c r="H224" s="113"/>
      <c r="I224" s="113">
        <v>1</v>
      </c>
      <c r="J224" s="113">
        <v>3</v>
      </c>
      <c r="K224" s="125"/>
      <c r="L224" s="126"/>
      <c r="M224" s="126"/>
      <c r="N224" s="126"/>
      <c r="O224" s="126"/>
      <c r="P224" s="125"/>
      <c r="Q224" s="125"/>
    </row>
    <row r="225" spans="1:17" s="110" customFormat="1" ht="13.5" x14ac:dyDescent="0.25">
      <c r="A225" s="169"/>
      <c r="B225" s="153" t="s">
        <v>239</v>
      </c>
      <c r="C225" s="206">
        <f>IF(PSE_Type="Type-3",50,52)</f>
        <v>52</v>
      </c>
      <c r="D225" s="118">
        <v>57</v>
      </c>
      <c r="E225" s="113" t="s">
        <v>51</v>
      </c>
      <c r="F225" s="113" t="s">
        <v>62</v>
      </c>
      <c r="G225" s="113">
        <v>2</v>
      </c>
      <c r="H225" s="113"/>
      <c r="I225" s="113">
        <v>1</v>
      </c>
      <c r="J225" s="113">
        <v>3</v>
      </c>
      <c r="K225" s="169"/>
      <c r="L225" s="345" t="s">
        <v>1105</v>
      </c>
      <c r="M225" s="345"/>
      <c r="N225" s="345"/>
      <c r="O225" s="345" t="s">
        <v>1104</v>
      </c>
      <c r="P225" s="169"/>
      <c r="Q225" s="169"/>
    </row>
    <row r="226" spans="1:17" s="110" customFormat="1" ht="13.5" x14ac:dyDescent="0.25">
      <c r="A226" s="169"/>
      <c r="B226" s="153" t="s">
        <v>240</v>
      </c>
      <c r="C226" s="123">
        <v>0</v>
      </c>
      <c r="D226" s="112">
        <f>IF(Vdiff_Limit="HIGH",M226,O226)</f>
        <v>195</v>
      </c>
      <c r="E226" s="151" t="s">
        <v>241</v>
      </c>
      <c r="F226" s="113" t="s">
        <v>62</v>
      </c>
      <c r="G226" s="113">
        <v>1</v>
      </c>
      <c r="H226" s="113"/>
      <c r="I226" s="113"/>
      <c r="J226" s="113">
        <v>1</v>
      </c>
      <c r="K226" s="169"/>
      <c r="L226" s="347" t="s">
        <v>1106</v>
      </c>
      <c r="M226" s="346">
        <v>195</v>
      </c>
      <c r="N226" s="347" t="s">
        <v>1107</v>
      </c>
      <c r="O226" s="346">
        <v>65</v>
      </c>
      <c r="P226" s="169"/>
      <c r="Q226" s="169"/>
    </row>
    <row r="227" spans="1:17" s="110" customFormat="1" ht="13.5" x14ac:dyDescent="0.25">
      <c r="A227" s="169"/>
      <c r="B227" s="153" t="s">
        <v>242</v>
      </c>
      <c r="C227" s="118">
        <v>0</v>
      </c>
      <c r="D227" s="112">
        <v>500</v>
      </c>
      <c r="E227" s="119" t="s">
        <v>58</v>
      </c>
      <c r="F227" s="113" t="s">
        <v>62</v>
      </c>
      <c r="G227" s="113">
        <v>1</v>
      </c>
      <c r="H227" s="113"/>
      <c r="I227" s="113"/>
      <c r="J227" s="113"/>
      <c r="K227" s="169"/>
      <c r="L227" s="126"/>
      <c r="M227" s="126"/>
      <c r="N227" s="126"/>
      <c r="O227" s="126"/>
      <c r="P227" s="169"/>
      <c r="Q227" s="169"/>
    </row>
    <row r="228" spans="1:17" s="110" customFormat="1" ht="13.5" x14ac:dyDescent="0.25">
      <c r="A228" s="169"/>
      <c r="B228" s="153" t="s">
        <v>243</v>
      </c>
      <c r="C228" s="118">
        <v>0</v>
      </c>
      <c r="D228" s="112">
        <v>500</v>
      </c>
      <c r="E228" s="119" t="s">
        <v>58</v>
      </c>
      <c r="F228" s="113" t="s">
        <v>62</v>
      </c>
      <c r="G228" s="113">
        <v>1</v>
      </c>
      <c r="H228" s="113"/>
      <c r="I228" s="113"/>
      <c r="J228" s="113"/>
      <c r="K228" s="169"/>
      <c r="L228" s="126"/>
      <c r="M228" s="126"/>
      <c r="N228" s="126"/>
      <c r="O228" s="126"/>
      <c r="P228" s="169"/>
      <c r="Q228" s="169"/>
    </row>
    <row r="229" spans="1:17" s="110" customFormat="1" ht="13.5" x14ac:dyDescent="0.25">
      <c r="A229" s="169"/>
      <c r="B229" s="153" t="s">
        <v>244</v>
      </c>
      <c r="C229" s="118">
        <v>0</v>
      </c>
      <c r="D229" s="112">
        <v>200</v>
      </c>
      <c r="E229" s="119" t="s">
        <v>58</v>
      </c>
      <c r="F229" s="113" t="s">
        <v>62</v>
      </c>
      <c r="G229" s="113">
        <v>1</v>
      </c>
      <c r="H229" s="113"/>
      <c r="I229" s="113"/>
      <c r="J229" s="113"/>
      <c r="K229" s="169"/>
      <c r="L229" s="126"/>
      <c r="M229" s="126"/>
      <c r="N229" s="126"/>
      <c r="O229" s="126"/>
      <c r="P229" s="169"/>
      <c r="Q229" s="169"/>
    </row>
    <row r="230" spans="1:17" s="110" customFormat="1" ht="13.5" x14ac:dyDescent="0.25">
      <c r="A230" s="169"/>
      <c r="B230" s="149" t="s">
        <v>245</v>
      </c>
      <c r="C230" s="112">
        <v>0</v>
      </c>
      <c r="D230" s="112">
        <v>200</v>
      </c>
      <c r="E230" s="114" t="s">
        <v>58</v>
      </c>
      <c r="F230" s="113" t="s">
        <v>62</v>
      </c>
      <c r="G230" s="113">
        <v>1</v>
      </c>
      <c r="H230" s="113"/>
      <c r="I230" s="113"/>
      <c r="J230" s="113"/>
      <c r="K230" s="169"/>
      <c r="L230" s="126"/>
      <c r="M230" s="126"/>
      <c r="N230" s="126"/>
      <c r="O230" s="126"/>
      <c r="P230" s="169"/>
      <c r="Q230" s="169"/>
    </row>
    <row r="231" spans="1:17" ht="13.5" x14ac:dyDescent="0.25">
      <c r="A231" s="125"/>
      <c r="B231" s="117" t="s">
        <v>246</v>
      </c>
      <c r="C231" s="206">
        <f>IF(PSE_Type="Type-3",50,52)</f>
        <v>52</v>
      </c>
      <c r="D231" s="118">
        <v>57</v>
      </c>
      <c r="E231" s="151" t="s">
        <v>51</v>
      </c>
      <c r="F231" s="113" t="s">
        <v>62</v>
      </c>
      <c r="G231" s="113">
        <v>2</v>
      </c>
      <c r="H231" s="113"/>
      <c r="I231" s="113"/>
      <c r="J231" s="113">
        <v>1</v>
      </c>
      <c r="K231" s="169"/>
      <c r="L231" s="126"/>
      <c r="M231" s="126"/>
      <c r="N231" s="126"/>
      <c r="O231" s="126"/>
      <c r="P231" s="125"/>
      <c r="Q231" s="125"/>
    </row>
    <row r="232" spans="1:17" s="110" customFormat="1" ht="13.5" x14ac:dyDescent="0.25">
      <c r="A232" s="180"/>
      <c r="B232" s="117" t="s">
        <v>247</v>
      </c>
      <c r="C232" s="206">
        <f>IF(PSE_Type="Type-3",50,52)</f>
        <v>52</v>
      </c>
      <c r="D232" s="112">
        <v>57</v>
      </c>
      <c r="E232" s="151" t="s">
        <v>51</v>
      </c>
      <c r="F232" s="113" t="s">
        <v>62</v>
      </c>
      <c r="G232" s="113">
        <v>2</v>
      </c>
      <c r="H232" s="113"/>
      <c r="I232" s="113"/>
      <c r="J232" s="113">
        <v>1</v>
      </c>
      <c r="K232" s="180"/>
      <c r="L232" s="126"/>
      <c r="M232" s="126"/>
      <c r="N232" s="126"/>
      <c r="O232" s="126"/>
      <c r="P232" s="180"/>
      <c r="Q232" s="180"/>
    </row>
    <row r="233" spans="1:17" s="110" customFormat="1" x14ac:dyDescent="0.2">
      <c r="A233" s="180"/>
      <c r="B233" s="280" t="s">
        <v>260</v>
      </c>
      <c r="C233" s="136"/>
      <c r="D233" s="136"/>
      <c r="E233" s="137"/>
      <c r="F233" s="137"/>
      <c r="G233" s="137"/>
      <c r="H233" s="137"/>
      <c r="I233" s="137"/>
      <c r="J233" s="137"/>
      <c r="K233" s="180"/>
      <c r="L233" s="126"/>
      <c r="M233" s="126"/>
      <c r="N233" s="126"/>
      <c r="O233" s="126"/>
      <c r="P233" s="180"/>
      <c r="Q233" s="180"/>
    </row>
    <row r="234" spans="1:17" s="110" customFormat="1" ht="13.5" x14ac:dyDescent="0.25">
      <c r="A234" s="189"/>
      <c r="B234" s="148" t="s">
        <v>467</v>
      </c>
      <c r="C234" s="113">
        <v>1</v>
      </c>
      <c r="D234" s="123">
        <v>8</v>
      </c>
      <c r="E234" s="113" t="s">
        <v>17</v>
      </c>
      <c r="F234" s="113" t="s">
        <v>62</v>
      </c>
      <c r="G234" s="113">
        <v>0</v>
      </c>
      <c r="H234" s="113">
        <v>-1</v>
      </c>
      <c r="I234" s="113"/>
      <c r="J234" s="113"/>
      <c r="K234" s="189"/>
      <c r="L234" s="126"/>
      <c r="M234" s="126"/>
      <c r="N234" s="126"/>
      <c r="O234" s="126"/>
      <c r="P234" s="189"/>
      <c r="Q234" s="189"/>
    </row>
    <row r="235" spans="1:17" s="110" customFormat="1" ht="13.5" x14ac:dyDescent="0.25">
      <c r="A235" s="189"/>
      <c r="B235" s="149" t="s">
        <v>468</v>
      </c>
      <c r="C235" s="114">
        <v>3.9</v>
      </c>
      <c r="D235" s="124">
        <v>99.9</v>
      </c>
      <c r="E235" s="151" t="s">
        <v>496</v>
      </c>
      <c r="F235" s="151" t="s">
        <v>62</v>
      </c>
      <c r="G235" s="114">
        <v>1</v>
      </c>
      <c r="H235" s="114"/>
      <c r="I235" s="114"/>
      <c r="J235" s="114"/>
      <c r="K235" s="189"/>
      <c r="L235" s="126"/>
      <c r="M235" s="126"/>
      <c r="N235" s="126"/>
      <c r="O235" s="126"/>
      <c r="P235" s="189"/>
      <c r="Q235" s="189"/>
    </row>
    <row r="236" spans="1:17" s="110" customFormat="1" ht="13.5" x14ac:dyDescent="0.25">
      <c r="A236" s="189"/>
      <c r="B236" s="149" t="s">
        <v>476</v>
      </c>
      <c r="C236" s="114">
        <v>100</v>
      </c>
      <c r="D236" s="124">
        <v>125</v>
      </c>
      <c r="E236" s="151" t="s">
        <v>497</v>
      </c>
      <c r="F236" s="151" t="s">
        <v>62</v>
      </c>
      <c r="G236" s="114">
        <v>1</v>
      </c>
      <c r="H236" s="114"/>
      <c r="I236" s="114"/>
      <c r="J236" s="114">
        <v>5</v>
      </c>
      <c r="K236" s="189"/>
      <c r="L236" s="126"/>
      <c r="M236" s="126"/>
      <c r="N236" s="126"/>
      <c r="O236" s="126"/>
      <c r="P236" s="189"/>
      <c r="Q236" s="189"/>
    </row>
    <row r="237" spans="1:17" s="110" customFormat="1" ht="13.5" x14ac:dyDescent="0.25">
      <c r="A237" s="189"/>
      <c r="B237" s="149" t="s">
        <v>469</v>
      </c>
      <c r="C237" s="114">
        <v>3.9</v>
      </c>
      <c r="D237" s="124">
        <v>99.9</v>
      </c>
      <c r="E237" s="151" t="s">
        <v>496</v>
      </c>
      <c r="F237" s="151" t="s">
        <v>62</v>
      </c>
      <c r="G237" s="114">
        <v>1</v>
      </c>
      <c r="H237" s="114"/>
      <c r="I237" s="114">
        <v>5</v>
      </c>
      <c r="J237" s="114"/>
      <c r="K237" s="189"/>
      <c r="L237" s="126"/>
      <c r="M237" s="126"/>
      <c r="N237" s="126"/>
      <c r="O237" s="126"/>
      <c r="P237" s="189"/>
      <c r="Q237" s="189"/>
    </row>
    <row r="238" spans="1:17" s="110" customFormat="1" ht="13.5" x14ac:dyDescent="0.25">
      <c r="A238" s="189"/>
      <c r="B238" s="149" t="s">
        <v>477</v>
      </c>
      <c r="C238" s="114">
        <v>100</v>
      </c>
      <c r="D238" s="124">
        <v>125</v>
      </c>
      <c r="E238" s="151" t="s">
        <v>497</v>
      </c>
      <c r="F238" s="151" t="s">
        <v>62</v>
      </c>
      <c r="G238" s="114">
        <v>1</v>
      </c>
      <c r="H238" s="114"/>
      <c r="I238" s="114"/>
      <c r="J238" s="114">
        <v>5</v>
      </c>
      <c r="K238" s="189"/>
      <c r="L238" s="126"/>
      <c r="M238" s="126"/>
      <c r="N238" s="126"/>
      <c r="O238" s="126"/>
      <c r="P238" s="189"/>
      <c r="Q238" s="189"/>
    </row>
    <row r="239" spans="1:17" s="110" customFormat="1" ht="13.5" x14ac:dyDescent="0.25">
      <c r="A239" s="189"/>
      <c r="B239" s="149" t="s">
        <v>470</v>
      </c>
      <c r="C239" s="114">
        <v>3.9</v>
      </c>
      <c r="D239" s="124">
        <v>99.9</v>
      </c>
      <c r="E239" s="151" t="s">
        <v>496</v>
      </c>
      <c r="F239" s="151" t="s">
        <v>62</v>
      </c>
      <c r="G239" s="114">
        <v>1</v>
      </c>
      <c r="H239" s="114"/>
      <c r="I239" s="114">
        <v>5</v>
      </c>
      <c r="J239" s="114"/>
      <c r="K239" s="189"/>
      <c r="L239" s="126"/>
      <c r="M239" s="126"/>
      <c r="N239" s="126"/>
      <c r="O239" s="126"/>
      <c r="P239" s="189"/>
      <c r="Q239" s="189"/>
    </row>
    <row r="240" spans="1:17" s="110" customFormat="1" ht="13.5" x14ac:dyDescent="0.25">
      <c r="A240" s="189"/>
      <c r="B240" s="149" t="s">
        <v>478</v>
      </c>
      <c r="C240" s="114">
        <v>100</v>
      </c>
      <c r="D240" s="124">
        <v>125</v>
      </c>
      <c r="E240" s="151" t="s">
        <v>497</v>
      </c>
      <c r="F240" s="151" t="s">
        <v>62</v>
      </c>
      <c r="G240" s="114">
        <v>1</v>
      </c>
      <c r="H240" s="114"/>
      <c r="I240" s="114"/>
      <c r="J240" s="114">
        <v>5</v>
      </c>
      <c r="K240" s="189"/>
      <c r="L240" s="126"/>
      <c r="M240" s="126"/>
      <c r="N240" s="126"/>
      <c r="O240" s="126"/>
      <c r="P240" s="189"/>
      <c r="Q240" s="189"/>
    </row>
    <row r="241" spans="1:17" s="110" customFormat="1" ht="13.5" x14ac:dyDescent="0.25">
      <c r="A241" s="189"/>
      <c r="B241" s="149" t="s">
        <v>471</v>
      </c>
      <c r="C241" s="114">
        <v>3.9</v>
      </c>
      <c r="D241" s="124">
        <v>99.9</v>
      </c>
      <c r="E241" s="151" t="s">
        <v>496</v>
      </c>
      <c r="F241" s="151" t="s">
        <v>62</v>
      </c>
      <c r="G241" s="114">
        <v>1</v>
      </c>
      <c r="H241" s="114"/>
      <c r="I241" s="114">
        <v>5</v>
      </c>
      <c r="J241" s="114"/>
      <c r="K241" s="189"/>
      <c r="L241" s="126"/>
      <c r="M241" s="126"/>
      <c r="N241" s="126"/>
      <c r="O241" s="126"/>
      <c r="P241" s="189"/>
      <c r="Q241" s="189"/>
    </row>
    <row r="242" spans="1:17" s="110" customFormat="1" ht="13.5" x14ac:dyDescent="0.25">
      <c r="A242" s="189"/>
      <c r="B242" s="149" t="s">
        <v>479</v>
      </c>
      <c r="C242" s="114">
        <v>100</v>
      </c>
      <c r="D242" s="124">
        <v>125</v>
      </c>
      <c r="E242" s="151" t="s">
        <v>497</v>
      </c>
      <c r="F242" s="151" t="s">
        <v>62</v>
      </c>
      <c r="G242" s="114">
        <v>1</v>
      </c>
      <c r="H242" s="114"/>
      <c r="I242" s="114"/>
      <c r="J242" s="114">
        <v>5</v>
      </c>
      <c r="K242" s="189"/>
      <c r="L242" s="126"/>
      <c r="M242" s="126"/>
      <c r="N242" s="126"/>
      <c r="O242" s="126"/>
      <c r="P242" s="189"/>
      <c r="Q242" s="189"/>
    </row>
    <row r="243" spans="1:17" s="110" customFormat="1" ht="13.5" x14ac:dyDescent="0.25">
      <c r="A243" s="189"/>
      <c r="B243" s="149" t="s">
        <v>472</v>
      </c>
      <c r="C243" s="114">
        <v>3.9</v>
      </c>
      <c r="D243" s="124">
        <v>99.9</v>
      </c>
      <c r="E243" s="151" t="s">
        <v>496</v>
      </c>
      <c r="F243" s="151" t="s">
        <v>62</v>
      </c>
      <c r="G243" s="114">
        <v>1</v>
      </c>
      <c r="H243" s="114"/>
      <c r="I243" s="114">
        <v>5</v>
      </c>
      <c r="J243" s="114"/>
      <c r="K243" s="189"/>
      <c r="L243" s="126"/>
      <c r="M243" s="126"/>
      <c r="N243" s="126"/>
      <c r="O243" s="126"/>
      <c r="P243" s="189"/>
      <c r="Q243" s="189"/>
    </row>
    <row r="244" spans="1:17" s="110" customFormat="1" ht="13.5" x14ac:dyDescent="0.25">
      <c r="A244" s="189"/>
      <c r="B244" s="149" t="s">
        <v>480</v>
      </c>
      <c r="C244" s="114">
        <v>100</v>
      </c>
      <c r="D244" s="124">
        <v>125</v>
      </c>
      <c r="E244" s="151" t="s">
        <v>497</v>
      </c>
      <c r="F244" s="151" t="s">
        <v>62</v>
      </c>
      <c r="G244" s="114">
        <v>1</v>
      </c>
      <c r="H244" s="114"/>
      <c r="I244" s="114"/>
      <c r="J244" s="114">
        <v>5</v>
      </c>
      <c r="K244" s="189"/>
      <c r="L244" s="126"/>
      <c r="M244" s="126"/>
      <c r="N244" s="126"/>
      <c r="O244" s="126"/>
      <c r="P244" s="189"/>
      <c r="Q244" s="189"/>
    </row>
    <row r="245" spans="1:17" s="110" customFormat="1" ht="13.5" x14ac:dyDescent="0.25">
      <c r="A245" s="189"/>
      <c r="B245" s="149" t="s">
        <v>473</v>
      </c>
      <c r="C245" s="114">
        <v>3.9</v>
      </c>
      <c r="D245" s="124">
        <v>99.9</v>
      </c>
      <c r="E245" s="151" t="s">
        <v>496</v>
      </c>
      <c r="F245" s="151" t="s">
        <v>62</v>
      </c>
      <c r="G245" s="114">
        <v>1</v>
      </c>
      <c r="H245" s="114"/>
      <c r="I245" s="114">
        <v>5</v>
      </c>
      <c r="J245" s="114"/>
      <c r="K245" s="189"/>
      <c r="L245" s="126"/>
      <c r="M245" s="126"/>
      <c r="N245" s="126"/>
      <c r="O245" s="126"/>
      <c r="P245" s="189"/>
      <c r="Q245" s="189"/>
    </row>
    <row r="246" spans="1:17" s="110" customFormat="1" ht="13.5" x14ac:dyDescent="0.25">
      <c r="A246" s="189"/>
      <c r="B246" s="149" t="s">
        <v>481</v>
      </c>
      <c r="C246" s="114">
        <v>100</v>
      </c>
      <c r="D246" s="124">
        <v>125</v>
      </c>
      <c r="E246" s="151" t="s">
        <v>497</v>
      </c>
      <c r="F246" s="151" t="s">
        <v>62</v>
      </c>
      <c r="G246" s="114">
        <v>1</v>
      </c>
      <c r="H246" s="114"/>
      <c r="I246" s="114"/>
      <c r="J246" s="114">
        <v>5</v>
      </c>
      <c r="K246" s="189"/>
      <c r="L246" s="126"/>
      <c r="M246" s="126"/>
      <c r="N246" s="126"/>
      <c r="O246" s="126"/>
      <c r="P246" s="189"/>
      <c r="Q246" s="189"/>
    </row>
    <row r="247" spans="1:17" s="110" customFormat="1" ht="13.5" x14ac:dyDescent="0.25">
      <c r="A247" s="189"/>
      <c r="B247" s="149" t="s">
        <v>474</v>
      </c>
      <c r="C247" s="114">
        <v>3.9</v>
      </c>
      <c r="D247" s="124">
        <v>99.9</v>
      </c>
      <c r="E247" s="151" t="s">
        <v>496</v>
      </c>
      <c r="F247" s="151" t="s">
        <v>62</v>
      </c>
      <c r="G247" s="114">
        <v>1</v>
      </c>
      <c r="H247" s="114"/>
      <c r="I247" s="114">
        <v>5</v>
      </c>
      <c r="J247" s="114"/>
      <c r="K247" s="189"/>
      <c r="L247" s="126"/>
      <c r="M247" s="126"/>
      <c r="N247" s="126"/>
      <c r="O247" s="126"/>
      <c r="P247" s="189"/>
      <c r="Q247" s="189"/>
    </row>
    <row r="248" spans="1:17" s="110" customFormat="1" ht="13.5" x14ac:dyDescent="0.25">
      <c r="A248" s="189"/>
      <c r="B248" s="149" t="s">
        <v>482</v>
      </c>
      <c r="C248" s="114">
        <v>100</v>
      </c>
      <c r="D248" s="124">
        <v>125</v>
      </c>
      <c r="E248" s="151" t="s">
        <v>497</v>
      </c>
      <c r="F248" s="151" t="s">
        <v>62</v>
      </c>
      <c r="G248" s="114">
        <v>1</v>
      </c>
      <c r="H248" s="114"/>
      <c r="I248" s="114"/>
      <c r="J248" s="114">
        <v>5</v>
      </c>
      <c r="K248" s="189"/>
      <c r="L248" s="126"/>
      <c r="M248" s="126"/>
      <c r="N248" s="126"/>
      <c r="O248" s="126"/>
      <c r="P248" s="189"/>
      <c r="Q248" s="189"/>
    </row>
    <row r="249" spans="1:17" s="110" customFormat="1" ht="13.5" x14ac:dyDescent="0.25">
      <c r="A249" s="189"/>
      <c r="B249" s="149" t="s">
        <v>475</v>
      </c>
      <c r="C249" s="114">
        <v>3.9</v>
      </c>
      <c r="D249" s="124">
        <v>99.9</v>
      </c>
      <c r="E249" s="151" t="s">
        <v>496</v>
      </c>
      <c r="F249" s="151" t="s">
        <v>62</v>
      </c>
      <c r="G249" s="114">
        <v>1</v>
      </c>
      <c r="H249" s="114"/>
      <c r="I249" s="114">
        <v>5</v>
      </c>
      <c r="J249" s="114"/>
      <c r="K249" s="189"/>
      <c r="L249" s="126"/>
      <c r="M249" s="126"/>
      <c r="N249" s="126"/>
      <c r="O249" s="126"/>
      <c r="P249" s="189"/>
      <c r="Q249" s="189"/>
    </row>
    <row r="250" spans="1:17" s="110" customFormat="1" ht="13.5" x14ac:dyDescent="0.25">
      <c r="A250" s="189"/>
      <c r="B250" s="149" t="s">
        <v>483</v>
      </c>
      <c r="C250" s="114">
        <v>100</v>
      </c>
      <c r="D250" s="124">
        <v>125</v>
      </c>
      <c r="E250" s="151" t="s">
        <v>497</v>
      </c>
      <c r="F250" s="151" t="s">
        <v>62</v>
      </c>
      <c r="G250" s="114">
        <v>1</v>
      </c>
      <c r="H250" s="114"/>
      <c r="I250" s="114"/>
      <c r="J250" s="114">
        <v>5</v>
      </c>
      <c r="K250" s="189"/>
      <c r="L250" s="126"/>
      <c r="M250" s="126"/>
      <c r="N250" s="126"/>
      <c r="O250" s="126"/>
      <c r="P250" s="189"/>
      <c r="Q250" s="189"/>
    </row>
    <row r="251" spans="1:17" s="110" customFormat="1" ht="13.5" x14ac:dyDescent="0.25">
      <c r="A251" s="189"/>
      <c r="B251" s="148" t="s">
        <v>484</v>
      </c>
      <c r="C251" s="114">
        <v>1</v>
      </c>
      <c r="D251" s="124">
        <v>1</v>
      </c>
      <c r="E251" s="113" t="s">
        <v>17</v>
      </c>
      <c r="F251" s="151" t="s">
        <v>62</v>
      </c>
      <c r="G251" s="114">
        <v>0</v>
      </c>
      <c r="H251" s="114"/>
      <c r="I251" s="114"/>
      <c r="J251" s="114">
        <v>5</v>
      </c>
      <c r="K251" s="189"/>
      <c r="L251" s="126"/>
      <c r="M251" s="126"/>
      <c r="N251" s="126"/>
      <c r="O251" s="126"/>
      <c r="P251" s="189"/>
      <c r="Q251" s="189"/>
    </row>
    <row r="252" spans="1:17" s="283" customFormat="1" ht="13.5" x14ac:dyDescent="0.25">
      <c r="A252" s="327"/>
      <c r="B252" s="301" t="s">
        <v>1068</v>
      </c>
      <c r="C252" s="114">
        <v>1</v>
      </c>
      <c r="D252" s="124">
        <v>1</v>
      </c>
      <c r="E252" s="302" t="s">
        <v>17</v>
      </c>
      <c r="F252" s="151" t="s">
        <v>62</v>
      </c>
      <c r="G252" s="114">
        <v>0</v>
      </c>
      <c r="H252" s="114">
        <v>-1</v>
      </c>
      <c r="I252" s="114">
        <v>3</v>
      </c>
      <c r="J252" s="114">
        <v>1</v>
      </c>
      <c r="K252" s="327"/>
      <c r="L252" s="291"/>
      <c r="M252" s="291"/>
      <c r="N252" s="291"/>
      <c r="O252" s="291"/>
      <c r="P252" s="327"/>
      <c r="Q252" s="327"/>
    </row>
    <row r="253" spans="1:17" s="110" customFormat="1" ht="13.5" x14ac:dyDescent="0.25">
      <c r="A253" s="189"/>
      <c r="B253" s="148" t="s">
        <v>485</v>
      </c>
      <c r="C253" s="114">
        <v>1</v>
      </c>
      <c r="D253" s="124">
        <v>1</v>
      </c>
      <c r="E253" s="113" t="s">
        <v>17</v>
      </c>
      <c r="F253" s="151" t="s">
        <v>62</v>
      </c>
      <c r="G253" s="114">
        <v>0</v>
      </c>
      <c r="H253" s="114"/>
      <c r="I253" s="114"/>
      <c r="J253" s="114">
        <v>3</v>
      </c>
      <c r="K253" s="189"/>
      <c r="L253" s="126"/>
      <c r="M253" s="126"/>
      <c r="N253" s="126"/>
      <c r="O253" s="126"/>
      <c r="P253" s="189"/>
      <c r="Q253" s="189"/>
    </row>
    <row r="254" spans="1:17" s="110" customFormat="1" ht="13.5" x14ac:dyDescent="0.25">
      <c r="A254" s="189"/>
      <c r="B254" s="148" t="s">
        <v>486</v>
      </c>
      <c r="C254" s="114">
        <v>1</v>
      </c>
      <c r="D254" s="124">
        <v>1</v>
      </c>
      <c r="E254" s="113" t="s">
        <v>17</v>
      </c>
      <c r="F254" s="151" t="s">
        <v>62</v>
      </c>
      <c r="G254" s="114">
        <v>0</v>
      </c>
      <c r="H254" s="114"/>
      <c r="I254" s="114"/>
      <c r="J254" s="114">
        <v>3</v>
      </c>
      <c r="K254" s="189"/>
      <c r="L254" s="126"/>
      <c r="M254" s="126"/>
      <c r="N254" s="126"/>
      <c r="O254" s="126"/>
      <c r="P254" s="189"/>
      <c r="Q254" s="189"/>
    </row>
    <row r="255" spans="1:17" s="110" customFormat="1" ht="13.5" x14ac:dyDescent="0.25">
      <c r="A255" s="189"/>
      <c r="B255" s="148" t="s">
        <v>487</v>
      </c>
      <c r="C255" s="151">
        <v>1</v>
      </c>
      <c r="D255" s="124">
        <v>5</v>
      </c>
      <c r="E255" s="113" t="s">
        <v>17</v>
      </c>
      <c r="F255" s="113" t="s">
        <v>62</v>
      </c>
      <c r="G255" s="114">
        <v>0</v>
      </c>
      <c r="H255" s="114"/>
      <c r="I255" s="114"/>
      <c r="J255" s="114"/>
      <c r="K255" s="189"/>
      <c r="L255" s="126"/>
      <c r="M255" s="126"/>
      <c r="N255" s="126"/>
      <c r="O255" s="126"/>
      <c r="P255" s="189"/>
      <c r="Q255" s="189"/>
    </row>
    <row r="256" spans="1:17" s="110" customFormat="1" ht="13.5" x14ac:dyDescent="0.25">
      <c r="A256" s="189"/>
      <c r="B256" s="149" t="s">
        <v>488</v>
      </c>
      <c r="C256" s="114">
        <v>3.9</v>
      </c>
      <c r="D256" s="124">
        <v>49.9</v>
      </c>
      <c r="E256" s="151" t="s">
        <v>496</v>
      </c>
      <c r="F256" s="151" t="s">
        <v>62</v>
      </c>
      <c r="G256" s="114">
        <v>0</v>
      </c>
      <c r="H256" s="114"/>
      <c r="I256" s="114">
        <v>5</v>
      </c>
      <c r="J256" s="114"/>
      <c r="K256" s="189"/>
      <c r="L256" s="126"/>
      <c r="M256" s="126"/>
      <c r="N256" s="126"/>
      <c r="O256" s="126"/>
      <c r="P256" s="189"/>
      <c r="Q256" s="189"/>
    </row>
    <row r="257" spans="1:17" s="110" customFormat="1" ht="13.5" x14ac:dyDescent="0.25">
      <c r="A257" s="189"/>
      <c r="B257" s="149" t="s">
        <v>489</v>
      </c>
      <c r="C257" s="114">
        <v>100</v>
      </c>
      <c r="D257" s="124">
        <v>125</v>
      </c>
      <c r="E257" s="151" t="s">
        <v>497</v>
      </c>
      <c r="F257" s="151" t="s">
        <v>62</v>
      </c>
      <c r="G257" s="114">
        <v>1</v>
      </c>
      <c r="H257" s="114"/>
      <c r="I257" s="114"/>
      <c r="J257" s="114">
        <v>5</v>
      </c>
      <c r="K257" s="189"/>
      <c r="L257" s="126"/>
      <c r="M257" s="126"/>
      <c r="N257" s="126"/>
      <c r="O257" s="126"/>
      <c r="P257" s="189"/>
      <c r="Q257" s="189"/>
    </row>
    <row r="258" spans="1:17" s="110" customFormat="1" ht="13.5" x14ac:dyDescent="0.25">
      <c r="A258" s="189"/>
      <c r="B258" s="149" t="s">
        <v>490</v>
      </c>
      <c r="C258" s="114">
        <v>3.9</v>
      </c>
      <c r="D258" s="124">
        <v>49.9</v>
      </c>
      <c r="E258" s="151" t="s">
        <v>496</v>
      </c>
      <c r="F258" s="151" t="s">
        <v>62</v>
      </c>
      <c r="G258" s="114">
        <v>0</v>
      </c>
      <c r="H258" s="114"/>
      <c r="I258" s="114">
        <v>5</v>
      </c>
      <c r="J258" s="114"/>
      <c r="K258" s="189"/>
      <c r="L258" s="126"/>
      <c r="M258" s="126"/>
      <c r="N258" s="126"/>
      <c r="O258" s="126"/>
      <c r="P258" s="189"/>
      <c r="Q258" s="189"/>
    </row>
    <row r="259" spans="1:17" s="110" customFormat="1" ht="13.5" x14ac:dyDescent="0.25">
      <c r="A259" s="189"/>
      <c r="B259" s="149" t="s">
        <v>493</v>
      </c>
      <c r="C259" s="114">
        <v>100</v>
      </c>
      <c r="D259" s="124">
        <v>125</v>
      </c>
      <c r="E259" s="151" t="s">
        <v>497</v>
      </c>
      <c r="F259" s="151" t="s">
        <v>62</v>
      </c>
      <c r="G259" s="114">
        <v>1</v>
      </c>
      <c r="H259" s="114"/>
      <c r="I259" s="114"/>
      <c r="J259" s="114">
        <v>5</v>
      </c>
      <c r="K259" s="189"/>
      <c r="L259" s="126"/>
      <c r="M259" s="126"/>
      <c r="N259" s="126"/>
      <c r="O259" s="126"/>
      <c r="P259" s="189"/>
      <c r="Q259" s="189"/>
    </row>
    <row r="260" spans="1:17" s="110" customFormat="1" ht="13.5" x14ac:dyDescent="0.25">
      <c r="A260" s="189"/>
      <c r="B260" s="149" t="s">
        <v>491</v>
      </c>
      <c r="C260" s="114">
        <v>3.9</v>
      </c>
      <c r="D260" s="124">
        <v>49.9</v>
      </c>
      <c r="E260" s="151" t="s">
        <v>496</v>
      </c>
      <c r="F260" s="151" t="s">
        <v>62</v>
      </c>
      <c r="G260" s="114">
        <v>0</v>
      </c>
      <c r="H260" s="114"/>
      <c r="I260" s="114">
        <v>5</v>
      </c>
      <c r="J260" s="114"/>
      <c r="K260" s="189"/>
      <c r="L260" s="126"/>
      <c r="M260" s="126"/>
      <c r="N260" s="126"/>
      <c r="O260" s="126"/>
      <c r="P260" s="189"/>
      <c r="Q260" s="189"/>
    </row>
    <row r="261" spans="1:17" s="110" customFormat="1" ht="13.5" x14ac:dyDescent="0.25">
      <c r="A261" s="277"/>
      <c r="B261" s="149" t="s">
        <v>494</v>
      </c>
      <c r="C261" s="114">
        <v>100</v>
      </c>
      <c r="D261" s="124">
        <v>125</v>
      </c>
      <c r="E261" s="151" t="s">
        <v>497</v>
      </c>
      <c r="F261" s="151" t="s">
        <v>62</v>
      </c>
      <c r="G261" s="114">
        <v>1</v>
      </c>
      <c r="H261" s="114"/>
      <c r="I261" s="114"/>
      <c r="J261" s="114">
        <v>5</v>
      </c>
      <c r="K261" s="277"/>
      <c r="L261" s="126"/>
      <c r="M261" s="126"/>
      <c r="N261" s="126"/>
      <c r="O261" s="126"/>
      <c r="P261" s="277"/>
      <c r="Q261" s="277"/>
    </row>
    <row r="262" spans="1:17" s="110" customFormat="1" ht="13.5" x14ac:dyDescent="0.25">
      <c r="A262" s="277"/>
      <c r="B262" s="149" t="s">
        <v>954</v>
      </c>
      <c r="C262" s="114">
        <v>3.9</v>
      </c>
      <c r="D262" s="124">
        <v>49.9</v>
      </c>
      <c r="E262" s="151" t="s">
        <v>496</v>
      </c>
      <c r="F262" s="151" t="s">
        <v>62</v>
      </c>
      <c r="G262" s="114">
        <v>0</v>
      </c>
      <c r="H262" s="114"/>
      <c r="I262" s="114">
        <v>5</v>
      </c>
      <c r="J262" s="114"/>
      <c r="K262" s="277"/>
      <c r="L262" s="126"/>
      <c r="M262" s="126"/>
      <c r="N262" s="126"/>
      <c r="O262" s="126"/>
      <c r="P262" s="277"/>
      <c r="Q262" s="277"/>
    </row>
    <row r="263" spans="1:17" s="110" customFormat="1" ht="13.5" x14ac:dyDescent="0.25">
      <c r="A263" s="189"/>
      <c r="B263" s="149" t="s">
        <v>955</v>
      </c>
      <c r="C263" s="114">
        <v>100</v>
      </c>
      <c r="D263" s="124">
        <v>125</v>
      </c>
      <c r="E263" s="151" t="s">
        <v>497</v>
      </c>
      <c r="F263" s="151" t="s">
        <v>62</v>
      </c>
      <c r="G263" s="114">
        <v>1</v>
      </c>
      <c r="H263" s="114"/>
      <c r="I263" s="114"/>
      <c r="J263" s="114">
        <v>5</v>
      </c>
      <c r="K263" s="189"/>
      <c r="L263" s="126"/>
      <c r="M263" s="126"/>
      <c r="N263" s="126"/>
      <c r="O263" s="126"/>
      <c r="P263" s="189"/>
      <c r="Q263" s="189"/>
    </row>
    <row r="264" spans="1:17" s="110" customFormat="1" ht="13.5" x14ac:dyDescent="0.25">
      <c r="A264" s="189"/>
      <c r="B264" s="149" t="s">
        <v>952</v>
      </c>
      <c r="C264" s="114">
        <v>3.9</v>
      </c>
      <c r="D264" s="124">
        <v>49.9</v>
      </c>
      <c r="E264" s="151" t="s">
        <v>496</v>
      </c>
      <c r="F264" s="151" t="s">
        <v>62</v>
      </c>
      <c r="G264" s="114">
        <v>0</v>
      </c>
      <c r="H264" s="114"/>
      <c r="I264" s="114">
        <v>5</v>
      </c>
      <c r="J264" s="114"/>
      <c r="K264" s="189"/>
      <c r="L264" s="126"/>
      <c r="M264" s="126"/>
      <c r="N264" s="126"/>
      <c r="O264" s="126"/>
      <c r="P264" s="189"/>
      <c r="Q264" s="189"/>
    </row>
    <row r="265" spans="1:17" s="110" customFormat="1" ht="13.5" x14ac:dyDescent="0.25">
      <c r="A265" s="277"/>
      <c r="B265" s="149" t="s">
        <v>953</v>
      </c>
      <c r="C265" s="114">
        <v>100</v>
      </c>
      <c r="D265" s="124">
        <v>125</v>
      </c>
      <c r="E265" s="151" t="s">
        <v>497</v>
      </c>
      <c r="F265" s="151" t="s">
        <v>62</v>
      </c>
      <c r="G265" s="114">
        <v>1</v>
      </c>
      <c r="H265" s="114"/>
      <c r="I265" s="114"/>
      <c r="J265" s="114">
        <v>5</v>
      </c>
      <c r="K265" s="277"/>
      <c r="L265" s="126"/>
      <c r="M265" s="126"/>
      <c r="N265" s="126"/>
      <c r="O265" s="126"/>
      <c r="P265" s="277"/>
      <c r="Q265" s="277"/>
    </row>
    <row r="266" spans="1:17" s="110" customFormat="1" ht="13.5" x14ac:dyDescent="0.25">
      <c r="A266" s="277"/>
      <c r="B266" s="149" t="s">
        <v>492</v>
      </c>
      <c r="C266" s="114">
        <v>3.9</v>
      </c>
      <c r="D266" s="124">
        <v>49.9</v>
      </c>
      <c r="E266" s="151" t="s">
        <v>496</v>
      </c>
      <c r="F266" s="151" t="s">
        <v>62</v>
      </c>
      <c r="G266" s="114">
        <v>0</v>
      </c>
      <c r="H266" s="114"/>
      <c r="I266" s="114">
        <v>5</v>
      </c>
      <c r="J266" s="114"/>
      <c r="K266" s="277"/>
      <c r="L266" s="126"/>
      <c r="M266" s="126"/>
      <c r="N266" s="126"/>
      <c r="O266" s="126"/>
      <c r="P266" s="277"/>
      <c r="Q266" s="277"/>
    </row>
    <row r="267" spans="1:17" s="110" customFormat="1" ht="13.5" x14ac:dyDescent="0.25">
      <c r="A267" s="277"/>
      <c r="B267" s="149" t="s">
        <v>495</v>
      </c>
      <c r="C267" s="114">
        <v>100</v>
      </c>
      <c r="D267" s="124">
        <v>125</v>
      </c>
      <c r="E267" s="151" t="s">
        <v>497</v>
      </c>
      <c r="F267" s="151" t="s">
        <v>62</v>
      </c>
      <c r="G267" s="114">
        <v>1</v>
      </c>
      <c r="H267" s="114"/>
      <c r="I267" s="114"/>
      <c r="J267" s="114">
        <v>5</v>
      </c>
      <c r="K267" s="277"/>
      <c r="L267" s="126"/>
      <c r="M267" s="126"/>
      <c r="N267" s="126"/>
      <c r="O267" s="126"/>
      <c r="P267" s="277"/>
      <c r="Q267" s="277"/>
    </row>
    <row r="268" spans="1:17" s="110" customFormat="1" ht="13.5" x14ac:dyDescent="0.25">
      <c r="A268" s="277"/>
      <c r="B268" s="149" t="s">
        <v>498</v>
      </c>
      <c r="C268" s="114">
        <v>3.9</v>
      </c>
      <c r="D268" s="124">
        <v>49.9</v>
      </c>
      <c r="E268" s="151" t="s">
        <v>496</v>
      </c>
      <c r="F268" s="151" t="s">
        <v>62</v>
      </c>
      <c r="G268" s="114">
        <v>0</v>
      </c>
      <c r="H268" s="114"/>
      <c r="I268" s="114">
        <v>5</v>
      </c>
      <c r="J268" s="114"/>
      <c r="K268" s="277"/>
      <c r="L268" s="126"/>
      <c r="M268" s="126"/>
      <c r="N268" s="126"/>
      <c r="O268" s="126"/>
      <c r="P268" s="277"/>
      <c r="Q268" s="277"/>
    </row>
    <row r="269" spans="1:17" s="110" customFormat="1" ht="13.5" x14ac:dyDescent="0.25">
      <c r="A269" s="189"/>
      <c r="B269" s="149" t="s">
        <v>499</v>
      </c>
      <c r="C269" s="114">
        <v>100</v>
      </c>
      <c r="D269" s="124">
        <v>125</v>
      </c>
      <c r="E269" s="151" t="s">
        <v>497</v>
      </c>
      <c r="F269" s="151" t="s">
        <v>62</v>
      </c>
      <c r="G269" s="114">
        <v>1</v>
      </c>
      <c r="H269" s="114"/>
      <c r="I269" s="114"/>
      <c r="J269" s="114">
        <v>5</v>
      </c>
      <c r="K269" s="189"/>
      <c r="L269" s="126"/>
      <c r="M269" s="126"/>
      <c r="N269" s="126"/>
      <c r="O269" s="126"/>
      <c r="P269" s="189"/>
      <c r="Q269" s="189"/>
    </row>
    <row r="270" spans="1:17" s="110" customFormat="1" ht="13.5" x14ac:dyDescent="0.25">
      <c r="A270" s="189"/>
      <c r="B270" s="149" t="s">
        <v>950</v>
      </c>
      <c r="C270" s="114">
        <v>3.9</v>
      </c>
      <c r="D270" s="124">
        <v>49.9</v>
      </c>
      <c r="E270" s="151" t="s">
        <v>496</v>
      </c>
      <c r="F270" s="151" t="s">
        <v>62</v>
      </c>
      <c r="G270" s="114">
        <v>0</v>
      </c>
      <c r="H270" s="114"/>
      <c r="I270" s="114">
        <v>5</v>
      </c>
      <c r="J270" s="114"/>
      <c r="K270" s="189"/>
      <c r="L270" s="126"/>
      <c r="M270" s="126"/>
      <c r="N270" s="126"/>
      <c r="O270" s="126"/>
      <c r="P270" s="189"/>
      <c r="Q270" s="189"/>
    </row>
    <row r="271" spans="1:17" s="110" customFormat="1" ht="13.5" x14ac:dyDescent="0.25">
      <c r="A271" s="190"/>
      <c r="B271" s="149" t="s">
        <v>951</v>
      </c>
      <c r="C271" s="114">
        <v>100</v>
      </c>
      <c r="D271" s="124">
        <v>125</v>
      </c>
      <c r="E271" s="151" t="s">
        <v>497</v>
      </c>
      <c r="F271" s="151" t="s">
        <v>62</v>
      </c>
      <c r="G271" s="114">
        <v>1</v>
      </c>
      <c r="H271" s="114"/>
      <c r="I271" s="114"/>
      <c r="J271" s="114">
        <v>5</v>
      </c>
      <c r="K271" s="190"/>
      <c r="L271" s="126"/>
      <c r="M271" s="126"/>
      <c r="N271" s="126"/>
      <c r="O271" s="126"/>
      <c r="P271" s="190"/>
      <c r="Q271" s="190"/>
    </row>
    <row r="272" spans="1:17" s="110" customFormat="1" x14ac:dyDescent="0.2">
      <c r="A272" s="190"/>
      <c r="B272" s="280" t="s">
        <v>501</v>
      </c>
      <c r="C272" s="136"/>
      <c r="D272" s="136"/>
      <c r="E272" s="137"/>
      <c r="F272" s="137"/>
      <c r="G272" s="137"/>
      <c r="H272" s="137"/>
      <c r="I272" s="137"/>
      <c r="J272" s="137"/>
      <c r="K272" s="190"/>
      <c r="L272" s="126"/>
      <c r="M272" s="126"/>
      <c r="N272" s="126"/>
      <c r="O272" s="126"/>
      <c r="P272" s="190"/>
      <c r="Q272" s="190"/>
    </row>
    <row r="273" spans="1:17" s="110" customFormat="1" ht="13.5" x14ac:dyDescent="0.25">
      <c r="A273" s="190"/>
      <c r="B273" s="148" t="s">
        <v>502</v>
      </c>
      <c r="C273" s="113">
        <v>1</v>
      </c>
      <c r="D273" s="123">
        <v>1</v>
      </c>
      <c r="E273" s="113" t="s">
        <v>17</v>
      </c>
      <c r="F273" s="155" t="s">
        <v>62</v>
      </c>
      <c r="G273" s="113">
        <v>0</v>
      </c>
      <c r="H273" s="113">
        <v>-1</v>
      </c>
      <c r="I273" s="113"/>
      <c r="J273" s="113">
        <v>3</v>
      </c>
      <c r="K273" s="190"/>
      <c r="L273" s="126"/>
      <c r="M273" s="126"/>
      <c r="N273" s="126"/>
      <c r="O273" s="126"/>
      <c r="P273" s="190"/>
      <c r="Q273" s="190"/>
    </row>
    <row r="274" spans="1:17" s="110" customFormat="1" ht="13.5" x14ac:dyDescent="0.25">
      <c r="A274" s="190"/>
      <c r="B274" s="153" t="s">
        <v>503</v>
      </c>
      <c r="C274" s="119">
        <v>1</v>
      </c>
      <c r="D274" s="143">
        <v>1</v>
      </c>
      <c r="E274" s="192" t="s">
        <v>17</v>
      </c>
      <c r="F274" s="192" t="s">
        <v>62</v>
      </c>
      <c r="G274" s="119">
        <v>0</v>
      </c>
      <c r="H274" s="119">
        <v>-1</v>
      </c>
      <c r="I274" s="119"/>
      <c r="J274" s="119">
        <v>3</v>
      </c>
      <c r="K274" s="190"/>
      <c r="L274" s="126"/>
      <c r="M274" s="126"/>
      <c r="N274" s="126"/>
      <c r="O274" s="126"/>
      <c r="P274" s="190"/>
      <c r="Q274" s="190"/>
    </row>
    <row r="275" spans="1:17" s="110" customFormat="1" ht="13.5" x14ac:dyDescent="0.25">
      <c r="A275" s="190"/>
      <c r="B275" s="153" t="s">
        <v>504</v>
      </c>
      <c r="C275" s="119">
        <v>1</v>
      </c>
      <c r="D275" s="143">
        <v>1</v>
      </c>
      <c r="E275" s="192" t="s">
        <v>17</v>
      </c>
      <c r="F275" s="192" t="s">
        <v>62</v>
      </c>
      <c r="G275" s="119">
        <v>0</v>
      </c>
      <c r="H275" s="119"/>
      <c r="I275" s="119"/>
      <c r="J275" s="119">
        <v>3</v>
      </c>
      <c r="K275" s="190"/>
      <c r="L275" s="126"/>
      <c r="M275" s="126"/>
      <c r="N275" s="126"/>
      <c r="O275" s="126"/>
      <c r="P275" s="190"/>
      <c r="Q275" s="190"/>
    </row>
    <row r="276" spans="1:17" s="110" customFormat="1" ht="13.5" x14ac:dyDescent="0.25">
      <c r="A276" s="190"/>
      <c r="B276" s="153" t="s">
        <v>505</v>
      </c>
      <c r="C276" s="119">
        <v>1</v>
      </c>
      <c r="D276" s="143">
        <v>1</v>
      </c>
      <c r="E276" s="192" t="s">
        <v>17</v>
      </c>
      <c r="F276" s="192" t="s">
        <v>62</v>
      </c>
      <c r="G276" s="119">
        <v>0</v>
      </c>
      <c r="H276" s="119"/>
      <c r="I276" s="119"/>
      <c r="J276" s="119">
        <v>3</v>
      </c>
      <c r="K276" s="190"/>
      <c r="L276" s="126"/>
      <c r="M276" s="126"/>
      <c r="N276" s="126"/>
      <c r="O276" s="126"/>
      <c r="P276" s="190"/>
      <c r="Q276" s="190"/>
    </row>
    <row r="277" spans="1:17" s="110" customFormat="1" ht="13.5" x14ac:dyDescent="0.25">
      <c r="A277" s="190"/>
      <c r="B277" s="153" t="s">
        <v>506</v>
      </c>
      <c r="C277" s="119">
        <v>1</v>
      </c>
      <c r="D277" s="143">
        <v>1</v>
      </c>
      <c r="E277" s="192" t="s">
        <v>17</v>
      </c>
      <c r="F277" s="192" t="s">
        <v>62</v>
      </c>
      <c r="G277" s="119">
        <v>0</v>
      </c>
      <c r="H277" s="119"/>
      <c r="I277" s="119"/>
      <c r="J277" s="119">
        <v>3</v>
      </c>
      <c r="K277" s="190"/>
      <c r="L277" s="126"/>
      <c r="M277" s="126"/>
      <c r="N277" s="126"/>
      <c r="O277" s="126"/>
      <c r="P277" s="190"/>
      <c r="Q277" s="190"/>
    </row>
    <row r="278" spans="1:17" s="110" customFormat="1" ht="13.5" x14ac:dyDescent="0.25">
      <c r="A278" s="190"/>
      <c r="B278" s="153" t="s">
        <v>507</v>
      </c>
      <c r="C278" s="119">
        <v>1</v>
      </c>
      <c r="D278" s="143">
        <v>1</v>
      </c>
      <c r="E278" s="192" t="s">
        <v>17</v>
      </c>
      <c r="F278" s="192" t="s">
        <v>62</v>
      </c>
      <c r="G278" s="119">
        <v>0</v>
      </c>
      <c r="H278" s="119"/>
      <c r="I278" s="119"/>
      <c r="J278" s="119">
        <v>3</v>
      </c>
      <c r="K278" s="190"/>
      <c r="L278" s="126"/>
      <c r="M278" s="126"/>
      <c r="N278" s="126"/>
      <c r="O278" s="126"/>
      <c r="P278" s="190"/>
      <c r="Q278" s="190"/>
    </row>
    <row r="279" spans="1:17" s="110" customFormat="1" ht="13.5" x14ac:dyDescent="0.25">
      <c r="A279" s="190"/>
      <c r="B279" s="153" t="s">
        <v>508</v>
      </c>
      <c r="C279" s="119">
        <v>1</v>
      </c>
      <c r="D279" s="143">
        <v>1</v>
      </c>
      <c r="E279" s="192" t="s">
        <v>17</v>
      </c>
      <c r="F279" s="192" t="s">
        <v>62</v>
      </c>
      <c r="G279" s="119">
        <v>0</v>
      </c>
      <c r="H279" s="119"/>
      <c r="I279" s="119"/>
      <c r="J279" s="119">
        <v>3</v>
      </c>
      <c r="K279" s="190"/>
      <c r="L279" s="126"/>
      <c r="M279" s="126"/>
      <c r="N279" s="126"/>
      <c r="O279" s="126"/>
      <c r="P279" s="190"/>
      <c r="Q279" s="190"/>
    </row>
    <row r="280" spans="1:17" s="110" customFormat="1" ht="13.5" x14ac:dyDescent="0.25">
      <c r="A280" s="190"/>
      <c r="B280" s="153" t="s">
        <v>509</v>
      </c>
      <c r="C280" s="119">
        <v>1</v>
      </c>
      <c r="D280" s="143">
        <v>1</v>
      </c>
      <c r="E280" s="192" t="s">
        <v>17</v>
      </c>
      <c r="F280" s="192" t="s">
        <v>62</v>
      </c>
      <c r="G280" s="119">
        <v>0</v>
      </c>
      <c r="H280" s="119"/>
      <c r="I280" s="119"/>
      <c r="J280" s="119">
        <v>3</v>
      </c>
      <c r="K280" s="190"/>
      <c r="L280" s="126"/>
      <c r="M280" s="126"/>
      <c r="N280" s="126"/>
      <c r="O280" s="126"/>
      <c r="P280" s="190"/>
      <c r="Q280" s="190"/>
    </row>
    <row r="281" spans="1:17" s="110" customFormat="1" ht="13.5" x14ac:dyDescent="0.25">
      <c r="A281" s="190"/>
      <c r="B281" s="153" t="s">
        <v>510</v>
      </c>
      <c r="C281" s="119">
        <v>1</v>
      </c>
      <c r="D281" s="143">
        <v>1</v>
      </c>
      <c r="E281" s="192" t="s">
        <v>17</v>
      </c>
      <c r="F281" s="192" t="s">
        <v>62</v>
      </c>
      <c r="G281" s="119">
        <v>0</v>
      </c>
      <c r="H281" s="119"/>
      <c r="I281" s="119"/>
      <c r="J281" s="119">
        <v>3</v>
      </c>
      <c r="K281" s="190"/>
      <c r="L281" s="126"/>
      <c r="M281" s="126"/>
      <c r="N281" s="126"/>
      <c r="O281" s="126"/>
      <c r="P281" s="190"/>
      <c r="Q281" s="190"/>
    </row>
    <row r="282" spans="1:17" s="283" customFormat="1" ht="13.5" x14ac:dyDescent="0.25">
      <c r="A282" s="327"/>
      <c r="B282" s="153" t="s">
        <v>511</v>
      </c>
      <c r="C282" s="119">
        <v>1</v>
      </c>
      <c r="D282" s="143">
        <v>1</v>
      </c>
      <c r="E282" s="192" t="s">
        <v>17</v>
      </c>
      <c r="F282" s="192" t="s">
        <v>62</v>
      </c>
      <c r="G282" s="119">
        <v>0</v>
      </c>
      <c r="H282" s="119"/>
      <c r="I282" s="119"/>
      <c r="J282" s="119">
        <v>3</v>
      </c>
      <c r="K282" s="327"/>
      <c r="L282" s="291"/>
      <c r="M282" s="291"/>
      <c r="N282" s="291"/>
      <c r="O282" s="291"/>
      <c r="P282" s="327"/>
      <c r="Q282" s="327"/>
    </row>
    <row r="283" spans="1:17" s="283" customFormat="1" ht="13.5" x14ac:dyDescent="0.2">
      <c r="A283" s="327"/>
      <c r="B283" s="331" t="s">
        <v>1072</v>
      </c>
      <c r="C283" s="119">
        <v>1</v>
      </c>
      <c r="D283" s="143">
        <v>1</v>
      </c>
      <c r="E283" s="192" t="s">
        <v>17</v>
      </c>
      <c r="F283" s="192" t="s">
        <v>62</v>
      </c>
      <c r="G283" s="119">
        <v>0</v>
      </c>
      <c r="H283" s="119"/>
      <c r="I283" s="119"/>
      <c r="J283" s="119">
        <v>3</v>
      </c>
      <c r="K283" s="327"/>
      <c r="L283" s="291"/>
      <c r="M283" s="291"/>
      <c r="N283" s="291"/>
      <c r="O283" s="291"/>
      <c r="P283" s="327"/>
      <c r="Q283" s="327"/>
    </row>
    <row r="284" spans="1:17" s="110" customFormat="1" ht="13.5" x14ac:dyDescent="0.2">
      <c r="A284" s="180"/>
      <c r="B284" s="332" t="s">
        <v>1073</v>
      </c>
      <c r="C284" s="119">
        <v>1</v>
      </c>
      <c r="D284" s="143">
        <v>1</v>
      </c>
      <c r="E284" s="192" t="s">
        <v>17</v>
      </c>
      <c r="F284" s="192" t="s">
        <v>62</v>
      </c>
      <c r="G284" s="119">
        <v>0</v>
      </c>
      <c r="H284" s="119"/>
      <c r="I284" s="119"/>
      <c r="J284" s="119">
        <v>3</v>
      </c>
      <c r="K284" s="180"/>
      <c r="L284" s="126"/>
      <c r="M284" s="126"/>
      <c r="N284" s="126"/>
      <c r="O284" s="126"/>
      <c r="P284" s="180"/>
      <c r="Q284" s="180"/>
    </row>
    <row r="285" spans="1:17" s="110" customFormat="1" x14ac:dyDescent="0.2">
      <c r="A285" s="180"/>
      <c r="B285" s="280" t="s">
        <v>261</v>
      </c>
      <c r="C285" s="136">
        <v>1</v>
      </c>
      <c r="D285" s="136" t="s">
        <v>17</v>
      </c>
      <c r="E285" s="137"/>
      <c r="F285" s="137"/>
      <c r="G285" s="137"/>
      <c r="H285" s="137"/>
      <c r="I285" s="137"/>
      <c r="J285" s="137"/>
      <c r="K285" s="180"/>
      <c r="L285" s="126"/>
      <c r="M285" s="126"/>
      <c r="N285" s="126"/>
      <c r="O285" s="126"/>
      <c r="P285" s="180"/>
      <c r="Q285" s="180"/>
    </row>
    <row r="286" spans="1:17" s="110" customFormat="1" ht="13.5" x14ac:dyDescent="0.25">
      <c r="A286" s="205"/>
      <c r="B286" s="148" t="s">
        <v>609</v>
      </c>
      <c r="C286" s="113">
        <v>0</v>
      </c>
      <c r="D286" s="123">
        <v>1750</v>
      </c>
      <c r="E286" s="113" t="s">
        <v>53</v>
      </c>
      <c r="F286" s="113" t="s">
        <v>62</v>
      </c>
      <c r="G286" s="113">
        <v>1</v>
      </c>
      <c r="H286" s="113">
        <v>-1</v>
      </c>
      <c r="I286" s="113"/>
      <c r="J286" s="113"/>
      <c r="K286" s="205"/>
      <c r="L286" s="126"/>
      <c r="M286" s="126"/>
      <c r="N286" s="126"/>
      <c r="O286" s="126"/>
      <c r="P286" s="205"/>
      <c r="Q286" s="205"/>
    </row>
    <row r="287" spans="1:17" s="110" customFormat="1" ht="13.5" x14ac:dyDescent="0.25">
      <c r="A287" s="205"/>
      <c r="B287" s="149" t="s">
        <v>612</v>
      </c>
      <c r="C287" s="114">
        <v>0</v>
      </c>
      <c r="D287" s="124">
        <v>1750</v>
      </c>
      <c r="E287" s="114" t="s">
        <v>53</v>
      </c>
      <c r="F287" s="114" t="s">
        <v>62</v>
      </c>
      <c r="G287" s="114">
        <v>1</v>
      </c>
      <c r="H287" s="114">
        <v>-1</v>
      </c>
      <c r="I287" s="114"/>
      <c r="J287" s="114"/>
      <c r="K287" s="205"/>
      <c r="L287" s="126"/>
      <c r="M287" s="126"/>
      <c r="N287" s="126"/>
      <c r="O287" s="126"/>
      <c r="P287" s="205"/>
      <c r="Q287" s="205"/>
    </row>
    <row r="288" spans="1:17" s="110" customFormat="1" ht="13.5" x14ac:dyDescent="0.25">
      <c r="A288" s="205"/>
      <c r="B288" s="149" t="s">
        <v>610</v>
      </c>
      <c r="C288" s="207">
        <f>IF(PSE_Type=3,10,6)</f>
        <v>6</v>
      </c>
      <c r="D288" s="124">
        <v>75</v>
      </c>
      <c r="E288" s="114" t="s">
        <v>56</v>
      </c>
      <c r="F288" s="114" t="s">
        <v>1087</v>
      </c>
      <c r="G288" s="114">
        <v>1</v>
      </c>
      <c r="H288" s="114"/>
      <c r="I288" s="114"/>
      <c r="J288" s="114">
        <v>1</v>
      </c>
      <c r="K288" s="205"/>
      <c r="L288" s="126"/>
      <c r="M288" s="126"/>
      <c r="N288" s="126"/>
      <c r="O288" s="126"/>
      <c r="P288" s="205"/>
      <c r="Q288" s="205"/>
    </row>
    <row r="289" spans="1:17" s="110" customFormat="1" ht="13.5" x14ac:dyDescent="0.25">
      <c r="A289" s="205"/>
      <c r="B289" s="149" t="s">
        <v>611</v>
      </c>
      <c r="C289" s="114">
        <v>0</v>
      </c>
      <c r="D289" s="124">
        <v>1750</v>
      </c>
      <c r="E289" s="114" t="s">
        <v>53</v>
      </c>
      <c r="F289" s="114" t="s">
        <v>62</v>
      </c>
      <c r="G289" s="114">
        <v>1</v>
      </c>
      <c r="H289" s="114"/>
      <c r="I289" s="114"/>
      <c r="J289" s="114"/>
      <c r="K289" s="205"/>
      <c r="L289" s="126"/>
      <c r="M289" s="126"/>
      <c r="N289" s="126"/>
      <c r="O289" s="126"/>
      <c r="P289" s="205"/>
      <c r="Q289" s="205"/>
    </row>
    <row r="290" spans="1:17" s="110" customFormat="1" ht="13.5" x14ac:dyDescent="0.25">
      <c r="A290" s="205"/>
      <c r="B290" s="149" t="s">
        <v>613</v>
      </c>
      <c r="C290" s="114">
        <v>0</v>
      </c>
      <c r="D290" s="124">
        <v>1750</v>
      </c>
      <c r="E290" s="114" t="s">
        <v>53</v>
      </c>
      <c r="F290" s="114" t="s">
        <v>62</v>
      </c>
      <c r="G290" s="114">
        <v>1</v>
      </c>
      <c r="H290" s="114"/>
      <c r="I290" s="114"/>
      <c r="J290" s="114"/>
      <c r="K290" s="205"/>
      <c r="L290" s="126"/>
      <c r="M290" s="126"/>
      <c r="N290" s="126"/>
      <c r="O290" s="126"/>
      <c r="P290" s="205"/>
      <c r="Q290" s="205"/>
    </row>
    <row r="291" spans="1:17" s="110" customFormat="1" ht="13.5" x14ac:dyDescent="0.25">
      <c r="A291" s="205"/>
      <c r="B291" s="149" t="s">
        <v>614</v>
      </c>
      <c r="C291" s="207">
        <f>IF(PSE_Type=3,10,6)</f>
        <v>6</v>
      </c>
      <c r="D291" s="124">
        <v>75</v>
      </c>
      <c r="E291" s="114" t="s">
        <v>56</v>
      </c>
      <c r="F291" s="114" t="s">
        <v>1087</v>
      </c>
      <c r="G291" s="114">
        <v>1</v>
      </c>
      <c r="H291" s="114"/>
      <c r="I291" s="114"/>
      <c r="J291" s="114">
        <v>1</v>
      </c>
      <c r="K291" s="205"/>
      <c r="L291" s="126"/>
      <c r="M291" s="126"/>
      <c r="N291" s="126"/>
      <c r="O291" s="126"/>
      <c r="P291" s="205"/>
      <c r="Q291" s="205"/>
    </row>
    <row r="292" spans="1:17" s="110" customFormat="1" ht="13.5" x14ac:dyDescent="0.25">
      <c r="A292" s="205"/>
      <c r="B292" s="149" t="s">
        <v>615</v>
      </c>
      <c r="C292" s="207">
        <f>IF(PSE_Type=3,10,6)</f>
        <v>6</v>
      </c>
      <c r="D292" s="124">
        <v>75</v>
      </c>
      <c r="E292" s="114" t="s">
        <v>56</v>
      </c>
      <c r="F292" s="114" t="s">
        <v>1087</v>
      </c>
      <c r="G292" s="114">
        <v>1</v>
      </c>
      <c r="H292" s="114"/>
      <c r="I292" s="114"/>
      <c r="J292" s="114">
        <v>1</v>
      </c>
      <c r="K292" s="205"/>
      <c r="L292" s="126"/>
      <c r="M292" s="126"/>
      <c r="N292" s="126"/>
      <c r="O292" s="126"/>
      <c r="P292" s="205"/>
      <c r="Q292" s="205"/>
    </row>
    <row r="293" spans="1:17" s="110" customFormat="1" ht="13.5" x14ac:dyDescent="0.25">
      <c r="A293" s="205"/>
      <c r="B293" s="149" t="s">
        <v>616</v>
      </c>
      <c r="C293" s="114">
        <v>400</v>
      </c>
      <c r="D293" s="124">
        <v>1750</v>
      </c>
      <c r="E293" s="114" t="s">
        <v>53</v>
      </c>
      <c r="F293" s="114" t="s">
        <v>62</v>
      </c>
      <c r="G293" s="114">
        <v>1</v>
      </c>
      <c r="H293" s="114"/>
      <c r="I293" s="114"/>
      <c r="J293" s="114">
        <v>3</v>
      </c>
      <c r="K293" s="205"/>
      <c r="L293" s="126"/>
      <c r="M293" s="126"/>
      <c r="N293" s="126"/>
      <c r="O293" s="126"/>
      <c r="P293" s="205"/>
      <c r="Q293" s="205"/>
    </row>
    <row r="294" spans="1:17" s="110" customFormat="1" ht="13.5" x14ac:dyDescent="0.25">
      <c r="A294" s="205"/>
      <c r="B294" s="149" t="s">
        <v>617</v>
      </c>
      <c r="C294" s="114">
        <v>1</v>
      </c>
      <c r="D294" s="124">
        <v>1</v>
      </c>
      <c r="E294" s="192" t="s">
        <v>17</v>
      </c>
      <c r="F294" s="114" t="s">
        <v>62</v>
      </c>
      <c r="G294" s="114">
        <v>0</v>
      </c>
      <c r="H294" s="114"/>
      <c r="I294" s="114"/>
      <c r="J294" s="114">
        <v>3</v>
      </c>
      <c r="K294" s="205"/>
      <c r="L294" s="126"/>
      <c r="M294" s="126"/>
      <c r="N294" s="126"/>
      <c r="O294" s="126"/>
      <c r="P294" s="205"/>
      <c r="Q294" s="205"/>
    </row>
    <row r="295" spans="1:17" s="110" customFormat="1" ht="13.5" x14ac:dyDescent="0.25">
      <c r="A295" s="205"/>
      <c r="B295" s="149" t="s">
        <v>618</v>
      </c>
      <c r="C295" s="114">
        <v>684</v>
      </c>
      <c r="D295" s="124">
        <v>1750</v>
      </c>
      <c r="E295" s="114" t="s">
        <v>53</v>
      </c>
      <c r="F295" s="114" t="s">
        <v>62</v>
      </c>
      <c r="G295" s="114">
        <v>1</v>
      </c>
      <c r="H295" s="114"/>
      <c r="I295" s="114"/>
      <c r="J295" s="114">
        <v>3</v>
      </c>
      <c r="K295" s="205"/>
      <c r="L295" s="126"/>
      <c r="M295" s="126"/>
      <c r="N295" s="126"/>
      <c r="O295" s="126"/>
      <c r="P295" s="205"/>
      <c r="Q295" s="205"/>
    </row>
    <row r="296" spans="1:17" s="110" customFormat="1" ht="13.5" x14ac:dyDescent="0.25">
      <c r="A296" s="205"/>
      <c r="B296" s="149" t="s">
        <v>619</v>
      </c>
      <c r="C296" s="114">
        <v>1</v>
      </c>
      <c r="D296" s="124">
        <v>1</v>
      </c>
      <c r="E296" s="192" t="s">
        <v>17</v>
      </c>
      <c r="F296" s="114" t="s">
        <v>62</v>
      </c>
      <c r="G296" s="114">
        <v>0</v>
      </c>
      <c r="H296" s="114"/>
      <c r="I296" s="114"/>
      <c r="J296" s="114">
        <v>3</v>
      </c>
      <c r="K296" s="205"/>
      <c r="L296" s="126"/>
      <c r="M296" s="126"/>
      <c r="N296" s="126"/>
      <c r="O296" s="126"/>
      <c r="P296" s="205"/>
      <c r="Q296" s="205"/>
    </row>
    <row r="297" spans="1:17" s="110" customFormat="1" ht="13.5" x14ac:dyDescent="0.25">
      <c r="A297" s="205"/>
      <c r="B297" s="149" t="s">
        <v>620</v>
      </c>
      <c r="C297" s="114">
        <v>580</v>
      </c>
      <c r="D297" s="124">
        <v>1750</v>
      </c>
      <c r="E297" s="114" t="s">
        <v>53</v>
      </c>
      <c r="F297" s="114" t="s">
        <v>62</v>
      </c>
      <c r="G297" s="114">
        <v>1</v>
      </c>
      <c r="H297" s="114"/>
      <c r="I297" s="114"/>
      <c r="J297" s="114">
        <v>3</v>
      </c>
      <c r="K297" s="205"/>
      <c r="L297" s="126"/>
      <c r="M297" s="126"/>
      <c r="N297" s="126"/>
      <c r="O297" s="126"/>
      <c r="P297" s="205"/>
      <c r="Q297" s="205"/>
    </row>
    <row r="298" spans="1:17" s="110" customFormat="1" ht="13.5" x14ac:dyDescent="0.25">
      <c r="A298" s="205"/>
      <c r="B298" s="149" t="s">
        <v>621</v>
      </c>
      <c r="C298" s="114">
        <v>1</v>
      </c>
      <c r="D298" s="124">
        <v>1</v>
      </c>
      <c r="E298" s="192" t="s">
        <v>17</v>
      </c>
      <c r="F298" s="114" t="s">
        <v>62</v>
      </c>
      <c r="G298" s="114">
        <v>0</v>
      </c>
      <c r="H298" s="114"/>
      <c r="I298" s="114"/>
      <c r="J298" s="114">
        <v>3</v>
      </c>
      <c r="K298" s="205"/>
      <c r="L298" s="126"/>
      <c r="M298" s="126"/>
      <c r="N298" s="126"/>
      <c r="O298" s="126"/>
      <c r="P298" s="205"/>
      <c r="Q298" s="205"/>
    </row>
    <row r="299" spans="1:17" s="110" customFormat="1" ht="13.5" x14ac:dyDescent="0.25">
      <c r="A299" s="205"/>
      <c r="B299" s="149" t="s">
        <v>622</v>
      </c>
      <c r="C299" s="114">
        <v>720</v>
      </c>
      <c r="D299" s="124">
        <v>1750</v>
      </c>
      <c r="E299" s="114" t="s">
        <v>53</v>
      </c>
      <c r="F299" s="114" t="s">
        <v>62</v>
      </c>
      <c r="G299" s="114">
        <v>1</v>
      </c>
      <c r="H299" s="114"/>
      <c r="I299" s="114"/>
      <c r="J299" s="114">
        <v>3</v>
      </c>
      <c r="K299" s="205"/>
      <c r="L299" s="126"/>
      <c r="M299" s="126"/>
      <c r="N299" s="126"/>
      <c r="O299" s="126"/>
      <c r="P299" s="205"/>
      <c r="Q299" s="205"/>
    </row>
    <row r="300" spans="1:17" s="110" customFormat="1" ht="13.5" x14ac:dyDescent="0.25">
      <c r="A300" s="205"/>
      <c r="B300" s="149" t="s">
        <v>638</v>
      </c>
      <c r="C300" s="114">
        <v>1</v>
      </c>
      <c r="D300" s="124">
        <v>1</v>
      </c>
      <c r="E300" s="192" t="s">
        <v>17</v>
      </c>
      <c r="F300" s="114" t="s">
        <v>62</v>
      </c>
      <c r="G300" s="114">
        <v>0</v>
      </c>
      <c r="H300" s="114"/>
      <c r="I300" s="114"/>
      <c r="J300" s="114">
        <v>3</v>
      </c>
      <c r="K300" s="205"/>
      <c r="L300" s="126"/>
      <c r="M300" s="126"/>
      <c r="N300" s="126"/>
      <c r="O300" s="126"/>
      <c r="P300" s="205"/>
      <c r="Q300" s="205"/>
    </row>
    <row r="301" spans="1:17" s="110" customFormat="1" ht="13.5" x14ac:dyDescent="0.25">
      <c r="A301" s="205"/>
      <c r="B301" s="149" t="s">
        <v>637</v>
      </c>
      <c r="C301" s="114">
        <v>850</v>
      </c>
      <c r="D301" s="124">
        <v>1750</v>
      </c>
      <c r="E301" s="114" t="s">
        <v>53</v>
      </c>
      <c r="F301" s="114" t="s">
        <v>62</v>
      </c>
      <c r="G301" s="114">
        <v>1</v>
      </c>
      <c r="H301" s="114"/>
      <c r="I301" s="114"/>
      <c r="J301" s="114">
        <v>3</v>
      </c>
      <c r="K301" s="205"/>
      <c r="L301" s="126"/>
      <c r="M301" s="126"/>
      <c r="N301" s="126"/>
      <c r="O301" s="126"/>
      <c r="P301" s="205"/>
      <c r="Q301" s="205"/>
    </row>
    <row r="302" spans="1:17" s="110" customFormat="1" ht="13.5" x14ac:dyDescent="0.25">
      <c r="A302" s="205"/>
      <c r="B302" s="149" t="s">
        <v>636</v>
      </c>
      <c r="C302" s="114">
        <v>1</v>
      </c>
      <c r="D302" s="124">
        <v>1</v>
      </c>
      <c r="E302" s="192" t="s">
        <v>17</v>
      </c>
      <c r="F302" s="114" t="s">
        <v>62</v>
      </c>
      <c r="G302" s="114">
        <v>0</v>
      </c>
      <c r="H302" s="114"/>
      <c r="I302" s="114"/>
      <c r="J302" s="114">
        <v>3</v>
      </c>
      <c r="K302" s="205"/>
      <c r="L302" s="126"/>
      <c r="M302" s="126"/>
      <c r="N302" s="126"/>
      <c r="O302" s="126"/>
      <c r="P302" s="205"/>
      <c r="Q302" s="205"/>
    </row>
    <row r="303" spans="1:17" s="110" customFormat="1" ht="13.5" x14ac:dyDescent="0.25">
      <c r="A303" s="205"/>
      <c r="B303" s="149" t="s">
        <v>635</v>
      </c>
      <c r="C303" s="114">
        <v>1005</v>
      </c>
      <c r="D303" s="124">
        <v>1750</v>
      </c>
      <c r="E303" s="114" t="s">
        <v>53</v>
      </c>
      <c r="F303" s="114" t="s">
        <v>62</v>
      </c>
      <c r="G303" s="114">
        <v>1</v>
      </c>
      <c r="H303" s="114"/>
      <c r="I303" s="114"/>
      <c r="J303" s="114">
        <v>3</v>
      </c>
      <c r="K303" s="205"/>
      <c r="L303" s="126"/>
      <c r="M303" s="126"/>
      <c r="N303" s="126"/>
      <c r="O303" s="126"/>
      <c r="P303" s="205"/>
      <c r="Q303" s="205"/>
    </row>
    <row r="304" spans="1:17" s="110" customFormat="1" ht="13.5" x14ac:dyDescent="0.25">
      <c r="A304" s="205"/>
      <c r="B304" s="149" t="s">
        <v>634</v>
      </c>
      <c r="C304" s="114">
        <v>1</v>
      </c>
      <c r="D304" s="124">
        <v>1</v>
      </c>
      <c r="E304" s="192" t="s">
        <v>17</v>
      </c>
      <c r="F304" s="114" t="s">
        <v>62</v>
      </c>
      <c r="G304" s="114">
        <v>0</v>
      </c>
      <c r="H304" s="114"/>
      <c r="I304" s="114"/>
      <c r="J304" s="114">
        <v>3</v>
      </c>
      <c r="K304" s="205"/>
      <c r="L304" s="126"/>
      <c r="M304" s="126"/>
      <c r="N304" s="126"/>
      <c r="O304" s="126"/>
      <c r="P304" s="205"/>
      <c r="Q304" s="205"/>
    </row>
    <row r="305" spans="1:17" s="110" customFormat="1" ht="13.5" x14ac:dyDescent="0.25">
      <c r="A305" s="205"/>
      <c r="B305" s="149" t="s">
        <v>623</v>
      </c>
      <c r="C305" s="114">
        <v>400</v>
      </c>
      <c r="D305" s="124">
        <v>1750</v>
      </c>
      <c r="E305" s="114" t="s">
        <v>53</v>
      </c>
      <c r="F305" s="114" t="s">
        <v>62</v>
      </c>
      <c r="G305" s="114">
        <v>1</v>
      </c>
      <c r="H305" s="114"/>
      <c r="I305" s="114"/>
      <c r="J305" s="114">
        <v>3</v>
      </c>
      <c r="K305" s="205"/>
      <c r="L305" s="126"/>
      <c r="M305" s="126"/>
      <c r="N305" s="126"/>
      <c r="O305" s="126"/>
      <c r="P305" s="205"/>
      <c r="Q305" s="205"/>
    </row>
    <row r="306" spans="1:17" s="110" customFormat="1" ht="13.5" x14ac:dyDescent="0.25">
      <c r="A306" s="205"/>
      <c r="B306" s="149" t="s">
        <v>633</v>
      </c>
      <c r="C306" s="114">
        <v>1</v>
      </c>
      <c r="D306" s="124">
        <v>1</v>
      </c>
      <c r="E306" s="192" t="s">
        <v>17</v>
      </c>
      <c r="F306" s="114" t="s">
        <v>62</v>
      </c>
      <c r="G306" s="114">
        <v>0</v>
      </c>
      <c r="H306" s="114"/>
      <c r="I306" s="114"/>
      <c r="J306" s="114">
        <v>3</v>
      </c>
      <c r="K306" s="205"/>
      <c r="L306" s="126"/>
      <c r="M306" s="126"/>
      <c r="N306" s="126"/>
      <c r="O306" s="126"/>
      <c r="P306" s="205"/>
      <c r="Q306" s="205"/>
    </row>
    <row r="307" spans="1:17" s="110" customFormat="1" ht="13.5" x14ac:dyDescent="0.25">
      <c r="A307" s="205"/>
      <c r="B307" s="149" t="s">
        <v>624</v>
      </c>
      <c r="C307" s="114">
        <v>684</v>
      </c>
      <c r="D307" s="124">
        <v>1750</v>
      </c>
      <c r="E307" s="114" t="s">
        <v>53</v>
      </c>
      <c r="F307" s="114" t="s">
        <v>62</v>
      </c>
      <c r="G307" s="114">
        <v>1</v>
      </c>
      <c r="H307" s="114"/>
      <c r="I307" s="114"/>
      <c r="J307" s="114">
        <v>3</v>
      </c>
      <c r="K307" s="205"/>
      <c r="L307" s="126"/>
      <c r="M307" s="126"/>
      <c r="N307" s="126"/>
      <c r="O307" s="126"/>
      <c r="P307" s="205"/>
      <c r="Q307" s="205"/>
    </row>
    <row r="308" spans="1:17" s="110" customFormat="1" ht="13.5" x14ac:dyDescent="0.25">
      <c r="A308" s="205"/>
      <c r="B308" s="149" t="s">
        <v>632</v>
      </c>
      <c r="C308" s="114">
        <v>1</v>
      </c>
      <c r="D308" s="124">
        <v>1</v>
      </c>
      <c r="E308" s="192" t="s">
        <v>17</v>
      </c>
      <c r="F308" s="114" t="s">
        <v>62</v>
      </c>
      <c r="G308" s="114">
        <v>0</v>
      </c>
      <c r="H308" s="114"/>
      <c r="I308" s="114"/>
      <c r="J308" s="114">
        <v>3</v>
      </c>
      <c r="K308" s="205"/>
      <c r="L308" s="126"/>
      <c r="M308" s="126"/>
      <c r="N308" s="126"/>
      <c r="O308" s="126"/>
      <c r="P308" s="205"/>
      <c r="Q308" s="205"/>
    </row>
    <row r="309" spans="1:17" s="110" customFormat="1" ht="13.5" x14ac:dyDescent="0.25">
      <c r="A309" s="205"/>
      <c r="B309" s="149" t="s">
        <v>625</v>
      </c>
      <c r="C309" s="114">
        <v>990</v>
      </c>
      <c r="D309" s="124">
        <v>1750</v>
      </c>
      <c r="E309" s="114" t="s">
        <v>53</v>
      </c>
      <c r="F309" s="114" t="s">
        <v>62</v>
      </c>
      <c r="G309" s="114">
        <v>1</v>
      </c>
      <c r="H309" s="114"/>
      <c r="I309" s="114"/>
      <c r="J309" s="114">
        <v>3</v>
      </c>
      <c r="K309" s="205"/>
      <c r="L309" s="126"/>
      <c r="M309" s="126"/>
      <c r="N309" s="126"/>
      <c r="O309" s="126"/>
      <c r="P309" s="205"/>
      <c r="Q309" s="205"/>
    </row>
    <row r="310" spans="1:17" s="110" customFormat="1" ht="13.5" x14ac:dyDescent="0.25">
      <c r="A310" s="205"/>
      <c r="B310" s="149" t="s">
        <v>631</v>
      </c>
      <c r="C310" s="114">
        <v>1</v>
      </c>
      <c r="D310" s="124">
        <v>1</v>
      </c>
      <c r="E310" s="192" t="s">
        <v>17</v>
      </c>
      <c r="F310" s="114" t="s">
        <v>62</v>
      </c>
      <c r="G310" s="114">
        <v>0</v>
      </c>
      <c r="H310" s="114"/>
      <c r="I310" s="114"/>
      <c r="J310" s="114">
        <v>3</v>
      </c>
      <c r="K310" s="205"/>
      <c r="L310" s="126"/>
      <c r="M310" s="126"/>
      <c r="N310" s="126"/>
      <c r="O310" s="126"/>
      <c r="P310" s="205"/>
      <c r="Q310" s="205"/>
    </row>
    <row r="311" spans="1:17" s="110" customFormat="1" ht="13.5" x14ac:dyDescent="0.25">
      <c r="A311" s="205"/>
      <c r="B311" s="149" t="s">
        <v>630</v>
      </c>
      <c r="C311" s="207">
        <f>IF(PSE_Type=3,45.3,48.4)</f>
        <v>48.4</v>
      </c>
      <c r="D311" s="124">
        <v>57</v>
      </c>
      <c r="E311" s="114" t="s">
        <v>51</v>
      </c>
      <c r="F311" s="114" t="s">
        <v>62</v>
      </c>
      <c r="G311" s="114">
        <v>1</v>
      </c>
      <c r="H311" s="114"/>
      <c r="I311" s="114"/>
      <c r="J311" s="114">
        <v>1</v>
      </c>
      <c r="K311" s="205"/>
      <c r="L311" s="126"/>
      <c r="M311" s="126"/>
      <c r="N311" s="126"/>
      <c r="O311" s="126"/>
      <c r="P311" s="205"/>
      <c r="Q311" s="205"/>
    </row>
    <row r="312" spans="1:17" s="110" customFormat="1" ht="13.5" x14ac:dyDescent="0.25">
      <c r="A312" s="205"/>
      <c r="B312" s="149" t="s">
        <v>629</v>
      </c>
      <c r="C312" s="207">
        <f>IF(PSE_Type=3,45.3,48.4)</f>
        <v>48.4</v>
      </c>
      <c r="D312" s="124">
        <v>57</v>
      </c>
      <c r="E312" s="114" t="s">
        <v>51</v>
      </c>
      <c r="F312" s="114" t="s">
        <v>62</v>
      </c>
      <c r="G312" s="114">
        <v>1</v>
      </c>
      <c r="H312" s="114"/>
      <c r="I312" s="114"/>
      <c r="J312" s="114">
        <v>1</v>
      </c>
      <c r="K312" s="205"/>
      <c r="L312" s="126"/>
      <c r="M312" s="126"/>
      <c r="N312" s="126"/>
      <c r="O312" s="126"/>
      <c r="P312" s="205"/>
      <c r="Q312" s="205"/>
    </row>
    <row r="313" spans="1:17" s="110" customFormat="1" ht="13.5" x14ac:dyDescent="0.25">
      <c r="A313" s="205"/>
      <c r="B313" s="149" t="s">
        <v>628</v>
      </c>
      <c r="C313" s="114">
        <v>0</v>
      </c>
      <c r="D313" s="124">
        <v>0</v>
      </c>
      <c r="E313" s="192" t="s">
        <v>17</v>
      </c>
      <c r="F313" s="114" t="s">
        <v>62</v>
      </c>
      <c r="G313" s="114">
        <v>0</v>
      </c>
      <c r="H313" s="114"/>
      <c r="I313" s="114">
        <v>5</v>
      </c>
      <c r="J313" s="114"/>
      <c r="K313" s="205"/>
      <c r="L313" s="126"/>
      <c r="M313" s="126"/>
      <c r="N313" s="126"/>
      <c r="O313" s="126"/>
      <c r="P313" s="205"/>
      <c r="Q313" s="205"/>
    </row>
    <row r="314" spans="1:17" s="110" customFormat="1" ht="13.5" x14ac:dyDescent="0.25">
      <c r="A314" s="205"/>
      <c r="B314" s="149" t="s">
        <v>627</v>
      </c>
      <c r="C314" s="114">
        <v>0</v>
      </c>
      <c r="D314" s="124">
        <v>0</v>
      </c>
      <c r="E314" s="192" t="s">
        <v>17</v>
      </c>
      <c r="F314" s="114" t="s">
        <v>62</v>
      </c>
      <c r="G314" s="114">
        <v>0</v>
      </c>
      <c r="H314" s="114"/>
      <c r="I314" s="114">
        <v>5</v>
      </c>
      <c r="J314" s="114"/>
      <c r="K314" s="205"/>
      <c r="L314" s="126"/>
      <c r="M314" s="126"/>
      <c r="N314" s="126"/>
      <c r="O314" s="126"/>
      <c r="P314" s="205"/>
      <c r="Q314" s="205"/>
    </row>
    <row r="315" spans="1:17" s="110" customFormat="1" ht="13.5" x14ac:dyDescent="0.25">
      <c r="A315" s="180"/>
      <c r="B315" s="149" t="s">
        <v>626</v>
      </c>
      <c r="C315" s="114">
        <v>0</v>
      </c>
      <c r="D315" s="124">
        <v>0</v>
      </c>
      <c r="E315" s="192" t="s">
        <v>17</v>
      </c>
      <c r="F315" s="114" t="s">
        <v>62</v>
      </c>
      <c r="G315" s="114">
        <v>0</v>
      </c>
      <c r="H315" s="114"/>
      <c r="I315" s="114">
        <v>5</v>
      </c>
      <c r="J315" s="114"/>
      <c r="K315" s="180"/>
      <c r="L315" s="126"/>
      <c r="M315" s="126"/>
      <c r="N315" s="126"/>
      <c r="O315" s="126"/>
      <c r="P315" s="180"/>
      <c r="Q315" s="180"/>
    </row>
    <row r="316" spans="1:17" s="110" customFormat="1" x14ac:dyDescent="0.2">
      <c r="A316" s="180"/>
      <c r="B316" s="280" t="s">
        <v>262</v>
      </c>
      <c r="C316" s="136"/>
      <c r="D316" s="136"/>
      <c r="E316" s="137"/>
      <c r="F316" s="137"/>
      <c r="G316" s="137"/>
      <c r="H316" s="137"/>
      <c r="I316" s="137"/>
      <c r="J316" s="137"/>
      <c r="K316" s="180"/>
      <c r="L316" s="126"/>
      <c r="M316" s="126"/>
      <c r="N316" s="126"/>
      <c r="O316" s="126"/>
      <c r="P316" s="180"/>
      <c r="Q316" s="180"/>
    </row>
    <row r="317" spans="1:17" s="110" customFormat="1" ht="13.5" x14ac:dyDescent="0.25">
      <c r="A317" s="210"/>
      <c r="B317" s="148" t="s">
        <v>670</v>
      </c>
      <c r="C317" s="113">
        <v>1</v>
      </c>
      <c r="D317" s="123">
        <v>1</v>
      </c>
      <c r="E317" s="155" t="s">
        <v>17</v>
      </c>
      <c r="F317" s="113" t="s">
        <v>62</v>
      </c>
      <c r="G317" s="113">
        <v>0</v>
      </c>
      <c r="H317" s="113"/>
      <c r="I317" s="113"/>
      <c r="J317" s="113">
        <v>5</v>
      </c>
      <c r="K317" s="210"/>
      <c r="L317" s="126"/>
      <c r="M317" s="126"/>
      <c r="N317" s="126"/>
      <c r="O317" s="126"/>
      <c r="P317" s="210"/>
      <c r="Q317" s="210"/>
    </row>
    <row r="318" spans="1:17" s="110" customFormat="1" ht="13.5" x14ac:dyDescent="0.25">
      <c r="A318" s="210"/>
      <c r="B318" s="149" t="s">
        <v>671</v>
      </c>
      <c r="C318" s="114">
        <v>1</v>
      </c>
      <c r="D318" s="124">
        <v>1</v>
      </c>
      <c r="E318" s="122" t="s">
        <v>17</v>
      </c>
      <c r="F318" s="114" t="s">
        <v>62</v>
      </c>
      <c r="G318" s="114">
        <v>0</v>
      </c>
      <c r="H318" s="114"/>
      <c r="I318" s="114"/>
      <c r="J318" s="114">
        <v>5</v>
      </c>
      <c r="K318" s="210"/>
      <c r="L318" s="126"/>
      <c r="M318" s="126"/>
      <c r="N318" s="126"/>
      <c r="O318" s="126"/>
      <c r="P318" s="210"/>
      <c r="Q318" s="210"/>
    </row>
    <row r="319" spans="1:17" s="110" customFormat="1" ht="13.5" x14ac:dyDescent="0.25">
      <c r="A319" s="210"/>
      <c r="B319" s="149" t="s">
        <v>672</v>
      </c>
      <c r="C319" s="114">
        <v>1</v>
      </c>
      <c r="D319" s="124">
        <v>1</v>
      </c>
      <c r="E319" s="122" t="s">
        <v>17</v>
      </c>
      <c r="F319" s="114" t="s">
        <v>62</v>
      </c>
      <c r="G319" s="114">
        <v>0</v>
      </c>
      <c r="H319" s="114"/>
      <c r="I319" s="114"/>
      <c r="J319" s="114">
        <v>5</v>
      </c>
      <c r="K319" s="210"/>
      <c r="L319" s="126"/>
      <c r="M319" s="126"/>
      <c r="N319" s="126"/>
      <c r="O319" s="126"/>
      <c r="P319" s="210"/>
      <c r="Q319" s="210"/>
    </row>
    <row r="320" spans="1:17" s="110" customFormat="1" ht="13.5" x14ac:dyDescent="0.25">
      <c r="A320" s="210"/>
      <c r="B320" s="149" t="s">
        <v>683</v>
      </c>
      <c r="C320" s="207">
        <f>IF(PSE_Type=3,50,52)</f>
        <v>52</v>
      </c>
      <c r="D320" s="124">
        <v>57</v>
      </c>
      <c r="E320" s="151" t="s">
        <v>51</v>
      </c>
      <c r="F320" s="151" t="s">
        <v>62</v>
      </c>
      <c r="G320" s="114">
        <v>1</v>
      </c>
      <c r="H320" s="114"/>
      <c r="I320" s="114"/>
      <c r="J320" s="114">
        <v>3</v>
      </c>
      <c r="K320" s="210"/>
      <c r="L320" s="126"/>
      <c r="M320" s="126"/>
      <c r="N320" s="126"/>
      <c r="O320" s="126"/>
      <c r="P320" s="210"/>
      <c r="Q320" s="210"/>
    </row>
    <row r="321" spans="1:17" s="110" customFormat="1" ht="13.5" x14ac:dyDescent="0.25">
      <c r="A321" s="210"/>
      <c r="B321" s="149" t="s">
        <v>689</v>
      </c>
      <c r="C321" s="114">
        <v>1</v>
      </c>
      <c r="D321" s="124">
        <v>1</v>
      </c>
      <c r="E321" s="122" t="s">
        <v>17</v>
      </c>
      <c r="F321" s="114" t="s">
        <v>62</v>
      </c>
      <c r="G321" s="114">
        <v>0</v>
      </c>
      <c r="H321" s="114"/>
      <c r="I321" s="114"/>
      <c r="J321" s="114">
        <v>3</v>
      </c>
      <c r="K321" s="210"/>
      <c r="L321" s="126"/>
      <c r="M321" s="126"/>
      <c r="N321" s="126"/>
      <c r="O321" s="126"/>
      <c r="P321" s="210"/>
      <c r="Q321" s="210"/>
    </row>
    <row r="322" spans="1:17" s="110" customFormat="1" ht="13.5" x14ac:dyDescent="0.25">
      <c r="A322" s="210"/>
      <c r="B322" s="149" t="s">
        <v>673</v>
      </c>
      <c r="C322" s="114">
        <v>1</v>
      </c>
      <c r="D322" s="124">
        <v>1</v>
      </c>
      <c r="E322" s="122" t="s">
        <v>17</v>
      </c>
      <c r="F322" s="114" t="s">
        <v>62</v>
      </c>
      <c r="G322" s="114">
        <v>0</v>
      </c>
      <c r="H322" s="114"/>
      <c r="I322" s="114"/>
      <c r="J322" s="114">
        <v>5</v>
      </c>
      <c r="K322" s="210"/>
      <c r="L322" s="126"/>
      <c r="M322" s="126"/>
      <c r="N322" s="126"/>
      <c r="O322" s="126"/>
      <c r="P322" s="210"/>
      <c r="Q322" s="210"/>
    </row>
    <row r="323" spans="1:17" s="110" customFormat="1" ht="13.5" x14ac:dyDescent="0.25">
      <c r="A323" s="210"/>
      <c r="B323" s="149" t="s">
        <v>684</v>
      </c>
      <c r="C323" s="207">
        <f>IF(PSE_Type=3,50,52)</f>
        <v>52</v>
      </c>
      <c r="D323" s="124">
        <v>57</v>
      </c>
      <c r="E323" s="151" t="s">
        <v>51</v>
      </c>
      <c r="F323" s="151" t="s">
        <v>62</v>
      </c>
      <c r="G323" s="114">
        <v>1</v>
      </c>
      <c r="H323" s="114"/>
      <c r="I323" s="114"/>
      <c r="J323" s="114">
        <v>3</v>
      </c>
      <c r="K323" s="210"/>
      <c r="L323" s="126"/>
      <c r="M323" s="126"/>
      <c r="N323" s="126"/>
      <c r="O323" s="126"/>
      <c r="P323" s="210"/>
      <c r="Q323" s="210"/>
    </row>
    <row r="324" spans="1:17" s="110" customFormat="1" ht="13.5" x14ac:dyDescent="0.25">
      <c r="A324" s="210"/>
      <c r="B324" s="149" t="s">
        <v>690</v>
      </c>
      <c r="C324" s="114">
        <v>1</v>
      </c>
      <c r="D324" s="124">
        <v>1</v>
      </c>
      <c r="E324" s="122" t="s">
        <v>17</v>
      </c>
      <c r="F324" s="114" t="s">
        <v>62</v>
      </c>
      <c r="G324" s="114">
        <v>0</v>
      </c>
      <c r="H324" s="114"/>
      <c r="I324" s="114"/>
      <c r="J324" s="114">
        <v>5</v>
      </c>
      <c r="K324" s="210"/>
      <c r="L324" s="126"/>
      <c r="M324" s="126"/>
      <c r="N324" s="126"/>
      <c r="O324" s="126"/>
      <c r="P324" s="210"/>
      <c r="Q324" s="210"/>
    </row>
    <row r="325" spans="1:17" s="110" customFormat="1" ht="13.5" x14ac:dyDescent="0.25">
      <c r="A325" s="210"/>
      <c r="B325" s="149" t="s">
        <v>674</v>
      </c>
      <c r="C325" s="114">
        <v>1</v>
      </c>
      <c r="D325" s="124">
        <v>1</v>
      </c>
      <c r="E325" s="122" t="s">
        <v>17</v>
      </c>
      <c r="F325" s="114" t="s">
        <v>62</v>
      </c>
      <c r="G325" s="114">
        <v>0</v>
      </c>
      <c r="H325" s="114"/>
      <c r="I325" s="114"/>
      <c r="J325" s="114">
        <v>5</v>
      </c>
      <c r="K325" s="210"/>
      <c r="L325" s="126"/>
      <c r="M325" s="126"/>
      <c r="N325" s="126"/>
      <c r="O325" s="126"/>
      <c r="P325" s="210"/>
      <c r="Q325" s="210"/>
    </row>
    <row r="326" spans="1:17" s="110" customFormat="1" ht="13.5" x14ac:dyDescent="0.25">
      <c r="A326" s="210"/>
      <c r="B326" s="149" t="s">
        <v>685</v>
      </c>
      <c r="C326" s="207">
        <f>IF(PSE_Type=3,50,52)</f>
        <v>52</v>
      </c>
      <c r="D326" s="124">
        <v>57</v>
      </c>
      <c r="E326" s="151" t="s">
        <v>51</v>
      </c>
      <c r="F326" s="151" t="s">
        <v>62</v>
      </c>
      <c r="G326" s="114">
        <v>1</v>
      </c>
      <c r="H326" s="114"/>
      <c r="I326" s="114"/>
      <c r="J326" s="114">
        <v>3</v>
      </c>
      <c r="K326" s="210"/>
      <c r="L326" s="126"/>
      <c r="M326" s="126"/>
      <c r="N326" s="126"/>
      <c r="O326" s="126"/>
      <c r="P326" s="210"/>
      <c r="Q326" s="210"/>
    </row>
    <row r="327" spans="1:17" s="110" customFormat="1" ht="13.5" x14ac:dyDescent="0.25">
      <c r="A327" s="210"/>
      <c r="B327" s="149" t="s">
        <v>691</v>
      </c>
      <c r="C327" s="114">
        <v>1</v>
      </c>
      <c r="D327" s="124">
        <v>1</v>
      </c>
      <c r="E327" s="122" t="s">
        <v>17</v>
      </c>
      <c r="F327" s="114" t="s">
        <v>62</v>
      </c>
      <c r="G327" s="114">
        <v>0</v>
      </c>
      <c r="H327" s="114"/>
      <c r="I327" s="114"/>
      <c r="J327" s="114">
        <v>5</v>
      </c>
      <c r="K327" s="210"/>
      <c r="L327" s="126"/>
      <c r="M327" s="126"/>
      <c r="N327" s="126"/>
      <c r="O327" s="126"/>
      <c r="P327" s="210"/>
      <c r="Q327" s="210"/>
    </row>
    <row r="328" spans="1:17" s="110" customFormat="1" ht="13.5" x14ac:dyDescent="0.25">
      <c r="A328" s="210"/>
      <c r="B328" s="149" t="s">
        <v>675</v>
      </c>
      <c r="C328" s="114">
        <v>1</v>
      </c>
      <c r="D328" s="124">
        <v>1</v>
      </c>
      <c r="E328" s="122" t="s">
        <v>17</v>
      </c>
      <c r="F328" s="114" t="s">
        <v>62</v>
      </c>
      <c r="G328" s="114">
        <v>0</v>
      </c>
      <c r="H328" s="114"/>
      <c r="I328" s="114"/>
      <c r="J328" s="114">
        <v>5</v>
      </c>
      <c r="K328" s="210"/>
      <c r="L328" s="126"/>
      <c r="M328" s="126"/>
      <c r="N328" s="126"/>
      <c r="O328" s="126"/>
      <c r="P328" s="210"/>
      <c r="Q328" s="210"/>
    </row>
    <row r="329" spans="1:17" s="110" customFormat="1" ht="13.5" x14ac:dyDescent="0.25">
      <c r="A329" s="210"/>
      <c r="B329" s="149" t="s">
        <v>687</v>
      </c>
      <c r="C329" s="207">
        <f>IF(PSE_Type=3,50,52)</f>
        <v>52</v>
      </c>
      <c r="D329" s="124">
        <v>57</v>
      </c>
      <c r="E329" s="151" t="s">
        <v>51</v>
      </c>
      <c r="F329" s="151" t="s">
        <v>62</v>
      </c>
      <c r="G329" s="114">
        <v>1</v>
      </c>
      <c r="H329" s="114"/>
      <c r="I329" s="114"/>
      <c r="J329" s="114">
        <v>3</v>
      </c>
      <c r="K329" s="210"/>
      <c r="L329" s="126"/>
      <c r="M329" s="126"/>
      <c r="N329" s="126"/>
      <c r="O329" s="126"/>
      <c r="P329" s="210"/>
      <c r="Q329" s="210"/>
    </row>
    <row r="330" spans="1:17" s="110" customFormat="1" ht="13.5" x14ac:dyDescent="0.25">
      <c r="A330" s="210"/>
      <c r="B330" s="149" t="s">
        <v>692</v>
      </c>
      <c r="C330" s="114">
        <v>1</v>
      </c>
      <c r="D330" s="124">
        <v>1</v>
      </c>
      <c r="E330" s="122" t="s">
        <v>17</v>
      </c>
      <c r="F330" s="114" t="s">
        <v>62</v>
      </c>
      <c r="G330" s="114">
        <v>0</v>
      </c>
      <c r="H330" s="114"/>
      <c r="I330" s="114"/>
      <c r="J330" s="114">
        <v>5</v>
      </c>
      <c r="K330" s="210"/>
      <c r="L330" s="126"/>
      <c r="M330" s="126"/>
      <c r="N330" s="126"/>
      <c r="O330" s="126"/>
      <c r="P330" s="210"/>
      <c r="Q330" s="210"/>
    </row>
    <row r="331" spans="1:17" s="110" customFormat="1" ht="13.5" x14ac:dyDescent="0.25">
      <c r="A331" s="210"/>
      <c r="B331" s="149" t="s">
        <v>676</v>
      </c>
      <c r="C331" s="114">
        <v>1</v>
      </c>
      <c r="D331" s="124">
        <v>1</v>
      </c>
      <c r="E331" s="122" t="s">
        <v>17</v>
      </c>
      <c r="F331" s="114" t="s">
        <v>62</v>
      </c>
      <c r="G331" s="114">
        <v>0</v>
      </c>
      <c r="H331" s="114"/>
      <c r="I331" s="114"/>
      <c r="J331" s="114">
        <v>5</v>
      </c>
      <c r="K331" s="210"/>
      <c r="L331" s="126"/>
      <c r="M331" s="126"/>
      <c r="N331" s="126"/>
      <c r="O331" s="126"/>
      <c r="P331" s="210"/>
      <c r="Q331" s="210"/>
    </row>
    <row r="332" spans="1:17" s="110" customFormat="1" ht="13.5" x14ac:dyDescent="0.25">
      <c r="A332" s="210"/>
      <c r="B332" s="149" t="s">
        <v>686</v>
      </c>
      <c r="C332" s="207">
        <f>IF(PSE_Type=3,50,52)</f>
        <v>52</v>
      </c>
      <c r="D332" s="124">
        <v>57</v>
      </c>
      <c r="E332" s="151" t="s">
        <v>51</v>
      </c>
      <c r="F332" s="151" t="s">
        <v>62</v>
      </c>
      <c r="G332" s="114">
        <v>1</v>
      </c>
      <c r="H332" s="114"/>
      <c r="I332" s="114"/>
      <c r="J332" s="114">
        <v>3</v>
      </c>
      <c r="K332" s="210"/>
      <c r="L332" s="126"/>
      <c r="M332" s="126"/>
      <c r="N332" s="126"/>
      <c r="O332" s="126"/>
      <c r="P332" s="210"/>
      <c r="Q332" s="210"/>
    </row>
    <row r="333" spans="1:17" s="110" customFormat="1" ht="13.5" x14ac:dyDescent="0.25">
      <c r="A333" s="210"/>
      <c r="B333" s="149" t="s">
        <v>693</v>
      </c>
      <c r="C333" s="114">
        <v>1</v>
      </c>
      <c r="D333" s="124">
        <v>1</v>
      </c>
      <c r="E333" s="122" t="s">
        <v>17</v>
      </c>
      <c r="F333" s="114" t="s">
        <v>62</v>
      </c>
      <c r="G333" s="114">
        <v>0</v>
      </c>
      <c r="H333" s="114"/>
      <c r="I333" s="114"/>
      <c r="J333" s="114">
        <v>5</v>
      </c>
      <c r="K333" s="210"/>
      <c r="L333" s="126"/>
      <c r="M333" s="126"/>
      <c r="N333" s="126"/>
      <c r="O333" s="126"/>
      <c r="P333" s="210"/>
      <c r="Q333" s="210"/>
    </row>
    <row r="334" spans="1:17" s="110" customFormat="1" ht="13.5" x14ac:dyDescent="0.25">
      <c r="A334" s="210"/>
      <c r="B334" s="149" t="s">
        <v>677</v>
      </c>
      <c r="C334" s="114">
        <v>1</v>
      </c>
      <c r="D334" s="124">
        <v>1</v>
      </c>
      <c r="E334" s="122" t="s">
        <v>17</v>
      </c>
      <c r="F334" s="114" t="s">
        <v>62</v>
      </c>
      <c r="G334" s="114">
        <v>0</v>
      </c>
      <c r="H334" s="114"/>
      <c r="I334" s="114"/>
      <c r="J334" s="114">
        <v>5</v>
      </c>
      <c r="K334" s="210"/>
      <c r="L334" s="126"/>
      <c r="M334" s="126"/>
      <c r="N334" s="126"/>
      <c r="O334" s="126"/>
      <c r="P334" s="210"/>
      <c r="Q334" s="210"/>
    </row>
    <row r="335" spans="1:17" s="110" customFormat="1" ht="13.5" x14ac:dyDescent="0.25">
      <c r="A335" s="210"/>
      <c r="B335" s="149" t="s">
        <v>688</v>
      </c>
      <c r="C335" s="207">
        <f>IF(PSE_Type=3,50,52)</f>
        <v>52</v>
      </c>
      <c r="D335" s="124">
        <v>57</v>
      </c>
      <c r="E335" s="151" t="s">
        <v>51</v>
      </c>
      <c r="F335" s="151" t="s">
        <v>62</v>
      </c>
      <c r="G335" s="114">
        <v>1</v>
      </c>
      <c r="H335" s="114"/>
      <c r="I335" s="114"/>
      <c r="J335" s="114">
        <v>3</v>
      </c>
      <c r="K335" s="210"/>
      <c r="L335" s="126"/>
      <c r="M335" s="126"/>
      <c r="N335" s="126"/>
      <c r="O335" s="126"/>
      <c r="P335" s="210"/>
      <c r="Q335" s="210"/>
    </row>
    <row r="336" spans="1:17" s="110" customFormat="1" ht="13.5" x14ac:dyDescent="0.25">
      <c r="A336" s="210"/>
      <c r="B336" s="149" t="s">
        <v>694</v>
      </c>
      <c r="C336" s="114">
        <v>1</v>
      </c>
      <c r="D336" s="124">
        <v>1</v>
      </c>
      <c r="E336" s="122" t="s">
        <v>17</v>
      </c>
      <c r="F336" s="114" t="s">
        <v>62</v>
      </c>
      <c r="G336" s="114">
        <v>0</v>
      </c>
      <c r="H336" s="114"/>
      <c r="I336" s="114"/>
      <c r="J336" s="114">
        <v>5</v>
      </c>
      <c r="K336" s="210"/>
      <c r="L336" s="126"/>
      <c r="M336" s="126"/>
      <c r="N336" s="126"/>
      <c r="O336" s="126"/>
      <c r="P336" s="210"/>
      <c r="Q336" s="210"/>
    </row>
    <row r="337" spans="1:17" s="110" customFormat="1" ht="13.5" x14ac:dyDescent="0.25">
      <c r="A337" s="210"/>
      <c r="B337" s="149" t="s">
        <v>681</v>
      </c>
      <c r="C337" s="114">
        <v>1</v>
      </c>
      <c r="D337" s="124">
        <v>1</v>
      </c>
      <c r="E337" s="122" t="s">
        <v>17</v>
      </c>
      <c r="F337" s="114" t="s">
        <v>62</v>
      </c>
      <c r="G337" s="114">
        <v>0</v>
      </c>
      <c r="H337" s="114"/>
      <c r="I337" s="114"/>
      <c r="J337" s="114">
        <v>5</v>
      </c>
      <c r="K337" s="210"/>
      <c r="L337" s="126"/>
      <c r="M337" s="126"/>
      <c r="N337" s="126"/>
      <c r="O337" s="126"/>
      <c r="P337" s="210"/>
      <c r="Q337" s="210"/>
    </row>
    <row r="338" spans="1:17" s="110" customFormat="1" ht="13.5" x14ac:dyDescent="0.25">
      <c r="A338" s="210"/>
      <c r="B338" s="149" t="s">
        <v>682</v>
      </c>
      <c r="C338" s="114">
        <v>1</v>
      </c>
      <c r="D338" s="124">
        <v>1</v>
      </c>
      <c r="E338" s="122" t="s">
        <v>17</v>
      </c>
      <c r="F338" s="114" t="s">
        <v>62</v>
      </c>
      <c r="G338" s="114">
        <v>0</v>
      </c>
      <c r="H338" s="114"/>
      <c r="I338" s="114"/>
      <c r="J338" s="114">
        <v>5</v>
      </c>
      <c r="K338" s="210"/>
      <c r="L338" s="126"/>
      <c r="M338" s="126"/>
      <c r="N338" s="126"/>
      <c r="O338" s="126"/>
      <c r="P338" s="210"/>
      <c r="Q338" s="210"/>
    </row>
    <row r="339" spans="1:17" s="110" customFormat="1" ht="13.5" x14ac:dyDescent="0.25">
      <c r="A339" s="210"/>
      <c r="B339" s="149" t="s">
        <v>678</v>
      </c>
      <c r="C339" s="114">
        <v>1</v>
      </c>
      <c r="D339" s="124">
        <v>1</v>
      </c>
      <c r="E339" s="122" t="s">
        <v>17</v>
      </c>
      <c r="F339" s="114" t="s">
        <v>62</v>
      </c>
      <c r="G339" s="114">
        <v>0</v>
      </c>
      <c r="H339" s="114"/>
      <c r="I339" s="114"/>
      <c r="J339" s="114">
        <v>5</v>
      </c>
      <c r="K339" s="210"/>
      <c r="L339" s="126"/>
      <c r="M339" s="126"/>
      <c r="N339" s="126"/>
      <c r="O339" s="126"/>
      <c r="P339" s="210"/>
      <c r="Q339" s="210"/>
    </row>
    <row r="340" spans="1:17" s="110" customFormat="1" ht="13.5" x14ac:dyDescent="0.25">
      <c r="A340" s="210"/>
      <c r="B340" s="149" t="s">
        <v>679</v>
      </c>
      <c r="C340" s="114">
        <v>1</v>
      </c>
      <c r="D340" s="124">
        <v>1</v>
      </c>
      <c r="E340" s="122" t="s">
        <v>17</v>
      </c>
      <c r="F340" s="114" t="s">
        <v>62</v>
      </c>
      <c r="G340" s="114">
        <v>0</v>
      </c>
      <c r="H340" s="114"/>
      <c r="I340" s="114"/>
      <c r="J340" s="114">
        <v>5</v>
      </c>
      <c r="K340" s="210"/>
      <c r="L340" s="126"/>
      <c r="M340" s="126"/>
      <c r="N340" s="126"/>
      <c r="O340" s="126"/>
      <c r="P340" s="210"/>
      <c r="Q340" s="210"/>
    </row>
    <row r="341" spans="1:17" s="110" customFormat="1" ht="13.5" x14ac:dyDescent="0.25">
      <c r="A341" s="180"/>
      <c r="B341" s="149" t="s">
        <v>680</v>
      </c>
      <c r="C341" s="114">
        <v>1</v>
      </c>
      <c r="D341" s="124">
        <v>1</v>
      </c>
      <c r="E341" s="122" t="s">
        <v>17</v>
      </c>
      <c r="F341" s="114" t="s">
        <v>62</v>
      </c>
      <c r="G341" s="114">
        <v>0</v>
      </c>
      <c r="H341" s="114"/>
      <c r="I341" s="114"/>
      <c r="J341" s="114">
        <v>5</v>
      </c>
      <c r="K341" s="180"/>
      <c r="L341" s="126"/>
      <c r="M341" s="126"/>
      <c r="N341" s="126"/>
      <c r="O341" s="126"/>
      <c r="P341" s="180"/>
      <c r="Q341" s="180"/>
    </row>
    <row r="342" spans="1:17" s="110" customFormat="1" x14ac:dyDescent="0.2">
      <c r="A342" s="281"/>
      <c r="B342" s="280" t="s">
        <v>1020</v>
      </c>
      <c r="C342" s="136"/>
      <c r="D342" s="136"/>
      <c r="E342" s="137"/>
      <c r="F342" s="137"/>
      <c r="G342" s="137"/>
      <c r="H342" s="137"/>
      <c r="I342" s="137"/>
      <c r="J342" s="137"/>
      <c r="K342" s="281"/>
      <c r="L342" s="126"/>
      <c r="M342" s="126"/>
      <c r="N342" s="126"/>
      <c r="O342" s="126"/>
      <c r="P342" s="281"/>
      <c r="Q342" s="281"/>
    </row>
    <row r="343" spans="1:17" s="283" customFormat="1" ht="13.5" x14ac:dyDescent="0.25">
      <c r="A343" s="290"/>
      <c r="B343" s="301" t="s">
        <v>1036</v>
      </c>
      <c r="C343" s="299">
        <v>1</v>
      </c>
      <c r="D343" s="300">
        <v>1</v>
      </c>
      <c r="E343" s="302" t="s">
        <v>17</v>
      </c>
      <c r="F343" s="302" t="s">
        <v>63</v>
      </c>
      <c r="G343" s="299">
        <v>0</v>
      </c>
      <c r="H343" s="299"/>
      <c r="I343" s="299"/>
      <c r="J343" s="299"/>
      <c r="K343" s="290"/>
      <c r="L343" s="291"/>
      <c r="M343" s="291"/>
      <c r="N343" s="291"/>
      <c r="O343" s="291"/>
      <c r="P343" s="290"/>
      <c r="Q343" s="290"/>
    </row>
    <row r="344" spans="1:17" s="110" customFormat="1" ht="13.5" x14ac:dyDescent="0.25">
      <c r="A344" s="281"/>
      <c r="B344" s="148" t="s">
        <v>1021</v>
      </c>
      <c r="C344" s="113">
        <v>1</v>
      </c>
      <c r="D344" s="123">
        <v>1</v>
      </c>
      <c r="E344" s="155" t="s">
        <v>17</v>
      </c>
      <c r="F344" s="113" t="s">
        <v>62</v>
      </c>
      <c r="G344" s="113">
        <v>0</v>
      </c>
      <c r="H344" s="113">
        <v>-1</v>
      </c>
      <c r="I344" s="113"/>
      <c r="J344" s="113">
        <v>3</v>
      </c>
      <c r="K344" s="281"/>
      <c r="L344" s="126"/>
      <c r="M344" s="126"/>
      <c r="N344" s="126"/>
      <c r="O344" s="126"/>
      <c r="P344" s="281"/>
      <c r="Q344" s="281"/>
    </row>
    <row r="345" spans="1:17" s="110" customFormat="1" ht="13.5" x14ac:dyDescent="0.25">
      <c r="A345" s="281"/>
      <c r="B345" s="149" t="s">
        <v>1022</v>
      </c>
      <c r="C345" s="114">
        <v>1</v>
      </c>
      <c r="D345" s="124">
        <v>1</v>
      </c>
      <c r="E345" s="122" t="s">
        <v>17</v>
      </c>
      <c r="F345" s="114" t="s">
        <v>62</v>
      </c>
      <c r="G345" s="114">
        <v>0</v>
      </c>
      <c r="H345" s="114">
        <v>-1</v>
      </c>
      <c r="I345" s="114"/>
      <c r="J345" s="114">
        <v>3</v>
      </c>
      <c r="K345" s="281"/>
      <c r="L345" s="126"/>
      <c r="M345" s="126"/>
      <c r="N345" s="126"/>
      <c r="O345" s="126"/>
      <c r="P345" s="281"/>
      <c r="Q345" s="281"/>
    </row>
    <row r="346" spans="1:17" s="110" customFormat="1" ht="13.5" x14ac:dyDescent="0.25">
      <c r="A346" s="281"/>
      <c r="B346" s="149" t="s">
        <v>1023</v>
      </c>
      <c r="C346" s="114">
        <v>1</v>
      </c>
      <c r="D346" s="124">
        <v>1</v>
      </c>
      <c r="E346" s="122" t="s">
        <v>17</v>
      </c>
      <c r="F346" s="114" t="s">
        <v>62</v>
      </c>
      <c r="G346" s="114">
        <v>0</v>
      </c>
      <c r="H346" s="114">
        <v>-1</v>
      </c>
      <c r="I346" s="114"/>
      <c r="J346" s="114">
        <v>3</v>
      </c>
      <c r="K346" s="281"/>
      <c r="L346" s="126"/>
      <c r="M346" s="126"/>
      <c r="N346" s="126"/>
      <c r="O346" s="126"/>
      <c r="P346" s="281"/>
      <c r="Q346" s="281"/>
    </row>
    <row r="347" spans="1:17" s="110" customFormat="1" ht="13.5" x14ac:dyDescent="0.25">
      <c r="A347" s="281"/>
      <c r="B347" s="149" t="s">
        <v>1024</v>
      </c>
      <c r="C347" s="114">
        <v>1</v>
      </c>
      <c r="D347" s="124">
        <v>1</v>
      </c>
      <c r="E347" s="122" t="s">
        <v>17</v>
      </c>
      <c r="F347" s="114" t="s">
        <v>62</v>
      </c>
      <c r="G347" s="114">
        <v>0</v>
      </c>
      <c r="H347" s="114">
        <v>-1</v>
      </c>
      <c r="I347" s="114"/>
      <c r="J347" s="114">
        <v>3</v>
      </c>
      <c r="K347" s="281"/>
      <c r="L347" s="126"/>
      <c r="M347" s="126"/>
      <c r="N347" s="126"/>
      <c r="O347" s="126"/>
      <c r="P347" s="281"/>
      <c r="Q347" s="281"/>
    </row>
    <row r="348" spans="1:17" s="110" customFormat="1" ht="13.5" x14ac:dyDescent="0.25">
      <c r="A348" s="281"/>
      <c r="B348" s="149" t="s">
        <v>1025</v>
      </c>
      <c r="C348" s="114">
        <v>1</v>
      </c>
      <c r="D348" s="124">
        <v>1</v>
      </c>
      <c r="E348" s="122" t="s">
        <v>17</v>
      </c>
      <c r="F348" s="114" t="s">
        <v>62</v>
      </c>
      <c r="G348" s="114">
        <v>0</v>
      </c>
      <c r="H348" s="114">
        <v>-1</v>
      </c>
      <c r="I348" s="114"/>
      <c r="J348" s="114">
        <v>3</v>
      </c>
      <c r="K348" s="281"/>
      <c r="L348" s="126"/>
      <c r="M348" s="126"/>
      <c r="N348" s="126"/>
      <c r="O348" s="126"/>
      <c r="P348" s="281"/>
      <c r="Q348" s="281"/>
    </row>
    <row r="349" spans="1:17" s="110" customFormat="1" ht="13.5" x14ac:dyDescent="0.25">
      <c r="A349" s="281"/>
      <c r="B349" s="149" t="s">
        <v>1026</v>
      </c>
      <c r="C349" s="114">
        <v>1</v>
      </c>
      <c r="D349" s="124">
        <v>1</v>
      </c>
      <c r="E349" s="122" t="s">
        <v>17</v>
      </c>
      <c r="F349" s="114" t="s">
        <v>62</v>
      </c>
      <c r="G349" s="114">
        <v>0</v>
      </c>
      <c r="H349" s="114">
        <v>-1</v>
      </c>
      <c r="I349" s="114"/>
      <c r="J349" s="114">
        <v>3</v>
      </c>
      <c r="K349" s="281"/>
      <c r="L349" s="126"/>
      <c r="M349" s="126"/>
      <c r="N349" s="126"/>
      <c r="O349" s="126"/>
      <c r="P349" s="281"/>
      <c r="Q349" s="281"/>
    </row>
    <row r="350" spans="1:17" s="283" customFormat="1" ht="13.5" x14ac:dyDescent="0.25">
      <c r="A350" s="323"/>
      <c r="B350" s="149" t="s">
        <v>1062</v>
      </c>
      <c r="C350" s="114">
        <v>1</v>
      </c>
      <c r="D350" s="124">
        <v>1</v>
      </c>
      <c r="E350" s="122" t="s">
        <v>17</v>
      </c>
      <c r="F350" s="114" t="s">
        <v>62</v>
      </c>
      <c r="G350" s="114">
        <v>0</v>
      </c>
      <c r="H350" s="114">
        <v>-1</v>
      </c>
      <c r="I350" s="114"/>
      <c r="J350" s="114">
        <v>3</v>
      </c>
      <c r="K350" s="323"/>
      <c r="L350" s="291"/>
      <c r="M350" s="291"/>
      <c r="N350" s="291"/>
      <c r="O350" s="291"/>
      <c r="P350" s="323"/>
      <c r="Q350" s="323"/>
    </row>
    <row r="351" spans="1:17" s="110" customFormat="1" x14ac:dyDescent="0.2">
      <c r="A351" s="281"/>
      <c r="B351" s="280" t="s">
        <v>263</v>
      </c>
      <c r="C351" s="136"/>
      <c r="D351" s="136"/>
      <c r="E351" s="137"/>
      <c r="F351" s="137"/>
      <c r="G351" s="137"/>
      <c r="H351" s="137"/>
      <c r="I351" s="137"/>
      <c r="J351" s="137"/>
      <c r="K351" s="281"/>
      <c r="L351" s="126"/>
      <c r="M351" s="126"/>
      <c r="N351" s="126"/>
      <c r="O351" s="126"/>
      <c r="P351" s="180"/>
      <c r="Q351" s="180"/>
    </row>
    <row r="352" spans="1:17" s="110" customFormat="1" ht="13.5" x14ac:dyDescent="0.25">
      <c r="A352" s="281"/>
      <c r="B352" s="148" t="s">
        <v>724</v>
      </c>
      <c r="C352" s="113">
        <v>4</v>
      </c>
      <c r="D352" s="123">
        <v>9</v>
      </c>
      <c r="E352" s="155" t="s">
        <v>53</v>
      </c>
      <c r="F352" s="113" t="s">
        <v>62</v>
      </c>
      <c r="G352" s="113">
        <v>1</v>
      </c>
      <c r="H352" s="113"/>
      <c r="I352" s="113"/>
      <c r="J352" s="113">
        <v>3</v>
      </c>
      <c r="K352" s="281"/>
      <c r="L352" s="126"/>
      <c r="M352" s="126"/>
      <c r="N352" s="126"/>
      <c r="O352" s="126"/>
      <c r="P352" s="211"/>
      <c r="Q352" s="211"/>
    </row>
    <row r="353" spans="1:17" s="110" customFormat="1" ht="13.5" x14ac:dyDescent="0.25">
      <c r="A353" s="281"/>
      <c r="B353" s="149" t="s">
        <v>727</v>
      </c>
      <c r="C353" s="257">
        <f>IF(Min_4Pr_Cl&lt;3,2,4)</f>
        <v>2</v>
      </c>
      <c r="D353" s="30">
        <f>IF(Min_4Pr_Cl&lt;3,5,9)</f>
        <v>5</v>
      </c>
      <c r="E353" s="151" t="s">
        <v>53</v>
      </c>
      <c r="F353" s="151" t="s">
        <v>62</v>
      </c>
      <c r="G353" s="114">
        <v>1</v>
      </c>
      <c r="H353" s="114">
        <v>-1</v>
      </c>
      <c r="I353" s="114"/>
      <c r="J353" s="114">
        <v>3</v>
      </c>
      <c r="K353" s="281"/>
      <c r="L353" s="126"/>
      <c r="M353" s="126"/>
      <c r="N353" s="126"/>
      <c r="O353" s="126"/>
      <c r="P353" s="211"/>
      <c r="Q353" s="211"/>
    </row>
    <row r="354" spans="1:17" s="110" customFormat="1" ht="13.5" x14ac:dyDescent="0.25">
      <c r="A354" s="281"/>
      <c r="B354" s="149" t="s">
        <v>728</v>
      </c>
      <c r="C354" s="257">
        <f>IF(Min_4Pr_Cl&lt;3,2,4)</f>
        <v>2</v>
      </c>
      <c r="D354" s="30">
        <f>IF(Min_4Pr_Cl&lt;3,5,9)</f>
        <v>5</v>
      </c>
      <c r="E354" s="151" t="s">
        <v>53</v>
      </c>
      <c r="F354" s="151" t="s">
        <v>62</v>
      </c>
      <c r="G354" s="114">
        <v>1</v>
      </c>
      <c r="H354" s="114">
        <v>-1</v>
      </c>
      <c r="I354" s="114"/>
      <c r="J354" s="114">
        <v>3</v>
      </c>
      <c r="K354" s="281"/>
      <c r="L354" s="126"/>
      <c r="M354" s="126"/>
      <c r="N354" s="126"/>
      <c r="O354" s="126"/>
      <c r="P354" s="211"/>
      <c r="Q354" s="211"/>
    </row>
    <row r="355" spans="1:17" s="110" customFormat="1" ht="13.5" x14ac:dyDescent="0.25">
      <c r="A355" s="281"/>
      <c r="B355" s="149" t="s">
        <v>725</v>
      </c>
      <c r="C355" s="114">
        <v>4</v>
      </c>
      <c r="D355" s="124">
        <v>14</v>
      </c>
      <c r="E355" s="151" t="s">
        <v>53</v>
      </c>
      <c r="F355" s="151" t="s">
        <v>62</v>
      </c>
      <c r="G355" s="114">
        <v>1</v>
      </c>
      <c r="H355" s="114"/>
      <c r="I355" s="114"/>
      <c r="J355" s="114">
        <v>3</v>
      </c>
      <c r="K355" s="281"/>
      <c r="L355" s="126"/>
      <c r="M355" s="126"/>
      <c r="N355" s="126"/>
      <c r="O355" s="126"/>
      <c r="P355" s="211"/>
      <c r="Q355" s="211"/>
    </row>
    <row r="356" spans="1:17" s="110" customFormat="1" ht="13.5" x14ac:dyDescent="0.25">
      <c r="A356" s="281"/>
      <c r="B356" s="149" t="s">
        <v>729</v>
      </c>
      <c r="C356" s="114">
        <v>2</v>
      </c>
      <c r="D356" s="124">
        <v>7</v>
      </c>
      <c r="E356" s="151" t="s">
        <v>53</v>
      </c>
      <c r="F356" s="151" t="s">
        <v>62</v>
      </c>
      <c r="G356" s="114">
        <v>1</v>
      </c>
      <c r="H356" s="114"/>
      <c r="I356" s="114"/>
      <c r="J356" s="114">
        <v>3</v>
      </c>
      <c r="K356" s="281"/>
      <c r="L356" s="126"/>
      <c r="M356" s="126"/>
      <c r="N356" s="126"/>
      <c r="O356" s="126"/>
      <c r="P356" s="211"/>
      <c r="Q356" s="211"/>
    </row>
    <row r="357" spans="1:17" s="110" customFormat="1" ht="13.5" x14ac:dyDescent="0.25">
      <c r="A357" s="281"/>
      <c r="B357" s="149" t="s">
        <v>730</v>
      </c>
      <c r="C357" s="114">
        <v>2</v>
      </c>
      <c r="D357" s="124">
        <v>7</v>
      </c>
      <c r="E357" s="151" t="s">
        <v>53</v>
      </c>
      <c r="F357" s="151" t="s">
        <v>62</v>
      </c>
      <c r="G357" s="114">
        <v>1</v>
      </c>
      <c r="H357" s="114"/>
      <c r="I357" s="114"/>
      <c r="J357" s="114">
        <v>3</v>
      </c>
      <c r="K357" s="281"/>
      <c r="L357" s="126"/>
      <c r="M357" s="126"/>
      <c r="N357" s="126"/>
      <c r="O357" s="126"/>
      <c r="P357" s="211"/>
      <c r="Q357" s="211"/>
    </row>
    <row r="358" spans="1:17" s="110" customFormat="1" ht="13.5" x14ac:dyDescent="0.25">
      <c r="A358" s="281"/>
      <c r="B358" s="149" t="s">
        <v>726</v>
      </c>
      <c r="C358" s="114">
        <v>4</v>
      </c>
      <c r="D358" s="124">
        <v>14</v>
      </c>
      <c r="E358" s="151" t="s">
        <v>53</v>
      </c>
      <c r="F358" s="151" t="s">
        <v>62</v>
      </c>
      <c r="G358" s="114">
        <v>1</v>
      </c>
      <c r="H358" s="114"/>
      <c r="I358" s="114"/>
      <c r="J358" s="114">
        <v>3</v>
      </c>
      <c r="K358" s="281"/>
      <c r="L358" s="126"/>
      <c r="M358" s="126"/>
      <c r="N358" s="126"/>
      <c r="O358" s="126"/>
      <c r="P358" s="211"/>
      <c r="Q358" s="211"/>
    </row>
    <row r="359" spans="1:17" s="110" customFormat="1" ht="13.5" x14ac:dyDescent="0.25">
      <c r="A359" s="211"/>
      <c r="B359" s="149" t="s">
        <v>732</v>
      </c>
      <c r="C359" s="114">
        <v>2</v>
      </c>
      <c r="D359" s="124">
        <v>7</v>
      </c>
      <c r="E359" s="151" t="s">
        <v>53</v>
      </c>
      <c r="F359" s="151" t="s">
        <v>62</v>
      </c>
      <c r="G359" s="114">
        <v>1</v>
      </c>
      <c r="H359" s="114"/>
      <c r="I359" s="114"/>
      <c r="J359" s="114">
        <v>3</v>
      </c>
      <c r="K359" s="211"/>
      <c r="L359" s="126"/>
      <c r="M359" s="126"/>
      <c r="N359" s="126"/>
      <c r="O359" s="126"/>
      <c r="P359" s="211"/>
      <c r="Q359" s="211"/>
    </row>
    <row r="360" spans="1:17" s="110" customFormat="1" ht="13.5" x14ac:dyDescent="0.25">
      <c r="A360" s="211"/>
      <c r="B360" s="149" t="s">
        <v>731</v>
      </c>
      <c r="C360" s="114">
        <v>2</v>
      </c>
      <c r="D360" s="124">
        <v>7</v>
      </c>
      <c r="E360" s="151" t="s">
        <v>53</v>
      </c>
      <c r="F360" s="151" t="s">
        <v>62</v>
      </c>
      <c r="G360" s="114">
        <v>1</v>
      </c>
      <c r="H360" s="114"/>
      <c r="I360" s="114"/>
      <c r="J360" s="114">
        <v>3</v>
      </c>
      <c r="K360" s="211"/>
      <c r="L360" s="126"/>
      <c r="M360" s="126"/>
      <c r="N360" s="126"/>
      <c r="O360" s="126"/>
      <c r="P360" s="211"/>
      <c r="Q360" s="211"/>
    </row>
    <row r="361" spans="1:17" s="110" customFormat="1" ht="13.5" x14ac:dyDescent="0.25">
      <c r="A361" s="211"/>
      <c r="B361" s="149" t="s">
        <v>733</v>
      </c>
      <c r="C361" s="114">
        <v>2</v>
      </c>
      <c r="D361" s="124">
        <v>7</v>
      </c>
      <c r="E361" s="151" t="s">
        <v>53</v>
      </c>
      <c r="F361" s="151" t="s">
        <v>62</v>
      </c>
      <c r="G361" s="114">
        <v>1</v>
      </c>
      <c r="H361" s="114"/>
      <c r="I361" s="114"/>
      <c r="J361" s="114">
        <v>3</v>
      </c>
      <c r="K361" s="211"/>
      <c r="L361" s="126"/>
      <c r="M361" s="126"/>
      <c r="N361" s="126"/>
      <c r="O361" s="126"/>
      <c r="P361" s="211"/>
      <c r="Q361" s="211"/>
    </row>
    <row r="362" spans="1:17" s="110" customFormat="1" ht="13.5" x14ac:dyDescent="0.25">
      <c r="A362" s="211"/>
      <c r="B362" s="149" t="s">
        <v>734</v>
      </c>
      <c r="C362" s="114">
        <v>2</v>
      </c>
      <c r="D362" s="124">
        <v>7</v>
      </c>
      <c r="E362" s="151" t="s">
        <v>53</v>
      </c>
      <c r="F362" s="151" t="s">
        <v>62</v>
      </c>
      <c r="G362" s="114">
        <v>1</v>
      </c>
      <c r="H362" s="114"/>
      <c r="I362" s="114"/>
      <c r="J362" s="114">
        <v>3</v>
      </c>
      <c r="K362" s="211"/>
      <c r="L362" s="126"/>
      <c r="M362" s="126"/>
      <c r="N362" s="126"/>
      <c r="O362" s="126"/>
      <c r="P362" s="211"/>
      <c r="Q362" s="211"/>
    </row>
    <row r="363" spans="1:17" s="110" customFormat="1" ht="13.5" x14ac:dyDescent="0.25">
      <c r="A363" s="211"/>
      <c r="B363" s="149" t="s">
        <v>735</v>
      </c>
      <c r="C363" s="114">
        <v>1</v>
      </c>
      <c r="D363" s="124">
        <v>1</v>
      </c>
      <c r="E363" s="151" t="s">
        <v>17</v>
      </c>
      <c r="F363" s="151" t="s">
        <v>62</v>
      </c>
      <c r="G363" s="114">
        <v>0</v>
      </c>
      <c r="H363" s="114"/>
      <c r="I363" s="114"/>
      <c r="J363" s="114">
        <v>1</v>
      </c>
      <c r="K363" s="211"/>
      <c r="L363" s="126"/>
      <c r="M363" s="126"/>
      <c r="N363" s="126"/>
      <c r="O363" s="126"/>
      <c r="P363" s="211"/>
      <c r="Q363" s="211"/>
    </row>
    <row r="364" spans="1:17" s="110" customFormat="1" ht="13.5" x14ac:dyDescent="0.25">
      <c r="A364" s="211"/>
      <c r="B364" s="149" t="s">
        <v>736</v>
      </c>
      <c r="C364" s="114">
        <v>1</v>
      </c>
      <c r="D364" s="124">
        <v>1</v>
      </c>
      <c r="E364" s="151" t="s">
        <v>17</v>
      </c>
      <c r="F364" s="151" t="s">
        <v>62</v>
      </c>
      <c r="G364" s="114">
        <v>0</v>
      </c>
      <c r="H364" s="114"/>
      <c r="I364" s="114"/>
      <c r="J364" s="114">
        <v>1</v>
      </c>
      <c r="K364" s="211"/>
      <c r="L364" s="126"/>
      <c r="M364" s="126"/>
      <c r="N364" s="126"/>
      <c r="O364" s="126"/>
      <c r="P364" s="211"/>
      <c r="Q364" s="211"/>
    </row>
    <row r="365" spans="1:17" s="110" customFormat="1" ht="13.5" x14ac:dyDescent="0.25">
      <c r="A365" s="211"/>
      <c r="B365" s="149" t="s">
        <v>737</v>
      </c>
      <c r="C365" s="114">
        <v>1</v>
      </c>
      <c r="D365" s="124">
        <v>1</v>
      </c>
      <c r="E365" s="151" t="s">
        <v>17</v>
      </c>
      <c r="F365" s="151" t="s">
        <v>62</v>
      </c>
      <c r="G365" s="114">
        <v>0</v>
      </c>
      <c r="H365" s="114"/>
      <c r="I365" s="114"/>
      <c r="J365" s="114">
        <v>1</v>
      </c>
      <c r="K365" s="211"/>
      <c r="L365" s="126"/>
      <c r="M365" s="126"/>
      <c r="N365" s="126"/>
      <c r="O365" s="126"/>
      <c r="P365" s="211"/>
      <c r="Q365" s="211"/>
    </row>
    <row r="366" spans="1:17" s="110" customFormat="1" ht="13.5" x14ac:dyDescent="0.25">
      <c r="A366" s="180"/>
      <c r="B366" s="149" t="s">
        <v>738</v>
      </c>
      <c r="C366" s="114">
        <v>1</v>
      </c>
      <c r="D366" s="124">
        <v>1</v>
      </c>
      <c r="E366" s="151" t="s">
        <v>17</v>
      </c>
      <c r="F366" s="151" t="s">
        <v>62</v>
      </c>
      <c r="G366" s="114">
        <v>0</v>
      </c>
      <c r="H366" s="114"/>
      <c r="I366" s="114"/>
      <c r="J366" s="114">
        <v>1</v>
      </c>
      <c r="K366" s="180"/>
      <c r="L366" s="126"/>
      <c r="M366" s="126"/>
      <c r="N366" s="126"/>
      <c r="O366" s="126"/>
      <c r="P366" s="180"/>
      <c r="Q366" s="180"/>
    </row>
    <row r="367" spans="1:17" s="110" customFormat="1" x14ac:dyDescent="0.2">
      <c r="A367" s="180"/>
      <c r="B367" s="280" t="s">
        <v>264</v>
      </c>
      <c r="C367" s="136"/>
      <c r="D367" s="136"/>
      <c r="E367" s="137"/>
      <c r="F367" s="137"/>
      <c r="G367" s="137"/>
      <c r="H367" s="137"/>
      <c r="I367" s="137"/>
      <c r="J367" s="137"/>
      <c r="K367" s="180"/>
      <c r="L367" s="126"/>
      <c r="M367" s="126"/>
      <c r="N367" s="126"/>
      <c r="O367" s="126"/>
      <c r="P367" s="180"/>
      <c r="Q367" s="180"/>
    </row>
    <row r="368" spans="1:17" s="110" customFormat="1" ht="13.5" x14ac:dyDescent="0.25">
      <c r="A368" s="211"/>
      <c r="B368" s="148" t="s">
        <v>739</v>
      </c>
      <c r="C368" s="113">
        <v>320</v>
      </c>
      <c r="D368" s="123">
        <v>400</v>
      </c>
      <c r="E368" s="155" t="s">
        <v>56</v>
      </c>
      <c r="F368" s="113" t="s">
        <v>62</v>
      </c>
      <c r="G368" s="113">
        <v>1</v>
      </c>
      <c r="H368" s="113">
        <v>-1</v>
      </c>
      <c r="I368" s="113">
        <v>3</v>
      </c>
      <c r="J368" s="113">
        <v>1</v>
      </c>
      <c r="K368" s="211"/>
      <c r="L368" s="126"/>
      <c r="M368" s="126"/>
      <c r="N368" s="126"/>
      <c r="O368" s="126"/>
      <c r="P368" s="211"/>
      <c r="Q368" s="211"/>
    </row>
    <row r="369" spans="1:17" s="110" customFormat="1" ht="13.5" x14ac:dyDescent="0.25">
      <c r="A369" s="211"/>
      <c r="B369" s="149" t="s">
        <v>740</v>
      </c>
      <c r="C369" s="114">
        <v>320</v>
      </c>
      <c r="D369" s="124">
        <v>400</v>
      </c>
      <c r="E369" s="114" t="s">
        <v>56</v>
      </c>
      <c r="F369" s="114" t="s">
        <v>62</v>
      </c>
      <c r="G369" s="114">
        <v>1</v>
      </c>
      <c r="H369" s="114">
        <v>-1</v>
      </c>
      <c r="I369" s="114">
        <v>3</v>
      </c>
      <c r="J369" s="114">
        <v>1</v>
      </c>
      <c r="K369" s="211"/>
      <c r="L369" s="126"/>
      <c r="M369" s="126"/>
      <c r="N369" s="126"/>
      <c r="O369" s="126"/>
      <c r="P369" s="211"/>
      <c r="Q369" s="211"/>
    </row>
    <row r="370" spans="1:17" s="110" customFormat="1" ht="13.5" x14ac:dyDescent="0.25">
      <c r="A370" s="211"/>
      <c r="B370" s="149" t="s">
        <v>741</v>
      </c>
      <c r="C370" s="114">
        <v>320</v>
      </c>
      <c r="D370" s="124">
        <v>400</v>
      </c>
      <c r="E370" s="114" t="s">
        <v>56</v>
      </c>
      <c r="F370" s="114" t="s">
        <v>62</v>
      </c>
      <c r="G370" s="114">
        <v>1</v>
      </c>
      <c r="H370" s="114"/>
      <c r="I370" s="114">
        <v>3</v>
      </c>
      <c r="J370" s="114">
        <v>1</v>
      </c>
      <c r="K370" s="211"/>
      <c r="L370" s="126"/>
      <c r="M370" s="126"/>
      <c r="N370" s="126"/>
      <c r="O370" s="126"/>
      <c r="P370" s="211"/>
      <c r="Q370" s="211"/>
    </row>
    <row r="371" spans="1:17" s="110" customFormat="1" ht="13.5" x14ac:dyDescent="0.25">
      <c r="A371" s="211"/>
      <c r="B371" s="149" t="s">
        <v>742</v>
      </c>
      <c r="C371" s="114">
        <v>320</v>
      </c>
      <c r="D371" s="124">
        <v>400</v>
      </c>
      <c r="E371" s="114" t="s">
        <v>56</v>
      </c>
      <c r="F371" s="114" t="s">
        <v>62</v>
      </c>
      <c r="G371" s="114">
        <v>1</v>
      </c>
      <c r="H371" s="114"/>
      <c r="I371" s="114">
        <v>3</v>
      </c>
      <c r="J371" s="114">
        <v>1</v>
      </c>
      <c r="K371" s="211"/>
      <c r="L371" s="126"/>
      <c r="M371" s="126"/>
      <c r="N371" s="126"/>
      <c r="O371" s="126"/>
      <c r="P371" s="211"/>
      <c r="Q371" s="211"/>
    </row>
    <row r="372" spans="1:17" s="110" customFormat="1" ht="13.5" x14ac:dyDescent="0.25">
      <c r="A372" s="211"/>
      <c r="B372" s="149" t="s">
        <v>743</v>
      </c>
      <c r="C372" s="114">
        <v>320</v>
      </c>
      <c r="D372" s="124">
        <v>400</v>
      </c>
      <c r="E372" s="114" t="s">
        <v>56</v>
      </c>
      <c r="F372" s="114" t="s">
        <v>62</v>
      </c>
      <c r="G372" s="114">
        <v>1</v>
      </c>
      <c r="H372" s="114"/>
      <c r="I372" s="114">
        <v>3</v>
      </c>
      <c r="J372" s="114">
        <v>1</v>
      </c>
      <c r="K372" s="211"/>
      <c r="L372" s="126"/>
      <c r="M372" s="126"/>
      <c r="N372" s="126"/>
      <c r="O372" s="126"/>
      <c r="P372" s="211"/>
      <c r="Q372" s="211"/>
    </row>
    <row r="373" spans="1:17" s="110" customFormat="1" ht="13.5" x14ac:dyDescent="0.25">
      <c r="A373" s="211"/>
      <c r="B373" s="149" t="s">
        <v>744</v>
      </c>
      <c r="C373" s="114">
        <v>320</v>
      </c>
      <c r="D373" s="124">
        <v>400</v>
      </c>
      <c r="E373" s="114" t="s">
        <v>56</v>
      </c>
      <c r="F373" s="114" t="s">
        <v>62</v>
      </c>
      <c r="G373" s="114">
        <v>1</v>
      </c>
      <c r="H373" s="114"/>
      <c r="I373" s="114">
        <v>3</v>
      </c>
      <c r="J373" s="114">
        <v>1</v>
      </c>
      <c r="K373" s="211"/>
      <c r="L373" s="126"/>
      <c r="M373" s="126"/>
      <c r="N373" s="126"/>
      <c r="O373" s="126"/>
      <c r="P373" s="211"/>
      <c r="Q373" s="211"/>
    </row>
    <row r="374" spans="1:17" s="110" customFormat="1" ht="13.5" x14ac:dyDescent="0.25">
      <c r="A374" s="211"/>
      <c r="B374" s="149" t="s">
        <v>745</v>
      </c>
      <c r="C374" s="114">
        <v>320</v>
      </c>
      <c r="D374" s="124">
        <v>400</v>
      </c>
      <c r="E374" s="114" t="s">
        <v>56</v>
      </c>
      <c r="F374" s="114" t="s">
        <v>62</v>
      </c>
      <c r="G374" s="114">
        <v>1</v>
      </c>
      <c r="H374" s="114"/>
      <c r="I374" s="114">
        <v>3</v>
      </c>
      <c r="J374" s="114">
        <v>1</v>
      </c>
      <c r="K374" s="211"/>
      <c r="L374" s="126"/>
      <c r="M374" s="126"/>
      <c r="N374" s="126"/>
      <c r="O374" s="126"/>
      <c r="P374" s="211"/>
      <c r="Q374" s="211"/>
    </row>
    <row r="375" spans="1:17" s="110" customFormat="1" ht="13.5" x14ac:dyDescent="0.25">
      <c r="A375" s="211"/>
      <c r="B375" s="149" t="s">
        <v>746</v>
      </c>
      <c r="C375" s="114">
        <v>0</v>
      </c>
      <c r="D375" s="124">
        <v>1</v>
      </c>
      <c r="E375" s="151" t="s">
        <v>17</v>
      </c>
      <c r="F375" s="151" t="s">
        <v>62</v>
      </c>
      <c r="G375" s="114">
        <v>0</v>
      </c>
      <c r="H375" s="114"/>
      <c r="I375" s="114"/>
      <c r="J375" s="114"/>
      <c r="K375" s="211"/>
      <c r="L375" s="126"/>
      <c r="M375" s="126"/>
      <c r="N375" s="126"/>
      <c r="O375" s="126"/>
      <c r="P375" s="211"/>
      <c r="Q375" s="211"/>
    </row>
    <row r="376" spans="1:17" s="110" customFormat="1" ht="13.5" x14ac:dyDescent="0.25">
      <c r="A376" s="211"/>
      <c r="B376" s="149" t="s">
        <v>747</v>
      </c>
      <c r="C376" s="114">
        <v>320</v>
      </c>
      <c r="D376" s="124">
        <v>400</v>
      </c>
      <c r="E376" s="114" t="s">
        <v>56</v>
      </c>
      <c r="F376" s="114" t="s">
        <v>62</v>
      </c>
      <c r="G376" s="114">
        <v>1</v>
      </c>
      <c r="H376" s="114"/>
      <c r="I376" s="114">
        <v>3</v>
      </c>
      <c r="J376" s="114">
        <v>1</v>
      </c>
      <c r="K376" s="211"/>
      <c r="L376" s="126"/>
      <c r="M376" s="126"/>
      <c r="N376" s="126"/>
      <c r="O376" s="126"/>
      <c r="P376" s="211"/>
      <c r="Q376" s="211"/>
    </row>
    <row r="377" spans="1:17" s="110" customFormat="1" ht="13.5" x14ac:dyDescent="0.25">
      <c r="A377" s="180"/>
      <c r="B377" s="149" t="s">
        <v>748</v>
      </c>
      <c r="C377" s="114">
        <v>0</v>
      </c>
      <c r="D377" s="124">
        <v>1</v>
      </c>
      <c r="E377" s="151" t="s">
        <v>17</v>
      </c>
      <c r="F377" s="151" t="s">
        <v>62</v>
      </c>
      <c r="G377" s="114">
        <v>0</v>
      </c>
      <c r="H377" s="114"/>
      <c r="I377" s="114"/>
      <c r="J377" s="114"/>
      <c r="K377" s="180"/>
      <c r="L377" s="126"/>
      <c r="M377" s="126"/>
      <c r="N377" s="126"/>
      <c r="O377" s="126"/>
      <c r="P377" s="180"/>
      <c r="Q377" s="180"/>
    </row>
    <row r="378" spans="1:17" s="110" customFormat="1" x14ac:dyDescent="0.2">
      <c r="A378" s="180"/>
      <c r="B378" s="280" t="s">
        <v>265</v>
      </c>
      <c r="C378" s="136"/>
      <c r="D378" s="136"/>
      <c r="E378" s="137"/>
      <c r="F378" s="137"/>
      <c r="G378" s="137"/>
      <c r="H378" s="137"/>
      <c r="I378" s="137"/>
      <c r="J378" s="137"/>
      <c r="K378" s="180"/>
      <c r="L378" s="126"/>
      <c r="M378" s="126"/>
      <c r="N378" s="126"/>
      <c r="O378" s="126"/>
      <c r="P378" s="180"/>
      <c r="Q378" s="180"/>
    </row>
    <row r="379" spans="1:17" s="110" customFormat="1" ht="13.5" x14ac:dyDescent="0.25">
      <c r="A379" s="258"/>
      <c r="B379" s="148" t="s">
        <v>893</v>
      </c>
      <c r="C379" s="113">
        <v>0</v>
      </c>
      <c r="D379" s="123">
        <v>500</v>
      </c>
      <c r="E379" s="155" t="s">
        <v>56</v>
      </c>
      <c r="F379" s="113" t="s">
        <v>62</v>
      </c>
      <c r="G379" s="113">
        <v>1</v>
      </c>
      <c r="H379" s="113"/>
      <c r="I379" s="113">
        <v>3</v>
      </c>
      <c r="J379" s="113"/>
      <c r="K379" s="258"/>
      <c r="L379" s="126"/>
      <c r="M379" s="126"/>
      <c r="N379" s="126"/>
      <c r="O379" s="126"/>
      <c r="P379" s="258"/>
      <c r="Q379" s="258"/>
    </row>
    <row r="380" spans="1:17" s="110" customFormat="1" ht="13.5" x14ac:dyDescent="0.25">
      <c r="A380" s="258"/>
      <c r="B380" s="149" t="s">
        <v>894</v>
      </c>
      <c r="C380" s="113">
        <v>0</v>
      </c>
      <c r="D380" s="123">
        <v>500</v>
      </c>
      <c r="E380" s="155" t="s">
        <v>56</v>
      </c>
      <c r="F380" s="113" t="s">
        <v>62</v>
      </c>
      <c r="G380" s="113">
        <v>1</v>
      </c>
      <c r="H380" s="114"/>
      <c r="I380" s="113">
        <v>3</v>
      </c>
      <c r="J380" s="113"/>
      <c r="K380" s="258"/>
      <c r="L380" s="126"/>
      <c r="M380" s="126"/>
      <c r="N380" s="126"/>
      <c r="O380" s="126"/>
      <c r="P380" s="258"/>
      <c r="Q380" s="258"/>
    </row>
    <row r="381" spans="1:17" s="110" customFormat="1" ht="13.5" x14ac:dyDescent="0.25">
      <c r="A381" s="258"/>
      <c r="B381" s="149" t="s">
        <v>895</v>
      </c>
      <c r="C381" s="114">
        <v>0</v>
      </c>
      <c r="D381" s="124">
        <v>520</v>
      </c>
      <c r="E381" s="151" t="s">
        <v>899</v>
      </c>
      <c r="F381" s="151" t="s">
        <v>62</v>
      </c>
      <c r="G381" s="114">
        <v>1</v>
      </c>
      <c r="H381" s="114"/>
      <c r="I381" s="114">
        <v>1</v>
      </c>
      <c r="J381" s="114"/>
      <c r="K381" s="258"/>
      <c r="L381" s="126"/>
      <c r="M381" s="126"/>
      <c r="N381" s="126"/>
      <c r="O381" s="126"/>
      <c r="P381" s="258"/>
      <c r="Q381" s="258"/>
    </row>
    <row r="382" spans="1:17" s="110" customFormat="1" ht="13.5" x14ac:dyDescent="0.25">
      <c r="A382" s="258"/>
      <c r="B382" s="149" t="s">
        <v>896</v>
      </c>
      <c r="C382" s="114">
        <v>0</v>
      </c>
      <c r="D382" s="124">
        <v>520</v>
      </c>
      <c r="E382" s="151" t="s">
        <v>899</v>
      </c>
      <c r="F382" s="151" t="s">
        <v>62</v>
      </c>
      <c r="G382" s="114">
        <v>1</v>
      </c>
      <c r="H382" s="114"/>
      <c r="I382" s="114">
        <v>1</v>
      </c>
      <c r="J382" s="114"/>
      <c r="K382" s="258"/>
      <c r="L382" s="126"/>
      <c r="M382" s="126"/>
      <c r="N382" s="126"/>
      <c r="O382" s="126"/>
      <c r="P382" s="258"/>
      <c r="Q382" s="258"/>
    </row>
    <row r="383" spans="1:17" s="110" customFormat="1" ht="13.5" x14ac:dyDescent="0.25">
      <c r="A383" s="258"/>
      <c r="B383" s="149" t="s">
        <v>897</v>
      </c>
      <c r="C383" s="114">
        <v>45</v>
      </c>
      <c r="D383" s="124">
        <v>9999</v>
      </c>
      <c r="E383" s="113" t="s">
        <v>54</v>
      </c>
      <c r="F383" s="114" t="s">
        <v>63</v>
      </c>
      <c r="G383" s="114">
        <v>0</v>
      </c>
      <c r="H383" s="114"/>
      <c r="I383" s="114"/>
      <c r="J383" s="114"/>
      <c r="K383" s="258"/>
      <c r="L383" s="126"/>
      <c r="M383" s="126"/>
      <c r="N383" s="126"/>
      <c r="O383" s="126"/>
      <c r="P383" s="258"/>
      <c r="Q383" s="258"/>
    </row>
    <row r="384" spans="1:17" s="110" customFormat="1" ht="13.5" x14ac:dyDescent="0.25">
      <c r="A384" s="180"/>
      <c r="B384" s="149" t="s">
        <v>898</v>
      </c>
      <c r="C384" s="114">
        <v>45</v>
      </c>
      <c r="D384" s="124">
        <v>9999</v>
      </c>
      <c r="E384" s="113" t="s">
        <v>54</v>
      </c>
      <c r="F384" s="114" t="s">
        <v>63</v>
      </c>
      <c r="G384" s="114">
        <v>0</v>
      </c>
      <c r="H384" s="114"/>
      <c r="I384" s="114"/>
      <c r="J384" s="114"/>
      <c r="K384" s="180"/>
      <c r="L384" s="126"/>
      <c r="M384" s="126"/>
      <c r="N384" s="126"/>
      <c r="O384" s="126"/>
      <c r="P384" s="180"/>
      <c r="Q384" s="180"/>
    </row>
    <row r="385" spans="1:17" s="283" customFormat="1" ht="13.5" x14ac:dyDescent="0.25">
      <c r="A385" s="353"/>
      <c r="B385" s="153" t="s">
        <v>1119</v>
      </c>
      <c r="C385" s="119">
        <v>15</v>
      </c>
      <c r="D385" s="143">
        <v>9999</v>
      </c>
      <c r="E385" s="115" t="s">
        <v>56</v>
      </c>
      <c r="F385" s="119" t="s">
        <v>63</v>
      </c>
      <c r="G385" s="119">
        <v>1</v>
      </c>
      <c r="H385" s="119"/>
      <c r="I385" s="119"/>
      <c r="J385" s="119"/>
      <c r="K385" s="353"/>
      <c r="L385" s="291"/>
      <c r="M385" s="291"/>
      <c r="N385" s="291"/>
      <c r="O385" s="291"/>
      <c r="P385" s="353"/>
      <c r="Q385" s="353"/>
    </row>
    <row r="386" spans="1:17" s="110" customFormat="1" x14ac:dyDescent="0.2">
      <c r="A386" s="261"/>
      <c r="B386" s="280" t="s">
        <v>266</v>
      </c>
      <c r="C386" s="136"/>
      <c r="D386" s="136"/>
      <c r="E386" s="137"/>
      <c r="F386" s="137"/>
      <c r="G386" s="137"/>
      <c r="H386" s="137"/>
      <c r="I386" s="137"/>
      <c r="J386" s="137"/>
      <c r="K386" s="261"/>
      <c r="L386" s="126"/>
      <c r="M386" s="126"/>
      <c r="N386" s="126"/>
      <c r="O386" s="126"/>
      <c r="P386" s="261"/>
      <c r="Q386" s="261"/>
    </row>
    <row r="387" spans="1:17" s="110" customFormat="1" ht="13.5" x14ac:dyDescent="0.25">
      <c r="A387" s="261"/>
      <c r="B387" s="148" t="s">
        <v>911</v>
      </c>
      <c r="C387" s="113">
        <v>750</v>
      </c>
      <c r="D387" s="123">
        <v>9999</v>
      </c>
      <c r="E387" s="155" t="s">
        <v>56</v>
      </c>
      <c r="F387" s="155" t="s">
        <v>62</v>
      </c>
      <c r="G387" s="113">
        <v>0</v>
      </c>
      <c r="H387" s="113"/>
      <c r="I387" s="113">
        <v>1</v>
      </c>
      <c r="J387" s="113"/>
      <c r="K387" s="261"/>
      <c r="L387" s="126"/>
      <c r="M387" s="126"/>
      <c r="N387" s="126"/>
      <c r="O387" s="126"/>
      <c r="P387" s="261"/>
      <c r="Q387" s="261"/>
    </row>
    <row r="388" spans="1:17" s="110" customFormat="1" ht="13.5" x14ac:dyDescent="0.25">
      <c r="A388" s="261"/>
      <c r="B388" s="148" t="s">
        <v>912</v>
      </c>
      <c r="C388" s="113">
        <v>750</v>
      </c>
      <c r="D388" s="123">
        <v>9999</v>
      </c>
      <c r="E388" s="155" t="s">
        <v>56</v>
      </c>
      <c r="F388" s="151" t="s">
        <v>62</v>
      </c>
      <c r="G388" s="114">
        <v>0</v>
      </c>
      <c r="H388" s="113"/>
      <c r="I388" s="114">
        <v>1</v>
      </c>
      <c r="J388" s="114"/>
      <c r="K388" s="261"/>
      <c r="L388" s="126"/>
      <c r="M388" s="126"/>
      <c r="N388" s="126"/>
      <c r="O388" s="126"/>
      <c r="P388" s="261"/>
      <c r="Q388" s="261"/>
    </row>
    <row r="389" spans="1:17" s="110" customFormat="1" ht="13.5" x14ac:dyDescent="0.25">
      <c r="A389" s="261"/>
      <c r="B389" s="148" t="s">
        <v>918</v>
      </c>
      <c r="C389" s="113">
        <v>750</v>
      </c>
      <c r="D389" s="123">
        <v>9999</v>
      </c>
      <c r="E389" s="155" t="s">
        <v>56</v>
      </c>
      <c r="F389" s="151" t="s">
        <v>62</v>
      </c>
      <c r="G389" s="114">
        <v>0</v>
      </c>
      <c r="H389" s="113"/>
      <c r="I389" s="114">
        <v>1</v>
      </c>
      <c r="J389" s="114"/>
      <c r="K389" s="261"/>
      <c r="L389" s="126"/>
      <c r="M389" s="126"/>
      <c r="N389" s="126"/>
      <c r="O389" s="126"/>
      <c r="P389" s="261"/>
      <c r="Q389" s="261"/>
    </row>
    <row r="390" spans="1:17" s="110" customFormat="1" ht="13.5" x14ac:dyDescent="0.25">
      <c r="A390" s="261"/>
      <c r="B390" s="148" t="s">
        <v>917</v>
      </c>
      <c r="C390" s="113">
        <v>750</v>
      </c>
      <c r="D390" s="123">
        <v>9999</v>
      </c>
      <c r="E390" s="155" t="s">
        <v>56</v>
      </c>
      <c r="F390" s="151" t="s">
        <v>62</v>
      </c>
      <c r="G390" s="114">
        <v>0</v>
      </c>
      <c r="H390" s="113"/>
      <c r="I390" s="114">
        <v>1</v>
      </c>
      <c r="J390" s="114"/>
      <c r="K390" s="261"/>
      <c r="L390" s="126"/>
      <c r="M390" s="126"/>
      <c r="N390" s="126"/>
      <c r="O390" s="126"/>
      <c r="P390" s="261"/>
      <c r="Q390" s="261"/>
    </row>
    <row r="391" spans="1:17" s="110" customFormat="1" ht="13.5" x14ac:dyDescent="0.25">
      <c r="A391" s="261"/>
      <c r="B391" s="148" t="s">
        <v>916</v>
      </c>
      <c r="C391" s="113">
        <v>0</v>
      </c>
      <c r="D391" s="123">
        <v>2.8</v>
      </c>
      <c r="E391" s="151" t="s">
        <v>51</v>
      </c>
      <c r="F391" s="151" t="s">
        <v>62</v>
      </c>
      <c r="G391" s="113">
        <v>1</v>
      </c>
      <c r="H391" s="113"/>
      <c r="I391" s="113"/>
      <c r="J391" s="113">
        <v>1</v>
      </c>
      <c r="K391" s="261"/>
      <c r="L391" s="126"/>
      <c r="M391" s="126"/>
      <c r="N391" s="126"/>
      <c r="O391" s="126"/>
      <c r="P391" s="261"/>
      <c r="Q391" s="261"/>
    </row>
    <row r="392" spans="1:17" s="110" customFormat="1" ht="13.5" x14ac:dyDescent="0.25">
      <c r="A392" s="261"/>
      <c r="B392" s="148" t="s">
        <v>915</v>
      </c>
      <c r="C392" s="113">
        <v>0</v>
      </c>
      <c r="D392" s="123">
        <v>2.8</v>
      </c>
      <c r="E392" s="151" t="s">
        <v>51</v>
      </c>
      <c r="F392" s="151" t="s">
        <v>62</v>
      </c>
      <c r="G392" s="113">
        <v>1</v>
      </c>
      <c r="H392" s="113"/>
      <c r="I392" s="113"/>
      <c r="J392" s="113">
        <v>1</v>
      </c>
      <c r="K392" s="261"/>
      <c r="L392" s="126"/>
      <c r="M392" s="126"/>
      <c r="N392" s="126"/>
      <c r="O392" s="126"/>
      <c r="P392" s="261"/>
      <c r="Q392" s="261"/>
    </row>
    <row r="393" spans="1:17" s="110" customFormat="1" ht="13.5" x14ac:dyDescent="0.25">
      <c r="A393" s="180"/>
      <c r="B393" s="148" t="s">
        <v>914</v>
      </c>
      <c r="C393" s="113">
        <v>0</v>
      </c>
      <c r="D393" s="123">
        <v>2.8</v>
      </c>
      <c r="E393" s="151" t="s">
        <v>51</v>
      </c>
      <c r="F393" s="151" t="s">
        <v>62</v>
      </c>
      <c r="G393" s="113">
        <v>1</v>
      </c>
      <c r="H393" s="113"/>
      <c r="I393" s="113"/>
      <c r="J393" s="113">
        <v>1</v>
      </c>
      <c r="K393" s="180"/>
      <c r="L393" s="126"/>
      <c r="M393" s="126"/>
      <c r="N393" s="126"/>
      <c r="O393" s="126"/>
      <c r="P393" s="180"/>
      <c r="Q393" s="180"/>
    </row>
    <row r="394" spans="1:17" ht="13.5" x14ac:dyDescent="0.25">
      <c r="A394" s="125"/>
      <c r="B394" s="148" t="s">
        <v>913</v>
      </c>
      <c r="C394" s="113">
        <v>0</v>
      </c>
      <c r="D394" s="123">
        <v>2.8</v>
      </c>
      <c r="E394" s="151" t="s">
        <v>51</v>
      </c>
      <c r="F394" s="151" t="s">
        <v>62</v>
      </c>
      <c r="G394" s="113">
        <v>1</v>
      </c>
      <c r="H394" s="113"/>
      <c r="I394" s="113"/>
      <c r="J394" s="113">
        <v>1</v>
      </c>
      <c r="K394" s="125"/>
      <c r="L394" s="126"/>
      <c r="M394" s="126"/>
      <c r="N394" s="126"/>
      <c r="O394" s="126"/>
      <c r="P394" s="125"/>
      <c r="Q394" s="125"/>
    </row>
    <row r="395" spans="1:17" x14ac:dyDescent="0.2">
      <c r="A395" s="125"/>
      <c r="B395" s="126"/>
      <c r="C395" s="126"/>
      <c r="D395" s="126"/>
      <c r="E395" s="126"/>
      <c r="F395" s="126"/>
      <c r="G395" s="126"/>
      <c r="H395" s="126"/>
      <c r="I395" s="126"/>
      <c r="J395" s="126"/>
      <c r="K395" s="125"/>
      <c r="L395" s="126"/>
      <c r="M395" s="126"/>
      <c r="N395" s="126"/>
      <c r="O395" s="126"/>
      <c r="P395" s="125"/>
      <c r="Q395" s="125"/>
    </row>
    <row r="396" spans="1:17" ht="15.75" x14ac:dyDescent="0.25">
      <c r="A396" s="110"/>
      <c r="B396" s="139" t="s">
        <v>979</v>
      </c>
      <c r="C396" s="126"/>
      <c r="D396" s="126"/>
      <c r="E396" s="126"/>
      <c r="F396" s="126"/>
      <c r="G396" s="126"/>
      <c r="H396" s="126"/>
      <c r="I396" s="126"/>
      <c r="J396" s="126"/>
      <c r="K396" s="110"/>
      <c r="L396" s="110"/>
      <c r="M396" s="110"/>
      <c r="N396" s="110"/>
      <c r="O396" s="110"/>
      <c r="P396" s="110"/>
      <c r="Q396" s="110"/>
    </row>
    <row r="397" spans="1:17" x14ac:dyDescent="0.2">
      <c r="A397" s="110"/>
      <c r="B397" s="120">
        <v>5</v>
      </c>
      <c r="C397" s="372" t="s">
        <v>981</v>
      </c>
      <c r="D397" s="373"/>
      <c r="E397" s="373"/>
      <c r="F397" s="373"/>
      <c r="G397" s="373"/>
      <c r="H397" s="374"/>
      <c r="I397" s="174"/>
      <c r="J397" s="174"/>
      <c r="K397" s="110"/>
      <c r="L397" s="110"/>
      <c r="M397" s="110"/>
      <c r="N397" s="110"/>
      <c r="O397" s="110"/>
      <c r="P397" s="110"/>
      <c r="Q397" s="110"/>
    </row>
    <row r="398" spans="1:17" x14ac:dyDescent="0.2">
      <c r="A398" s="110"/>
      <c r="B398" s="120">
        <v>3</v>
      </c>
      <c r="C398" s="372" t="s">
        <v>982</v>
      </c>
      <c r="D398" s="373"/>
      <c r="E398" s="373"/>
      <c r="F398" s="373"/>
      <c r="G398" s="373"/>
      <c r="H398" s="374"/>
      <c r="I398" s="174"/>
      <c r="J398" s="174"/>
      <c r="K398" s="110"/>
      <c r="L398" s="110"/>
      <c r="M398" s="110"/>
      <c r="N398" s="110"/>
      <c r="O398" s="110"/>
      <c r="P398" s="110"/>
      <c r="Q398" s="110"/>
    </row>
    <row r="399" spans="1:17" x14ac:dyDescent="0.2">
      <c r="A399" s="110"/>
      <c r="B399" s="120">
        <v>1</v>
      </c>
      <c r="C399" s="372" t="s">
        <v>7</v>
      </c>
      <c r="D399" s="373"/>
      <c r="E399" s="373"/>
      <c r="F399" s="373"/>
      <c r="G399" s="373"/>
      <c r="H399" s="374"/>
      <c r="I399" s="174"/>
      <c r="J399" s="174"/>
      <c r="K399" s="110"/>
      <c r="L399" s="110"/>
      <c r="M399" s="110"/>
      <c r="N399" s="110"/>
      <c r="O399" s="110"/>
      <c r="P399" s="110"/>
      <c r="Q399" s="110"/>
    </row>
    <row r="400" spans="1:17" x14ac:dyDescent="0.2">
      <c r="B400" s="120">
        <v>0</v>
      </c>
      <c r="C400" s="372" t="s">
        <v>8</v>
      </c>
      <c r="D400" s="373"/>
      <c r="E400" s="373"/>
      <c r="F400" s="373"/>
      <c r="G400" s="373"/>
      <c r="H400" s="374"/>
      <c r="I400" s="174"/>
      <c r="J400" s="174"/>
    </row>
    <row r="401" spans="2:10" x14ac:dyDescent="0.2">
      <c r="B401" s="126"/>
      <c r="C401" s="126"/>
      <c r="D401" s="126"/>
      <c r="E401" s="126"/>
      <c r="F401" s="126"/>
      <c r="G401" s="126"/>
      <c r="H401" s="126"/>
      <c r="I401" s="126"/>
      <c r="J401" s="126"/>
    </row>
    <row r="402" spans="2:10" ht="15.75" x14ac:dyDescent="0.25">
      <c r="B402" s="139" t="s">
        <v>983</v>
      </c>
      <c r="C402" s="126"/>
      <c r="D402" s="126"/>
      <c r="E402" s="126"/>
      <c r="F402" s="126"/>
      <c r="G402" s="126"/>
      <c r="H402" s="126"/>
    </row>
    <row r="403" spans="2:10" x14ac:dyDescent="0.2">
      <c r="B403" s="120">
        <v>5</v>
      </c>
      <c r="C403" s="372" t="s">
        <v>986</v>
      </c>
      <c r="D403" s="373"/>
      <c r="E403" s="373"/>
      <c r="F403" s="373"/>
      <c r="G403" s="373"/>
      <c r="H403" s="374"/>
    </row>
    <row r="404" spans="2:10" x14ac:dyDescent="0.2">
      <c r="B404" s="120">
        <v>3</v>
      </c>
      <c r="C404" s="372" t="s">
        <v>987</v>
      </c>
      <c r="D404" s="373"/>
      <c r="E404" s="373"/>
      <c r="F404" s="373"/>
      <c r="G404" s="373"/>
      <c r="H404" s="374"/>
    </row>
    <row r="405" spans="2:10" x14ac:dyDescent="0.2">
      <c r="B405" s="120">
        <v>1</v>
      </c>
      <c r="C405" s="372" t="s">
        <v>984</v>
      </c>
      <c r="D405" s="373"/>
      <c r="E405" s="373"/>
      <c r="F405" s="373"/>
      <c r="G405" s="373"/>
      <c r="H405" s="374"/>
    </row>
    <row r="406" spans="2:10" x14ac:dyDescent="0.2">
      <c r="B406" s="120">
        <v>0</v>
      </c>
      <c r="C406" s="372" t="s">
        <v>985</v>
      </c>
      <c r="D406" s="373"/>
      <c r="E406" s="373"/>
      <c r="F406" s="373"/>
      <c r="G406" s="373"/>
      <c r="H406" s="374"/>
    </row>
  </sheetData>
  <mergeCells count="22">
    <mergeCell ref="L60:O60"/>
    <mergeCell ref="L38:O38"/>
    <mergeCell ref="L39:O39"/>
    <mergeCell ref="L43:O43"/>
    <mergeCell ref="L44:O44"/>
    <mergeCell ref="L59:O59"/>
    <mergeCell ref="L5:M5"/>
    <mergeCell ref="L11:O11"/>
    <mergeCell ref="L17:O17"/>
    <mergeCell ref="L22:O22"/>
    <mergeCell ref="L18:O18"/>
    <mergeCell ref="L6:M7"/>
    <mergeCell ref="L21:O21"/>
    <mergeCell ref="L12:O12"/>
    <mergeCell ref="C404:H404"/>
    <mergeCell ref="C405:H405"/>
    <mergeCell ref="C406:H406"/>
    <mergeCell ref="C397:H397"/>
    <mergeCell ref="C398:H398"/>
    <mergeCell ref="C399:H399"/>
    <mergeCell ref="C400:H400"/>
    <mergeCell ref="C403:H403"/>
  </mergeCells>
  <phoneticPr fontId="0" type="noConversion"/>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L422"/>
  <sheetViews>
    <sheetView topLeftCell="A34" workbookViewId="0"/>
  </sheetViews>
  <sheetFormatPr defaultRowHeight="12.75" x14ac:dyDescent="0.2"/>
  <cols>
    <col min="2" max="2" width="33" customWidth="1"/>
    <col min="3" max="3" width="63" customWidth="1"/>
    <col min="4" max="4" width="56.85546875" customWidth="1"/>
    <col min="5" max="5" width="13.28515625" style="110" customWidth="1"/>
    <col min="6" max="6" width="14.85546875" style="110" customWidth="1"/>
    <col min="7" max="7" width="14.42578125" customWidth="1"/>
    <col min="8" max="8" width="5.42578125" customWidth="1"/>
  </cols>
  <sheetData>
    <row r="1" spans="1:12" x14ac:dyDescent="0.2">
      <c r="A1" s="39"/>
      <c r="B1" s="39"/>
      <c r="C1" s="39"/>
      <c r="D1" s="39"/>
      <c r="E1" s="126"/>
      <c r="F1" s="126"/>
      <c r="G1" s="39"/>
      <c r="H1" s="39"/>
    </row>
    <row r="2" spans="1:12" ht="18.75" thickBot="1" x14ac:dyDescent="0.3">
      <c r="A2" s="460" t="s">
        <v>1130</v>
      </c>
      <c r="B2" s="461" t="s">
        <v>1131</v>
      </c>
      <c r="C2" s="407"/>
      <c r="D2" s="39"/>
      <c r="E2" s="126"/>
      <c r="F2" s="126"/>
      <c r="G2" s="39"/>
      <c r="H2" s="39"/>
      <c r="I2" s="110"/>
      <c r="J2" s="110"/>
      <c r="K2" s="110"/>
      <c r="L2" s="110"/>
    </row>
    <row r="3" spans="1:12" ht="13.5" thickBot="1" x14ac:dyDescent="0.25">
      <c r="A3" s="39"/>
      <c r="B3" s="39"/>
      <c r="C3" s="39"/>
      <c r="D3" s="39"/>
      <c r="E3" s="126"/>
      <c r="F3" s="126"/>
      <c r="G3" s="39"/>
      <c r="H3" s="39"/>
      <c r="I3" s="110"/>
      <c r="J3" s="110"/>
      <c r="K3" s="110"/>
      <c r="L3" s="110"/>
    </row>
    <row r="4" spans="1:12" ht="15.75" thickBot="1" x14ac:dyDescent="0.3">
      <c r="A4" s="39"/>
      <c r="B4" s="70" t="s">
        <v>48</v>
      </c>
      <c r="C4" s="71" t="s">
        <v>64</v>
      </c>
      <c r="D4" s="72" t="s">
        <v>65</v>
      </c>
      <c r="E4" s="411" t="s">
        <v>781</v>
      </c>
      <c r="F4" s="412"/>
      <c r="G4" s="413"/>
      <c r="H4" s="39"/>
      <c r="I4" s="110"/>
      <c r="J4" s="110"/>
      <c r="K4" s="110"/>
      <c r="L4" s="110"/>
    </row>
    <row r="5" spans="1:12" x14ac:dyDescent="0.2">
      <c r="A5" s="39"/>
      <c r="B5" s="73" t="s">
        <v>37</v>
      </c>
      <c r="C5" s="74"/>
      <c r="D5" s="74"/>
      <c r="E5" s="225" t="s">
        <v>775</v>
      </c>
      <c r="F5" s="225" t="s">
        <v>771</v>
      </c>
      <c r="G5" s="226" t="s">
        <v>772</v>
      </c>
      <c r="H5" s="39"/>
      <c r="I5" s="110"/>
      <c r="J5" s="110"/>
      <c r="K5" s="110"/>
      <c r="L5" s="110"/>
    </row>
    <row r="6" spans="1:12" ht="13.5" customHeight="1" x14ac:dyDescent="0.2">
      <c r="A6" s="39"/>
      <c r="B6" s="219" t="s">
        <v>82</v>
      </c>
      <c r="C6" s="4" t="s">
        <v>267</v>
      </c>
      <c r="D6" s="182"/>
      <c r="E6" s="227" t="s">
        <v>776</v>
      </c>
      <c r="F6" s="392" t="s">
        <v>773</v>
      </c>
      <c r="G6" s="397" t="s">
        <v>774</v>
      </c>
      <c r="H6" s="39"/>
      <c r="I6" s="110"/>
      <c r="J6" s="110"/>
      <c r="K6" s="110"/>
      <c r="L6" s="110"/>
    </row>
    <row r="7" spans="1:12" ht="13.5" customHeight="1" x14ac:dyDescent="0.2">
      <c r="A7" s="39"/>
      <c r="B7" s="53" t="s">
        <v>83</v>
      </c>
      <c r="C7" s="4" t="s">
        <v>268</v>
      </c>
      <c r="D7" s="183"/>
      <c r="E7" s="14" t="s">
        <v>776</v>
      </c>
      <c r="F7" s="392"/>
      <c r="G7" s="397"/>
      <c r="H7" s="39"/>
      <c r="I7" s="110"/>
      <c r="J7" s="110"/>
      <c r="K7" s="110"/>
      <c r="L7" s="110"/>
    </row>
    <row r="8" spans="1:12" ht="13.5" customHeight="1" x14ac:dyDescent="0.2">
      <c r="A8" s="39"/>
      <c r="B8" s="53" t="s">
        <v>84</v>
      </c>
      <c r="C8" s="2" t="s">
        <v>269</v>
      </c>
      <c r="D8" s="394" t="s">
        <v>271</v>
      </c>
      <c r="E8" s="391" t="s">
        <v>777</v>
      </c>
      <c r="F8" s="392"/>
      <c r="G8" s="397"/>
      <c r="H8" s="39"/>
      <c r="I8" s="110"/>
      <c r="J8" s="110"/>
      <c r="K8" s="110"/>
      <c r="L8" s="110"/>
    </row>
    <row r="9" spans="1:12" ht="14.25" customHeight="1" x14ac:dyDescent="0.2">
      <c r="A9" s="39"/>
      <c r="B9" s="53" t="s">
        <v>85</v>
      </c>
      <c r="C9" s="14" t="s">
        <v>269</v>
      </c>
      <c r="D9" s="402"/>
      <c r="E9" s="392"/>
      <c r="F9" s="392"/>
      <c r="G9" s="397"/>
      <c r="H9" s="39"/>
      <c r="I9" s="110"/>
      <c r="J9" s="110"/>
      <c r="K9" s="110"/>
      <c r="L9" s="110"/>
    </row>
    <row r="10" spans="1:12" ht="104.25" customHeight="1" x14ac:dyDescent="0.2">
      <c r="A10" s="39"/>
      <c r="B10" s="53" t="s">
        <v>86</v>
      </c>
      <c r="C10" s="14" t="s">
        <v>270</v>
      </c>
      <c r="D10" s="183" t="s">
        <v>466</v>
      </c>
      <c r="E10" s="393"/>
      <c r="F10" s="392"/>
      <c r="G10" s="397"/>
      <c r="H10" s="39"/>
      <c r="I10" s="110"/>
      <c r="J10" s="110"/>
      <c r="K10" s="110"/>
      <c r="L10" s="110"/>
    </row>
    <row r="11" spans="1:12" ht="15" customHeight="1" x14ac:dyDescent="0.2">
      <c r="A11" s="39"/>
      <c r="B11" s="53" t="s">
        <v>87</v>
      </c>
      <c r="C11" s="14" t="s">
        <v>272</v>
      </c>
      <c r="D11" s="394" t="s">
        <v>279</v>
      </c>
      <c r="E11" s="391" t="s">
        <v>778</v>
      </c>
      <c r="F11" s="392"/>
      <c r="G11" s="397"/>
      <c r="H11" s="39"/>
      <c r="I11" s="110"/>
      <c r="J11" s="110"/>
      <c r="K11" s="110"/>
      <c r="L11" s="110"/>
    </row>
    <row r="12" spans="1:12" ht="15.75" customHeight="1" x14ac:dyDescent="0.2">
      <c r="A12" s="39"/>
      <c r="B12" s="53" t="s">
        <v>88</v>
      </c>
      <c r="C12" s="14" t="s">
        <v>273</v>
      </c>
      <c r="D12" s="402"/>
      <c r="E12" s="392"/>
      <c r="F12" s="392"/>
      <c r="G12" s="397"/>
      <c r="H12" s="39"/>
      <c r="I12" s="110"/>
      <c r="J12" s="110"/>
      <c r="K12" s="110"/>
      <c r="L12" s="110"/>
    </row>
    <row r="13" spans="1:12" ht="12.75" customHeight="1" x14ac:dyDescent="0.2">
      <c r="A13" s="39"/>
      <c r="B13" s="53" t="s">
        <v>89</v>
      </c>
      <c r="C13" s="14" t="s">
        <v>274</v>
      </c>
      <c r="D13" s="394" t="s">
        <v>280</v>
      </c>
      <c r="E13" s="392"/>
      <c r="F13" s="392"/>
      <c r="G13" s="397"/>
      <c r="H13" s="39"/>
      <c r="I13" s="110"/>
      <c r="J13" s="110"/>
      <c r="K13" s="110"/>
      <c r="L13" s="110"/>
    </row>
    <row r="14" spans="1:12" ht="13.5" customHeight="1" x14ac:dyDescent="0.2">
      <c r="A14" s="39"/>
      <c r="B14" s="53" t="s">
        <v>90</v>
      </c>
      <c r="C14" s="14" t="s">
        <v>275</v>
      </c>
      <c r="D14" s="402"/>
      <c r="E14" s="393"/>
      <c r="F14" s="392"/>
      <c r="G14" s="397"/>
      <c r="H14" s="39"/>
      <c r="I14" s="110"/>
      <c r="J14" s="110"/>
      <c r="K14" s="110"/>
      <c r="L14" s="110"/>
    </row>
    <row r="15" spans="1:12" ht="13.5" customHeight="1" x14ac:dyDescent="0.2">
      <c r="A15" s="39"/>
      <c r="B15" s="53" t="s">
        <v>91</v>
      </c>
      <c r="C15" s="14" t="s">
        <v>276</v>
      </c>
      <c r="D15" s="394" t="s">
        <v>279</v>
      </c>
      <c r="E15" s="391"/>
      <c r="F15" s="392"/>
      <c r="G15" s="397"/>
      <c r="H15" s="39"/>
      <c r="I15" s="110"/>
      <c r="J15" s="110"/>
      <c r="K15" s="110"/>
      <c r="L15" s="110"/>
    </row>
    <row r="16" spans="1:12" s="110" customFormat="1" ht="13.5" customHeight="1" x14ac:dyDescent="0.2">
      <c r="A16" s="126"/>
      <c r="B16" s="53" t="s">
        <v>92</v>
      </c>
      <c r="C16" s="14" t="s">
        <v>277</v>
      </c>
      <c r="D16" s="402"/>
      <c r="E16" s="393"/>
      <c r="F16" s="392"/>
      <c r="G16" s="397"/>
      <c r="H16" s="126"/>
    </row>
    <row r="17" spans="1:8" s="110" customFormat="1" ht="14.25" customHeight="1" x14ac:dyDescent="0.2">
      <c r="A17" s="126"/>
      <c r="B17" s="53" t="s">
        <v>256</v>
      </c>
      <c r="C17" s="185" t="s">
        <v>278</v>
      </c>
      <c r="D17" s="394" t="s">
        <v>280</v>
      </c>
      <c r="E17" s="391" t="s">
        <v>780</v>
      </c>
      <c r="F17" s="392"/>
      <c r="G17" s="397"/>
      <c r="H17" s="126"/>
    </row>
    <row r="18" spans="1:8" s="110" customFormat="1" ht="15.75" customHeight="1" x14ac:dyDescent="0.2">
      <c r="A18" s="126"/>
      <c r="B18" s="53" t="s">
        <v>257</v>
      </c>
      <c r="C18" s="185" t="s">
        <v>278</v>
      </c>
      <c r="D18" s="402"/>
      <c r="E18" s="393" t="s">
        <v>779</v>
      </c>
      <c r="F18" s="392"/>
      <c r="G18" s="397"/>
      <c r="H18" s="126"/>
    </row>
    <row r="19" spans="1:8" s="110" customFormat="1" ht="13.5" customHeight="1" x14ac:dyDescent="0.2">
      <c r="A19" s="126"/>
      <c r="B19" s="53" t="s">
        <v>93</v>
      </c>
      <c r="C19" s="185" t="s">
        <v>281</v>
      </c>
      <c r="D19" s="394" t="s">
        <v>282</v>
      </c>
      <c r="E19" s="391"/>
      <c r="F19" s="392"/>
      <c r="G19" s="397"/>
      <c r="H19" s="126"/>
    </row>
    <row r="20" spans="1:8" s="110" customFormat="1" ht="26.25" customHeight="1" thickBot="1" x14ac:dyDescent="0.25">
      <c r="A20" s="126"/>
      <c r="B20" s="240" t="s">
        <v>94</v>
      </c>
      <c r="C20" s="234" t="s">
        <v>281</v>
      </c>
      <c r="D20" s="403"/>
      <c r="E20" s="399"/>
      <c r="F20" s="399"/>
      <c r="G20" s="398"/>
      <c r="H20" s="126"/>
    </row>
    <row r="21" spans="1:8" s="110" customFormat="1" ht="12.75" customHeight="1" x14ac:dyDescent="0.2">
      <c r="A21" s="126"/>
      <c r="B21" s="238" t="s">
        <v>95</v>
      </c>
      <c r="C21" s="208"/>
      <c r="D21" s="208"/>
      <c r="E21" s="233" t="s">
        <v>775</v>
      </c>
      <c r="F21" s="233" t="s">
        <v>771</v>
      </c>
      <c r="G21" s="239" t="s">
        <v>772</v>
      </c>
      <c r="H21" s="126"/>
    </row>
    <row r="22" spans="1:8" s="110" customFormat="1" ht="51" x14ac:dyDescent="0.2">
      <c r="A22" s="126"/>
      <c r="B22" s="54" t="s">
        <v>96</v>
      </c>
      <c r="C22" s="15" t="s">
        <v>283</v>
      </c>
      <c r="D22" s="182" t="s">
        <v>284</v>
      </c>
      <c r="E22" s="15" t="s">
        <v>782</v>
      </c>
      <c r="F22" s="392" t="s">
        <v>1047</v>
      </c>
      <c r="G22" s="397" t="s">
        <v>788</v>
      </c>
      <c r="H22" s="126"/>
    </row>
    <row r="23" spans="1:8" s="110" customFormat="1" ht="14.25" customHeight="1" x14ac:dyDescent="0.2">
      <c r="A23" s="126"/>
      <c r="B23" s="53" t="s">
        <v>97</v>
      </c>
      <c r="C23" s="14" t="s">
        <v>285</v>
      </c>
      <c r="D23" s="394" t="s">
        <v>289</v>
      </c>
      <c r="E23" s="391" t="s">
        <v>778</v>
      </c>
      <c r="F23" s="392"/>
      <c r="G23" s="397"/>
      <c r="H23" s="126"/>
    </row>
    <row r="24" spans="1:8" s="110" customFormat="1" ht="15" customHeight="1" x14ac:dyDescent="0.2">
      <c r="A24" s="126"/>
      <c r="B24" s="53" t="s">
        <v>98</v>
      </c>
      <c r="C24" s="14" t="s">
        <v>286</v>
      </c>
      <c r="D24" s="395"/>
      <c r="E24" s="392"/>
      <c r="F24" s="392"/>
      <c r="G24" s="397"/>
      <c r="H24" s="126"/>
    </row>
    <row r="25" spans="1:8" s="110" customFormat="1" ht="13.5" customHeight="1" x14ac:dyDescent="0.2">
      <c r="A25" s="126"/>
      <c r="B25" s="53" t="s">
        <v>99</v>
      </c>
      <c r="C25" s="14" t="s">
        <v>287</v>
      </c>
      <c r="D25" s="395"/>
      <c r="E25" s="392"/>
      <c r="F25" s="392"/>
      <c r="G25" s="397"/>
      <c r="H25" s="126"/>
    </row>
    <row r="26" spans="1:8" s="110" customFormat="1" ht="13.5" customHeight="1" x14ac:dyDescent="0.2">
      <c r="A26" s="126"/>
      <c r="B26" s="53" t="s">
        <v>100</v>
      </c>
      <c r="C26" s="14" t="s">
        <v>288</v>
      </c>
      <c r="D26" s="402"/>
      <c r="E26" s="393"/>
      <c r="F26" s="392"/>
      <c r="G26" s="397"/>
      <c r="H26" s="126"/>
    </row>
    <row r="27" spans="1:8" s="110" customFormat="1" ht="27.75" customHeight="1" x14ac:dyDescent="0.2">
      <c r="A27" s="126"/>
      <c r="B27" s="53" t="s">
        <v>101</v>
      </c>
      <c r="C27" s="185" t="s">
        <v>291</v>
      </c>
      <c r="D27" s="394" t="s">
        <v>290</v>
      </c>
      <c r="E27" s="391"/>
      <c r="F27" s="392"/>
      <c r="G27" s="397"/>
      <c r="H27" s="126"/>
    </row>
    <row r="28" spans="1:8" s="110" customFormat="1" ht="27" customHeight="1" x14ac:dyDescent="0.2">
      <c r="A28" s="126"/>
      <c r="B28" s="53" t="s">
        <v>102</v>
      </c>
      <c r="C28" s="185" t="s">
        <v>783</v>
      </c>
      <c r="D28" s="402"/>
      <c r="E28" s="393"/>
      <c r="F28" s="392"/>
      <c r="G28" s="397"/>
      <c r="H28" s="126"/>
    </row>
    <row r="29" spans="1:8" s="110" customFormat="1" ht="26.25" thickBot="1" x14ac:dyDescent="0.25">
      <c r="A29" s="126"/>
      <c r="B29" s="53" t="s">
        <v>103</v>
      </c>
      <c r="C29" s="14" t="s">
        <v>293</v>
      </c>
      <c r="D29" s="69" t="s">
        <v>292</v>
      </c>
      <c r="E29" s="234"/>
      <c r="F29" s="399"/>
      <c r="G29" s="398"/>
      <c r="H29" s="126"/>
    </row>
    <row r="30" spans="1:8" s="110" customFormat="1" ht="12.75" customHeight="1" x14ac:dyDescent="0.2">
      <c r="A30" s="126"/>
      <c r="B30" s="73" t="s">
        <v>38</v>
      </c>
      <c r="C30" s="74"/>
      <c r="D30" s="74"/>
      <c r="E30" s="233" t="s">
        <v>775</v>
      </c>
      <c r="F30" s="225" t="s">
        <v>771</v>
      </c>
      <c r="G30" s="226" t="s">
        <v>772</v>
      </c>
      <c r="H30" s="126"/>
    </row>
    <row r="31" spans="1:8" s="110" customFormat="1" ht="13.5" customHeight="1" x14ac:dyDescent="0.2">
      <c r="A31" s="126"/>
      <c r="B31" s="54" t="s">
        <v>104</v>
      </c>
      <c r="C31" s="15" t="s">
        <v>294</v>
      </c>
      <c r="D31" s="395" t="s">
        <v>1125</v>
      </c>
      <c r="E31" s="393" t="s">
        <v>784</v>
      </c>
      <c r="F31" s="392" t="s">
        <v>786</v>
      </c>
      <c r="G31" s="408" t="s">
        <v>787</v>
      </c>
      <c r="H31" s="126"/>
    </row>
    <row r="32" spans="1:8" s="110" customFormat="1" ht="13.5" customHeight="1" x14ac:dyDescent="0.2">
      <c r="A32" s="126"/>
      <c r="B32" s="53" t="s">
        <v>105</v>
      </c>
      <c r="C32" s="15" t="s">
        <v>296</v>
      </c>
      <c r="D32" s="395"/>
      <c r="E32" s="396"/>
      <c r="F32" s="392"/>
      <c r="G32" s="409"/>
      <c r="H32" s="126"/>
    </row>
    <row r="33" spans="1:8" s="110" customFormat="1" ht="13.5" customHeight="1" x14ac:dyDescent="0.2">
      <c r="A33" s="126"/>
      <c r="B33" s="53" t="s">
        <v>106</v>
      </c>
      <c r="C33" s="15" t="s">
        <v>295</v>
      </c>
      <c r="D33" s="395"/>
      <c r="E33" s="396"/>
      <c r="F33" s="392"/>
      <c r="G33" s="409"/>
      <c r="H33" s="126"/>
    </row>
    <row r="34" spans="1:8" s="110" customFormat="1" ht="37.5" customHeight="1" x14ac:dyDescent="0.2">
      <c r="A34" s="126"/>
      <c r="B34" s="53" t="s">
        <v>107</v>
      </c>
      <c r="C34" s="15" t="s">
        <v>297</v>
      </c>
      <c r="D34" s="402"/>
      <c r="E34" s="396"/>
      <c r="F34" s="392"/>
      <c r="G34" s="409"/>
      <c r="H34" s="126"/>
    </row>
    <row r="35" spans="1:8" s="110" customFormat="1" ht="12.75" customHeight="1" x14ac:dyDescent="0.2">
      <c r="A35" s="126"/>
      <c r="B35" s="53" t="s">
        <v>108</v>
      </c>
      <c r="C35" s="185" t="s">
        <v>298</v>
      </c>
      <c r="D35" s="394" t="s">
        <v>300</v>
      </c>
      <c r="E35" s="396" t="s">
        <v>785</v>
      </c>
      <c r="F35" s="392"/>
      <c r="G35" s="409"/>
      <c r="H35" s="126"/>
    </row>
    <row r="36" spans="1:8" s="110" customFormat="1" ht="26.25" customHeight="1" thickBot="1" x14ac:dyDescent="0.25">
      <c r="A36" s="126"/>
      <c r="B36" s="53" t="s">
        <v>109</v>
      </c>
      <c r="C36" s="185" t="s">
        <v>299</v>
      </c>
      <c r="D36" s="402"/>
      <c r="E36" s="400"/>
      <c r="F36" s="399"/>
      <c r="G36" s="410"/>
      <c r="H36" s="126"/>
    </row>
    <row r="37" spans="1:8" s="110" customFormat="1" ht="12.75" customHeight="1" x14ac:dyDescent="0.2">
      <c r="A37" s="126"/>
      <c r="B37" s="73" t="s">
        <v>40</v>
      </c>
      <c r="C37" s="74"/>
      <c r="D37" s="74"/>
      <c r="E37" s="225" t="s">
        <v>775</v>
      </c>
      <c r="F37" s="225" t="s">
        <v>771</v>
      </c>
      <c r="G37" s="226" t="s">
        <v>772</v>
      </c>
      <c r="H37" s="126"/>
    </row>
    <row r="38" spans="1:8" s="110" customFormat="1" ht="12.75" customHeight="1" x14ac:dyDescent="0.2">
      <c r="A38" s="126"/>
      <c r="B38" s="54" t="s">
        <v>110</v>
      </c>
      <c r="C38" s="15" t="s">
        <v>301</v>
      </c>
      <c r="D38" s="395" t="s">
        <v>302</v>
      </c>
      <c r="E38" s="393" t="s">
        <v>789</v>
      </c>
      <c r="F38" s="392" t="s">
        <v>1118</v>
      </c>
      <c r="G38" s="397" t="s">
        <v>1079</v>
      </c>
      <c r="H38" s="126"/>
    </row>
    <row r="39" spans="1:8" s="110" customFormat="1" ht="13.5" customHeight="1" x14ac:dyDescent="0.2">
      <c r="A39" s="126"/>
      <c r="B39" s="53" t="s">
        <v>111</v>
      </c>
      <c r="C39" s="15" t="s">
        <v>1061</v>
      </c>
      <c r="D39" s="402"/>
      <c r="E39" s="396"/>
      <c r="F39" s="392"/>
      <c r="G39" s="414"/>
      <c r="H39" s="126"/>
    </row>
    <row r="40" spans="1:8" s="110" customFormat="1" ht="51.75" customHeight="1" x14ac:dyDescent="0.2">
      <c r="A40" s="126"/>
      <c r="B40" s="53" t="s">
        <v>112</v>
      </c>
      <c r="C40" s="185" t="s">
        <v>303</v>
      </c>
      <c r="D40" s="352" t="s">
        <v>1115</v>
      </c>
      <c r="E40" s="391" t="s">
        <v>790</v>
      </c>
      <c r="F40" s="392"/>
      <c r="G40" s="414"/>
      <c r="H40" s="126"/>
    </row>
    <row r="41" spans="1:8" s="283" customFormat="1" ht="51.75" customHeight="1" x14ac:dyDescent="0.2">
      <c r="A41" s="291"/>
      <c r="B41" s="53" t="s">
        <v>1114</v>
      </c>
      <c r="C41" s="185" t="s">
        <v>1116</v>
      </c>
      <c r="D41" s="352" t="s">
        <v>1117</v>
      </c>
      <c r="E41" s="393"/>
      <c r="F41" s="392"/>
      <c r="G41" s="414"/>
      <c r="H41" s="291"/>
    </row>
    <row r="42" spans="1:8" s="110" customFormat="1" ht="27.75" customHeight="1" x14ac:dyDescent="0.2">
      <c r="A42" s="126"/>
      <c r="B42" s="53" t="s">
        <v>113</v>
      </c>
      <c r="C42" s="185" t="s">
        <v>304</v>
      </c>
      <c r="D42" s="69" t="s">
        <v>305</v>
      </c>
      <c r="E42" s="14" t="s">
        <v>791</v>
      </c>
      <c r="F42" s="392"/>
      <c r="G42" s="414"/>
      <c r="H42" s="126"/>
    </row>
    <row r="43" spans="1:8" s="110" customFormat="1" ht="89.25" x14ac:dyDescent="0.2">
      <c r="A43" s="126"/>
      <c r="B43" s="53" t="s">
        <v>114</v>
      </c>
      <c r="C43" s="185" t="s">
        <v>306</v>
      </c>
      <c r="D43" s="69" t="s">
        <v>309</v>
      </c>
      <c r="E43" s="14" t="s">
        <v>789</v>
      </c>
      <c r="F43" s="392"/>
      <c r="G43" s="414"/>
      <c r="H43" s="126"/>
    </row>
    <row r="44" spans="1:8" s="110" customFormat="1" ht="26.25" thickBot="1" x14ac:dyDescent="0.25">
      <c r="A44" s="126"/>
      <c r="B44" s="240" t="s">
        <v>115</v>
      </c>
      <c r="C44" s="234" t="s">
        <v>307</v>
      </c>
      <c r="D44" s="241" t="s">
        <v>308</v>
      </c>
      <c r="E44" s="234" t="s">
        <v>792</v>
      </c>
      <c r="F44" s="399"/>
      <c r="G44" s="415"/>
      <c r="H44" s="126"/>
    </row>
    <row r="45" spans="1:8" s="110" customFormat="1" ht="12.75" customHeight="1" x14ac:dyDescent="0.2">
      <c r="A45" s="126"/>
      <c r="B45" s="73" t="s">
        <v>41</v>
      </c>
      <c r="C45" s="74"/>
      <c r="D45" s="74"/>
      <c r="E45" s="225" t="s">
        <v>775</v>
      </c>
      <c r="F45" s="225" t="s">
        <v>771</v>
      </c>
      <c r="G45" s="226" t="s">
        <v>772</v>
      </c>
      <c r="H45" s="126"/>
    </row>
    <row r="46" spans="1:8" s="110" customFormat="1" ht="25.5" x14ac:dyDescent="0.2">
      <c r="A46" s="126"/>
      <c r="B46" s="54" t="s">
        <v>116</v>
      </c>
      <c r="C46" s="15" t="s">
        <v>310</v>
      </c>
      <c r="D46" s="182" t="s">
        <v>311</v>
      </c>
      <c r="E46" s="15"/>
      <c r="F46" s="392" t="s">
        <v>1042</v>
      </c>
      <c r="G46" s="414" t="s">
        <v>794</v>
      </c>
      <c r="H46" s="126"/>
    </row>
    <row r="47" spans="1:8" s="110" customFormat="1" ht="13.5" customHeight="1" x14ac:dyDescent="0.2">
      <c r="A47" s="126"/>
      <c r="B47" s="53" t="s">
        <v>117</v>
      </c>
      <c r="C47" s="185" t="s">
        <v>312</v>
      </c>
      <c r="D47" s="394" t="s">
        <v>314</v>
      </c>
      <c r="E47" s="396" t="s">
        <v>793</v>
      </c>
      <c r="F47" s="392"/>
      <c r="G47" s="414"/>
      <c r="H47" s="126"/>
    </row>
    <row r="48" spans="1:8" s="110" customFormat="1" ht="64.5" customHeight="1" thickBot="1" x14ac:dyDescent="0.25">
      <c r="A48" s="126"/>
      <c r="B48" s="240" t="s">
        <v>118</v>
      </c>
      <c r="C48" s="234" t="s">
        <v>313</v>
      </c>
      <c r="D48" s="403"/>
      <c r="E48" s="400"/>
      <c r="F48" s="399"/>
      <c r="G48" s="415"/>
      <c r="H48" s="126"/>
    </row>
    <row r="49" spans="1:8" s="110" customFormat="1" ht="12.75" customHeight="1" x14ac:dyDescent="0.2">
      <c r="A49" s="126"/>
      <c r="B49" s="73" t="s">
        <v>39</v>
      </c>
      <c r="C49" s="74"/>
      <c r="D49" s="74"/>
      <c r="E49" s="225" t="s">
        <v>775</v>
      </c>
      <c r="F49" s="225" t="s">
        <v>771</v>
      </c>
      <c r="G49" s="226" t="s">
        <v>772</v>
      </c>
      <c r="H49" s="126"/>
    </row>
    <row r="50" spans="1:8" s="110" customFormat="1" ht="25.5" x14ac:dyDescent="0.2">
      <c r="A50" s="126"/>
      <c r="B50" s="52" t="s">
        <v>119</v>
      </c>
      <c r="C50" s="15" t="s">
        <v>315</v>
      </c>
      <c r="D50" s="395" t="s">
        <v>319</v>
      </c>
      <c r="E50" s="393" t="s">
        <v>795</v>
      </c>
      <c r="F50" s="392" t="s">
        <v>1043</v>
      </c>
      <c r="G50" s="397" t="s">
        <v>1078</v>
      </c>
      <c r="H50" s="126"/>
    </row>
    <row r="51" spans="1:8" s="110" customFormat="1" ht="25.5" x14ac:dyDescent="0.2">
      <c r="A51" s="126"/>
      <c r="B51" s="53" t="s">
        <v>120</v>
      </c>
      <c r="C51" s="15" t="s">
        <v>316</v>
      </c>
      <c r="D51" s="402"/>
      <c r="E51" s="396"/>
      <c r="F51" s="392"/>
      <c r="G51" s="414"/>
      <c r="H51" s="126"/>
    </row>
    <row r="52" spans="1:8" s="110" customFormat="1" ht="25.5" customHeight="1" x14ac:dyDescent="0.2">
      <c r="A52" s="126"/>
      <c r="B52" s="53" t="s">
        <v>121</v>
      </c>
      <c r="C52" s="14" t="s">
        <v>317</v>
      </c>
      <c r="D52" s="183" t="s">
        <v>318</v>
      </c>
      <c r="E52" s="14" t="s">
        <v>796</v>
      </c>
      <c r="F52" s="392"/>
      <c r="G52" s="414"/>
      <c r="H52" s="126"/>
    </row>
    <row r="53" spans="1:8" s="110" customFormat="1" ht="25.5" x14ac:dyDescent="0.2">
      <c r="A53" s="126"/>
      <c r="B53" s="53" t="s">
        <v>122</v>
      </c>
      <c r="C53" s="14" t="s">
        <v>320</v>
      </c>
      <c r="D53" s="404" t="s">
        <v>319</v>
      </c>
      <c r="E53" s="396" t="s">
        <v>795</v>
      </c>
      <c r="F53" s="392"/>
      <c r="G53" s="414"/>
      <c r="H53" s="126"/>
    </row>
    <row r="54" spans="1:8" s="110" customFormat="1" ht="25.5" customHeight="1" x14ac:dyDescent="0.2">
      <c r="A54" s="126"/>
      <c r="B54" s="53" t="s">
        <v>123</v>
      </c>
      <c r="C54" s="15" t="s">
        <v>321</v>
      </c>
      <c r="D54" s="404"/>
      <c r="E54" s="396"/>
      <c r="F54" s="392"/>
      <c r="G54" s="414"/>
      <c r="H54" s="126"/>
    </row>
    <row r="55" spans="1:8" s="110" customFormat="1" ht="25.5" x14ac:dyDescent="0.2">
      <c r="A55" s="126"/>
      <c r="B55" s="53" t="s">
        <v>124</v>
      </c>
      <c r="C55" s="14" t="s">
        <v>322</v>
      </c>
      <c r="D55" s="404"/>
      <c r="E55" s="396"/>
      <c r="F55" s="392"/>
      <c r="G55" s="414"/>
      <c r="H55" s="126"/>
    </row>
    <row r="56" spans="1:8" s="110" customFormat="1" ht="25.5" x14ac:dyDescent="0.2">
      <c r="A56" s="126"/>
      <c r="B56" s="53" t="s">
        <v>125</v>
      </c>
      <c r="C56" s="15" t="s">
        <v>323</v>
      </c>
      <c r="D56" s="404"/>
      <c r="E56" s="396"/>
      <c r="F56" s="392"/>
      <c r="G56" s="414"/>
      <c r="H56" s="126"/>
    </row>
    <row r="57" spans="1:8" s="110" customFormat="1" ht="25.5" customHeight="1" x14ac:dyDescent="0.2">
      <c r="A57" s="126"/>
      <c r="B57" s="53" t="s">
        <v>126</v>
      </c>
      <c r="C57" s="14" t="s">
        <v>324</v>
      </c>
      <c r="D57" s="394" t="s">
        <v>318</v>
      </c>
      <c r="E57" s="396" t="s">
        <v>796</v>
      </c>
      <c r="F57" s="392"/>
      <c r="G57" s="414"/>
      <c r="H57" s="126"/>
    </row>
    <row r="58" spans="1:8" s="110" customFormat="1" ht="26.25" thickBot="1" x14ac:dyDescent="0.25">
      <c r="A58" s="126"/>
      <c r="B58" s="240" t="s">
        <v>127</v>
      </c>
      <c r="C58" s="234" t="s">
        <v>325</v>
      </c>
      <c r="D58" s="403"/>
      <c r="E58" s="400"/>
      <c r="F58" s="399"/>
      <c r="G58" s="415"/>
      <c r="H58" s="126"/>
    </row>
    <row r="59" spans="1:8" s="110" customFormat="1" ht="12.75" customHeight="1" x14ac:dyDescent="0.2">
      <c r="A59" s="126"/>
      <c r="B59" s="73" t="s">
        <v>326</v>
      </c>
      <c r="C59" s="74"/>
      <c r="D59" s="74"/>
      <c r="E59" s="225" t="s">
        <v>775</v>
      </c>
      <c r="F59" s="225" t="s">
        <v>771</v>
      </c>
      <c r="G59" s="226" t="s">
        <v>772</v>
      </c>
      <c r="H59" s="126"/>
    </row>
    <row r="60" spans="1:8" s="110" customFormat="1" ht="25.5" x14ac:dyDescent="0.2">
      <c r="A60" s="126"/>
      <c r="B60" s="54" t="s">
        <v>128</v>
      </c>
      <c r="C60" s="15" t="s">
        <v>327</v>
      </c>
      <c r="D60" s="395" t="s">
        <v>1052</v>
      </c>
      <c r="E60" s="392"/>
      <c r="F60" s="392" t="s">
        <v>1053</v>
      </c>
      <c r="G60" s="397" t="s">
        <v>797</v>
      </c>
      <c r="H60" s="126"/>
    </row>
    <row r="61" spans="1:8" s="110" customFormat="1" ht="25.5" x14ac:dyDescent="0.2">
      <c r="A61" s="126"/>
      <c r="B61" s="53" t="s">
        <v>129</v>
      </c>
      <c r="C61" s="15" t="s">
        <v>328</v>
      </c>
      <c r="D61" s="402"/>
      <c r="E61" s="393"/>
      <c r="F61" s="392"/>
      <c r="G61" s="414"/>
      <c r="H61" s="126"/>
    </row>
    <row r="62" spans="1:8" s="110" customFormat="1" ht="38.25" x14ac:dyDescent="0.2">
      <c r="A62" s="126"/>
      <c r="B62" s="53" t="s">
        <v>130</v>
      </c>
      <c r="C62" s="185" t="s">
        <v>329</v>
      </c>
      <c r="D62" s="394" t="s">
        <v>330</v>
      </c>
      <c r="E62" s="396"/>
      <c r="F62" s="392"/>
      <c r="G62" s="414"/>
      <c r="H62" s="126"/>
    </row>
    <row r="63" spans="1:8" s="110" customFormat="1" ht="39" thickBot="1" x14ac:dyDescent="0.25">
      <c r="A63" s="126"/>
      <c r="B63" s="240" t="s">
        <v>132</v>
      </c>
      <c r="C63" s="234" t="s">
        <v>1048</v>
      </c>
      <c r="D63" s="403"/>
      <c r="E63" s="400"/>
      <c r="F63" s="399"/>
      <c r="G63" s="415"/>
      <c r="H63" s="126"/>
    </row>
    <row r="64" spans="1:8" s="110" customFormat="1" ht="12.75" customHeight="1" x14ac:dyDescent="0.2">
      <c r="A64" s="126"/>
      <c r="B64" s="73" t="s">
        <v>331</v>
      </c>
      <c r="C64" s="74"/>
      <c r="D64" s="74"/>
      <c r="E64" s="225" t="s">
        <v>775</v>
      </c>
      <c r="F64" s="225" t="s">
        <v>771</v>
      </c>
      <c r="G64" s="226" t="s">
        <v>772</v>
      </c>
      <c r="H64" s="126"/>
    </row>
    <row r="65" spans="1:8" s="110" customFormat="1" ht="13.5" customHeight="1" x14ac:dyDescent="0.2">
      <c r="A65" s="126"/>
      <c r="B65" s="54" t="s">
        <v>133</v>
      </c>
      <c r="C65" s="15" t="s">
        <v>335</v>
      </c>
      <c r="D65" s="395" t="s">
        <v>338</v>
      </c>
      <c r="E65" s="393" t="s">
        <v>798</v>
      </c>
      <c r="F65" s="392" t="s">
        <v>1080</v>
      </c>
      <c r="G65" s="397" t="s">
        <v>801</v>
      </c>
      <c r="H65" s="126"/>
    </row>
    <row r="66" spans="1:8" s="110" customFormat="1" ht="25.5" customHeight="1" x14ac:dyDescent="0.2">
      <c r="A66" s="126"/>
      <c r="B66" s="53" t="s">
        <v>134</v>
      </c>
      <c r="C66" s="15" t="s">
        <v>336</v>
      </c>
      <c r="D66" s="402"/>
      <c r="E66" s="396"/>
      <c r="F66" s="392"/>
      <c r="G66" s="414"/>
      <c r="H66" s="126"/>
    </row>
    <row r="67" spans="1:8" s="110" customFormat="1" ht="25.5" x14ac:dyDescent="0.2">
      <c r="A67" s="126"/>
      <c r="B67" s="53" t="s">
        <v>135</v>
      </c>
      <c r="C67" s="185" t="s">
        <v>337</v>
      </c>
      <c r="D67" s="69" t="s">
        <v>339</v>
      </c>
      <c r="E67" s="14" t="s">
        <v>799</v>
      </c>
      <c r="F67" s="392"/>
      <c r="G67" s="414"/>
      <c r="H67" s="126"/>
    </row>
    <row r="68" spans="1:8" s="110" customFormat="1" ht="38.25" x14ac:dyDescent="0.2">
      <c r="A68" s="126"/>
      <c r="B68" s="53" t="s">
        <v>136</v>
      </c>
      <c r="C68" s="14" t="s">
        <v>340</v>
      </c>
      <c r="D68" s="69" t="s">
        <v>352</v>
      </c>
      <c r="E68" s="14" t="s">
        <v>800</v>
      </c>
      <c r="F68" s="392"/>
      <c r="G68" s="414"/>
      <c r="H68" s="126"/>
    </row>
    <row r="69" spans="1:8" s="110" customFormat="1" ht="26.25" customHeight="1" x14ac:dyDescent="0.2">
      <c r="A69" s="126"/>
      <c r="B69" s="53" t="s">
        <v>137</v>
      </c>
      <c r="C69" s="14" t="s">
        <v>341</v>
      </c>
      <c r="D69" s="394" t="s">
        <v>334</v>
      </c>
      <c r="E69" s="396" t="s">
        <v>798</v>
      </c>
      <c r="F69" s="392"/>
      <c r="G69" s="414"/>
      <c r="H69" s="126"/>
    </row>
    <row r="70" spans="1:8" s="110" customFormat="1" ht="25.5" x14ac:dyDescent="0.2">
      <c r="A70" s="126"/>
      <c r="B70" s="53" t="s">
        <v>138</v>
      </c>
      <c r="C70" s="14" t="s">
        <v>342</v>
      </c>
      <c r="D70" s="395"/>
      <c r="E70" s="396"/>
      <c r="F70" s="392"/>
      <c r="G70" s="414"/>
      <c r="H70" s="126"/>
    </row>
    <row r="71" spans="1:8" s="110" customFormat="1" ht="26.25" customHeight="1" x14ac:dyDescent="0.2">
      <c r="A71" s="126"/>
      <c r="B71" s="53" t="s">
        <v>139</v>
      </c>
      <c r="C71" s="14" t="s">
        <v>343</v>
      </c>
      <c r="D71" s="395"/>
      <c r="E71" s="396"/>
      <c r="F71" s="392"/>
      <c r="G71" s="414"/>
      <c r="H71" s="126"/>
    </row>
    <row r="72" spans="1:8" s="110" customFormat="1" ht="25.5" x14ac:dyDescent="0.2">
      <c r="A72" s="126"/>
      <c r="B72" s="53" t="s">
        <v>140</v>
      </c>
      <c r="C72" s="14" t="s">
        <v>344</v>
      </c>
      <c r="D72" s="402"/>
      <c r="E72" s="396"/>
      <c r="F72" s="392"/>
      <c r="G72" s="414"/>
      <c r="H72" s="126"/>
    </row>
    <row r="73" spans="1:8" s="110" customFormat="1" ht="25.5" x14ac:dyDescent="0.2">
      <c r="A73" s="126"/>
      <c r="B73" s="53" t="s">
        <v>141</v>
      </c>
      <c r="C73" s="185" t="s">
        <v>345</v>
      </c>
      <c r="D73" s="394" t="s">
        <v>347</v>
      </c>
      <c r="E73" s="396" t="s">
        <v>799</v>
      </c>
      <c r="F73" s="392"/>
      <c r="G73" s="414"/>
      <c r="H73" s="126"/>
    </row>
    <row r="74" spans="1:8" s="110" customFormat="1" ht="25.5" x14ac:dyDescent="0.2">
      <c r="A74" s="126"/>
      <c r="B74" s="53" t="s">
        <v>142</v>
      </c>
      <c r="C74" s="185" t="s">
        <v>346</v>
      </c>
      <c r="D74" s="402"/>
      <c r="E74" s="396"/>
      <c r="F74" s="392"/>
      <c r="G74" s="414"/>
      <c r="H74" s="126"/>
    </row>
    <row r="75" spans="1:8" s="110" customFormat="1" ht="38.25" customHeight="1" x14ac:dyDescent="0.2">
      <c r="A75" s="126"/>
      <c r="B75" s="53" t="s">
        <v>143</v>
      </c>
      <c r="C75" s="14" t="s">
        <v>348</v>
      </c>
      <c r="D75" s="394" t="s">
        <v>353</v>
      </c>
      <c r="E75" s="396" t="s">
        <v>800</v>
      </c>
      <c r="F75" s="392"/>
      <c r="G75" s="414"/>
      <c r="H75" s="126"/>
    </row>
    <row r="76" spans="1:8" s="110" customFormat="1" ht="39" thickBot="1" x14ac:dyDescent="0.25">
      <c r="A76" s="126"/>
      <c r="B76" s="240" t="s">
        <v>144</v>
      </c>
      <c r="C76" s="234" t="s">
        <v>349</v>
      </c>
      <c r="D76" s="403"/>
      <c r="E76" s="400"/>
      <c r="F76" s="399"/>
      <c r="G76" s="415"/>
      <c r="H76" s="126"/>
    </row>
    <row r="77" spans="1:8" s="110" customFormat="1" ht="12.75" customHeight="1" x14ac:dyDescent="0.2">
      <c r="A77" s="126"/>
      <c r="B77" s="73" t="s">
        <v>332</v>
      </c>
      <c r="C77" s="74"/>
      <c r="D77" s="74"/>
      <c r="E77" s="225" t="s">
        <v>775</v>
      </c>
      <c r="F77" s="225" t="s">
        <v>771</v>
      </c>
      <c r="G77" s="226" t="s">
        <v>772</v>
      </c>
      <c r="H77" s="126"/>
    </row>
    <row r="78" spans="1:8" s="110" customFormat="1" ht="25.5" x14ac:dyDescent="0.2">
      <c r="A78" s="126"/>
      <c r="B78" s="54" t="s">
        <v>145</v>
      </c>
      <c r="C78" s="15" t="s">
        <v>350</v>
      </c>
      <c r="D78" s="182" t="s">
        <v>351</v>
      </c>
      <c r="E78" s="15"/>
      <c r="F78" s="392" t="s">
        <v>1081</v>
      </c>
      <c r="G78" s="397" t="s">
        <v>807</v>
      </c>
      <c r="H78" s="126"/>
    </row>
    <row r="79" spans="1:8" s="110" customFormat="1" ht="13.5" customHeight="1" x14ac:dyDescent="0.2">
      <c r="A79" s="126"/>
      <c r="B79" s="53" t="s">
        <v>146</v>
      </c>
      <c r="C79" s="185" t="s">
        <v>354</v>
      </c>
      <c r="D79" s="69"/>
      <c r="E79" s="14"/>
      <c r="F79" s="392"/>
      <c r="G79" s="414"/>
      <c r="H79" s="126"/>
    </row>
    <row r="80" spans="1:8" s="110" customFormat="1" ht="25.5" x14ac:dyDescent="0.2">
      <c r="A80" s="126"/>
      <c r="B80" s="53" t="s">
        <v>147</v>
      </c>
      <c r="C80" s="185" t="s">
        <v>355</v>
      </c>
      <c r="D80" s="69"/>
      <c r="E80" s="14" t="s">
        <v>802</v>
      </c>
      <c r="F80" s="392"/>
      <c r="G80" s="414"/>
      <c r="H80" s="126"/>
    </row>
    <row r="81" spans="1:8" s="110" customFormat="1" ht="48.75" customHeight="1" x14ac:dyDescent="0.2">
      <c r="A81" s="126"/>
      <c r="B81" s="53" t="s">
        <v>148</v>
      </c>
      <c r="C81" s="185" t="s">
        <v>356</v>
      </c>
      <c r="D81" s="69"/>
      <c r="E81" s="396" t="s">
        <v>803</v>
      </c>
      <c r="F81" s="392"/>
      <c r="G81" s="414"/>
      <c r="H81" s="126"/>
    </row>
    <row r="82" spans="1:8" s="110" customFormat="1" ht="25.5" x14ac:dyDescent="0.2">
      <c r="A82" s="126"/>
      <c r="B82" s="53" t="s">
        <v>149</v>
      </c>
      <c r="C82" s="185" t="s">
        <v>357</v>
      </c>
      <c r="D82" s="69"/>
      <c r="E82" s="396"/>
      <c r="F82" s="392"/>
      <c r="G82" s="414"/>
      <c r="H82" s="126"/>
    </row>
    <row r="83" spans="1:8" s="110" customFormat="1" ht="25.5" x14ac:dyDescent="0.2">
      <c r="A83" s="126"/>
      <c r="B83" s="53" t="s">
        <v>150</v>
      </c>
      <c r="C83" s="185" t="s">
        <v>358</v>
      </c>
      <c r="D83" s="69"/>
      <c r="E83" s="396" t="s">
        <v>804</v>
      </c>
      <c r="F83" s="392"/>
      <c r="G83" s="414"/>
      <c r="H83" s="126"/>
    </row>
    <row r="84" spans="1:8" s="110" customFormat="1" ht="25.5" x14ac:dyDescent="0.2">
      <c r="A84" s="126"/>
      <c r="B84" s="53" t="s">
        <v>151</v>
      </c>
      <c r="C84" s="185" t="s">
        <v>359</v>
      </c>
      <c r="D84" s="69"/>
      <c r="E84" s="396"/>
      <c r="F84" s="392"/>
      <c r="G84" s="414"/>
      <c r="H84" s="126"/>
    </row>
    <row r="85" spans="1:8" s="110" customFormat="1" ht="25.5" x14ac:dyDescent="0.2">
      <c r="A85" s="126"/>
      <c r="B85" s="53" t="s">
        <v>152</v>
      </c>
      <c r="C85" s="185" t="s">
        <v>376</v>
      </c>
      <c r="D85" s="69" t="s">
        <v>360</v>
      </c>
      <c r="E85" s="14" t="s">
        <v>805</v>
      </c>
      <c r="F85" s="392"/>
      <c r="G85" s="414"/>
      <c r="H85" s="126"/>
    </row>
    <row r="86" spans="1:8" s="110" customFormat="1" ht="25.5" x14ac:dyDescent="0.2">
      <c r="A86" s="126"/>
      <c r="B86" s="53" t="s">
        <v>153</v>
      </c>
      <c r="C86" s="14" t="s">
        <v>361</v>
      </c>
      <c r="D86" s="69"/>
      <c r="E86" s="14" t="s">
        <v>806</v>
      </c>
      <c r="F86" s="392"/>
      <c r="G86" s="414"/>
      <c r="H86" s="126"/>
    </row>
    <row r="87" spans="1:8" s="110" customFormat="1" ht="25.5" x14ac:dyDescent="0.2">
      <c r="A87" s="126"/>
      <c r="B87" s="53" t="s">
        <v>154</v>
      </c>
      <c r="C87" s="15" t="s">
        <v>362</v>
      </c>
      <c r="D87" s="69"/>
      <c r="E87" s="14"/>
      <c r="F87" s="392"/>
      <c r="G87" s="414"/>
      <c r="H87" s="126"/>
    </row>
    <row r="88" spans="1:8" s="110" customFormat="1" ht="14.25" customHeight="1" x14ac:dyDescent="0.2">
      <c r="A88" s="126"/>
      <c r="B88" s="53" t="s">
        <v>155</v>
      </c>
      <c r="C88" s="185" t="s">
        <v>364</v>
      </c>
      <c r="D88" s="69"/>
      <c r="E88" s="14"/>
      <c r="F88" s="392"/>
      <c r="G88" s="414"/>
      <c r="H88" s="126"/>
    </row>
    <row r="89" spans="1:8" s="110" customFormat="1" ht="25.5" x14ac:dyDescent="0.2">
      <c r="A89" s="126"/>
      <c r="B89" s="53" t="s">
        <v>156</v>
      </c>
      <c r="C89" s="185" t="s">
        <v>366</v>
      </c>
      <c r="D89" s="69"/>
      <c r="E89" s="14" t="s">
        <v>802</v>
      </c>
      <c r="F89" s="392"/>
      <c r="G89" s="414"/>
      <c r="H89" s="126"/>
    </row>
    <row r="90" spans="1:8" s="110" customFormat="1" ht="25.5" x14ac:dyDescent="0.2">
      <c r="A90" s="126"/>
      <c r="B90" s="53" t="s">
        <v>157</v>
      </c>
      <c r="C90" s="185" t="s">
        <v>368</v>
      </c>
      <c r="D90" s="69"/>
      <c r="E90" s="396" t="s">
        <v>803</v>
      </c>
      <c r="F90" s="392"/>
      <c r="G90" s="414"/>
      <c r="H90" s="126"/>
    </row>
    <row r="91" spans="1:8" s="110" customFormat="1" ht="25.5" x14ac:dyDescent="0.2">
      <c r="A91" s="126"/>
      <c r="B91" s="53" t="s">
        <v>158</v>
      </c>
      <c r="C91" s="185" t="s">
        <v>370</v>
      </c>
      <c r="D91" s="69"/>
      <c r="E91" s="396"/>
      <c r="F91" s="392"/>
      <c r="G91" s="414"/>
      <c r="H91" s="126"/>
    </row>
    <row r="92" spans="1:8" s="110" customFormat="1" ht="25.5" x14ac:dyDescent="0.2">
      <c r="A92" s="126"/>
      <c r="B92" s="53" t="s">
        <v>159</v>
      </c>
      <c r="C92" s="185" t="s">
        <v>372</v>
      </c>
      <c r="D92" s="69"/>
      <c r="E92" s="396" t="s">
        <v>804</v>
      </c>
      <c r="F92" s="392"/>
      <c r="G92" s="414"/>
      <c r="H92" s="126"/>
    </row>
    <row r="93" spans="1:8" s="110" customFormat="1" ht="25.5" x14ac:dyDescent="0.2">
      <c r="A93" s="126"/>
      <c r="B93" s="53" t="s">
        <v>160</v>
      </c>
      <c r="C93" s="185" t="s">
        <v>373</v>
      </c>
      <c r="D93" s="69"/>
      <c r="E93" s="396"/>
      <c r="F93" s="392"/>
      <c r="G93" s="414"/>
      <c r="H93" s="126"/>
    </row>
    <row r="94" spans="1:8" s="110" customFormat="1" ht="25.5" x14ac:dyDescent="0.2">
      <c r="A94" s="126"/>
      <c r="B94" s="53" t="s">
        <v>161</v>
      </c>
      <c r="C94" s="185" t="s">
        <v>377</v>
      </c>
      <c r="D94" s="69" t="s">
        <v>360</v>
      </c>
      <c r="E94" s="14" t="s">
        <v>805</v>
      </c>
      <c r="F94" s="392"/>
      <c r="G94" s="414"/>
      <c r="H94" s="126"/>
    </row>
    <row r="95" spans="1:8" s="110" customFormat="1" ht="38.25" x14ac:dyDescent="0.2">
      <c r="A95" s="126"/>
      <c r="B95" s="53" t="s">
        <v>162</v>
      </c>
      <c r="C95" s="14" t="s">
        <v>379</v>
      </c>
      <c r="D95" s="69"/>
      <c r="E95" s="14" t="s">
        <v>806</v>
      </c>
      <c r="F95" s="392"/>
      <c r="G95" s="414"/>
      <c r="H95" s="126"/>
    </row>
    <row r="96" spans="1:8" s="110" customFormat="1" ht="25.5" x14ac:dyDescent="0.2">
      <c r="A96" s="126"/>
      <c r="B96" s="53" t="s">
        <v>163</v>
      </c>
      <c r="C96" s="14" t="s">
        <v>363</v>
      </c>
      <c r="D96" s="69"/>
      <c r="E96" s="14"/>
      <c r="F96" s="392"/>
      <c r="G96" s="414"/>
      <c r="H96" s="126"/>
    </row>
    <row r="97" spans="1:8" s="110" customFormat="1" ht="15" customHeight="1" x14ac:dyDescent="0.2">
      <c r="A97" s="126"/>
      <c r="B97" s="53" t="s">
        <v>164</v>
      </c>
      <c r="C97" s="185" t="s">
        <v>365</v>
      </c>
      <c r="D97" s="69"/>
      <c r="E97" s="14"/>
      <c r="F97" s="392"/>
      <c r="G97" s="414"/>
      <c r="H97" s="126"/>
    </row>
    <row r="98" spans="1:8" s="110" customFormat="1" ht="25.5" x14ac:dyDescent="0.2">
      <c r="A98" s="126"/>
      <c r="B98" s="53" t="s">
        <v>165</v>
      </c>
      <c r="C98" s="185" t="s">
        <v>367</v>
      </c>
      <c r="D98" s="69"/>
      <c r="E98" s="14" t="s">
        <v>802</v>
      </c>
      <c r="F98" s="392"/>
      <c r="G98" s="414"/>
      <c r="H98" s="126"/>
    </row>
    <row r="99" spans="1:8" s="110" customFormat="1" ht="25.5" x14ac:dyDescent="0.2">
      <c r="A99" s="126"/>
      <c r="B99" s="53" t="s">
        <v>166</v>
      </c>
      <c r="C99" s="185" t="s">
        <v>369</v>
      </c>
      <c r="D99" s="69"/>
      <c r="E99" s="396" t="s">
        <v>803</v>
      </c>
      <c r="F99" s="392"/>
      <c r="G99" s="414"/>
      <c r="H99" s="126"/>
    </row>
    <row r="100" spans="1:8" s="110" customFormat="1" ht="25.5" x14ac:dyDescent="0.2">
      <c r="A100" s="126"/>
      <c r="B100" s="53" t="s">
        <v>167</v>
      </c>
      <c r="C100" s="185" t="s">
        <v>371</v>
      </c>
      <c r="D100" s="69"/>
      <c r="E100" s="396"/>
      <c r="F100" s="392"/>
      <c r="G100" s="414"/>
      <c r="H100" s="126"/>
    </row>
    <row r="101" spans="1:8" s="110" customFormat="1" ht="25.5" x14ac:dyDescent="0.2">
      <c r="A101" s="126"/>
      <c r="B101" s="53" t="s">
        <v>168</v>
      </c>
      <c r="C101" s="185" t="s">
        <v>374</v>
      </c>
      <c r="D101" s="69"/>
      <c r="E101" s="396" t="s">
        <v>804</v>
      </c>
      <c r="F101" s="392"/>
      <c r="G101" s="414"/>
      <c r="H101" s="126"/>
    </row>
    <row r="102" spans="1:8" s="110" customFormat="1" ht="25.5" x14ac:dyDescent="0.2">
      <c r="A102" s="126"/>
      <c r="B102" s="53" t="s">
        <v>169</v>
      </c>
      <c r="C102" s="185" t="s">
        <v>375</v>
      </c>
      <c r="D102" s="69"/>
      <c r="E102" s="396"/>
      <c r="F102" s="392"/>
      <c r="G102" s="414"/>
      <c r="H102" s="126"/>
    </row>
    <row r="103" spans="1:8" s="110" customFormat="1" ht="25.5" x14ac:dyDescent="0.2">
      <c r="A103" s="126"/>
      <c r="B103" s="53" t="s">
        <v>170</v>
      </c>
      <c r="C103" s="185" t="s">
        <v>378</v>
      </c>
      <c r="D103" s="69" t="s">
        <v>360</v>
      </c>
      <c r="E103" s="14" t="s">
        <v>805</v>
      </c>
      <c r="F103" s="392"/>
      <c r="G103" s="414"/>
      <c r="H103" s="126"/>
    </row>
    <row r="104" spans="1:8" s="110" customFormat="1" ht="39" thickBot="1" x14ac:dyDescent="0.25">
      <c r="A104" s="126"/>
      <c r="B104" s="240" t="s">
        <v>171</v>
      </c>
      <c r="C104" s="234" t="s">
        <v>380</v>
      </c>
      <c r="D104" s="241"/>
      <c r="E104" s="234" t="s">
        <v>806</v>
      </c>
      <c r="F104" s="399"/>
      <c r="G104" s="415"/>
      <c r="H104" s="126"/>
    </row>
    <row r="105" spans="1:8" s="110" customFormat="1" ht="12.75" customHeight="1" x14ac:dyDescent="0.2">
      <c r="A105" s="126"/>
      <c r="B105" s="73" t="s">
        <v>333</v>
      </c>
      <c r="C105" s="74"/>
      <c r="D105" s="74"/>
      <c r="E105" s="225" t="s">
        <v>775</v>
      </c>
      <c r="F105" s="225" t="s">
        <v>771</v>
      </c>
      <c r="G105" s="226" t="s">
        <v>772</v>
      </c>
      <c r="H105" s="126"/>
    </row>
    <row r="106" spans="1:8" s="110" customFormat="1" ht="13.5" customHeight="1" x14ac:dyDescent="0.2">
      <c r="A106" s="126"/>
      <c r="B106" s="54" t="s">
        <v>172</v>
      </c>
      <c r="C106" s="15" t="s">
        <v>382</v>
      </c>
      <c r="D106" s="182"/>
      <c r="E106" s="182"/>
      <c r="F106" s="392" t="s">
        <v>1051</v>
      </c>
      <c r="G106" s="397" t="s">
        <v>808</v>
      </c>
      <c r="H106" s="126"/>
    </row>
    <row r="107" spans="1:8" s="110" customFormat="1" ht="13.5" customHeight="1" x14ac:dyDescent="0.2">
      <c r="A107" s="126"/>
      <c r="B107" s="186" t="s">
        <v>173</v>
      </c>
      <c r="C107" s="15" t="s">
        <v>383</v>
      </c>
      <c r="D107" s="184"/>
      <c r="E107" s="183"/>
      <c r="F107" s="392"/>
      <c r="G107" s="397"/>
      <c r="H107" s="126"/>
    </row>
    <row r="108" spans="1:8" s="110" customFormat="1" ht="13.5" customHeight="1" x14ac:dyDescent="0.2">
      <c r="A108" s="126"/>
      <c r="B108" s="187" t="s">
        <v>174</v>
      </c>
      <c r="C108" s="15" t="s">
        <v>384</v>
      </c>
      <c r="D108" s="109"/>
      <c r="E108" s="183"/>
      <c r="F108" s="392"/>
      <c r="G108" s="397"/>
      <c r="H108" s="126"/>
    </row>
    <row r="109" spans="1:8" s="110" customFormat="1" ht="13.5" customHeight="1" x14ac:dyDescent="0.2">
      <c r="A109" s="126"/>
      <c r="B109" s="187" t="s">
        <v>175</v>
      </c>
      <c r="C109" s="15" t="s">
        <v>385</v>
      </c>
      <c r="D109" s="109"/>
      <c r="E109" s="183"/>
      <c r="F109" s="392"/>
      <c r="G109" s="397"/>
      <c r="H109" s="126"/>
    </row>
    <row r="110" spans="1:8" s="110" customFormat="1" ht="13.5" customHeight="1" x14ac:dyDescent="0.2">
      <c r="A110" s="126"/>
      <c r="B110" s="187" t="s">
        <v>176</v>
      </c>
      <c r="C110" s="15" t="s">
        <v>386</v>
      </c>
      <c r="D110" s="406" t="s">
        <v>976</v>
      </c>
      <c r="E110" s="183"/>
      <c r="F110" s="392"/>
      <c r="G110" s="397"/>
      <c r="H110" s="126"/>
    </row>
    <row r="111" spans="1:8" s="110" customFormat="1" ht="13.5" customHeight="1" x14ac:dyDescent="0.2">
      <c r="A111" s="126"/>
      <c r="B111" s="187" t="s">
        <v>177</v>
      </c>
      <c r="C111" s="15" t="s">
        <v>387</v>
      </c>
      <c r="D111" s="405"/>
      <c r="E111" s="183"/>
      <c r="F111" s="392"/>
      <c r="G111" s="397"/>
      <c r="H111" s="126"/>
    </row>
    <row r="112" spans="1:8" s="110" customFormat="1" ht="13.5" customHeight="1" x14ac:dyDescent="0.2">
      <c r="A112" s="126"/>
      <c r="B112" s="187" t="s">
        <v>178</v>
      </c>
      <c r="C112" s="15" t="s">
        <v>388</v>
      </c>
      <c r="D112" s="109"/>
      <c r="E112" s="183"/>
      <c r="F112" s="392"/>
      <c r="G112" s="397"/>
      <c r="H112" s="126"/>
    </row>
    <row r="113" spans="1:8" s="110" customFormat="1" ht="13.5" customHeight="1" x14ac:dyDescent="0.2">
      <c r="A113" s="126"/>
      <c r="B113" s="187" t="s">
        <v>179</v>
      </c>
      <c r="C113" s="15" t="s">
        <v>389</v>
      </c>
      <c r="D113" s="109"/>
      <c r="E113" s="183"/>
      <c r="F113" s="392"/>
      <c r="G113" s="397"/>
      <c r="H113" s="126"/>
    </row>
    <row r="114" spans="1:8" s="110" customFormat="1" ht="13.5" customHeight="1" x14ac:dyDescent="0.2">
      <c r="A114" s="126"/>
      <c r="B114" s="187" t="s">
        <v>180</v>
      </c>
      <c r="C114" s="15" t="s">
        <v>390</v>
      </c>
      <c r="D114" s="109"/>
      <c r="E114" s="183"/>
      <c r="F114" s="392"/>
      <c r="G114" s="397"/>
      <c r="H114" s="126"/>
    </row>
    <row r="115" spans="1:8" s="110" customFormat="1" ht="13.5" customHeight="1" x14ac:dyDescent="0.2">
      <c r="A115" s="126"/>
      <c r="B115" s="187" t="s">
        <v>181</v>
      </c>
      <c r="C115" s="15" t="s">
        <v>391</v>
      </c>
      <c r="D115" s="109"/>
      <c r="E115" s="183"/>
      <c r="F115" s="392"/>
      <c r="G115" s="397"/>
      <c r="H115" s="126"/>
    </row>
    <row r="116" spans="1:8" s="110" customFormat="1" ht="13.5" customHeight="1" x14ac:dyDescent="0.2">
      <c r="A116" s="126"/>
      <c r="B116" s="187" t="s">
        <v>182</v>
      </c>
      <c r="C116" s="15" t="s">
        <v>392</v>
      </c>
      <c r="D116" s="109"/>
      <c r="E116" s="183"/>
      <c r="F116" s="392"/>
      <c r="G116" s="397"/>
      <c r="H116" s="126"/>
    </row>
    <row r="117" spans="1:8" s="110" customFormat="1" ht="13.5" customHeight="1" x14ac:dyDescent="0.2">
      <c r="A117" s="126"/>
      <c r="B117" s="187" t="s">
        <v>183</v>
      </c>
      <c r="C117" s="15" t="s">
        <v>393</v>
      </c>
      <c r="D117" s="109"/>
      <c r="E117" s="183"/>
      <c r="F117" s="392"/>
      <c r="G117" s="397"/>
      <c r="H117" s="126"/>
    </row>
    <row r="118" spans="1:8" s="110" customFormat="1" ht="13.5" customHeight="1" x14ac:dyDescent="0.2">
      <c r="A118" s="126"/>
      <c r="B118" s="187" t="s">
        <v>184</v>
      </c>
      <c r="C118" s="15" t="s">
        <v>394</v>
      </c>
      <c r="D118" s="406" t="s">
        <v>977</v>
      </c>
      <c r="E118" s="183"/>
      <c r="F118" s="392"/>
      <c r="G118" s="397"/>
      <c r="H118" s="126"/>
    </row>
    <row r="119" spans="1:8" s="110" customFormat="1" ht="13.5" customHeight="1" x14ac:dyDescent="0.2">
      <c r="A119" s="126"/>
      <c r="B119" s="187" t="s">
        <v>185</v>
      </c>
      <c r="C119" s="15" t="s">
        <v>395</v>
      </c>
      <c r="D119" s="405"/>
      <c r="E119" s="183"/>
      <c r="F119" s="392"/>
      <c r="G119" s="397"/>
      <c r="H119" s="126"/>
    </row>
    <row r="120" spans="1:8" s="110" customFormat="1" ht="14.25" customHeight="1" x14ac:dyDescent="0.2">
      <c r="A120" s="126"/>
      <c r="B120" s="187" t="s">
        <v>186</v>
      </c>
      <c r="C120" s="188" t="s">
        <v>396</v>
      </c>
      <c r="D120" s="109" t="s">
        <v>974</v>
      </c>
      <c r="E120" s="183"/>
      <c r="F120" s="392"/>
      <c r="G120" s="397"/>
      <c r="H120" s="126"/>
    </row>
    <row r="121" spans="1:8" s="110" customFormat="1" ht="25.5" x14ac:dyDescent="0.2">
      <c r="A121" s="126"/>
      <c r="B121" s="187" t="s">
        <v>187</v>
      </c>
      <c r="C121" s="188" t="s">
        <v>397</v>
      </c>
      <c r="D121" s="109" t="s">
        <v>975</v>
      </c>
      <c r="E121" s="183"/>
      <c r="F121" s="392"/>
      <c r="G121" s="397"/>
      <c r="H121" s="126"/>
    </row>
    <row r="122" spans="1:8" s="110" customFormat="1" ht="38.25" x14ac:dyDescent="0.2">
      <c r="A122" s="126"/>
      <c r="B122" s="187" t="s">
        <v>188</v>
      </c>
      <c r="C122" s="188" t="s">
        <v>398</v>
      </c>
      <c r="D122" s="109"/>
      <c r="E122" s="183"/>
      <c r="F122" s="392"/>
      <c r="G122" s="397"/>
      <c r="H122" s="126"/>
    </row>
    <row r="123" spans="1:8" s="110" customFormat="1" ht="38.25" x14ac:dyDescent="0.2">
      <c r="A123" s="126"/>
      <c r="B123" s="187" t="s">
        <v>189</v>
      </c>
      <c r="C123" s="188" t="s">
        <v>399</v>
      </c>
      <c r="D123" s="109" t="s">
        <v>400</v>
      </c>
      <c r="E123" s="183"/>
      <c r="F123" s="392"/>
      <c r="G123" s="397"/>
      <c r="H123" s="126"/>
    </row>
    <row r="124" spans="1:8" s="110" customFormat="1" ht="26.25" thickBot="1" x14ac:dyDescent="0.25">
      <c r="A124" s="126"/>
      <c r="B124" s="194" t="s">
        <v>190</v>
      </c>
      <c r="C124" s="242" t="s">
        <v>401</v>
      </c>
      <c r="D124" s="243" t="s">
        <v>400</v>
      </c>
      <c r="E124" s="241"/>
      <c r="F124" s="399"/>
      <c r="G124" s="398"/>
      <c r="H124" s="126"/>
    </row>
    <row r="125" spans="1:8" s="110" customFormat="1" ht="12.75" customHeight="1" x14ac:dyDescent="0.2">
      <c r="A125" s="126"/>
      <c r="B125" s="73" t="s">
        <v>381</v>
      </c>
      <c r="C125" s="74"/>
      <c r="D125" s="74"/>
      <c r="E125" s="225" t="s">
        <v>775</v>
      </c>
      <c r="F125" s="225" t="s">
        <v>771</v>
      </c>
      <c r="G125" s="226" t="s">
        <v>772</v>
      </c>
      <c r="H125" s="126"/>
    </row>
    <row r="126" spans="1:8" s="110" customFormat="1" ht="12.75" customHeight="1" x14ac:dyDescent="0.2">
      <c r="A126" s="126"/>
      <c r="B126" s="54" t="s">
        <v>191</v>
      </c>
      <c r="C126" s="15" t="s">
        <v>402</v>
      </c>
      <c r="D126" s="395" t="s">
        <v>403</v>
      </c>
      <c r="E126" s="393" t="s">
        <v>809</v>
      </c>
      <c r="F126" s="392" t="s">
        <v>1122</v>
      </c>
      <c r="G126" s="397" t="s">
        <v>811</v>
      </c>
      <c r="H126" s="126"/>
    </row>
    <row r="127" spans="1:8" s="110" customFormat="1" ht="13.5" customHeight="1" x14ac:dyDescent="0.2">
      <c r="A127" s="126"/>
      <c r="B127" s="186" t="s">
        <v>192</v>
      </c>
      <c r="C127" s="15" t="s">
        <v>404</v>
      </c>
      <c r="D127" s="405"/>
      <c r="E127" s="396"/>
      <c r="F127" s="392"/>
      <c r="G127" s="414"/>
      <c r="H127" s="126"/>
    </row>
    <row r="128" spans="1:8" s="110" customFormat="1" ht="38.25" x14ac:dyDescent="0.2">
      <c r="A128" s="126"/>
      <c r="B128" s="187" t="s">
        <v>193</v>
      </c>
      <c r="C128" s="188" t="s">
        <v>1019</v>
      </c>
      <c r="D128" s="406" t="s">
        <v>409</v>
      </c>
      <c r="E128" s="424"/>
      <c r="F128" s="392"/>
      <c r="G128" s="414"/>
      <c r="H128" s="126"/>
    </row>
    <row r="129" spans="1:8" s="110" customFormat="1" ht="25.5" x14ac:dyDescent="0.2">
      <c r="A129" s="126"/>
      <c r="B129" s="187" t="s">
        <v>194</v>
      </c>
      <c r="C129" s="188" t="s">
        <v>405</v>
      </c>
      <c r="D129" s="395"/>
      <c r="E129" s="425"/>
      <c r="F129" s="392"/>
      <c r="G129" s="414"/>
      <c r="H129" s="126"/>
    </row>
    <row r="130" spans="1:8" s="110" customFormat="1" ht="25.5" x14ac:dyDescent="0.2">
      <c r="A130" s="126"/>
      <c r="B130" s="187" t="s">
        <v>195</v>
      </c>
      <c r="C130" s="235" t="s">
        <v>406</v>
      </c>
      <c r="D130" s="395"/>
      <c r="E130" s="426"/>
      <c r="F130" s="392"/>
      <c r="G130" s="414"/>
      <c r="H130" s="126"/>
    </row>
    <row r="131" spans="1:8" s="283" customFormat="1" ht="51" x14ac:dyDescent="0.2">
      <c r="A131" s="291"/>
      <c r="B131" s="187" t="s">
        <v>1108</v>
      </c>
      <c r="C131" s="14" t="s">
        <v>1112</v>
      </c>
      <c r="D131" s="349"/>
      <c r="E131" s="391" t="s">
        <v>806</v>
      </c>
      <c r="F131" s="392"/>
      <c r="G131" s="414"/>
      <c r="H131" s="291"/>
    </row>
    <row r="132" spans="1:8" s="283" customFormat="1" ht="66" customHeight="1" x14ac:dyDescent="0.2">
      <c r="A132" s="291"/>
      <c r="B132" s="187" t="s">
        <v>1109</v>
      </c>
      <c r="C132" s="14" t="s">
        <v>1113</v>
      </c>
      <c r="D132" s="349"/>
      <c r="E132" s="393"/>
      <c r="F132" s="392"/>
      <c r="G132" s="414"/>
      <c r="H132" s="291"/>
    </row>
    <row r="133" spans="1:8" s="110" customFormat="1" ht="13.5" customHeight="1" x14ac:dyDescent="0.2">
      <c r="A133" s="126"/>
      <c r="B133" s="187" t="s">
        <v>196</v>
      </c>
      <c r="C133" s="15" t="s">
        <v>407</v>
      </c>
      <c r="D133" s="350"/>
      <c r="E133" s="396" t="s">
        <v>810</v>
      </c>
      <c r="F133" s="392"/>
      <c r="G133" s="414"/>
      <c r="H133" s="126"/>
    </row>
    <row r="134" spans="1:8" s="110" customFormat="1" ht="13.5" customHeight="1" x14ac:dyDescent="0.2">
      <c r="A134" s="126"/>
      <c r="B134" s="187" t="s">
        <v>197</v>
      </c>
      <c r="C134" s="15" t="s">
        <v>408</v>
      </c>
      <c r="D134" s="109"/>
      <c r="E134" s="396"/>
      <c r="F134" s="392"/>
      <c r="G134" s="414"/>
      <c r="H134" s="126"/>
    </row>
    <row r="135" spans="1:8" s="110" customFormat="1" ht="38.25" x14ac:dyDescent="0.2">
      <c r="A135" s="126"/>
      <c r="B135" s="187" t="s">
        <v>198</v>
      </c>
      <c r="C135" s="188" t="s">
        <v>988</v>
      </c>
      <c r="D135" s="406" t="s">
        <v>995</v>
      </c>
      <c r="E135" s="394"/>
      <c r="F135" s="392"/>
      <c r="G135" s="414"/>
      <c r="H135" s="126"/>
    </row>
    <row r="136" spans="1:8" s="110" customFormat="1" ht="38.25" x14ac:dyDescent="0.2">
      <c r="A136" s="126"/>
      <c r="B136" s="187" t="s">
        <v>199</v>
      </c>
      <c r="C136" s="188" t="s">
        <v>989</v>
      </c>
      <c r="D136" s="395"/>
      <c r="E136" s="395"/>
      <c r="F136" s="392"/>
      <c r="G136" s="414"/>
      <c r="H136" s="126"/>
    </row>
    <row r="137" spans="1:8" s="110" customFormat="1" ht="38.25" x14ac:dyDescent="0.2">
      <c r="A137" s="126"/>
      <c r="B137" s="187" t="s">
        <v>200</v>
      </c>
      <c r="C137" s="188" t="s">
        <v>990</v>
      </c>
      <c r="D137" s="395"/>
      <c r="E137" s="395"/>
      <c r="F137" s="392"/>
      <c r="G137" s="414"/>
      <c r="H137" s="126"/>
    </row>
    <row r="138" spans="1:8" s="110" customFormat="1" ht="38.25" x14ac:dyDescent="0.2">
      <c r="A138" s="126"/>
      <c r="B138" s="187" t="s">
        <v>201</v>
      </c>
      <c r="C138" s="188" t="s">
        <v>991</v>
      </c>
      <c r="D138" s="395"/>
      <c r="E138" s="395"/>
      <c r="F138" s="392"/>
      <c r="G138" s="414"/>
      <c r="H138" s="126"/>
    </row>
    <row r="139" spans="1:8" s="110" customFormat="1" ht="38.25" x14ac:dyDescent="0.2">
      <c r="A139" s="126"/>
      <c r="B139" s="187" t="s">
        <v>202</v>
      </c>
      <c r="C139" s="188" t="s">
        <v>992</v>
      </c>
      <c r="D139" s="395"/>
      <c r="E139" s="395"/>
      <c r="F139" s="392"/>
      <c r="G139" s="414"/>
      <c r="H139" s="126"/>
    </row>
    <row r="140" spans="1:8" s="110" customFormat="1" ht="51" x14ac:dyDescent="0.2">
      <c r="A140" s="126"/>
      <c r="B140" s="187" t="s">
        <v>203</v>
      </c>
      <c r="C140" s="188" t="s">
        <v>993</v>
      </c>
      <c r="D140" s="395"/>
      <c r="E140" s="395"/>
      <c r="F140" s="392"/>
      <c r="G140" s="414"/>
      <c r="H140" s="126"/>
    </row>
    <row r="141" spans="1:8" s="110" customFormat="1" ht="51.75" thickBot="1" x14ac:dyDescent="0.25">
      <c r="A141" s="126"/>
      <c r="B141" s="194" t="s">
        <v>204</v>
      </c>
      <c r="C141" s="242" t="s">
        <v>994</v>
      </c>
      <c r="D141" s="403"/>
      <c r="E141" s="403"/>
      <c r="F141" s="399"/>
      <c r="G141" s="415"/>
      <c r="H141" s="126"/>
    </row>
    <row r="142" spans="1:8" s="110" customFormat="1" ht="12.75" customHeight="1" x14ac:dyDescent="0.2">
      <c r="A142" s="126"/>
      <c r="B142" s="73" t="s">
        <v>25</v>
      </c>
      <c r="C142" s="74"/>
      <c r="D142" s="74"/>
      <c r="E142" s="225" t="s">
        <v>775</v>
      </c>
      <c r="F142" s="225" t="s">
        <v>771</v>
      </c>
      <c r="G142" s="226" t="s">
        <v>772</v>
      </c>
      <c r="H142" s="126"/>
    </row>
    <row r="143" spans="1:8" s="110" customFormat="1" ht="24.75" customHeight="1" x14ac:dyDescent="0.2">
      <c r="A143" s="126"/>
      <c r="B143" s="54" t="s">
        <v>500</v>
      </c>
      <c r="C143" s="15" t="s">
        <v>527</v>
      </c>
      <c r="D143" s="395" t="s">
        <v>591</v>
      </c>
      <c r="E143" s="392"/>
      <c r="F143" s="416" t="s">
        <v>876</v>
      </c>
      <c r="G143" s="418" t="s">
        <v>1098</v>
      </c>
      <c r="H143" s="126"/>
    </row>
    <row r="144" spans="1:8" s="110" customFormat="1" ht="13.5" customHeight="1" x14ac:dyDescent="0.2">
      <c r="A144" s="126"/>
      <c r="B144" s="186" t="s">
        <v>512</v>
      </c>
      <c r="C144" s="15" t="s">
        <v>528</v>
      </c>
      <c r="D144" s="395"/>
      <c r="E144" s="392"/>
      <c r="F144" s="416"/>
      <c r="G144" s="418"/>
      <c r="H144" s="126"/>
    </row>
    <row r="145" spans="1:8" s="110" customFormat="1" ht="39" customHeight="1" x14ac:dyDescent="0.2">
      <c r="A145" s="126"/>
      <c r="B145" s="187" t="s">
        <v>513</v>
      </c>
      <c r="C145" s="15" t="s">
        <v>949</v>
      </c>
      <c r="D145" s="395"/>
      <c r="E145" s="392"/>
      <c r="F145" s="416"/>
      <c r="G145" s="418"/>
      <c r="H145" s="126"/>
    </row>
    <row r="146" spans="1:8" s="110" customFormat="1" ht="25.5" x14ac:dyDescent="0.2">
      <c r="A146" s="126"/>
      <c r="B146" s="187" t="s">
        <v>514</v>
      </c>
      <c r="C146" s="15" t="s">
        <v>529</v>
      </c>
      <c r="D146" s="395"/>
      <c r="E146" s="392"/>
      <c r="F146" s="416"/>
      <c r="G146" s="418"/>
      <c r="H146" s="126"/>
    </row>
    <row r="147" spans="1:8" s="110" customFormat="1" ht="13.5" customHeight="1" x14ac:dyDescent="0.2">
      <c r="A147" s="126"/>
      <c r="B147" s="187" t="s">
        <v>515</v>
      </c>
      <c r="C147" s="15" t="s">
        <v>530</v>
      </c>
      <c r="D147" s="395"/>
      <c r="E147" s="392"/>
      <c r="F147" s="416"/>
      <c r="G147" s="418"/>
      <c r="H147" s="126"/>
    </row>
    <row r="148" spans="1:8" s="110" customFormat="1" ht="38.25" x14ac:dyDescent="0.2">
      <c r="A148" s="126"/>
      <c r="B148" s="187" t="s">
        <v>516</v>
      </c>
      <c r="C148" s="15" t="s">
        <v>1013</v>
      </c>
      <c r="D148" s="405"/>
      <c r="E148" s="427"/>
      <c r="F148" s="416"/>
      <c r="G148" s="418"/>
      <c r="H148" s="126"/>
    </row>
    <row r="149" spans="1:8" s="110" customFormat="1" ht="13.5" customHeight="1" x14ac:dyDescent="0.2">
      <c r="A149" s="126"/>
      <c r="B149" s="187" t="s">
        <v>517</v>
      </c>
      <c r="C149" s="15" t="s">
        <v>531</v>
      </c>
      <c r="D149" s="109"/>
      <c r="E149" s="188"/>
      <c r="F149" s="416"/>
      <c r="G149" s="418"/>
      <c r="H149" s="126"/>
    </row>
    <row r="150" spans="1:8" s="110" customFormat="1" ht="27" customHeight="1" x14ac:dyDescent="0.2">
      <c r="A150" s="126"/>
      <c r="B150" s="187" t="s">
        <v>518</v>
      </c>
      <c r="C150" s="15" t="s">
        <v>532</v>
      </c>
      <c r="D150" s="406" t="s">
        <v>579</v>
      </c>
      <c r="E150" s="401"/>
      <c r="F150" s="416"/>
      <c r="G150" s="418"/>
      <c r="H150" s="126"/>
    </row>
    <row r="151" spans="1:8" s="110" customFormat="1" ht="39.75" customHeight="1" x14ac:dyDescent="0.2">
      <c r="A151" s="126"/>
      <c r="B151" s="187" t="s">
        <v>519</v>
      </c>
      <c r="C151" s="15" t="s">
        <v>533</v>
      </c>
      <c r="D151" s="405"/>
      <c r="E151" s="427"/>
      <c r="F151" s="416"/>
      <c r="G151" s="418"/>
      <c r="H151" s="126"/>
    </row>
    <row r="152" spans="1:8" s="110" customFormat="1" ht="25.5" x14ac:dyDescent="0.2">
      <c r="A152" s="126"/>
      <c r="B152" s="187" t="s">
        <v>520</v>
      </c>
      <c r="C152" s="15" t="s">
        <v>970</v>
      </c>
      <c r="D152" s="109"/>
      <c r="E152" s="188"/>
      <c r="F152" s="416"/>
      <c r="G152" s="418"/>
      <c r="H152" s="126"/>
    </row>
    <row r="153" spans="1:8" s="110" customFormat="1" ht="25.5" x14ac:dyDescent="0.2">
      <c r="A153" s="126"/>
      <c r="B153" s="187" t="s">
        <v>971</v>
      </c>
      <c r="C153" s="15" t="s">
        <v>972</v>
      </c>
      <c r="D153" s="109" t="s">
        <v>973</v>
      </c>
      <c r="E153" s="188"/>
      <c r="F153" s="416"/>
      <c r="G153" s="418"/>
      <c r="H153" s="126"/>
    </row>
    <row r="154" spans="1:8" s="110" customFormat="1" ht="25.5" x14ac:dyDescent="0.2">
      <c r="A154" s="126"/>
      <c r="B154" s="187" t="s">
        <v>540</v>
      </c>
      <c r="C154" s="15" t="s">
        <v>541</v>
      </c>
      <c r="D154" s="109"/>
      <c r="E154" s="188"/>
      <c r="F154" s="416"/>
      <c r="G154" s="418"/>
      <c r="H154" s="126"/>
    </row>
    <row r="155" spans="1:8" s="110" customFormat="1" ht="25.5" x14ac:dyDescent="0.2">
      <c r="A155" s="126"/>
      <c r="B155" s="187" t="s">
        <v>522</v>
      </c>
      <c r="C155" s="15" t="s">
        <v>534</v>
      </c>
      <c r="D155" s="109" t="s">
        <v>1017</v>
      </c>
      <c r="E155" s="188"/>
      <c r="F155" s="416"/>
      <c r="G155" s="418"/>
      <c r="H155" s="126"/>
    </row>
    <row r="156" spans="1:8" s="110" customFormat="1" ht="25.5" x14ac:dyDescent="0.2">
      <c r="A156" s="126"/>
      <c r="B156" s="187" t="s">
        <v>524</v>
      </c>
      <c r="C156" s="15" t="s">
        <v>535</v>
      </c>
      <c r="D156" s="223" t="s">
        <v>1018</v>
      </c>
      <c r="E156" s="235"/>
      <c r="F156" s="416"/>
      <c r="G156" s="418"/>
      <c r="H156" s="126"/>
    </row>
    <row r="157" spans="1:8" s="110" customFormat="1" ht="13.5" customHeight="1" x14ac:dyDescent="0.2">
      <c r="A157" s="126"/>
      <c r="B157" s="187" t="s">
        <v>602</v>
      </c>
      <c r="C157" s="222" t="s">
        <v>536</v>
      </c>
      <c r="D157" s="224"/>
      <c r="E157" s="236"/>
      <c r="F157" s="416"/>
      <c r="G157" s="418"/>
      <c r="H157" s="126"/>
    </row>
    <row r="158" spans="1:8" s="110" customFormat="1" ht="25.5" x14ac:dyDescent="0.2">
      <c r="A158" s="126"/>
      <c r="B158" s="187" t="s">
        <v>525</v>
      </c>
      <c r="C158" s="188" t="s">
        <v>537</v>
      </c>
      <c r="D158" s="109" t="s">
        <v>1012</v>
      </c>
      <c r="E158" s="199"/>
      <c r="F158" s="416"/>
      <c r="G158" s="418"/>
      <c r="H158" s="126"/>
    </row>
    <row r="159" spans="1:8" s="110" customFormat="1" ht="38.25" x14ac:dyDescent="0.2">
      <c r="A159" s="126"/>
      <c r="B159" s="187" t="s">
        <v>526</v>
      </c>
      <c r="C159" s="188" t="s">
        <v>1011</v>
      </c>
      <c r="D159" s="223" t="s">
        <v>1016</v>
      </c>
      <c r="E159" s="188"/>
      <c r="F159" s="416"/>
      <c r="G159" s="418"/>
      <c r="H159" s="126"/>
    </row>
    <row r="160" spans="1:8" s="110" customFormat="1" ht="25.5" x14ac:dyDescent="0.2">
      <c r="A160" s="126"/>
      <c r="B160" s="187" t="s">
        <v>603</v>
      </c>
      <c r="C160" s="188" t="s">
        <v>597</v>
      </c>
      <c r="D160" s="109"/>
      <c r="E160" s="188"/>
      <c r="F160" s="416"/>
      <c r="G160" s="418"/>
      <c r="H160" s="126"/>
    </row>
    <row r="161" spans="1:8" s="283" customFormat="1" ht="25.5" x14ac:dyDescent="0.2">
      <c r="A161" s="291"/>
      <c r="B161" s="293" t="s">
        <v>1097</v>
      </c>
      <c r="C161" s="287" t="s">
        <v>1100</v>
      </c>
      <c r="D161" s="339" t="s">
        <v>1099</v>
      </c>
      <c r="E161" s="308"/>
      <c r="F161" s="416"/>
      <c r="G161" s="418"/>
      <c r="H161" s="291"/>
    </row>
    <row r="162" spans="1:8" s="283" customFormat="1" ht="51" x14ac:dyDescent="0.2">
      <c r="A162" s="291"/>
      <c r="B162" s="293" t="s">
        <v>1101</v>
      </c>
      <c r="C162" s="344" t="s">
        <v>1102</v>
      </c>
      <c r="D162" s="342" t="s">
        <v>1099</v>
      </c>
      <c r="E162" s="343"/>
      <c r="F162" s="416"/>
      <c r="G162" s="418"/>
      <c r="H162" s="291"/>
    </row>
    <row r="163" spans="1:8" s="110" customFormat="1" ht="14.25" customHeight="1" thickBot="1" x14ac:dyDescent="0.25">
      <c r="A163" s="126"/>
      <c r="B163" s="194" t="s">
        <v>521</v>
      </c>
      <c r="C163" s="242" t="s">
        <v>539</v>
      </c>
      <c r="D163" s="243"/>
      <c r="E163" s="242"/>
      <c r="F163" s="417"/>
      <c r="G163" s="419"/>
      <c r="H163" s="126"/>
    </row>
    <row r="164" spans="1:8" s="110" customFormat="1" ht="12.75" customHeight="1" x14ac:dyDescent="0.2">
      <c r="A164" s="126"/>
      <c r="B164" s="73" t="s">
        <v>410</v>
      </c>
      <c r="C164" s="74"/>
      <c r="D164" s="74"/>
      <c r="E164" s="225" t="s">
        <v>775</v>
      </c>
      <c r="F164" s="225" t="s">
        <v>771</v>
      </c>
      <c r="G164" s="226" t="s">
        <v>772</v>
      </c>
      <c r="H164" s="126"/>
    </row>
    <row r="165" spans="1:8" s="110" customFormat="1" ht="91.5" customHeight="1" x14ac:dyDescent="0.2">
      <c r="A165" s="126"/>
      <c r="B165" s="198" t="s">
        <v>580</v>
      </c>
      <c r="C165" s="199" t="s">
        <v>527</v>
      </c>
      <c r="D165" s="214" t="s">
        <v>591</v>
      </c>
      <c r="E165" s="214"/>
      <c r="F165" s="392" t="s">
        <v>882</v>
      </c>
      <c r="G165" s="397" t="s">
        <v>877</v>
      </c>
      <c r="H165" s="126"/>
    </row>
    <row r="166" spans="1:8" s="110" customFormat="1" ht="39" customHeight="1" x14ac:dyDescent="0.2">
      <c r="A166" s="126"/>
      <c r="B166" s="201" t="s">
        <v>581</v>
      </c>
      <c r="C166" s="15" t="s">
        <v>593</v>
      </c>
      <c r="D166" s="406" t="s">
        <v>592</v>
      </c>
      <c r="E166" s="406"/>
      <c r="F166" s="392"/>
      <c r="G166" s="397"/>
      <c r="H166" s="126"/>
    </row>
    <row r="167" spans="1:8" s="110" customFormat="1" ht="38.25" x14ac:dyDescent="0.2">
      <c r="A167" s="126"/>
      <c r="B167" s="201" t="s">
        <v>582</v>
      </c>
      <c r="C167" s="15" t="s">
        <v>947</v>
      </c>
      <c r="D167" s="395"/>
      <c r="E167" s="395"/>
      <c r="F167" s="392"/>
      <c r="G167" s="397"/>
      <c r="H167" s="126"/>
    </row>
    <row r="168" spans="1:8" s="110" customFormat="1" ht="38.25" x14ac:dyDescent="0.2">
      <c r="A168" s="126"/>
      <c r="B168" s="201" t="s">
        <v>583</v>
      </c>
      <c r="C168" s="15" t="s">
        <v>948</v>
      </c>
      <c r="D168" s="405"/>
      <c r="E168" s="405"/>
      <c r="F168" s="392"/>
      <c r="G168" s="397"/>
      <c r="H168" s="126"/>
    </row>
    <row r="169" spans="1:8" s="110" customFormat="1" ht="25.5" x14ac:dyDescent="0.2">
      <c r="A169" s="126"/>
      <c r="B169" s="201" t="s">
        <v>584</v>
      </c>
      <c r="C169" s="15" t="s">
        <v>970</v>
      </c>
      <c r="D169" s="109"/>
      <c r="E169" s="109"/>
      <c r="F169" s="392"/>
      <c r="G169" s="397"/>
      <c r="H169" s="126"/>
    </row>
    <row r="170" spans="1:8" s="110" customFormat="1" ht="25.5" x14ac:dyDescent="0.2">
      <c r="A170" s="126"/>
      <c r="B170" s="202" t="s">
        <v>585</v>
      </c>
      <c r="C170" s="15" t="s">
        <v>594</v>
      </c>
      <c r="D170" s="200"/>
      <c r="E170" s="200"/>
      <c r="F170" s="392"/>
      <c r="G170" s="397"/>
      <c r="H170" s="126"/>
    </row>
    <row r="171" spans="1:8" s="110" customFormat="1" ht="25.5" x14ac:dyDescent="0.2">
      <c r="A171" s="126"/>
      <c r="B171" s="197" t="s">
        <v>586</v>
      </c>
      <c r="C171" s="15" t="s">
        <v>534</v>
      </c>
      <c r="D171" s="109" t="s">
        <v>1014</v>
      </c>
      <c r="E171" s="109"/>
      <c r="F171" s="392"/>
      <c r="G171" s="397"/>
      <c r="H171" s="126"/>
    </row>
    <row r="172" spans="1:8" s="110" customFormat="1" ht="25.5" x14ac:dyDescent="0.2">
      <c r="A172" s="126"/>
      <c r="B172" s="197" t="s">
        <v>587</v>
      </c>
      <c r="C172" s="15" t="s">
        <v>535</v>
      </c>
      <c r="D172" s="203" t="s">
        <v>1015</v>
      </c>
      <c r="E172" s="203"/>
      <c r="F172" s="392"/>
      <c r="G172" s="397"/>
      <c r="H172" s="126"/>
    </row>
    <row r="173" spans="1:8" s="110" customFormat="1" ht="25.5" x14ac:dyDescent="0.2">
      <c r="A173" s="126"/>
      <c r="B173" s="197" t="s">
        <v>604</v>
      </c>
      <c r="C173" s="188" t="s">
        <v>595</v>
      </c>
      <c r="D173" s="204"/>
      <c r="E173" s="204"/>
      <c r="F173" s="392"/>
      <c r="G173" s="397"/>
      <c r="H173" s="126"/>
    </row>
    <row r="174" spans="1:8" s="110" customFormat="1" ht="25.5" x14ac:dyDescent="0.2">
      <c r="A174" s="126"/>
      <c r="B174" s="197" t="s">
        <v>605</v>
      </c>
      <c r="C174" s="188" t="s">
        <v>596</v>
      </c>
      <c r="D174" s="109"/>
      <c r="E174" s="109"/>
      <c r="F174" s="392"/>
      <c r="G174" s="397"/>
      <c r="H174" s="126"/>
    </row>
    <row r="175" spans="1:8" s="110" customFormat="1" ht="25.5" x14ac:dyDescent="0.2">
      <c r="A175" s="126"/>
      <c r="B175" s="197" t="s">
        <v>588</v>
      </c>
      <c r="C175" s="188" t="s">
        <v>537</v>
      </c>
      <c r="D175" s="109" t="s">
        <v>1014</v>
      </c>
      <c r="E175" s="109"/>
      <c r="F175" s="392"/>
      <c r="G175" s="397"/>
      <c r="H175" s="126"/>
    </row>
    <row r="176" spans="1:8" s="110" customFormat="1" ht="25.5" x14ac:dyDescent="0.2">
      <c r="A176" s="126"/>
      <c r="B176" s="197" t="s">
        <v>589</v>
      </c>
      <c r="C176" s="188" t="s">
        <v>538</v>
      </c>
      <c r="D176" s="203" t="s">
        <v>1015</v>
      </c>
      <c r="E176" s="109"/>
      <c r="F176" s="392"/>
      <c r="G176" s="397"/>
      <c r="H176" s="126"/>
    </row>
    <row r="177" spans="1:8" s="110" customFormat="1" ht="25.5" x14ac:dyDescent="0.2">
      <c r="A177" s="126"/>
      <c r="B177" s="197" t="s">
        <v>606</v>
      </c>
      <c r="C177" s="188" t="s">
        <v>598</v>
      </c>
      <c r="D177" s="109"/>
      <c r="E177" s="109"/>
      <c r="F177" s="392"/>
      <c r="G177" s="397"/>
      <c r="H177" s="126"/>
    </row>
    <row r="178" spans="1:8" s="110" customFormat="1" ht="25.5" x14ac:dyDescent="0.2">
      <c r="A178" s="126"/>
      <c r="B178" s="197" t="s">
        <v>607</v>
      </c>
      <c r="C178" s="188" t="s">
        <v>599</v>
      </c>
      <c r="D178" s="109"/>
      <c r="E178" s="109"/>
      <c r="F178" s="392"/>
      <c r="G178" s="397"/>
      <c r="H178" s="126"/>
    </row>
    <row r="179" spans="1:8" s="110" customFormat="1" ht="26.25" thickBot="1" x14ac:dyDescent="0.25">
      <c r="A179" s="126"/>
      <c r="B179" s="244" t="s">
        <v>590</v>
      </c>
      <c r="C179" s="242" t="s">
        <v>600</v>
      </c>
      <c r="D179" s="243" t="s">
        <v>601</v>
      </c>
      <c r="E179" s="243"/>
      <c r="F179" s="399"/>
      <c r="G179" s="398"/>
      <c r="H179" s="126"/>
    </row>
    <row r="180" spans="1:8" s="110" customFormat="1" ht="12.75" customHeight="1" x14ac:dyDescent="0.2">
      <c r="A180" s="126"/>
      <c r="B180" s="73" t="s">
        <v>411</v>
      </c>
      <c r="C180" s="74"/>
      <c r="D180" s="74"/>
      <c r="E180" s="225" t="s">
        <v>775</v>
      </c>
      <c r="F180" s="225" t="s">
        <v>771</v>
      </c>
      <c r="G180" s="226" t="s">
        <v>772</v>
      </c>
    </row>
    <row r="181" spans="1:8" s="110" customFormat="1" ht="25.5" customHeight="1" x14ac:dyDescent="0.2">
      <c r="A181" s="126"/>
      <c r="B181" s="54" t="s">
        <v>205</v>
      </c>
      <c r="C181" s="15" t="s">
        <v>412</v>
      </c>
      <c r="D181" s="395" t="s">
        <v>996</v>
      </c>
      <c r="E181" s="393" t="s">
        <v>812</v>
      </c>
      <c r="F181" s="392" t="s">
        <v>1057</v>
      </c>
      <c r="G181" s="397" t="s">
        <v>814</v>
      </c>
    </row>
    <row r="182" spans="1:8" s="110" customFormat="1" ht="38.25" x14ac:dyDescent="0.2">
      <c r="A182" s="126"/>
      <c r="B182" s="54" t="s">
        <v>206</v>
      </c>
      <c r="C182" s="15" t="s">
        <v>413</v>
      </c>
      <c r="D182" s="395"/>
      <c r="E182" s="396"/>
      <c r="F182" s="392"/>
      <c r="G182" s="397"/>
    </row>
    <row r="183" spans="1:8" s="110" customFormat="1" ht="38.25" x14ac:dyDescent="0.2">
      <c r="A183" s="126"/>
      <c r="B183" s="54" t="s">
        <v>207</v>
      </c>
      <c r="C183" s="15" t="s">
        <v>414</v>
      </c>
      <c r="D183" s="402"/>
      <c r="E183" s="396"/>
      <c r="F183" s="392"/>
      <c r="G183" s="397"/>
    </row>
    <row r="184" spans="1:8" s="110" customFormat="1" ht="25.5" x14ac:dyDescent="0.2">
      <c r="A184" s="126"/>
      <c r="B184" s="54" t="s">
        <v>208</v>
      </c>
      <c r="C184" s="15" t="s">
        <v>415</v>
      </c>
      <c r="D184" s="394" t="s">
        <v>608</v>
      </c>
      <c r="E184" s="396" t="s">
        <v>813</v>
      </c>
      <c r="F184" s="392"/>
      <c r="G184" s="397"/>
    </row>
    <row r="185" spans="1:8" s="110" customFormat="1" ht="143.25" customHeight="1" x14ac:dyDescent="0.2">
      <c r="A185" s="126"/>
      <c r="B185" s="54" t="s">
        <v>209</v>
      </c>
      <c r="C185" s="15" t="s">
        <v>416</v>
      </c>
      <c r="D185" s="402"/>
      <c r="E185" s="396"/>
      <c r="F185" s="392"/>
      <c r="G185" s="397"/>
    </row>
    <row r="186" spans="1:8" s="110" customFormat="1" ht="38.25" x14ac:dyDescent="0.2">
      <c r="A186" s="126"/>
      <c r="B186" s="54" t="s">
        <v>210</v>
      </c>
      <c r="C186" s="15" t="s">
        <v>417</v>
      </c>
      <c r="D186" s="182"/>
      <c r="E186" s="14"/>
      <c r="F186" s="392"/>
      <c r="G186" s="397"/>
    </row>
    <row r="187" spans="1:8" s="110" customFormat="1" ht="38.25" x14ac:dyDescent="0.2">
      <c r="A187" s="126"/>
      <c r="B187" s="54" t="s">
        <v>211</v>
      </c>
      <c r="C187" s="15" t="s">
        <v>418</v>
      </c>
      <c r="D187" s="182" t="s">
        <v>420</v>
      </c>
      <c r="E187" s="14"/>
      <c r="F187" s="392"/>
      <c r="G187" s="397"/>
    </row>
    <row r="188" spans="1:8" s="110" customFormat="1" ht="39" thickBot="1" x14ac:dyDescent="0.25">
      <c r="A188" s="126"/>
      <c r="B188" s="245" t="s">
        <v>212</v>
      </c>
      <c r="C188" s="232" t="s">
        <v>419</v>
      </c>
      <c r="D188" s="246" t="s">
        <v>400</v>
      </c>
      <c r="E188" s="234"/>
      <c r="F188" s="399"/>
      <c r="G188" s="398"/>
    </row>
    <row r="189" spans="1:8" s="110" customFormat="1" ht="12.75" customHeight="1" x14ac:dyDescent="0.2">
      <c r="A189" s="126"/>
      <c r="B189" s="73" t="s">
        <v>421</v>
      </c>
      <c r="C189" s="74"/>
      <c r="D189" s="74"/>
      <c r="E189" s="225" t="s">
        <v>775</v>
      </c>
      <c r="F189" s="225" t="s">
        <v>771</v>
      </c>
      <c r="G189" s="226" t="s">
        <v>772</v>
      </c>
      <c r="H189" s="126"/>
    </row>
    <row r="190" spans="1:8" s="110" customFormat="1" ht="39" customHeight="1" x14ac:dyDescent="0.2">
      <c r="A190" s="126"/>
      <c r="B190" s="54" t="s">
        <v>213</v>
      </c>
      <c r="C190" s="15" t="s">
        <v>422</v>
      </c>
      <c r="D190" s="395" t="s">
        <v>428</v>
      </c>
      <c r="E190" s="393" t="s">
        <v>815</v>
      </c>
      <c r="F190" s="392" t="s">
        <v>1091</v>
      </c>
      <c r="G190" s="397" t="s">
        <v>819</v>
      </c>
      <c r="H190" s="126"/>
    </row>
    <row r="191" spans="1:8" s="110" customFormat="1" ht="25.5" x14ac:dyDescent="0.2">
      <c r="A191" s="126"/>
      <c r="B191" s="54" t="s">
        <v>214</v>
      </c>
      <c r="C191" s="15" t="s">
        <v>423</v>
      </c>
      <c r="D191" s="395"/>
      <c r="E191" s="396"/>
      <c r="F191" s="392"/>
      <c r="G191" s="397"/>
      <c r="H191" s="126"/>
    </row>
    <row r="192" spans="1:8" s="110" customFormat="1" ht="25.5" x14ac:dyDescent="0.2">
      <c r="A192" s="126"/>
      <c r="B192" s="54" t="s">
        <v>215</v>
      </c>
      <c r="C192" s="15" t="s">
        <v>424</v>
      </c>
      <c r="D192" s="395"/>
      <c r="E192" s="396"/>
      <c r="F192" s="392"/>
      <c r="G192" s="397"/>
      <c r="H192" s="126"/>
    </row>
    <row r="193" spans="1:8" s="110" customFormat="1" ht="25.5" x14ac:dyDescent="0.2">
      <c r="A193" s="126"/>
      <c r="B193" s="54" t="s">
        <v>216</v>
      </c>
      <c r="C193" s="15" t="s">
        <v>425</v>
      </c>
      <c r="D193" s="395"/>
      <c r="E193" s="396" t="s">
        <v>816</v>
      </c>
      <c r="F193" s="392"/>
      <c r="G193" s="397"/>
      <c r="H193" s="126"/>
    </row>
    <row r="194" spans="1:8" s="110" customFormat="1" ht="25.5" x14ac:dyDescent="0.2">
      <c r="A194" s="126"/>
      <c r="B194" s="54" t="s">
        <v>217</v>
      </c>
      <c r="C194" s="15" t="s">
        <v>426</v>
      </c>
      <c r="D194" s="395"/>
      <c r="E194" s="396"/>
      <c r="F194" s="392"/>
      <c r="G194" s="397"/>
      <c r="H194" s="126"/>
    </row>
    <row r="195" spans="1:8" s="110" customFormat="1" ht="25.5" x14ac:dyDescent="0.2">
      <c r="A195" s="126"/>
      <c r="B195" s="54" t="s">
        <v>218</v>
      </c>
      <c r="C195" s="15" t="s">
        <v>427</v>
      </c>
      <c r="D195" s="395"/>
      <c r="E195" s="396" t="s">
        <v>815</v>
      </c>
      <c r="F195" s="392"/>
      <c r="G195" s="397"/>
      <c r="H195" s="126"/>
    </row>
    <row r="196" spans="1:8" s="110" customFormat="1" ht="38.25" x14ac:dyDescent="0.2">
      <c r="A196" s="126"/>
      <c r="B196" s="54" t="s">
        <v>249</v>
      </c>
      <c r="C196" s="15" t="s">
        <v>429</v>
      </c>
      <c r="D196" s="395"/>
      <c r="E196" s="396"/>
      <c r="F196" s="392"/>
      <c r="G196" s="397"/>
      <c r="H196" s="126"/>
    </row>
    <row r="197" spans="1:8" s="110" customFormat="1" ht="38.25" x14ac:dyDescent="0.2">
      <c r="A197" s="126"/>
      <c r="B197" s="54" t="s">
        <v>250</v>
      </c>
      <c r="C197" s="15" t="s">
        <v>430</v>
      </c>
      <c r="D197" s="395"/>
      <c r="E197" s="396"/>
      <c r="F197" s="392"/>
      <c r="G197" s="397"/>
      <c r="H197" s="126"/>
    </row>
    <row r="198" spans="1:8" s="110" customFormat="1" ht="38.25" x14ac:dyDescent="0.2">
      <c r="A198" s="126"/>
      <c r="B198" s="54" t="s">
        <v>251</v>
      </c>
      <c r="C198" s="15" t="s">
        <v>431</v>
      </c>
      <c r="D198" s="395"/>
      <c r="E198" s="396"/>
      <c r="F198" s="392"/>
      <c r="G198" s="397"/>
      <c r="H198" s="126"/>
    </row>
    <row r="199" spans="1:8" s="110" customFormat="1" ht="38.25" x14ac:dyDescent="0.2">
      <c r="A199" s="126"/>
      <c r="B199" s="54" t="s">
        <v>252</v>
      </c>
      <c r="C199" s="15" t="s">
        <v>432</v>
      </c>
      <c r="D199" s="395"/>
      <c r="E199" s="396"/>
      <c r="F199" s="392"/>
      <c r="G199" s="397"/>
      <c r="H199" s="126"/>
    </row>
    <row r="200" spans="1:8" s="110" customFormat="1" ht="25.5" x14ac:dyDescent="0.2">
      <c r="A200" s="126"/>
      <c r="B200" s="54" t="s">
        <v>219</v>
      </c>
      <c r="C200" s="15" t="s">
        <v>433</v>
      </c>
      <c r="D200" s="395"/>
      <c r="E200" s="396" t="s">
        <v>816</v>
      </c>
      <c r="F200" s="392"/>
      <c r="G200" s="397"/>
      <c r="H200" s="126"/>
    </row>
    <row r="201" spans="1:8" s="110" customFormat="1" ht="38.25" x14ac:dyDescent="0.2">
      <c r="A201" s="126"/>
      <c r="B201" s="54" t="s">
        <v>253</v>
      </c>
      <c r="C201" s="15" t="s">
        <v>434</v>
      </c>
      <c r="D201" s="395"/>
      <c r="E201" s="396"/>
      <c r="F201" s="392"/>
      <c r="G201" s="397"/>
      <c r="H201" s="126"/>
    </row>
    <row r="202" spans="1:8" s="110" customFormat="1" ht="38.25" x14ac:dyDescent="0.2">
      <c r="A202" s="126"/>
      <c r="B202" s="54" t="s">
        <v>254</v>
      </c>
      <c r="C202" s="15" t="s">
        <v>435</v>
      </c>
      <c r="D202" s="395"/>
      <c r="E202" s="396"/>
      <c r="F202" s="392"/>
      <c r="G202" s="397"/>
      <c r="H202" s="126"/>
    </row>
    <row r="203" spans="1:8" s="110" customFormat="1" ht="25.5" x14ac:dyDescent="0.2">
      <c r="A203" s="126"/>
      <c r="B203" s="54" t="s">
        <v>220</v>
      </c>
      <c r="C203" s="15" t="s">
        <v>436</v>
      </c>
      <c r="D203" s="395"/>
      <c r="E203" s="396"/>
      <c r="F203" s="392"/>
      <c r="G203" s="397"/>
      <c r="H203" s="126"/>
    </row>
    <row r="204" spans="1:8" s="110" customFormat="1" ht="25.5" x14ac:dyDescent="0.2">
      <c r="A204" s="126"/>
      <c r="B204" s="54" t="s">
        <v>221</v>
      </c>
      <c r="C204" s="15" t="s">
        <v>437</v>
      </c>
      <c r="D204" s="402"/>
      <c r="E204" s="396"/>
      <c r="F204" s="392"/>
      <c r="G204" s="397"/>
      <c r="H204" s="126"/>
    </row>
    <row r="205" spans="1:8" s="110" customFormat="1" ht="25.5" x14ac:dyDescent="0.2">
      <c r="A205" s="126"/>
      <c r="B205" s="54" t="s">
        <v>222</v>
      </c>
      <c r="C205" s="15" t="s">
        <v>438</v>
      </c>
      <c r="D205" s="394" t="s">
        <v>442</v>
      </c>
      <c r="E205" s="396" t="s">
        <v>817</v>
      </c>
      <c r="F205" s="392"/>
      <c r="G205" s="397"/>
      <c r="H205" s="126"/>
    </row>
    <row r="206" spans="1:8" s="110" customFormat="1" ht="25.5" x14ac:dyDescent="0.2">
      <c r="A206" s="126"/>
      <c r="B206" s="54" t="s">
        <v>223</v>
      </c>
      <c r="C206" s="15" t="s">
        <v>439</v>
      </c>
      <c r="D206" s="402"/>
      <c r="E206" s="396"/>
      <c r="F206" s="392"/>
      <c r="G206" s="397"/>
      <c r="H206" s="126"/>
    </row>
    <row r="207" spans="1:8" s="110" customFormat="1" ht="25.5" x14ac:dyDescent="0.2">
      <c r="A207" s="126"/>
      <c r="B207" s="54" t="s">
        <v>224</v>
      </c>
      <c r="C207" s="15" t="s">
        <v>440</v>
      </c>
      <c r="D207" s="182"/>
      <c r="E207" s="396"/>
      <c r="F207" s="392"/>
      <c r="G207" s="397"/>
      <c r="H207" s="126"/>
    </row>
    <row r="208" spans="1:8" s="110" customFormat="1" ht="25.5" x14ac:dyDescent="0.2">
      <c r="A208" s="126"/>
      <c r="B208" s="54" t="s">
        <v>225</v>
      </c>
      <c r="C208" s="15" t="s">
        <v>441</v>
      </c>
      <c r="D208" s="182"/>
      <c r="E208" s="396"/>
      <c r="F208" s="392"/>
      <c r="G208" s="397"/>
      <c r="H208" s="126"/>
    </row>
    <row r="209" spans="1:8" s="110" customFormat="1" ht="25.5" x14ac:dyDescent="0.2">
      <c r="A209" s="126"/>
      <c r="B209" s="54" t="s">
        <v>226</v>
      </c>
      <c r="C209" s="15" t="s">
        <v>443</v>
      </c>
      <c r="D209" s="182"/>
      <c r="E209" s="396"/>
      <c r="F209" s="392"/>
      <c r="G209" s="397"/>
      <c r="H209" s="126"/>
    </row>
    <row r="210" spans="1:8" s="110" customFormat="1" ht="25.5" x14ac:dyDescent="0.2">
      <c r="A210" s="126"/>
      <c r="B210" s="54" t="s">
        <v>227</v>
      </c>
      <c r="C210" s="15" t="s">
        <v>444</v>
      </c>
      <c r="D210" s="182"/>
      <c r="E210" s="396"/>
      <c r="F210" s="392"/>
      <c r="G210" s="397"/>
      <c r="H210" s="126"/>
    </row>
    <row r="211" spans="1:8" s="110" customFormat="1" ht="38.25" x14ac:dyDescent="0.2">
      <c r="A211" s="126"/>
      <c r="B211" s="54" t="s">
        <v>228</v>
      </c>
      <c r="C211" s="15" t="s">
        <v>445</v>
      </c>
      <c r="D211" s="182"/>
      <c r="E211" s="396"/>
      <c r="F211" s="392"/>
      <c r="G211" s="397"/>
      <c r="H211" s="126"/>
    </row>
    <row r="212" spans="1:8" s="110" customFormat="1" ht="38.25" x14ac:dyDescent="0.2">
      <c r="A212" s="126"/>
      <c r="B212" s="54" t="s">
        <v>229</v>
      </c>
      <c r="C212" s="15" t="s">
        <v>446</v>
      </c>
      <c r="D212" s="182"/>
      <c r="E212" s="396"/>
      <c r="F212" s="392"/>
      <c r="G212" s="397"/>
      <c r="H212" s="126"/>
    </row>
    <row r="213" spans="1:8" s="110" customFormat="1" ht="38.25" x14ac:dyDescent="0.2">
      <c r="A213" s="126"/>
      <c r="B213" s="54" t="s">
        <v>230</v>
      </c>
      <c r="C213" s="15" t="s">
        <v>447</v>
      </c>
      <c r="D213" s="182"/>
      <c r="E213" s="396"/>
      <c r="F213" s="392"/>
      <c r="G213" s="397"/>
      <c r="H213" s="126"/>
    </row>
    <row r="214" spans="1:8" s="110" customFormat="1" ht="38.25" x14ac:dyDescent="0.2">
      <c r="A214" s="126"/>
      <c r="B214" s="54" t="s">
        <v>231</v>
      </c>
      <c r="C214" s="15" t="s">
        <v>448</v>
      </c>
      <c r="D214" s="182"/>
      <c r="E214" s="396"/>
      <c r="F214" s="392"/>
      <c r="G214" s="397"/>
      <c r="H214" s="126"/>
    </row>
    <row r="215" spans="1:8" s="110" customFormat="1" ht="38.25" x14ac:dyDescent="0.2">
      <c r="A215" s="126"/>
      <c r="B215" s="54" t="s">
        <v>232</v>
      </c>
      <c r="C215" s="15" t="s">
        <v>449</v>
      </c>
      <c r="D215" s="182"/>
      <c r="E215" s="396"/>
      <c r="F215" s="392"/>
      <c r="G215" s="397"/>
      <c r="H215" s="126"/>
    </row>
    <row r="216" spans="1:8" s="110" customFormat="1" ht="38.25" x14ac:dyDescent="0.2">
      <c r="A216" s="126"/>
      <c r="B216" s="54" t="s">
        <v>233</v>
      </c>
      <c r="C216" s="15" t="s">
        <v>450</v>
      </c>
      <c r="D216" s="182"/>
      <c r="E216" s="396"/>
      <c r="F216" s="392"/>
      <c r="G216" s="397"/>
      <c r="H216" s="126"/>
    </row>
    <row r="217" spans="1:8" s="110" customFormat="1" ht="13.5" customHeight="1" x14ac:dyDescent="0.2">
      <c r="A217" s="126"/>
      <c r="B217" s="337" t="s">
        <v>234</v>
      </c>
      <c r="C217" s="14" t="s">
        <v>451</v>
      </c>
      <c r="D217" s="404" t="s">
        <v>453</v>
      </c>
      <c r="E217" s="396" t="s">
        <v>818</v>
      </c>
      <c r="F217" s="392"/>
      <c r="G217" s="397"/>
      <c r="H217" s="126"/>
    </row>
    <row r="218" spans="1:8" s="110" customFormat="1" ht="14.25" customHeight="1" x14ac:dyDescent="0.2">
      <c r="A218" s="126"/>
      <c r="B218" s="337" t="s">
        <v>235</v>
      </c>
      <c r="C218" s="14" t="s">
        <v>452</v>
      </c>
      <c r="D218" s="404"/>
      <c r="E218" s="396"/>
      <c r="F218" s="392"/>
      <c r="G218" s="397"/>
      <c r="H218" s="126"/>
    </row>
    <row r="219" spans="1:8" s="283" customFormat="1" ht="25.5" x14ac:dyDescent="0.2">
      <c r="A219" s="291"/>
      <c r="B219" s="340" t="s">
        <v>1096</v>
      </c>
      <c r="C219" s="14" t="s">
        <v>1092</v>
      </c>
      <c r="D219" s="394"/>
      <c r="E219" s="391" t="s">
        <v>1094</v>
      </c>
      <c r="F219" s="392"/>
      <c r="G219" s="397"/>
      <c r="H219" s="291"/>
    </row>
    <row r="220" spans="1:8" s="283" customFormat="1" ht="26.25" thickBot="1" x14ac:dyDescent="0.25">
      <c r="A220" s="291"/>
      <c r="B220" s="229" t="s">
        <v>1095</v>
      </c>
      <c r="C220" s="14" t="s">
        <v>1093</v>
      </c>
      <c r="D220" s="402"/>
      <c r="E220" s="393"/>
      <c r="F220" s="399"/>
      <c r="G220" s="398"/>
      <c r="H220" s="291"/>
    </row>
    <row r="221" spans="1:8" s="110" customFormat="1" ht="12.75" customHeight="1" x14ac:dyDescent="0.2">
      <c r="A221" s="126"/>
      <c r="B221" s="238" t="s">
        <v>26</v>
      </c>
      <c r="C221" s="208"/>
      <c r="D221" s="208"/>
      <c r="E221" s="233" t="s">
        <v>775</v>
      </c>
      <c r="F221" s="225" t="s">
        <v>771</v>
      </c>
      <c r="G221" s="226" t="s">
        <v>772</v>
      </c>
      <c r="H221" s="126"/>
    </row>
    <row r="222" spans="1:8" s="110" customFormat="1" ht="25.5" x14ac:dyDescent="0.2">
      <c r="A222" s="126"/>
      <c r="B222" s="54" t="s">
        <v>236</v>
      </c>
      <c r="C222" s="15" t="s">
        <v>454</v>
      </c>
      <c r="D222" s="182"/>
      <c r="E222" s="393" t="s">
        <v>820</v>
      </c>
      <c r="F222" s="392" t="s">
        <v>824</v>
      </c>
      <c r="G222" s="397" t="s">
        <v>825</v>
      </c>
      <c r="H222" s="126"/>
    </row>
    <row r="223" spans="1:8" s="110" customFormat="1" ht="25.5" x14ac:dyDescent="0.2">
      <c r="A223" s="126"/>
      <c r="B223" s="186" t="s">
        <v>237</v>
      </c>
      <c r="C223" s="15" t="s">
        <v>455</v>
      </c>
      <c r="D223" s="184"/>
      <c r="E223" s="396"/>
      <c r="F223" s="392"/>
      <c r="G223" s="397"/>
      <c r="H223" s="126"/>
    </row>
    <row r="224" spans="1:8" s="110" customFormat="1" ht="25.5" x14ac:dyDescent="0.2">
      <c r="A224" s="126"/>
      <c r="B224" s="187" t="s">
        <v>238</v>
      </c>
      <c r="C224" s="15" t="s">
        <v>456</v>
      </c>
      <c r="D224" s="109"/>
      <c r="E224" s="396"/>
      <c r="F224" s="392"/>
      <c r="G224" s="397"/>
      <c r="H224" s="126"/>
    </row>
    <row r="225" spans="1:9" s="110" customFormat="1" ht="25.5" x14ac:dyDescent="0.2">
      <c r="A225" s="126"/>
      <c r="B225" s="187" t="s">
        <v>239</v>
      </c>
      <c r="C225" s="15" t="s">
        <v>457</v>
      </c>
      <c r="D225" s="109"/>
      <c r="E225" s="396"/>
      <c r="F225" s="392"/>
      <c r="G225" s="397"/>
      <c r="H225" s="126"/>
    </row>
    <row r="226" spans="1:9" s="110" customFormat="1" ht="51" x14ac:dyDescent="0.2">
      <c r="A226" s="126"/>
      <c r="B226" s="187" t="s">
        <v>240</v>
      </c>
      <c r="C226" s="188" t="s">
        <v>458</v>
      </c>
      <c r="D226" s="109" t="s">
        <v>1103</v>
      </c>
      <c r="E226" s="14" t="s">
        <v>821</v>
      </c>
      <c r="F226" s="392"/>
      <c r="G226" s="397"/>
      <c r="H226" s="126"/>
    </row>
    <row r="227" spans="1:9" s="110" customFormat="1" ht="38.25" x14ac:dyDescent="0.2">
      <c r="A227" s="126"/>
      <c r="B227" s="187" t="s">
        <v>242</v>
      </c>
      <c r="C227" s="188" t="s">
        <v>459</v>
      </c>
      <c r="D227" s="406" t="s">
        <v>463</v>
      </c>
      <c r="E227" s="396" t="s">
        <v>822</v>
      </c>
      <c r="F227" s="392"/>
      <c r="G227" s="397"/>
      <c r="H227" s="126"/>
    </row>
    <row r="228" spans="1:9" s="110" customFormat="1" ht="38.25" x14ac:dyDescent="0.2">
      <c r="A228" s="126"/>
      <c r="B228" s="187" t="s">
        <v>243</v>
      </c>
      <c r="C228" s="188" t="s">
        <v>460</v>
      </c>
      <c r="D228" s="395"/>
      <c r="E228" s="396"/>
      <c r="F228" s="392"/>
      <c r="G228" s="397"/>
      <c r="H228" s="126"/>
    </row>
    <row r="229" spans="1:9" s="110" customFormat="1" ht="38.25" x14ac:dyDescent="0.2">
      <c r="A229" s="126"/>
      <c r="B229" s="187" t="s">
        <v>244</v>
      </c>
      <c r="C229" s="188" t="s">
        <v>461</v>
      </c>
      <c r="D229" s="395"/>
      <c r="E229" s="396"/>
      <c r="F229" s="392"/>
      <c r="G229" s="397"/>
      <c r="H229" s="126"/>
    </row>
    <row r="230" spans="1:9" s="110" customFormat="1" ht="38.25" x14ac:dyDescent="0.2">
      <c r="A230" s="126"/>
      <c r="B230" s="187" t="s">
        <v>245</v>
      </c>
      <c r="C230" s="188" t="s">
        <v>462</v>
      </c>
      <c r="D230" s="405"/>
      <c r="E230" s="396"/>
      <c r="F230" s="392"/>
      <c r="G230" s="397"/>
      <c r="H230" s="126"/>
    </row>
    <row r="231" spans="1:9" s="110" customFormat="1" ht="25.5" x14ac:dyDescent="0.2">
      <c r="A231" s="126"/>
      <c r="B231" s="187" t="s">
        <v>246</v>
      </c>
      <c r="C231" s="188" t="s">
        <v>465</v>
      </c>
      <c r="D231" s="109"/>
      <c r="E231" s="396" t="s">
        <v>823</v>
      </c>
      <c r="F231" s="392"/>
      <c r="G231" s="397"/>
      <c r="H231" s="126"/>
    </row>
    <row r="232" spans="1:9" s="110" customFormat="1" ht="26.25" thickBot="1" x14ac:dyDescent="0.25">
      <c r="A232" s="126"/>
      <c r="B232" s="194" t="s">
        <v>247</v>
      </c>
      <c r="C232" s="242" t="s">
        <v>464</v>
      </c>
      <c r="D232" s="243"/>
      <c r="E232" s="400"/>
      <c r="F232" s="399"/>
      <c r="G232" s="398"/>
      <c r="H232" s="126"/>
    </row>
    <row r="233" spans="1:9" x14ac:dyDescent="0.2">
      <c r="A233" s="39"/>
      <c r="B233" s="76" t="s">
        <v>24</v>
      </c>
      <c r="C233" s="74"/>
      <c r="D233" s="75"/>
      <c r="E233" s="225" t="s">
        <v>775</v>
      </c>
      <c r="F233" s="225" t="s">
        <v>771</v>
      </c>
      <c r="G233" s="226" t="s">
        <v>772</v>
      </c>
      <c r="H233" s="39"/>
      <c r="I233" s="110"/>
    </row>
    <row r="234" spans="1:9" ht="25.5" x14ac:dyDescent="0.2">
      <c r="A234" s="39"/>
      <c r="B234" s="54" t="s">
        <v>467</v>
      </c>
      <c r="C234" s="15" t="s">
        <v>543</v>
      </c>
      <c r="D234" s="15" t="s">
        <v>544</v>
      </c>
      <c r="E234" s="15"/>
      <c r="F234" s="392" t="s">
        <v>1070</v>
      </c>
      <c r="G234" s="397" t="s">
        <v>1082</v>
      </c>
      <c r="H234" s="39"/>
      <c r="I234" s="110"/>
    </row>
    <row r="235" spans="1:9" s="110" customFormat="1" ht="14.25" customHeight="1" x14ac:dyDescent="0.2">
      <c r="A235" s="126"/>
      <c r="B235" s="54" t="s">
        <v>468</v>
      </c>
      <c r="C235" s="15" t="s">
        <v>546</v>
      </c>
      <c r="D235" s="394" t="s">
        <v>573</v>
      </c>
      <c r="E235" s="391" t="s">
        <v>828</v>
      </c>
      <c r="F235" s="392"/>
      <c r="G235" s="397"/>
      <c r="H235" s="126"/>
    </row>
    <row r="236" spans="1:9" s="110" customFormat="1" ht="38.25" x14ac:dyDescent="0.2">
      <c r="A236" s="126"/>
      <c r="B236" s="54" t="s">
        <v>476</v>
      </c>
      <c r="C236" s="15" t="s">
        <v>554</v>
      </c>
      <c r="D236" s="395"/>
      <c r="E236" s="392"/>
      <c r="F236" s="392"/>
      <c r="G236" s="397"/>
      <c r="H236" s="126"/>
    </row>
    <row r="237" spans="1:9" s="110" customFormat="1" ht="13.5" customHeight="1" x14ac:dyDescent="0.2">
      <c r="A237" s="126"/>
      <c r="B237" s="54" t="s">
        <v>469</v>
      </c>
      <c r="C237" s="15" t="s">
        <v>547</v>
      </c>
      <c r="D237" s="395"/>
      <c r="E237" s="392"/>
      <c r="F237" s="392"/>
      <c r="G237" s="397"/>
      <c r="H237" s="126"/>
    </row>
    <row r="238" spans="1:9" s="110" customFormat="1" ht="38.25" x14ac:dyDescent="0.2">
      <c r="A238" s="126"/>
      <c r="B238" s="54" t="s">
        <v>477</v>
      </c>
      <c r="C238" s="15" t="s">
        <v>555</v>
      </c>
      <c r="D238" s="395"/>
      <c r="E238" s="392"/>
      <c r="F238" s="392"/>
      <c r="G238" s="397"/>
      <c r="H238" s="126"/>
    </row>
    <row r="239" spans="1:9" s="110" customFormat="1" ht="13.5" customHeight="1" x14ac:dyDescent="0.2">
      <c r="A239" s="126"/>
      <c r="B239" s="54" t="s">
        <v>470</v>
      </c>
      <c r="C239" s="15" t="s">
        <v>548</v>
      </c>
      <c r="D239" s="395"/>
      <c r="E239" s="392"/>
      <c r="F239" s="392"/>
      <c r="G239" s="397"/>
      <c r="H239" s="126"/>
    </row>
    <row r="240" spans="1:9" s="110" customFormat="1" ht="38.25" x14ac:dyDescent="0.2">
      <c r="A240" s="126"/>
      <c r="B240" s="54" t="s">
        <v>478</v>
      </c>
      <c r="C240" s="15" t="s">
        <v>556</v>
      </c>
      <c r="D240" s="395"/>
      <c r="E240" s="392"/>
      <c r="F240" s="392"/>
      <c r="G240" s="397"/>
      <c r="H240" s="126"/>
    </row>
    <row r="241" spans="1:8" s="110" customFormat="1" ht="13.5" customHeight="1" x14ac:dyDescent="0.2">
      <c r="A241" s="126"/>
      <c r="B241" s="54" t="s">
        <v>471</v>
      </c>
      <c r="C241" s="15" t="s">
        <v>549</v>
      </c>
      <c r="D241" s="395"/>
      <c r="E241" s="392"/>
      <c r="F241" s="392"/>
      <c r="G241" s="397"/>
      <c r="H241" s="126"/>
    </row>
    <row r="242" spans="1:8" s="110" customFormat="1" ht="38.25" x14ac:dyDescent="0.2">
      <c r="A242" s="126"/>
      <c r="B242" s="54" t="s">
        <v>479</v>
      </c>
      <c r="C242" s="15" t="s">
        <v>557</v>
      </c>
      <c r="D242" s="395"/>
      <c r="E242" s="392"/>
      <c r="F242" s="392"/>
      <c r="G242" s="397"/>
      <c r="H242" s="126"/>
    </row>
    <row r="243" spans="1:8" s="110" customFormat="1" ht="13.5" customHeight="1" x14ac:dyDescent="0.2">
      <c r="A243" s="126"/>
      <c r="B243" s="54" t="s">
        <v>472</v>
      </c>
      <c r="C243" s="15" t="s">
        <v>550</v>
      </c>
      <c r="D243" s="395"/>
      <c r="E243" s="392"/>
      <c r="F243" s="392"/>
      <c r="G243" s="397"/>
      <c r="H243" s="126"/>
    </row>
    <row r="244" spans="1:8" s="110" customFormat="1" ht="38.25" x14ac:dyDescent="0.2">
      <c r="A244" s="126"/>
      <c r="B244" s="54" t="s">
        <v>480</v>
      </c>
      <c r="C244" s="15" t="s">
        <v>559</v>
      </c>
      <c r="D244" s="395"/>
      <c r="E244" s="392"/>
      <c r="F244" s="392"/>
      <c r="G244" s="397"/>
      <c r="H244" s="126"/>
    </row>
    <row r="245" spans="1:8" s="110" customFormat="1" ht="13.5" customHeight="1" x14ac:dyDescent="0.2">
      <c r="A245" s="126"/>
      <c r="B245" s="54" t="s">
        <v>473</v>
      </c>
      <c r="C245" s="15" t="s">
        <v>551</v>
      </c>
      <c r="D245" s="395"/>
      <c r="E245" s="392"/>
      <c r="F245" s="392"/>
      <c r="G245" s="397"/>
      <c r="H245" s="126"/>
    </row>
    <row r="246" spans="1:8" s="110" customFormat="1" ht="38.25" x14ac:dyDescent="0.2">
      <c r="A246" s="126"/>
      <c r="B246" s="54" t="s">
        <v>481</v>
      </c>
      <c r="C246" s="15" t="s">
        <v>560</v>
      </c>
      <c r="D246" s="395"/>
      <c r="E246" s="392"/>
      <c r="F246" s="392"/>
      <c r="G246" s="397"/>
      <c r="H246" s="126"/>
    </row>
    <row r="247" spans="1:8" s="110" customFormat="1" ht="13.5" customHeight="1" x14ac:dyDescent="0.2">
      <c r="A247" s="126"/>
      <c r="B247" s="54" t="s">
        <v>474</v>
      </c>
      <c r="C247" s="15" t="s">
        <v>552</v>
      </c>
      <c r="D247" s="395"/>
      <c r="E247" s="392"/>
      <c r="F247" s="392"/>
      <c r="G247" s="397"/>
      <c r="H247" s="126"/>
    </row>
    <row r="248" spans="1:8" s="110" customFormat="1" ht="38.25" x14ac:dyDescent="0.2">
      <c r="A248" s="126"/>
      <c r="B248" s="54" t="s">
        <v>482</v>
      </c>
      <c r="C248" s="15" t="s">
        <v>561</v>
      </c>
      <c r="D248" s="395"/>
      <c r="E248" s="392"/>
      <c r="F248" s="392"/>
      <c r="G248" s="397"/>
      <c r="H248" s="126"/>
    </row>
    <row r="249" spans="1:8" s="110" customFormat="1" ht="13.5" customHeight="1" x14ac:dyDescent="0.2">
      <c r="A249" s="126"/>
      <c r="B249" s="54" t="s">
        <v>475</v>
      </c>
      <c r="C249" s="15" t="s">
        <v>553</v>
      </c>
      <c r="D249" s="395"/>
      <c r="E249" s="392"/>
      <c r="F249" s="392"/>
      <c r="G249" s="397"/>
      <c r="H249" s="126"/>
    </row>
    <row r="250" spans="1:8" s="110" customFormat="1" ht="38.25" x14ac:dyDescent="0.2">
      <c r="A250" s="126"/>
      <c r="B250" s="54" t="s">
        <v>483</v>
      </c>
      <c r="C250" s="15" t="s">
        <v>558</v>
      </c>
      <c r="D250" s="402"/>
      <c r="E250" s="393"/>
      <c r="F250" s="392"/>
      <c r="G250" s="397"/>
      <c r="H250" s="126"/>
    </row>
    <row r="251" spans="1:8" s="110" customFormat="1" ht="51" x14ac:dyDescent="0.2">
      <c r="A251" s="126"/>
      <c r="B251" s="54" t="s">
        <v>484</v>
      </c>
      <c r="C251" s="15" t="s">
        <v>562</v>
      </c>
      <c r="D251" s="196" t="s">
        <v>563</v>
      </c>
      <c r="E251" s="237" t="s">
        <v>829</v>
      </c>
      <c r="F251" s="392"/>
      <c r="G251" s="397"/>
      <c r="H251" s="126"/>
    </row>
    <row r="252" spans="1:8" s="283" customFormat="1" ht="51" x14ac:dyDescent="0.2">
      <c r="A252" s="291"/>
      <c r="B252" s="54" t="s">
        <v>1068</v>
      </c>
      <c r="C252" s="287" t="s">
        <v>1071</v>
      </c>
      <c r="D252" s="196" t="s">
        <v>1069</v>
      </c>
      <c r="E252" s="328" t="s">
        <v>826</v>
      </c>
      <c r="F252" s="392"/>
      <c r="G252" s="397"/>
      <c r="H252" s="291"/>
    </row>
    <row r="253" spans="1:8" s="110" customFormat="1" ht="14.25" customHeight="1" x14ac:dyDescent="0.2">
      <c r="A253" s="126"/>
      <c r="B253" s="54" t="s">
        <v>485</v>
      </c>
      <c r="C253" s="15" t="s">
        <v>564</v>
      </c>
      <c r="D253" s="394" t="s">
        <v>566</v>
      </c>
      <c r="E253" s="391" t="s">
        <v>826</v>
      </c>
      <c r="F253" s="392"/>
      <c r="G253" s="397"/>
      <c r="H253" s="126"/>
    </row>
    <row r="254" spans="1:8" s="110" customFormat="1" ht="38.25" x14ac:dyDescent="0.2">
      <c r="A254" s="126"/>
      <c r="B254" s="54" t="s">
        <v>486</v>
      </c>
      <c r="C254" s="15" t="s">
        <v>565</v>
      </c>
      <c r="D254" s="402"/>
      <c r="E254" s="393"/>
      <c r="F254" s="392"/>
      <c r="G254" s="397"/>
      <c r="H254" s="126"/>
    </row>
    <row r="255" spans="1:8" s="110" customFormat="1" ht="25.5" x14ac:dyDescent="0.2">
      <c r="A255" s="126"/>
      <c r="B255" s="54" t="s">
        <v>487</v>
      </c>
      <c r="C255" s="15" t="s">
        <v>567</v>
      </c>
      <c r="D255" s="182" t="s">
        <v>545</v>
      </c>
      <c r="E255" s="15"/>
      <c r="F255" s="392"/>
      <c r="G255" s="397"/>
      <c r="H255" s="126"/>
    </row>
    <row r="256" spans="1:8" s="110" customFormat="1" ht="27" customHeight="1" x14ac:dyDescent="0.2">
      <c r="A256" s="126"/>
      <c r="B256" s="54" t="s">
        <v>488</v>
      </c>
      <c r="C256" s="15" t="s">
        <v>568</v>
      </c>
      <c r="D256" s="394" t="s">
        <v>967</v>
      </c>
      <c r="E256" s="391" t="s">
        <v>827</v>
      </c>
      <c r="F256" s="392"/>
      <c r="G256" s="397"/>
      <c r="H256" s="126"/>
    </row>
    <row r="257" spans="1:9" s="110" customFormat="1" ht="38.25" x14ac:dyDescent="0.2">
      <c r="A257" s="126"/>
      <c r="B257" s="54" t="s">
        <v>489</v>
      </c>
      <c r="C257" s="15" t="s">
        <v>570</v>
      </c>
      <c r="D257" s="395"/>
      <c r="E257" s="392"/>
      <c r="F257" s="392"/>
      <c r="G257" s="397"/>
      <c r="H257" s="126"/>
    </row>
    <row r="258" spans="1:9" s="110" customFormat="1" ht="25.5" x14ac:dyDescent="0.2">
      <c r="A258" s="126"/>
      <c r="B258" s="54" t="s">
        <v>490</v>
      </c>
      <c r="C258" s="15" t="s">
        <v>569</v>
      </c>
      <c r="D258" s="395"/>
      <c r="E258" s="392"/>
      <c r="F258" s="392"/>
      <c r="G258" s="397"/>
      <c r="H258" s="126"/>
    </row>
    <row r="259" spans="1:9" s="110" customFormat="1" ht="38.25" x14ac:dyDescent="0.2">
      <c r="A259" s="126"/>
      <c r="B259" s="54" t="s">
        <v>493</v>
      </c>
      <c r="C259" s="15" t="s">
        <v>571</v>
      </c>
      <c r="D259" s="395"/>
      <c r="E259" s="392"/>
      <c r="F259" s="392"/>
      <c r="G259" s="397"/>
      <c r="H259" s="126"/>
    </row>
    <row r="260" spans="1:9" s="110" customFormat="1" ht="27.75" customHeight="1" x14ac:dyDescent="0.2">
      <c r="A260" s="126"/>
      <c r="B260" s="278" t="s">
        <v>956</v>
      </c>
      <c r="C260" s="15" t="s">
        <v>957</v>
      </c>
      <c r="D260" s="395"/>
      <c r="E260" s="392"/>
      <c r="F260" s="392"/>
      <c r="G260" s="397"/>
      <c r="H260" s="126"/>
    </row>
    <row r="261" spans="1:9" s="110" customFormat="1" ht="38.25" customHeight="1" x14ac:dyDescent="0.2">
      <c r="A261" s="126"/>
      <c r="B261" s="278" t="s">
        <v>961</v>
      </c>
      <c r="C261" s="15" t="s">
        <v>962</v>
      </c>
      <c r="D261" s="395"/>
      <c r="E261" s="392"/>
      <c r="F261" s="392"/>
      <c r="G261" s="397"/>
      <c r="H261" s="126"/>
    </row>
    <row r="262" spans="1:9" s="110" customFormat="1" ht="25.5" customHeight="1" x14ac:dyDescent="0.2">
      <c r="A262" s="126"/>
      <c r="B262" s="278" t="s">
        <v>960</v>
      </c>
      <c r="C262" s="15" t="s">
        <v>958</v>
      </c>
      <c r="D262" s="395"/>
      <c r="E262" s="392"/>
      <c r="F262" s="392"/>
      <c r="G262" s="397"/>
      <c r="H262" s="126"/>
    </row>
    <row r="263" spans="1:9" s="110" customFormat="1" ht="37.5" customHeight="1" x14ac:dyDescent="0.2">
      <c r="A263" s="126"/>
      <c r="B263" s="278" t="s">
        <v>963</v>
      </c>
      <c r="C263" s="15" t="s">
        <v>964</v>
      </c>
      <c r="D263" s="395"/>
      <c r="E263" s="392"/>
      <c r="F263" s="392"/>
      <c r="G263" s="397"/>
      <c r="H263" s="126"/>
    </row>
    <row r="264" spans="1:9" s="110" customFormat="1" ht="26.25" customHeight="1" x14ac:dyDescent="0.2">
      <c r="A264" s="126"/>
      <c r="B264" s="278" t="s">
        <v>960</v>
      </c>
      <c r="C264" s="15" t="s">
        <v>959</v>
      </c>
      <c r="D264" s="395"/>
      <c r="E264" s="392"/>
      <c r="F264" s="392"/>
      <c r="G264" s="397"/>
      <c r="H264" s="126"/>
    </row>
    <row r="265" spans="1:9" s="110" customFormat="1" ht="39" customHeight="1" thickBot="1" x14ac:dyDescent="0.25">
      <c r="A265" s="126"/>
      <c r="B265" s="278" t="s">
        <v>965</v>
      </c>
      <c r="C265" s="15" t="s">
        <v>966</v>
      </c>
      <c r="D265" s="403"/>
      <c r="E265" s="399"/>
      <c r="F265" s="399"/>
      <c r="G265" s="398"/>
      <c r="H265" s="126"/>
    </row>
    <row r="266" spans="1:9" ht="12.75" customHeight="1" x14ac:dyDescent="0.2">
      <c r="A266" s="39"/>
      <c r="B266" s="76" t="s">
        <v>542</v>
      </c>
      <c r="C266" s="74"/>
      <c r="D266" s="75"/>
      <c r="E266" s="225" t="s">
        <v>775</v>
      </c>
      <c r="F266" s="225" t="s">
        <v>771</v>
      </c>
      <c r="G266" s="226" t="s">
        <v>772</v>
      </c>
      <c r="H266" s="39"/>
      <c r="I266" s="110"/>
    </row>
    <row r="267" spans="1:9" ht="40.5" customHeight="1" x14ac:dyDescent="0.2">
      <c r="A267" s="39"/>
      <c r="B267" s="55" t="s">
        <v>502</v>
      </c>
      <c r="C267" s="15" t="s">
        <v>572</v>
      </c>
      <c r="D267" s="402" t="s">
        <v>574</v>
      </c>
      <c r="E267" s="392" t="s">
        <v>830</v>
      </c>
      <c r="F267" s="392" t="s">
        <v>1067</v>
      </c>
      <c r="G267" s="397" t="s">
        <v>1076</v>
      </c>
      <c r="H267" s="39"/>
      <c r="I267" s="110"/>
    </row>
    <row r="268" spans="1:9" s="110" customFormat="1" ht="39" customHeight="1" x14ac:dyDescent="0.2">
      <c r="A268" s="126"/>
      <c r="B268" s="55" t="s">
        <v>503</v>
      </c>
      <c r="C268" s="14" t="s">
        <v>575</v>
      </c>
      <c r="D268" s="404"/>
      <c r="E268" s="392"/>
      <c r="F268" s="392"/>
      <c r="G268" s="397"/>
      <c r="H268" s="126"/>
    </row>
    <row r="269" spans="1:9" s="110" customFormat="1" ht="12.75" customHeight="1" x14ac:dyDescent="0.2">
      <c r="A269" s="126"/>
      <c r="B269" s="55" t="s">
        <v>504</v>
      </c>
      <c r="C269" s="391" t="s">
        <v>577</v>
      </c>
      <c r="D269" s="394" t="s">
        <v>576</v>
      </c>
      <c r="E269" s="392"/>
      <c r="F269" s="392"/>
      <c r="G269" s="397"/>
      <c r="H269" s="126"/>
    </row>
    <row r="270" spans="1:9" s="110" customFormat="1" ht="13.5" customHeight="1" x14ac:dyDescent="0.2">
      <c r="A270" s="126"/>
      <c r="B270" s="55" t="s">
        <v>506</v>
      </c>
      <c r="C270" s="392"/>
      <c r="D270" s="395"/>
      <c r="E270" s="392"/>
      <c r="F270" s="392"/>
      <c r="G270" s="397"/>
      <c r="H270" s="126"/>
    </row>
    <row r="271" spans="1:9" s="110" customFormat="1" ht="13.5" customHeight="1" x14ac:dyDescent="0.2">
      <c r="A271" s="126"/>
      <c r="B271" s="55" t="s">
        <v>508</v>
      </c>
      <c r="C271" s="392"/>
      <c r="D271" s="395"/>
      <c r="E271" s="392"/>
      <c r="F271" s="392"/>
      <c r="G271" s="397"/>
      <c r="H271" s="126"/>
    </row>
    <row r="272" spans="1:9" s="110" customFormat="1" ht="24" customHeight="1" x14ac:dyDescent="0.2">
      <c r="A272" s="126"/>
      <c r="B272" s="55" t="s">
        <v>510</v>
      </c>
      <c r="C272" s="393"/>
      <c r="D272" s="395"/>
      <c r="E272" s="392"/>
      <c r="F272" s="392"/>
      <c r="G272" s="397"/>
      <c r="H272" s="126"/>
    </row>
    <row r="273" spans="1:10" s="110" customFormat="1" ht="13.5" customHeight="1" x14ac:dyDescent="0.2">
      <c r="A273" s="126"/>
      <c r="B273" s="55" t="s">
        <v>505</v>
      </c>
      <c r="C273" s="391" t="s">
        <v>578</v>
      </c>
      <c r="D273" s="395"/>
      <c r="E273" s="392"/>
      <c r="F273" s="392"/>
      <c r="G273" s="397"/>
      <c r="H273" s="126"/>
    </row>
    <row r="274" spans="1:10" s="110" customFormat="1" ht="13.5" customHeight="1" x14ac:dyDescent="0.2">
      <c r="A274" s="126"/>
      <c r="B274" s="55" t="s">
        <v>507</v>
      </c>
      <c r="C274" s="392"/>
      <c r="D274" s="395"/>
      <c r="E274" s="392"/>
      <c r="F274" s="392"/>
      <c r="G274" s="397"/>
      <c r="H274" s="126"/>
    </row>
    <row r="275" spans="1:10" s="110" customFormat="1" ht="13.5" customHeight="1" x14ac:dyDescent="0.2">
      <c r="A275" s="126"/>
      <c r="B275" s="55" t="s">
        <v>509</v>
      </c>
      <c r="C275" s="392"/>
      <c r="D275" s="395"/>
      <c r="E275" s="392"/>
      <c r="F275" s="392"/>
      <c r="G275" s="397"/>
      <c r="H275" s="126"/>
    </row>
    <row r="276" spans="1:10" s="110" customFormat="1" ht="27.75" customHeight="1" x14ac:dyDescent="0.2">
      <c r="A276" s="126"/>
      <c r="B276" s="329" t="s">
        <v>511</v>
      </c>
      <c r="C276" s="392"/>
      <c r="D276" s="395"/>
      <c r="E276" s="392"/>
      <c r="F276" s="392"/>
      <c r="G276" s="397"/>
      <c r="H276" s="126"/>
    </row>
    <row r="277" spans="1:10" s="283" customFormat="1" ht="12" customHeight="1" x14ac:dyDescent="0.2">
      <c r="A277" s="291"/>
      <c r="B277" s="330" t="s">
        <v>1072</v>
      </c>
      <c r="C277" s="401" t="s">
        <v>1074</v>
      </c>
      <c r="D277" s="406" t="s">
        <v>1077</v>
      </c>
      <c r="E277" s="401" t="s">
        <v>1075</v>
      </c>
      <c r="F277" s="392"/>
      <c r="G277" s="397"/>
      <c r="H277" s="291"/>
    </row>
    <row r="278" spans="1:10" s="283" customFormat="1" ht="40.5" customHeight="1" thickBot="1" x14ac:dyDescent="0.25">
      <c r="A278" s="291"/>
      <c r="B278" s="330" t="s">
        <v>1073</v>
      </c>
      <c r="C278" s="399"/>
      <c r="D278" s="403"/>
      <c r="E278" s="399"/>
      <c r="F278" s="399"/>
      <c r="G278" s="398"/>
      <c r="H278" s="291"/>
    </row>
    <row r="279" spans="1:10" ht="12.75" customHeight="1" x14ac:dyDescent="0.2">
      <c r="A279" s="39"/>
      <c r="B279" s="73" t="s">
        <v>29</v>
      </c>
      <c r="C279" s="74"/>
      <c r="D279" s="75"/>
      <c r="E279" s="225" t="s">
        <v>775</v>
      </c>
      <c r="F279" s="225" t="s">
        <v>771</v>
      </c>
      <c r="G279" s="226" t="s">
        <v>772</v>
      </c>
      <c r="H279" s="39"/>
      <c r="I279" s="110"/>
      <c r="J279" s="110"/>
    </row>
    <row r="280" spans="1:10" ht="12.75" customHeight="1" x14ac:dyDescent="0.2">
      <c r="A280" s="39"/>
      <c r="B280" s="228" t="s">
        <v>609</v>
      </c>
      <c r="C280" s="393" t="s">
        <v>642</v>
      </c>
      <c r="D280" s="393"/>
      <c r="E280" s="392" t="s">
        <v>832</v>
      </c>
      <c r="F280" s="392" t="s">
        <v>1054</v>
      </c>
      <c r="G280" s="397" t="s">
        <v>839</v>
      </c>
      <c r="H280" s="39"/>
      <c r="I280" s="110"/>
      <c r="J280" s="110"/>
    </row>
    <row r="281" spans="1:10" s="110" customFormat="1" ht="13.5" customHeight="1" x14ac:dyDescent="0.2">
      <c r="A281" s="126"/>
      <c r="B281" s="229" t="s">
        <v>612</v>
      </c>
      <c r="C281" s="396"/>
      <c r="D281" s="396"/>
      <c r="E281" s="393"/>
      <c r="F281" s="392"/>
      <c r="G281" s="397"/>
      <c r="H281" s="126"/>
    </row>
    <row r="282" spans="1:10" s="110" customFormat="1" ht="66" customHeight="1" x14ac:dyDescent="0.2">
      <c r="A282" s="126"/>
      <c r="B282" s="229" t="s">
        <v>610</v>
      </c>
      <c r="C282" s="14" t="s">
        <v>1088</v>
      </c>
      <c r="D282" s="183" t="s">
        <v>834</v>
      </c>
      <c r="E282" s="221" t="s">
        <v>833</v>
      </c>
      <c r="F282" s="392"/>
      <c r="G282" s="397"/>
      <c r="H282" s="126"/>
    </row>
    <row r="283" spans="1:10" s="110" customFormat="1" ht="13.5" customHeight="1" x14ac:dyDescent="0.2">
      <c r="A283" s="126"/>
      <c r="B283" s="229" t="s">
        <v>611</v>
      </c>
      <c r="C283" s="396" t="s">
        <v>643</v>
      </c>
      <c r="D283" s="396"/>
      <c r="E283" s="392" t="s">
        <v>832</v>
      </c>
      <c r="F283" s="392"/>
      <c r="G283" s="397"/>
      <c r="H283" s="126"/>
    </row>
    <row r="284" spans="1:10" s="110" customFormat="1" ht="13.5" customHeight="1" x14ac:dyDescent="0.2">
      <c r="A284" s="126"/>
      <c r="B284" s="229" t="s">
        <v>613</v>
      </c>
      <c r="C284" s="396"/>
      <c r="D284" s="396"/>
      <c r="E284" s="393"/>
      <c r="F284" s="392"/>
      <c r="G284" s="397"/>
      <c r="H284" s="126"/>
    </row>
    <row r="285" spans="1:10" s="110" customFormat="1" ht="25.5" x14ac:dyDescent="0.2">
      <c r="A285" s="126"/>
      <c r="B285" s="229" t="s">
        <v>614</v>
      </c>
      <c r="C285" s="14" t="s">
        <v>1089</v>
      </c>
      <c r="D285" s="394" t="s">
        <v>835</v>
      </c>
      <c r="E285" s="391" t="s">
        <v>833</v>
      </c>
      <c r="F285" s="392"/>
      <c r="G285" s="397"/>
      <c r="H285" s="126"/>
    </row>
    <row r="286" spans="1:10" s="110" customFormat="1" ht="25.5" x14ac:dyDescent="0.2">
      <c r="A286" s="126"/>
      <c r="B286" s="229" t="s">
        <v>615</v>
      </c>
      <c r="C286" s="14" t="s">
        <v>1090</v>
      </c>
      <c r="D286" s="402"/>
      <c r="E286" s="393"/>
      <c r="F286" s="392"/>
      <c r="G286" s="397"/>
      <c r="H286" s="126"/>
    </row>
    <row r="287" spans="1:10" s="110" customFormat="1" ht="27" customHeight="1" x14ac:dyDescent="0.2">
      <c r="A287" s="126"/>
      <c r="B287" s="229" t="s">
        <v>616</v>
      </c>
      <c r="C287" s="15" t="s">
        <v>654</v>
      </c>
      <c r="D287" s="183" t="s">
        <v>836</v>
      </c>
      <c r="E287" s="391" t="s">
        <v>837</v>
      </c>
      <c r="F287" s="392"/>
      <c r="G287" s="397"/>
      <c r="H287" s="126"/>
    </row>
    <row r="288" spans="1:10" s="110" customFormat="1" ht="13.5" customHeight="1" x14ac:dyDescent="0.2">
      <c r="A288" s="126"/>
      <c r="B288" s="229" t="s">
        <v>617</v>
      </c>
      <c r="C288" s="14" t="s">
        <v>644</v>
      </c>
      <c r="D288" s="183" t="s">
        <v>646</v>
      </c>
      <c r="E288" s="392"/>
      <c r="F288" s="392"/>
      <c r="G288" s="397"/>
      <c r="H288" s="126"/>
    </row>
    <row r="289" spans="1:8" s="110" customFormat="1" ht="25.5" x14ac:dyDescent="0.2">
      <c r="A289" s="126"/>
      <c r="B289" s="229" t="s">
        <v>618</v>
      </c>
      <c r="C289" s="15" t="s">
        <v>655</v>
      </c>
      <c r="D289" s="183" t="s">
        <v>648</v>
      </c>
      <c r="E289" s="392"/>
      <c r="F289" s="392"/>
      <c r="G289" s="397"/>
      <c r="H289" s="126"/>
    </row>
    <row r="290" spans="1:8" s="110" customFormat="1" ht="13.5" customHeight="1" x14ac:dyDescent="0.2">
      <c r="A290" s="126"/>
      <c r="B290" s="229" t="s">
        <v>619</v>
      </c>
      <c r="C290" s="14" t="s">
        <v>647</v>
      </c>
      <c r="D290" s="183" t="s">
        <v>646</v>
      </c>
      <c r="E290" s="392"/>
      <c r="F290" s="392"/>
      <c r="G290" s="397"/>
      <c r="H290" s="126"/>
    </row>
    <row r="291" spans="1:8" s="110" customFormat="1" ht="25.5" x14ac:dyDescent="0.2">
      <c r="A291" s="126"/>
      <c r="B291" s="229" t="s">
        <v>620</v>
      </c>
      <c r="C291" s="15" t="s">
        <v>656</v>
      </c>
      <c r="D291" s="183" t="s">
        <v>653</v>
      </c>
      <c r="E291" s="392"/>
      <c r="F291" s="392"/>
      <c r="G291" s="397"/>
      <c r="H291" s="126"/>
    </row>
    <row r="292" spans="1:8" s="110" customFormat="1" ht="13.5" customHeight="1" x14ac:dyDescent="0.2">
      <c r="A292" s="126"/>
      <c r="B292" s="229" t="s">
        <v>621</v>
      </c>
      <c r="C292" s="14" t="s">
        <v>650</v>
      </c>
      <c r="D292" s="183" t="s">
        <v>645</v>
      </c>
      <c r="E292" s="392"/>
      <c r="F292" s="392"/>
      <c r="G292" s="397"/>
      <c r="H292" s="126"/>
    </row>
    <row r="293" spans="1:8" s="110" customFormat="1" ht="25.5" x14ac:dyDescent="0.2">
      <c r="A293" s="126"/>
      <c r="B293" s="229" t="s">
        <v>622</v>
      </c>
      <c r="C293" s="15" t="s">
        <v>657</v>
      </c>
      <c r="D293" s="183" t="s">
        <v>653</v>
      </c>
      <c r="E293" s="392"/>
      <c r="F293" s="392"/>
      <c r="G293" s="397"/>
      <c r="H293" s="126"/>
    </row>
    <row r="294" spans="1:8" s="110" customFormat="1" ht="13.5" customHeight="1" x14ac:dyDescent="0.2">
      <c r="A294" s="126"/>
      <c r="B294" s="229" t="s">
        <v>638</v>
      </c>
      <c r="C294" s="14" t="s">
        <v>649</v>
      </c>
      <c r="D294" s="183" t="s">
        <v>645</v>
      </c>
      <c r="E294" s="392"/>
      <c r="F294" s="392"/>
      <c r="G294" s="397"/>
      <c r="H294" s="126"/>
    </row>
    <row r="295" spans="1:8" s="110" customFormat="1" ht="25.5" x14ac:dyDescent="0.2">
      <c r="A295" s="126"/>
      <c r="B295" s="229" t="s">
        <v>637</v>
      </c>
      <c r="C295" s="15" t="s">
        <v>658</v>
      </c>
      <c r="D295" s="183" t="s">
        <v>653</v>
      </c>
      <c r="E295" s="392"/>
      <c r="F295" s="392"/>
      <c r="G295" s="397"/>
      <c r="H295" s="126"/>
    </row>
    <row r="296" spans="1:8" s="110" customFormat="1" ht="13.5" customHeight="1" x14ac:dyDescent="0.2">
      <c r="A296" s="126"/>
      <c r="B296" s="229" t="s">
        <v>636</v>
      </c>
      <c r="C296" s="14" t="s">
        <v>651</v>
      </c>
      <c r="D296" s="183" t="s">
        <v>645</v>
      </c>
      <c r="E296" s="392"/>
      <c r="F296" s="392"/>
      <c r="G296" s="397"/>
      <c r="H296" s="126"/>
    </row>
    <row r="297" spans="1:8" s="110" customFormat="1" ht="25.5" x14ac:dyDescent="0.2">
      <c r="A297" s="126"/>
      <c r="B297" s="229" t="s">
        <v>635</v>
      </c>
      <c r="C297" s="15" t="s">
        <v>659</v>
      </c>
      <c r="D297" s="183" t="s">
        <v>653</v>
      </c>
      <c r="E297" s="392"/>
      <c r="F297" s="392"/>
      <c r="G297" s="397"/>
      <c r="H297" s="126"/>
    </row>
    <row r="298" spans="1:8" s="110" customFormat="1" ht="13.5" customHeight="1" x14ac:dyDescent="0.2">
      <c r="A298" s="126"/>
      <c r="B298" s="229" t="s">
        <v>634</v>
      </c>
      <c r="C298" s="14" t="s">
        <v>652</v>
      </c>
      <c r="D298" s="183" t="s">
        <v>645</v>
      </c>
      <c r="E298" s="392"/>
      <c r="F298" s="392"/>
      <c r="G298" s="397"/>
      <c r="H298" s="126"/>
    </row>
    <row r="299" spans="1:8" s="110" customFormat="1" ht="25.5" x14ac:dyDescent="0.2">
      <c r="A299" s="126"/>
      <c r="B299" s="229" t="s">
        <v>623</v>
      </c>
      <c r="C299" s="15" t="s">
        <v>660</v>
      </c>
      <c r="D299" s="183" t="s">
        <v>653</v>
      </c>
      <c r="E299" s="392"/>
      <c r="F299" s="392"/>
      <c r="G299" s="397"/>
      <c r="H299" s="126"/>
    </row>
    <row r="300" spans="1:8" s="110" customFormat="1" ht="25.5" x14ac:dyDescent="0.2">
      <c r="A300" s="126"/>
      <c r="B300" s="229" t="s">
        <v>633</v>
      </c>
      <c r="C300" s="14" t="s">
        <v>661</v>
      </c>
      <c r="D300" s="183" t="s">
        <v>664</v>
      </c>
      <c r="E300" s="392"/>
      <c r="F300" s="392"/>
      <c r="G300" s="397"/>
      <c r="H300" s="126"/>
    </row>
    <row r="301" spans="1:8" s="110" customFormat="1" ht="25.5" x14ac:dyDescent="0.2">
      <c r="A301" s="126"/>
      <c r="B301" s="229" t="s">
        <v>624</v>
      </c>
      <c r="C301" s="15" t="s">
        <v>662</v>
      </c>
      <c r="D301" s="183" t="s">
        <v>653</v>
      </c>
      <c r="E301" s="392"/>
      <c r="F301" s="392"/>
      <c r="G301" s="397"/>
      <c r="H301" s="126"/>
    </row>
    <row r="302" spans="1:8" s="110" customFormat="1" ht="25.5" x14ac:dyDescent="0.2">
      <c r="A302" s="126"/>
      <c r="B302" s="229" t="s">
        <v>632</v>
      </c>
      <c r="C302" s="14" t="s">
        <v>661</v>
      </c>
      <c r="D302" s="183" t="s">
        <v>664</v>
      </c>
      <c r="E302" s="392"/>
      <c r="F302" s="392"/>
      <c r="G302" s="397"/>
      <c r="H302" s="126"/>
    </row>
    <row r="303" spans="1:8" s="110" customFormat="1" ht="25.5" x14ac:dyDescent="0.2">
      <c r="A303" s="126"/>
      <c r="B303" s="229" t="s">
        <v>625</v>
      </c>
      <c r="C303" s="15" t="s">
        <v>663</v>
      </c>
      <c r="D303" s="183" t="s">
        <v>653</v>
      </c>
      <c r="E303" s="392"/>
      <c r="F303" s="392"/>
      <c r="G303" s="397"/>
      <c r="H303" s="126"/>
    </row>
    <row r="304" spans="1:8" s="110" customFormat="1" ht="25.5" x14ac:dyDescent="0.2">
      <c r="A304" s="126"/>
      <c r="B304" s="229" t="s">
        <v>631</v>
      </c>
      <c r="C304" s="14" t="s">
        <v>661</v>
      </c>
      <c r="D304" s="183" t="s">
        <v>664</v>
      </c>
      <c r="E304" s="393"/>
      <c r="F304" s="392"/>
      <c r="G304" s="397"/>
      <c r="H304" s="126"/>
    </row>
    <row r="305" spans="1:11" s="110" customFormat="1" ht="38.25" x14ac:dyDescent="0.2">
      <c r="A305" s="126"/>
      <c r="B305" s="229" t="s">
        <v>630</v>
      </c>
      <c r="C305" s="14" t="s">
        <v>665</v>
      </c>
      <c r="D305" s="394" t="s">
        <v>1128</v>
      </c>
      <c r="E305" s="391" t="s">
        <v>823</v>
      </c>
      <c r="F305" s="392"/>
      <c r="G305" s="397"/>
      <c r="H305" s="126"/>
    </row>
    <row r="306" spans="1:11" s="110" customFormat="1" ht="38.25" x14ac:dyDescent="0.2">
      <c r="A306" s="126"/>
      <c r="B306" s="229" t="s">
        <v>629</v>
      </c>
      <c r="C306" s="14" t="s">
        <v>666</v>
      </c>
      <c r="D306" s="402"/>
      <c r="E306" s="393"/>
      <c r="F306" s="392"/>
      <c r="G306" s="397"/>
      <c r="H306" s="126"/>
    </row>
    <row r="307" spans="1:11" s="110" customFormat="1" ht="25.5" x14ac:dyDescent="0.2">
      <c r="A307" s="126"/>
      <c r="B307" s="229" t="s">
        <v>628</v>
      </c>
      <c r="C307" s="15" t="s">
        <v>1126</v>
      </c>
      <c r="D307" s="391" t="s">
        <v>1127</v>
      </c>
      <c r="E307" s="391" t="s">
        <v>831</v>
      </c>
      <c r="F307" s="392"/>
      <c r="G307" s="397"/>
      <c r="H307" s="126"/>
    </row>
    <row r="308" spans="1:11" s="110" customFormat="1" ht="25.5" x14ac:dyDescent="0.2">
      <c r="A308" s="126"/>
      <c r="B308" s="229" t="s">
        <v>627</v>
      </c>
      <c r="C308" s="14" t="s">
        <v>667</v>
      </c>
      <c r="D308" s="393"/>
      <c r="E308" s="393"/>
      <c r="F308" s="392"/>
      <c r="G308" s="397"/>
      <c r="H308" s="126"/>
    </row>
    <row r="309" spans="1:11" s="110" customFormat="1" ht="26.25" thickBot="1" x14ac:dyDescent="0.25">
      <c r="A309" s="126"/>
      <c r="B309" s="247" t="s">
        <v>626</v>
      </c>
      <c r="C309" s="234" t="s">
        <v>668</v>
      </c>
      <c r="D309" s="241" t="s">
        <v>669</v>
      </c>
      <c r="E309" s="248" t="s">
        <v>838</v>
      </c>
      <c r="F309" s="399"/>
      <c r="G309" s="398"/>
      <c r="H309" s="126"/>
    </row>
    <row r="310" spans="1:11" ht="12.75" customHeight="1" x14ac:dyDescent="0.2">
      <c r="A310" s="39"/>
      <c r="B310" s="73" t="s">
        <v>27</v>
      </c>
      <c r="C310" s="74"/>
      <c r="D310" s="75"/>
      <c r="E310" s="225" t="s">
        <v>775</v>
      </c>
      <c r="F310" s="225" t="s">
        <v>771</v>
      </c>
      <c r="G310" s="226" t="s">
        <v>772</v>
      </c>
      <c r="H310" s="39"/>
      <c r="I310" s="110"/>
      <c r="J310" s="110"/>
      <c r="K310" s="110"/>
    </row>
    <row r="311" spans="1:11" ht="25.5" customHeight="1" x14ac:dyDescent="0.2">
      <c r="A311" s="39"/>
      <c r="B311" s="197" t="s">
        <v>670</v>
      </c>
      <c r="C311" s="15" t="s">
        <v>696</v>
      </c>
      <c r="D311" s="402" t="s">
        <v>695</v>
      </c>
      <c r="E311" s="393" t="s">
        <v>841</v>
      </c>
      <c r="F311" s="392" t="s">
        <v>1058</v>
      </c>
      <c r="G311" s="397" t="s">
        <v>843</v>
      </c>
      <c r="H311" s="39"/>
      <c r="I311" s="110"/>
      <c r="J311" s="110"/>
      <c r="K311" s="110"/>
    </row>
    <row r="312" spans="1:11" s="110" customFormat="1" ht="25.5" x14ac:dyDescent="0.2">
      <c r="A312" s="126"/>
      <c r="B312" s="230" t="s">
        <v>671</v>
      </c>
      <c r="C312" s="15" t="s">
        <v>697</v>
      </c>
      <c r="D312" s="404"/>
      <c r="E312" s="396"/>
      <c r="F312" s="392"/>
      <c r="G312" s="397"/>
      <c r="H312" s="126"/>
    </row>
    <row r="313" spans="1:11" s="110" customFormat="1" ht="25.5" x14ac:dyDescent="0.2">
      <c r="A313" s="126"/>
      <c r="B313" s="230" t="s">
        <v>672</v>
      </c>
      <c r="C313" s="15" t="s">
        <v>698</v>
      </c>
      <c r="D313" s="404"/>
      <c r="E313" s="396"/>
      <c r="F313" s="392"/>
      <c r="G313" s="397"/>
      <c r="H313" s="126"/>
    </row>
    <row r="314" spans="1:11" s="110" customFormat="1" ht="13.5" customHeight="1" x14ac:dyDescent="0.2">
      <c r="A314" s="126"/>
      <c r="B314" s="230" t="s">
        <v>683</v>
      </c>
      <c r="C314" s="15" t="s">
        <v>705</v>
      </c>
      <c r="D314" s="183" t="s">
        <v>699</v>
      </c>
      <c r="E314" s="14" t="s">
        <v>840</v>
      </c>
      <c r="F314" s="392"/>
      <c r="G314" s="397"/>
      <c r="H314" s="126"/>
    </row>
    <row r="315" spans="1:11" s="110" customFormat="1" ht="25.5" x14ac:dyDescent="0.2">
      <c r="A315" s="126"/>
      <c r="B315" s="230" t="s">
        <v>689</v>
      </c>
      <c r="C315" s="15" t="s">
        <v>700</v>
      </c>
      <c r="D315" s="183" t="s">
        <v>701</v>
      </c>
      <c r="E315" s="14"/>
      <c r="F315" s="392"/>
      <c r="G315" s="397"/>
      <c r="H315" s="126"/>
    </row>
    <row r="316" spans="1:11" s="110" customFormat="1" ht="25.5" x14ac:dyDescent="0.2">
      <c r="A316" s="126"/>
      <c r="B316" s="230" t="s">
        <v>673</v>
      </c>
      <c r="C316" s="15" t="s">
        <v>703</v>
      </c>
      <c r="D316" s="183" t="s">
        <v>702</v>
      </c>
      <c r="E316" s="14" t="s">
        <v>841</v>
      </c>
      <c r="F316" s="392"/>
      <c r="G316" s="397"/>
      <c r="H316" s="126"/>
    </row>
    <row r="317" spans="1:11" s="110" customFormat="1" ht="13.5" x14ac:dyDescent="0.2">
      <c r="A317" s="126"/>
      <c r="B317" s="230" t="s">
        <v>684</v>
      </c>
      <c r="C317" s="15" t="s">
        <v>706</v>
      </c>
      <c r="D317" s="183" t="s">
        <v>699</v>
      </c>
      <c r="E317" s="14" t="s">
        <v>840</v>
      </c>
      <c r="F317" s="392"/>
      <c r="G317" s="397"/>
      <c r="H317" s="126"/>
    </row>
    <row r="318" spans="1:11" s="110" customFormat="1" ht="25.5" x14ac:dyDescent="0.2">
      <c r="A318" s="126"/>
      <c r="B318" s="230" t="s">
        <v>690</v>
      </c>
      <c r="C318" s="15" t="s">
        <v>704</v>
      </c>
      <c r="D318" s="183" t="s">
        <v>701</v>
      </c>
      <c r="E318" s="14"/>
      <c r="F318" s="392"/>
      <c r="G318" s="397"/>
      <c r="H318" s="126"/>
    </row>
    <row r="319" spans="1:11" s="110" customFormat="1" ht="25.5" x14ac:dyDescent="0.2">
      <c r="A319" s="126"/>
      <c r="B319" s="230" t="s">
        <v>674</v>
      </c>
      <c r="C319" s="15" t="s">
        <v>703</v>
      </c>
      <c r="D319" s="183" t="s">
        <v>702</v>
      </c>
      <c r="E319" s="14" t="s">
        <v>841</v>
      </c>
      <c r="F319" s="392"/>
      <c r="G319" s="397"/>
      <c r="H319" s="126"/>
    </row>
    <row r="320" spans="1:11" s="110" customFormat="1" ht="12.75" customHeight="1" x14ac:dyDescent="0.2">
      <c r="A320" s="126"/>
      <c r="B320" s="230" t="s">
        <v>685</v>
      </c>
      <c r="C320" s="15" t="s">
        <v>707</v>
      </c>
      <c r="D320" s="183" t="s">
        <v>699</v>
      </c>
      <c r="E320" s="14" t="s">
        <v>840</v>
      </c>
      <c r="F320" s="392"/>
      <c r="G320" s="397"/>
      <c r="H320" s="126"/>
    </row>
    <row r="321" spans="1:11" s="110" customFormat="1" ht="25.5" x14ac:dyDescent="0.2">
      <c r="A321" s="126"/>
      <c r="B321" s="230" t="s">
        <v>691</v>
      </c>
      <c r="C321" s="15" t="s">
        <v>704</v>
      </c>
      <c r="D321" s="183" t="s">
        <v>701</v>
      </c>
      <c r="E321" s="14"/>
      <c r="F321" s="392"/>
      <c r="G321" s="397"/>
      <c r="H321" s="126"/>
    </row>
    <row r="322" spans="1:11" s="110" customFormat="1" ht="25.5" x14ac:dyDescent="0.2">
      <c r="A322" s="126"/>
      <c r="B322" s="230" t="s">
        <v>675</v>
      </c>
      <c r="C322" s="15" t="s">
        <v>708</v>
      </c>
      <c r="D322" s="183" t="s">
        <v>702</v>
      </c>
      <c r="E322" s="14" t="s">
        <v>841</v>
      </c>
      <c r="F322" s="392"/>
      <c r="G322" s="397"/>
      <c r="H322" s="126"/>
    </row>
    <row r="323" spans="1:11" s="110" customFormat="1" ht="12.75" customHeight="1" x14ac:dyDescent="0.2">
      <c r="A323" s="126"/>
      <c r="B323" s="230" t="s">
        <v>687</v>
      </c>
      <c r="C323" s="15" t="s">
        <v>709</v>
      </c>
      <c r="D323" s="183" t="s">
        <v>699</v>
      </c>
      <c r="E323" s="14" t="s">
        <v>840</v>
      </c>
      <c r="F323" s="392"/>
      <c r="G323" s="397"/>
      <c r="H323" s="126"/>
    </row>
    <row r="324" spans="1:11" s="110" customFormat="1" ht="25.5" x14ac:dyDescent="0.2">
      <c r="A324" s="126"/>
      <c r="B324" s="230" t="s">
        <v>692</v>
      </c>
      <c r="C324" s="15" t="s">
        <v>713</v>
      </c>
      <c r="D324" s="183" t="s">
        <v>701</v>
      </c>
      <c r="E324" s="14"/>
      <c r="F324" s="392"/>
      <c r="G324" s="397"/>
      <c r="H324" s="126"/>
    </row>
    <row r="325" spans="1:11" s="110" customFormat="1" ht="25.5" x14ac:dyDescent="0.2">
      <c r="A325" s="126"/>
      <c r="B325" s="230" t="s">
        <v>676</v>
      </c>
      <c r="C325" s="15" t="s">
        <v>711</v>
      </c>
      <c r="D325" s="183" t="s">
        <v>702</v>
      </c>
      <c r="E325" s="14" t="s">
        <v>841</v>
      </c>
      <c r="F325" s="392"/>
      <c r="G325" s="397"/>
      <c r="H325" s="126"/>
    </row>
    <row r="326" spans="1:11" s="110" customFormat="1" ht="13.5" customHeight="1" x14ac:dyDescent="0.2">
      <c r="A326" s="126"/>
      <c r="B326" s="230" t="s">
        <v>686</v>
      </c>
      <c r="C326" s="15" t="s">
        <v>712</v>
      </c>
      <c r="D326" s="183" t="s">
        <v>717</v>
      </c>
      <c r="E326" s="14" t="s">
        <v>840</v>
      </c>
      <c r="F326" s="392"/>
      <c r="G326" s="397"/>
      <c r="H326" s="126"/>
    </row>
    <row r="327" spans="1:11" s="110" customFormat="1" ht="25.5" x14ac:dyDescent="0.2">
      <c r="A327" s="126"/>
      <c r="B327" s="230" t="s">
        <v>693</v>
      </c>
      <c r="C327" s="15" t="s">
        <v>710</v>
      </c>
      <c r="D327" s="183" t="s">
        <v>701</v>
      </c>
      <c r="E327" s="14"/>
      <c r="F327" s="392"/>
      <c r="G327" s="397"/>
      <c r="H327" s="126"/>
    </row>
    <row r="328" spans="1:11" s="110" customFormat="1" ht="25.5" x14ac:dyDescent="0.2">
      <c r="A328" s="126"/>
      <c r="B328" s="230" t="s">
        <v>677</v>
      </c>
      <c r="C328" s="15" t="s">
        <v>714</v>
      </c>
      <c r="D328" s="183" t="s">
        <v>702</v>
      </c>
      <c r="E328" s="14" t="s">
        <v>841</v>
      </c>
      <c r="F328" s="392"/>
      <c r="G328" s="397"/>
      <c r="H328" s="126"/>
    </row>
    <row r="329" spans="1:11" s="110" customFormat="1" ht="13.5" x14ac:dyDescent="0.2">
      <c r="A329" s="126"/>
      <c r="B329" s="230" t="s">
        <v>688</v>
      </c>
      <c r="C329" s="15" t="s">
        <v>715</v>
      </c>
      <c r="D329" s="183" t="s">
        <v>717</v>
      </c>
      <c r="E329" s="14" t="s">
        <v>840</v>
      </c>
      <c r="F329" s="392"/>
      <c r="G329" s="397"/>
      <c r="H329" s="126"/>
    </row>
    <row r="330" spans="1:11" s="110" customFormat="1" ht="25.5" x14ac:dyDescent="0.2">
      <c r="A330" s="126"/>
      <c r="B330" s="230" t="s">
        <v>694</v>
      </c>
      <c r="C330" s="15" t="s">
        <v>716</v>
      </c>
      <c r="D330" s="183" t="s">
        <v>701</v>
      </c>
      <c r="E330" s="14"/>
      <c r="F330" s="392"/>
      <c r="G330" s="397"/>
      <c r="H330" s="126"/>
    </row>
    <row r="331" spans="1:11" s="110" customFormat="1" ht="25.5" x14ac:dyDescent="0.2">
      <c r="A331" s="126"/>
      <c r="B331" s="230" t="s">
        <v>681</v>
      </c>
      <c r="C331" s="15" t="s">
        <v>718</v>
      </c>
      <c r="D331" s="394" t="s">
        <v>702</v>
      </c>
      <c r="E331" s="396" t="s">
        <v>842</v>
      </c>
      <c r="F331" s="392"/>
      <c r="G331" s="397"/>
      <c r="H331" s="126"/>
    </row>
    <row r="332" spans="1:11" s="110" customFormat="1" ht="25.5" x14ac:dyDescent="0.2">
      <c r="A332" s="126"/>
      <c r="B332" s="230" t="s">
        <v>682</v>
      </c>
      <c r="C332" s="15" t="s">
        <v>719</v>
      </c>
      <c r="D332" s="395"/>
      <c r="E332" s="396"/>
      <c r="F332" s="392"/>
      <c r="G332" s="397"/>
      <c r="H332" s="126"/>
    </row>
    <row r="333" spans="1:11" s="110" customFormat="1" ht="25.5" x14ac:dyDescent="0.2">
      <c r="A333" s="126"/>
      <c r="B333" s="230" t="s">
        <v>678</v>
      </c>
      <c r="C333" s="15" t="s">
        <v>720</v>
      </c>
      <c r="D333" s="395"/>
      <c r="E333" s="396"/>
      <c r="F333" s="392"/>
      <c r="G333" s="397"/>
      <c r="H333" s="126"/>
    </row>
    <row r="334" spans="1:11" s="110" customFormat="1" ht="25.5" x14ac:dyDescent="0.2">
      <c r="A334" s="126"/>
      <c r="B334" s="230" t="s">
        <v>679</v>
      </c>
      <c r="C334" s="15" t="s">
        <v>721</v>
      </c>
      <c r="D334" s="395"/>
      <c r="E334" s="396"/>
      <c r="F334" s="392"/>
      <c r="G334" s="397"/>
      <c r="H334" s="126"/>
    </row>
    <row r="335" spans="1:11" s="110" customFormat="1" ht="26.25" thickBot="1" x14ac:dyDescent="0.25">
      <c r="A335" s="126"/>
      <c r="B335" s="231" t="s">
        <v>680</v>
      </c>
      <c r="C335" s="232" t="s">
        <v>722</v>
      </c>
      <c r="D335" s="403"/>
      <c r="E335" s="400"/>
      <c r="F335" s="399"/>
      <c r="G335" s="398"/>
      <c r="H335" s="126"/>
    </row>
    <row r="336" spans="1:11" s="282" customFormat="1" x14ac:dyDescent="0.2">
      <c r="A336" s="291"/>
      <c r="B336" s="298" t="s">
        <v>1027</v>
      </c>
      <c r="C336" s="296"/>
      <c r="D336" s="297"/>
      <c r="E336" s="305" t="s">
        <v>775</v>
      </c>
      <c r="F336" s="305" t="s">
        <v>771</v>
      </c>
      <c r="G336" s="306" t="s">
        <v>772</v>
      </c>
      <c r="H336" s="291"/>
      <c r="I336" s="283"/>
      <c r="J336" s="283"/>
      <c r="K336" s="283"/>
    </row>
    <row r="337" spans="1:11" s="282" customFormat="1" ht="51" x14ac:dyDescent="0.2">
      <c r="A337" s="291"/>
      <c r="B337" s="293" t="s">
        <v>1036</v>
      </c>
      <c r="C337" s="287" t="s">
        <v>1035</v>
      </c>
      <c r="D337" s="307" t="s">
        <v>1038</v>
      </c>
      <c r="E337" s="308" t="s">
        <v>1037</v>
      </c>
      <c r="F337" s="392" t="s">
        <v>1065</v>
      </c>
      <c r="G337" s="397" t="s">
        <v>1083</v>
      </c>
      <c r="H337" s="291"/>
      <c r="I337" s="283"/>
      <c r="J337" s="283"/>
      <c r="K337" s="283"/>
    </row>
    <row r="338" spans="1:11" s="283" customFormat="1" ht="25.5" x14ac:dyDescent="0.2">
      <c r="A338" s="291"/>
      <c r="B338" s="293" t="s">
        <v>1021</v>
      </c>
      <c r="C338" s="287" t="s">
        <v>1028</v>
      </c>
      <c r="D338" s="394" t="s">
        <v>1039</v>
      </c>
      <c r="E338" s="391" t="s">
        <v>1029</v>
      </c>
      <c r="F338" s="392"/>
      <c r="G338" s="397"/>
      <c r="H338" s="291"/>
    </row>
    <row r="339" spans="1:11" s="282" customFormat="1" ht="25.5" x14ac:dyDescent="0.2">
      <c r="A339" s="291"/>
      <c r="B339" s="293" t="s">
        <v>1022</v>
      </c>
      <c r="C339" s="287" t="s">
        <v>1030</v>
      </c>
      <c r="D339" s="420"/>
      <c r="E339" s="420"/>
      <c r="F339" s="420"/>
      <c r="G339" s="422"/>
      <c r="H339" s="291"/>
      <c r="I339" s="283"/>
      <c r="J339" s="283"/>
      <c r="K339" s="283"/>
    </row>
    <row r="340" spans="1:11" s="282" customFormat="1" ht="25.5" x14ac:dyDescent="0.2">
      <c r="A340" s="291"/>
      <c r="B340" s="293" t="s">
        <v>1023</v>
      </c>
      <c r="C340" s="287" t="s">
        <v>1031</v>
      </c>
      <c r="D340" s="420"/>
      <c r="E340" s="420"/>
      <c r="F340" s="420"/>
      <c r="G340" s="422"/>
      <c r="H340" s="291"/>
      <c r="I340" s="283"/>
      <c r="J340" s="283"/>
      <c r="K340" s="283"/>
    </row>
    <row r="341" spans="1:11" s="282" customFormat="1" ht="25.5" x14ac:dyDescent="0.2">
      <c r="A341" s="291"/>
      <c r="B341" s="293" t="s">
        <v>1024</v>
      </c>
      <c r="C341" s="287" t="s">
        <v>1032</v>
      </c>
      <c r="D341" s="441"/>
      <c r="E341" s="420"/>
      <c r="F341" s="420"/>
      <c r="G341" s="422"/>
      <c r="H341" s="291"/>
      <c r="I341" s="283"/>
      <c r="J341" s="283"/>
      <c r="K341" s="283"/>
    </row>
    <row r="342" spans="1:11" s="282" customFormat="1" ht="25.5" x14ac:dyDescent="0.2">
      <c r="A342" s="291"/>
      <c r="B342" s="293" t="s">
        <v>1025</v>
      </c>
      <c r="C342" s="287" t="s">
        <v>1033</v>
      </c>
      <c r="D342" s="394" t="s">
        <v>1040</v>
      </c>
      <c r="E342" s="420"/>
      <c r="F342" s="420"/>
      <c r="G342" s="422"/>
      <c r="H342" s="291"/>
      <c r="I342" s="283"/>
      <c r="J342" s="283"/>
      <c r="K342" s="283"/>
    </row>
    <row r="343" spans="1:11" s="282" customFormat="1" ht="25.5" x14ac:dyDescent="0.2">
      <c r="A343" s="291"/>
      <c r="B343" s="293" t="s">
        <v>1026</v>
      </c>
      <c r="C343" s="287" t="s">
        <v>1034</v>
      </c>
      <c r="D343" s="441"/>
      <c r="E343" s="420"/>
      <c r="F343" s="420"/>
      <c r="G343" s="422"/>
      <c r="H343" s="291"/>
      <c r="I343" s="283"/>
      <c r="J343" s="283"/>
      <c r="K343" s="283"/>
    </row>
    <row r="344" spans="1:11" s="283" customFormat="1" ht="25.5" customHeight="1" thickBot="1" x14ac:dyDescent="0.25">
      <c r="A344" s="291"/>
      <c r="B344" s="293" t="s">
        <v>1062</v>
      </c>
      <c r="C344" s="287" t="s">
        <v>1063</v>
      </c>
      <c r="D344" s="324" t="s">
        <v>1064</v>
      </c>
      <c r="E344" s="325" t="s">
        <v>1037</v>
      </c>
      <c r="F344" s="421"/>
      <c r="G344" s="423"/>
      <c r="H344" s="291"/>
    </row>
    <row r="345" spans="1:11" ht="13.5" customHeight="1" x14ac:dyDescent="0.2">
      <c r="A345" s="39"/>
      <c r="B345" s="73" t="s">
        <v>46</v>
      </c>
      <c r="C345" s="74"/>
      <c r="D345" s="75"/>
      <c r="E345" s="233" t="s">
        <v>775</v>
      </c>
      <c r="F345" s="225" t="s">
        <v>771</v>
      </c>
      <c r="G345" s="226" t="s">
        <v>772</v>
      </c>
      <c r="H345" s="39"/>
      <c r="I345" s="110"/>
      <c r="J345" s="110"/>
      <c r="K345" s="110"/>
    </row>
    <row r="346" spans="1:11" ht="25.5" x14ac:dyDescent="0.2">
      <c r="A346" s="39"/>
      <c r="B346" s="52" t="s">
        <v>724</v>
      </c>
      <c r="C346" s="15" t="s">
        <v>751</v>
      </c>
      <c r="D346" s="182"/>
      <c r="E346" s="220" t="s">
        <v>844</v>
      </c>
      <c r="F346" s="392" t="s">
        <v>1059</v>
      </c>
      <c r="G346" s="397" t="s">
        <v>1084</v>
      </c>
      <c r="H346" s="39"/>
      <c r="I346" s="110"/>
      <c r="J346" s="110"/>
      <c r="K346" s="110"/>
    </row>
    <row r="347" spans="1:11" s="110" customFormat="1" ht="39" customHeight="1" x14ac:dyDescent="0.2">
      <c r="A347" s="126"/>
      <c r="B347" s="215" t="s">
        <v>727</v>
      </c>
      <c r="C347" s="218" t="s">
        <v>891</v>
      </c>
      <c r="D347" s="394" t="s">
        <v>930</v>
      </c>
      <c r="E347" s="391" t="s">
        <v>845</v>
      </c>
      <c r="F347" s="392"/>
      <c r="G347" s="397"/>
      <c r="H347" s="126"/>
    </row>
    <row r="348" spans="1:11" s="110" customFormat="1" ht="63.75" customHeight="1" x14ac:dyDescent="0.2">
      <c r="A348" s="126"/>
      <c r="B348" s="216" t="s">
        <v>728</v>
      </c>
      <c r="C348" s="218" t="s">
        <v>892</v>
      </c>
      <c r="D348" s="405"/>
      <c r="E348" s="427"/>
      <c r="F348" s="392"/>
      <c r="G348" s="397"/>
      <c r="H348" s="126"/>
    </row>
    <row r="349" spans="1:11" s="110" customFormat="1" ht="25.5" x14ac:dyDescent="0.2">
      <c r="A349" s="126"/>
      <c r="B349" s="216" t="s">
        <v>725</v>
      </c>
      <c r="C349" s="15" t="s">
        <v>752</v>
      </c>
      <c r="D349" s="109"/>
      <c r="E349" s="220" t="s">
        <v>844</v>
      </c>
      <c r="F349" s="392"/>
      <c r="G349" s="397"/>
      <c r="H349" s="126"/>
    </row>
    <row r="350" spans="1:11" s="110" customFormat="1" ht="25.5" customHeight="1" x14ac:dyDescent="0.2">
      <c r="A350" s="126"/>
      <c r="B350" s="216" t="s">
        <v>729</v>
      </c>
      <c r="C350" s="218" t="s">
        <v>883</v>
      </c>
      <c r="D350" s="394" t="s">
        <v>885</v>
      </c>
      <c r="E350" s="391" t="s">
        <v>845</v>
      </c>
      <c r="F350" s="392"/>
      <c r="G350" s="397"/>
      <c r="H350" s="126"/>
    </row>
    <row r="351" spans="1:11" s="110" customFormat="1" ht="26.25" customHeight="1" x14ac:dyDescent="0.2">
      <c r="A351" s="126"/>
      <c r="B351" s="216" t="s">
        <v>730</v>
      </c>
      <c r="C351" s="218" t="s">
        <v>884</v>
      </c>
      <c r="D351" s="405"/>
      <c r="E351" s="427"/>
      <c r="F351" s="392"/>
      <c r="G351" s="397"/>
      <c r="H351" s="126"/>
    </row>
    <row r="352" spans="1:11" s="110" customFormat="1" ht="25.5" x14ac:dyDescent="0.2">
      <c r="A352" s="126"/>
      <c r="B352" s="216" t="s">
        <v>726</v>
      </c>
      <c r="C352" s="15" t="s">
        <v>753</v>
      </c>
      <c r="D352" s="109"/>
      <c r="E352" s="220" t="s">
        <v>844</v>
      </c>
      <c r="F352" s="392"/>
      <c r="G352" s="397"/>
      <c r="H352" s="126"/>
    </row>
    <row r="353" spans="1:9" s="110" customFormat="1" ht="25.5" customHeight="1" x14ac:dyDescent="0.2">
      <c r="A353" s="126"/>
      <c r="B353" s="216" t="s">
        <v>732</v>
      </c>
      <c r="C353" s="218" t="s">
        <v>887</v>
      </c>
      <c r="D353" s="394" t="s">
        <v>886</v>
      </c>
      <c r="E353" s="391" t="s">
        <v>845</v>
      </c>
      <c r="F353" s="392"/>
      <c r="G353" s="397"/>
      <c r="H353" s="126"/>
    </row>
    <row r="354" spans="1:9" s="110" customFormat="1" ht="25.5" x14ac:dyDescent="0.2">
      <c r="A354" s="126"/>
      <c r="B354" s="216" t="s">
        <v>731</v>
      </c>
      <c r="C354" s="218" t="s">
        <v>888</v>
      </c>
      <c r="D354" s="405"/>
      <c r="E354" s="427"/>
      <c r="F354" s="392"/>
      <c r="G354" s="397"/>
      <c r="H354" s="126"/>
    </row>
    <row r="355" spans="1:9" s="110" customFormat="1" ht="25.5" customHeight="1" x14ac:dyDescent="0.2">
      <c r="A355" s="126"/>
      <c r="B355" s="216" t="s">
        <v>733</v>
      </c>
      <c r="C355" s="188" t="s">
        <v>889</v>
      </c>
      <c r="D355" s="109"/>
      <c r="E355" s="391" t="s">
        <v>845</v>
      </c>
      <c r="F355" s="392"/>
      <c r="G355" s="397"/>
      <c r="H355" s="126"/>
    </row>
    <row r="356" spans="1:9" s="110" customFormat="1" ht="25.5" x14ac:dyDescent="0.2">
      <c r="A356" s="126"/>
      <c r="B356" s="216" t="s">
        <v>734</v>
      </c>
      <c r="C356" s="188" t="s">
        <v>890</v>
      </c>
      <c r="D356" s="109"/>
      <c r="E356" s="427"/>
      <c r="F356" s="392"/>
      <c r="G356" s="397"/>
      <c r="H356" s="126"/>
    </row>
    <row r="357" spans="1:9" s="110" customFormat="1" ht="38.25" customHeight="1" x14ac:dyDescent="0.2">
      <c r="A357" s="126"/>
      <c r="B357" s="216" t="s">
        <v>735</v>
      </c>
      <c r="C357" s="188" t="s">
        <v>757</v>
      </c>
      <c r="D357" s="406" t="s">
        <v>758</v>
      </c>
      <c r="E357" s="401" t="s">
        <v>846</v>
      </c>
      <c r="F357" s="392"/>
      <c r="G357" s="397"/>
      <c r="H357" s="126"/>
    </row>
    <row r="358" spans="1:9" s="110" customFormat="1" ht="38.25" x14ac:dyDescent="0.2">
      <c r="A358" s="126"/>
      <c r="B358" s="216" t="s">
        <v>736</v>
      </c>
      <c r="C358" s="188" t="s">
        <v>755</v>
      </c>
      <c r="D358" s="395"/>
      <c r="E358" s="392"/>
      <c r="F358" s="392"/>
      <c r="G358" s="397"/>
      <c r="H358" s="126"/>
    </row>
    <row r="359" spans="1:9" s="110" customFormat="1" ht="38.25" x14ac:dyDescent="0.2">
      <c r="A359" s="126"/>
      <c r="B359" s="216" t="s">
        <v>737</v>
      </c>
      <c r="C359" s="188" t="s">
        <v>756</v>
      </c>
      <c r="D359" s="395"/>
      <c r="E359" s="392"/>
      <c r="F359" s="392"/>
      <c r="G359" s="397"/>
      <c r="H359" s="126"/>
    </row>
    <row r="360" spans="1:9" s="110" customFormat="1" ht="39" thickBot="1" x14ac:dyDescent="0.25">
      <c r="A360" s="126"/>
      <c r="B360" s="217" t="s">
        <v>738</v>
      </c>
      <c r="C360" s="242" t="s">
        <v>754</v>
      </c>
      <c r="D360" s="403"/>
      <c r="E360" s="399"/>
      <c r="F360" s="399"/>
      <c r="G360" s="398"/>
      <c r="H360" s="126"/>
    </row>
    <row r="361" spans="1:9" ht="15" customHeight="1" x14ac:dyDescent="0.2">
      <c r="A361" s="39"/>
      <c r="B361" s="76" t="s">
        <v>47</v>
      </c>
      <c r="C361" s="74"/>
      <c r="D361" s="75"/>
      <c r="E361" s="225" t="s">
        <v>775</v>
      </c>
      <c r="F361" s="225" t="s">
        <v>771</v>
      </c>
      <c r="G361" s="226" t="s">
        <v>772</v>
      </c>
      <c r="H361" s="39"/>
      <c r="I361" s="110"/>
    </row>
    <row r="362" spans="1:9" ht="25.5" customHeight="1" x14ac:dyDescent="0.2">
      <c r="A362" s="39"/>
      <c r="B362" s="52" t="s">
        <v>739</v>
      </c>
      <c r="C362" s="15" t="s">
        <v>759</v>
      </c>
      <c r="D362" s="395" t="s">
        <v>767</v>
      </c>
      <c r="E362" s="392" t="s">
        <v>848</v>
      </c>
      <c r="F362" s="392" t="s">
        <v>1060</v>
      </c>
      <c r="G362" s="397" t="s">
        <v>847</v>
      </c>
      <c r="H362" s="39"/>
      <c r="I362" s="110"/>
    </row>
    <row r="363" spans="1:9" s="110" customFormat="1" ht="25.5" x14ac:dyDescent="0.2">
      <c r="A363" s="126"/>
      <c r="B363" s="52" t="s">
        <v>740</v>
      </c>
      <c r="C363" s="15" t="s">
        <v>760</v>
      </c>
      <c r="D363" s="395"/>
      <c r="E363" s="392"/>
      <c r="F363" s="392"/>
      <c r="G363" s="397"/>
      <c r="H363" s="126"/>
    </row>
    <row r="364" spans="1:9" s="110" customFormat="1" ht="25.5" customHeight="1" x14ac:dyDescent="0.2">
      <c r="A364" s="126"/>
      <c r="B364" s="52" t="s">
        <v>741</v>
      </c>
      <c r="C364" s="15" t="s">
        <v>761</v>
      </c>
      <c r="D364" s="395"/>
      <c r="E364" s="392"/>
      <c r="F364" s="392"/>
      <c r="G364" s="397"/>
      <c r="H364" s="126"/>
    </row>
    <row r="365" spans="1:9" s="110" customFormat="1" ht="25.5" x14ac:dyDescent="0.2">
      <c r="A365" s="126"/>
      <c r="B365" s="52" t="s">
        <v>742</v>
      </c>
      <c r="C365" s="15" t="s">
        <v>762</v>
      </c>
      <c r="D365" s="395"/>
      <c r="E365" s="392"/>
      <c r="F365" s="392"/>
      <c r="G365" s="397"/>
      <c r="H365" s="126"/>
    </row>
    <row r="366" spans="1:9" s="110" customFormat="1" ht="25.5" customHeight="1" x14ac:dyDescent="0.2">
      <c r="A366" s="126"/>
      <c r="B366" s="52" t="s">
        <v>743</v>
      </c>
      <c r="C366" s="15" t="s">
        <v>763</v>
      </c>
      <c r="D366" s="395"/>
      <c r="E366" s="392"/>
      <c r="F366" s="392"/>
      <c r="G366" s="397"/>
      <c r="H366" s="126"/>
    </row>
    <row r="367" spans="1:9" s="110" customFormat="1" ht="25.5" x14ac:dyDescent="0.2">
      <c r="A367" s="126"/>
      <c r="B367" s="52" t="s">
        <v>744</v>
      </c>
      <c r="C367" s="15" t="s">
        <v>764</v>
      </c>
      <c r="D367" s="395"/>
      <c r="E367" s="392"/>
      <c r="F367" s="392"/>
      <c r="G367" s="397"/>
      <c r="H367" s="126"/>
    </row>
    <row r="368" spans="1:9" s="110" customFormat="1" ht="38.25" x14ac:dyDescent="0.2">
      <c r="A368" s="126"/>
      <c r="B368" s="52" t="s">
        <v>745</v>
      </c>
      <c r="C368" s="15" t="s">
        <v>765</v>
      </c>
      <c r="D368" s="402"/>
      <c r="E368" s="393"/>
      <c r="F368" s="392"/>
      <c r="G368" s="397"/>
      <c r="H368" s="126"/>
    </row>
    <row r="369" spans="1:9" s="110" customFormat="1" ht="38.25" x14ac:dyDescent="0.2">
      <c r="A369" s="126"/>
      <c r="B369" s="52" t="s">
        <v>746</v>
      </c>
      <c r="C369" s="15" t="s">
        <v>769</v>
      </c>
      <c r="D369" s="182" t="s">
        <v>768</v>
      </c>
      <c r="E369" s="220"/>
      <c r="F369" s="392"/>
      <c r="G369" s="397"/>
      <c r="H369" s="126"/>
    </row>
    <row r="370" spans="1:9" s="110" customFormat="1" ht="38.25" x14ac:dyDescent="0.2">
      <c r="A370" s="126"/>
      <c r="B370" s="52" t="s">
        <v>747</v>
      </c>
      <c r="C370" s="15" t="s">
        <v>766</v>
      </c>
      <c r="D370" s="182" t="s">
        <v>767</v>
      </c>
      <c r="E370" s="220" t="s">
        <v>848</v>
      </c>
      <c r="F370" s="392"/>
      <c r="G370" s="397"/>
      <c r="H370" s="126"/>
    </row>
    <row r="371" spans="1:9" s="110" customFormat="1" ht="39" thickBot="1" x14ac:dyDescent="0.25">
      <c r="A371" s="126"/>
      <c r="B371" s="249" t="s">
        <v>748</v>
      </c>
      <c r="C371" s="232" t="s">
        <v>770</v>
      </c>
      <c r="D371" s="246" t="s">
        <v>968</v>
      </c>
      <c r="E371" s="250"/>
      <c r="F371" s="399"/>
      <c r="G371" s="398"/>
      <c r="H371" s="126"/>
    </row>
    <row r="372" spans="1:9" ht="12.75" customHeight="1" x14ac:dyDescent="0.2">
      <c r="A372" s="39"/>
      <c r="B372" s="238" t="s">
        <v>42</v>
      </c>
      <c r="C372" s="208"/>
      <c r="D372" s="209"/>
      <c r="E372" s="233" t="s">
        <v>775</v>
      </c>
      <c r="F372" s="233" t="s">
        <v>771</v>
      </c>
      <c r="G372" s="239" t="s">
        <v>772</v>
      </c>
      <c r="H372" s="39"/>
      <c r="I372" s="110"/>
    </row>
    <row r="373" spans="1:9" ht="25.5" x14ac:dyDescent="0.2">
      <c r="A373" s="39"/>
      <c r="B373" s="197" t="s">
        <v>893</v>
      </c>
      <c r="C373" s="15" t="s">
        <v>900</v>
      </c>
      <c r="D373" s="402" t="s">
        <v>910</v>
      </c>
      <c r="E373" s="393" t="s">
        <v>903</v>
      </c>
      <c r="F373" s="393" t="s">
        <v>1055</v>
      </c>
      <c r="G373" s="431" t="s">
        <v>905</v>
      </c>
      <c r="H373" s="39"/>
      <c r="I373" s="110"/>
    </row>
    <row r="374" spans="1:9" s="110" customFormat="1" ht="25.5" x14ac:dyDescent="0.2">
      <c r="A374" s="126"/>
      <c r="B374" s="230" t="s">
        <v>894</v>
      </c>
      <c r="C374" s="15" t="s">
        <v>901</v>
      </c>
      <c r="D374" s="404"/>
      <c r="E374" s="396"/>
      <c r="F374" s="396"/>
      <c r="G374" s="432"/>
      <c r="H374" s="126"/>
    </row>
    <row r="375" spans="1:9" s="110" customFormat="1" ht="25.5" customHeight="1" x14ac:dyDescent="0.2">
      <c r="A375" s="126"/>
      <c r="B375" s="230" t="s">
        <v>895</v>
      </c>
      <c r="C375" s="15" t="s">
        <v>909</v>
      </c>
      <c r="D375" s="404"/>
      <c r="E375" s="396" t="s">
        <v>904</v>
      </c>
      <c r="F375" s="396" t="s">
        <v>902</v>
      </c>
      <c r="G375" s="432" t="s">
        <v>794</v>
      </c>
      <c r="H375" s="126"/>
    </row>
    <row r="376" spans="1:9" s="110" customFormat="1" ht="25.5" x14ac:dyDescent="0.2">
      <c r="A376" s="126"/>
      <c r="B376" s="230" t="s">
        <v>896</v>
      </c>
      <c r="C376" s="15" t="s">
        <v>908</v>
      </c>
      <c r="D376" s="404"/>
      <c r="E376" s="396"/>
      <c r="F376" s="396"/>
      <c r="G376" s="432"/>
      <c r="H376" s="126"/>
    </row>
    <row r="377" spans="1:9" s="110" customFormat="1" ht="25.5" x14ac:dyDescent="0.2">
      <c r="A377" s="126"/>
      <c r="B377" s="230" t="s">
        <v>897</v>
      </c>
      <c r="C377" s="15" t="s">
        <v>906</v>
      </c>
      <c r="D377" s="404"/>
      <c r="E377" s="396"/>
      <c r="F377" s="396"/>
      <c r="G377" s="432"/>
      <c r="H377" s="126"/>
    </row>
    <row r="378" spans="1:9" ht="25.5" x14ac:dyDescent="0.2">
      <c r="A378" s="39"/>
      <c r="B378" s="357" t="s">
        <v>898</v>
      </c>
      <c r="C378" s="15" t="s">
        <v>907</v>
      </c>
      <c r="D378" s="404"/>
      <c r="E378" s="396"/>
      <c r="F378" s="396"/>
      <c r="G378" s="432"/>
      <c r="H378" s="39"/>
      <c r="I378" s="110"/>
    </row>
    <row r="379" spans="1:9" s="283" customFormat="1" ht="26.25" thickBot="1" x14ac:dyDescent="0.25">
      <c r="A379" s="291"/>
      <c r="B379" s="358" t="s">
        <v>1119</v>
      </c>
      <c r="C379" s="227" t="s">
        <v>1120</v>
      </c>
      <c r="D379" s="354"/>
      <c r="E379" s="355" t="s">
        <v>806</v>
      </c>
      <c r="F379" s="355" t="s">
        <v>1123</v>
      </c>
      <c r="G379" s="356" t="s">
        <v>1121</v>
      </c>
      <c r="H379" s="291"/>
    </row>
    <row r="380" spans="1:9" ht="12.75" customHeight="1" x14ac:dyDescent="0.2">
      <c r="A380" s="39"/>
      <c r="B380" s="73" t="s">
        <v>43</v>
      </c>
      <c r="C380" s="74"/>
      <c r="D380" s="209"/>
      <c r="E380" s="233" t="s">
        <v>775</v>
      </c>
      <c r="F380" s="233" t="s">
        <v>771</v>
      </c>
      <c r="G380" s="239" t="s">
        <v>772</v>
      </c>
      <c r="H380" s="39"/>
    </row>
    <row r="381" spans="1:9" ht="27" customHeight="1" x14ac:dyDescent="0.2">
      <c r="A381" s="39"/>
      <c r="B381" s="197" t="s">
        <v>911</v>
      </c>
      <c r="C381" s="15" t="s">
        <v>922</v>
      </c>
      <c r="D381" s="395" t="s">
        <v>1124</v>
      </c>
      <c r="E381" s="392" t="s">
        <v>920</v>
      </c>
      <c r="F381" s="392" t="s">
        <v>919</v>
      </c>
      <c r="G381" s="439" t="s">
        <v>1085</v>
      </c>
      <c r="H381" s="39"/>
    </row>
    <row r="382" spans="1:9" s="110" customFormat="1" ht="25.5" x14ac:dyDescent="0.25">
      <c r="A382" s="126"/>
      <c r="B382" s="259" t="s">
        <v>912</v>
      </c>
      <c r="C382" s="15" t="s">
        <v>923</v>
      </c>
      <c r="D382" s="395"/>
      <c r="E382" s="392"/>
      <c r="F382" s="392"/>
      <c r="G382" s="439"/>
      <c r="H382" s="126"/>
    </row>
    <row r="383" spans="1:9" s="110" customFormat="1" ht="25.5" x14ac:dyDescent="0.25">
      <c r="A383" s="126"/>
      <c r="B383" s="259" t="s">
        <v>918</v>
      </c>
      <c r="C383" s="15" t="s">
        <v>924</v>
      </c>
      <c r="D383" s="395"/>
      <c r="E383" s="392"/>
      <c r="F383" s="392"/>
      <c r="G383" s="439"/>
      <c r="H383" s="126"/>
    </row>
    <row r="384" spans="1:9" s="110" customFormat="1" ht="25.5" x14ac:dyDescent="0.25">
      <c r="A384" s="126"/>
      <c r="B384" s="259" t="s">
        <v>917</v>
      </c>
      <c r="C384" s="15" t="s">
        <v>925</v>
      </c>
      <c r="D384" s="395"/>
      <c r="E384" s="393"/>
      <c r="F384" s="393"/>
      <c r="G384" s="431"/>
      <c r="H384" s="126"/>
    </row>
    <row r="385" spans="1:8" s="110" customFormat="1" ht="25.5" x14ac:dyDescent="0.25">
      <c r="A385" s="126"/>
      <c r="B385" s="259" t="s">
        <v>916</v>
      </c>
      <c r="C385" s="14" t="s">
        <v>926</v>
      </c>
      <c r="D385" s="395"/>
      <c r="E385" s="391" t="s">
        <v>921</v>
      </c>
      <c r="F385" s="391" t="s">
        <v>1056</v>
      </c>
      <c r="G385" s="438" t="s">
        <v>1086</v>
      </c>
      <c r="H385" s="126"/>
    </row>
    <row r="386" spans="1:8" s="110" customFormat="1" ht="25.5" x14ac:dyDescent="0.25">
      <c r="A386" s="126"/>
      <c r="B386" s="259" t="s">
        <v>915</v>
      </c>
      <c r="C386" s="14" t="s">
        <v>927</v>
      </c>
      <c r="D386" s="395"/>
      <c r="E386" s="392"/>
      <c r="F386" s="392"/>
      <c r="G386" s="439"/>
      <c r="H386" s="126"/>
    </row>
    <row r="387" spans="1:8" s="110" customFormat="1" ht="25.5" x14ac:dyDescent="0.25">
      <c r="A387" s="126"/>
      <c r="B387" s="259" t="s">
        <v>914</v>
      </c>
      <c r="C387" s="14" t="s">
        <v>928</v>
      </c>
      <c r="D387" s="395"/>
      <c r="E387" s="392"/>
      <c r="F387" s="392"/>
      <c r="G387" s="439"/>
      <c r="H387" s="126"/>
    </row>
    <row r="388" spans="1:8" s="110" customFormat="1" ht="26.25" thickBot="1" x14ac:dyDescent="0.3">
      <c r="A388" s="126"/>
      <c r="B388" s="260" t="s">
        <v>913</v>
      </c>
      <c r="C388" s="234" t="s">
        <v>929</v>
      </c>
      <c r="D388" s="403"/>
      <c r="E388" s="399"/>
      <c r="F388" s="399"/>
      <c r="G388" s="440"/>
      <c r="H388" s="126"/>
    </row>
    <row r="389" spans="1:8" x14ac:dyDescent="0.2">
      <c r="A389" s="205"/>
      <c r="B389" s="205"/>
      <c r="C389" s="205"/>
      <c r="D389" s="205"/>
      <c r="E389" s="213"/>
      <c r="F389" s="213"/>
      <c r="G389" s="205"/>
      <c r="H389" s="39"/>
    </row>
    <row r="390" spans="1:8" ht="13.5" thickBot="1" x14ac:dyDescent="0.25"/>
    <row r="391" spans="1:8" ht="15" x14ac:dyDescent="0.25">
      <c r="B391" s="435" t="s">
        <v>849</v>
      </c>
      <c r="C391" s="436"/>
      <c r="D391" s="437"/>
      <c r="E391" s="283"/>
      <c r="F391" s="433" t="s">
        <v>1041</v>
      </c>
      <c r="G391" s="434"/>
    </row>
    <row r="392" spans="1:8" x14ac:dyDescent="0.2">
      <c r="B392" s="318" t="s">
        <v>771</v>
      </c>
      <c r="C392" s="319" t="s">
        <v>859</v>
      </c>
      <c r="D392" s="320" t="s">
        <v>858</v>
      </c>
      <c r="E392" s="283"/>
      <c r="F392" s="321" t="s">
        <v>878</v>
      </c>
      <c r="G392" s="322">
        <v>96</v>
      </c>
    </row>
    <row r="393" spans="1:8" s="283" customFormat="1" ht="39" customHeight="1" x14ac:dyDescent="0.2">
      <c r="B393" s="313" t="s">
        <v>1044</v>
      </c>
      <c r="C393" s="253" t="s">
        <v>1045</v>
      </c>
      <c r="D393" s="314" t="s">
        <v>1046</v>
      </c>
      <c r="F393" s="255" t="s">
        <v>879</v>
      </c>
      <c r="G393" s="256">
        <v>87</v>
      </c>
    </row>
    <row r="394" spans="1:8" ht="25.5" x14ac:dyDescent="0.2">
      <c r="B394" s="313" t="s">
        <v>850</v>
      </c>
      <c r="C394" s="253" t="s">
        <v>860</v>
      </c>
      <c r="D394" s="314" t="s">
        <v>851</v>
      </c>
      <c r="E394" s="283"/>
      <c r="F394" s="309" t="s">
        <v>881</v>
      </c>
      <c r="G394" s="310">
        <f>G393/G392</f>
        <v>0.90625</v>
      </c>
    </row>
    <row r="395" spans="1:8" s="110" customFormat="1" ht="39" thickBot="1" x14ac:dyDescent="0.25">
      <c r="B395" s="313" t="s">
        <v>1049</v>
      </c>
      <c r="C395" s="253" t="s">
        <v>1050</v>
      </c>
      <c r="D395" s="326" t="s">
        <v>1066</v>
      </c>
      <c r="E395" s="283"/>
      <c r="F395" s="311" t="s">
        <v>880</v>
      </c>
      <c r="G395" s="312"/>
    </row>
    <row r="396" spans="1:8" ht="38.25" x14ac:dyDescent="0.2">
      <c r="B396" s="313" t="s">
        <v>865</v>
      </c>
      <c r="C396" s="253" t="s">
        <v>866</v>
      </c>
      <c r="D396" s="314" t="s">
        <v>867</v>
      </c>
      <c r="E396" s="283"/>
    </row>
    <row r="397" spans="1:8" ht="38.25" x14ac:dyDescent="0.2">
      <c r="B397" s="313" t="s">
        <v>852</v>
      </c>
      <c r="C397" s="253" t="s">
        <v>861</v>
      </c>
      <c r="D397" s="314" t="s">
        <v>853</v>
      </c>
      <c r="E397" s="283"/>
      <c r="F397" s="283"/>
      <c r="G397" s="283"/>
    </row>
    <row r="398" spans="1:8" ht="25.5" x14ac:dyDescent="0.2">
      <c r="B398" s="313" t="s">
        <v>854</v>
      </c>
      <c r="C398" s="253" t="s">
        <v>862</v>
      </c>
      <c r="D398" s="314" t="s">
        <v>855</v>
      </c>
      <c r="E398" s="283"/>
      <c r="F398" s="283"/>
      <c r="G398" s="283"/>
    </row>
    <row r="399" spans="1:8" ht="25.5" x14ac:dyDescent="0.2">
      <c r="B399" s="313" t="s">
        <v>856</v>
      </c>
      <c r="C399" s="253" t="s">
        <v>863</v>
      </c>
      <c r="D399" s="314" t="s">
        <v>855</v>
      </c>
      <c r="E399" s="283"/>
      <c r="F399" s="283"/>
      <c r="G399" s="283"/>
    </row>
    <row r="400" spans="1:8" s="110" customFormat="1" ht="25.5" x14ac:dyDescent="0.2">
      <c r="B400" s="313" t="s">
        <v>857</v>
      </c>
      <c r="C400" s="253" t="s">
        <v>864</v>
      </c>
      <c r="D400" s="314" t="s">
        <v>855</v>
      </c>
      <c r="E400" s="283"/>
      <c r="F400" s="283"/>
      <c r="G400" s="283"/>
    </row>
    <row r="401" spans="2:7" s="110" customFormat="1" ht="38.25" x14ac:dyDescent="0.2">
      <c r="B401" s="313" t="s">
        <v>872</v>
      </c>
      <c r="C401" s="253" t="s">
        <v>873</v>
      </c>
      <c r="D401" s="314" t="s">
        <v>874</v>
      </c>
      <c r="E401" s="283"/>
      <c r="F401" s="283"/>
      <c r="G401" s="283"/>
    </row>
    <row r="402" spans="2:7" s="110" customFormat="1" ht="39" thickBot="1" x14ac:dyDescent="0.25">
      <c r="B402" s="315" t="s">
        <v>875</v>
      </c>
      <c r="C402" s="316" t="s">
        <v>873</v>
      </c>
      <c r="D402" s="317" t="s">
        <v>874</v>
      </c>
      <c r="E402" s="283"/>
      <c r="F402" s="283"/>
      <c r="G402" s="283"/>
    </row>
    <row r="403" spans="2:7" ht="13.5" thickBot="1" x14ac:dyDescent="0.25">
      <c r="B403" s="254"/>
      <c r="C403" s="254"/>
      <c r="D403" s="254"/>
      <c r="E403" s="283"/>
      <c r="F403" s="283"/>
      <c r="G403" s="283"/>
    </row>
    <row r="404" spans="2:7" ht="15" x14ac:dyDescent="0.25">
      <c r="B404" s="428" t="s">
        <v>868</v>
      </c>
      <c r="C404" s="429"/>
      <c r="D404" s="430"/>
      <c r="E404" s="283"/>
      <c r="F404" s="283"/>
      <c r="G404" s="283"/>
    </row>
    <row r="405" spans="2:7" x14ac:dyDescent="0.2">
      <c r="B405" s="253" t="s">
        <v>869</v>
      </c>
      <c r="C405" s="253" t="s">
        <v>870</v>
      </c>
      <c r="D405" s="236" t="s">
        <v>871</v>
      </c>
      <c r="E405" s="283"/>
      <c r="F405" s="283"/>
      <c r="G405" s="283"/>
    </row>
    <row r="406" spans="2:7" x14ac:dyDescent="0.2">
      <c r="B406" s="252"/>
      <c r="C406" s="252"/>
    </row>
    <row r="407" spans="2:7" x14ac:dyDescent="0.2">
      <c r="B407" s="252"/>
      <c r="C407" s="252"/>
    </row>
    <row r="408" spans="2:7" x14ac:dyDescent="0.2">
      <c r="B408" s="252"/>
      <c r="C408" s="252"/>
    </row>
    <row r="409" spans="2:7" x14ac:dyDescent="0.2">
      <c r="B409" s="252"/>
      <c r="C409" s="252"/>
    </row>
    <row r="410" spans="2:7" x14ac:dyDescent="0.2">
      <c r="B410" s="252"/>
      <c r="C410" s="252"/>
    </row>
    <row r="411" spans="2:7" x14ac:dyDescent="0.2">
      <c r="B411" s="252"/>
      <c r="C411" s="252"/>
    </row>
    <row r="412" spans="2:7" x14ac:dyDescent="0.2">
      <c r="B412" s="252"/>
      <c r="C412" s="252"/>
    </row>
    <row r="413" spans="2:7" x14ac:dyDescent="0.2">
      <c r="B413" s="252"/>
      <c r="C413" s="252"/>
    </row>
    <row r="414" spans="2:7" x14ac:dyDescent="0.2">
      <c r="B414" s="252"/>
      <c r="C414" s="252"/>
    </row>
    <row r="415" spans="2:7" x14ac:dyDescent="0.2">
      <c r="B415" s="252"/>
      <c r="C415" s="252"/>
    </row>
    <row r="416" spans="2:7" x14ac:dyDescent="0.2">
      <c r="B416" s="252"/>
      <c r="C416" s="252"/>
    </row>
    <row r="417" spans="2:3" x14ac:dyDescent="0.2">
      <c r="B417" s="252"/>
      <c r="C417" s="252"/>
    </row>
    <row r="418" spans="2:3" x14ac:dyDescent="0.2">
      <c r="B418" s="251"/>
      <c r="C418" s="251"/>
    </row>
    <row r="419" spans="2:3" x14ac:dyDescent="0.2">
      <c r="B419" s="251"/>
      <c r="C419" s="251"/>
    </row>
    <row r="420" spans="2:3" x14ac:dyDescent="0.2">
      <c r="B420" s="251"/>
      <c r="C420" s="251"/>
    </row>
    <row r="421" spans="2:3" x14ac:dyDescent="0.2">
      <c r="B421" s="251"/>
      <c r="C421" s="251"/>
    </row>
    <row r="422" spans="2:3" x14ac:dyDescent="0.2">
      <c r="B422" s="251"/>
      <c r="C422" s="251"/>
    </row>
  </sheetData>
  <mergeCells count="196">
    <mergeCell ref="D342:D343"/>
    <mergeCell ref="D338:D341"/>
    <mergeCell ref="E350:E351"/>
    <mergeCell ref="E353:E354"/>
    <mergeCell ref="E338:E343"/>
    <mergeCell ref="D277:D278"/>
    <mergeCell ref="F381:F384"/>
    <mergeCell ref="E347:E348"/>
    <mergeCell ref="G362:G371"/>
    <mergeCell ref="G346:G360"/>
    <mergeCell ref="D373:D378"/>
    <mergeCell ref="E373:E374"/>
    <mergeCell ref="E375:E376"/>
    <mergeCell ref="E377:E378"/>
    <mergeCell ref="E381:E384"/>
    <mergeCell ref="B404:D404"/>
    <mergeCell ref="F375:F376"/>
    <mergeCell ref="F377:F378"/>
    <mergeCell ref="G373:G374"/>
    <mergeCell ref="G375:G376"/>
    <mergeCell ref="G377:G378"/>
    <mergeCell ref="F385:F388"/>
    <mergeCell ref="F346:F360"/>
    <mergeCell ref="D347:D348"/>
    <mergeCell ref="D350:D351"/>
    <mergeCell ref="D353:D354"/>
    <mergeCell ref="D357:D360"/>
    <mergeCell ref="D362:D368"/>
    <mergeCell ref="F362:F371"/>
    <mergeCell ref="F391:G391"/>
    <mergeCell ref="E362:E368"/>
    <mergeCell ref="E385:E388"/>
    <mergeCell ref="D381:D388"/>
    <mergeCell ref="F373:F374"/>
    <mergeCell ref="B391:D391"/>
    <mergeCell ref="E355:E356"/>
    <mergeCell ref="E357:E360"/>
    <mergeCell ref="G385:G388"/>
    <mergeCell ref="G381:G384"/>
    <mergeCell ref="E133:E134"/>
    <mergeCell ref="E135:E141"/>
    <mergeCell ref="F126:F141"/>
    <mergeCell ref="E256:E265"/>
    <mergeCell ref="F222:F232"/>
    <mergeCell ref="E235:E250"/>
    <mergeCell ref="F234:F265"/>
    <mergeCell ref="E200:E204"/>
    <mergeCell ref="E205:E216"/>
    <mergeCell ref="E217:E218"/>
    <mergeCell ref="E222:E225"/>
    <mergeCell ref="E227:E230"/>
    <mergeCell ref="E231:E232"/>
    <mergeCell ref="E190:E192"/>
    <mergeCell ref="E193:E194"/>
    <mergeCell ref="E195:E199"/>
    <mergeCell ref="E219:E220"/>
    <mergeCell ref="E131:E132"/>
    <mergeCell ref="G126:G141"/>
    <mergeCell ref="F143:F163"/>
    <mergeCell ref="G143:G163"/>
    <mergeCell ref="F165:F179"/>
    <mergeCell ref="G165:G179"/>
    <mergeCell ref="E166:E168"/>
    <mergeCell ref="F337:F344"/>
    <mergeCell ref="G337:G344"/>
    <mergeCell ref="F181:F188"/>
    <mergeCell ref="G181:G188"/>
    <mergeCell ref="E128:E130"/>
    <mergeCell ref="E143:E148"/>
    <mergeCell ref="E150:E151"/>
    <mergeCell ref="E184:E185"/>
    <mergeCell ref="E181:E183"/>
    <mergeCell ref="E253:E254"/>
    <mergeCell ref="G222:G232"/>
    <mergeCell ref="G234:G265"/>
    <mergeCell ref="F267:F278"/>
    <mergeCell ref="G267:G278"/>
    <mergeCell ref="E277:E278"/>
    <mergeCell ref="F190:F220"/>
    <mergeCell ref="G190:G220"/>
    <mergeCell ref="E126:E127"/>
    <mergeCell ref="E99:E100"/>
    <mergeCell ref="E101:E102"/>
    <mergeCell ref="F106:F124"/>
    <mergeCell ref="G106:G124"/>
    <mergeCell ref="E81:E82"/>
    <mergeCell ref="E83:E84"/>
    <mergeCell ref="E90:E91"/>
    <mergeCell ref="E92:E93"/>
    <mergeCell ref="F78:F104"/>
    <mergeCell ref="G78:G104"/>
    <mergeCell ref="E65:E66"/>
    <mergeCell ref="E69:E72"/>
    <mergeCell ref="E73:E74"/>
    <mergeCell ref="E75:E76"/>
    <mergeCell ref="F65:F76"/>
    <mergeCell ref="G65:G76"/>
    <mergeCell ref="E50:E51"/>
    <mergeCell ref="E53:E56"/>
    <mergeCell ref="E57:E58"/>
    <mergeCell ref="G60:G63"/>
    <mergeCell ref="F60:F63"/>
    <mergeCell ref="E38:E39"/>
    <mergeCell ref="E47:E48"/>
    <mergeCell ref="E60:E61"/>
    <mergeCell ref="E62:E63"/>
    <mergeCell ref="F38:F44"/>
    <mergeCell ref="G38:G44"/>
    <mergeCell ref="F46:F48"/>
    <mergeCell ref="G46:G48"/>
    <mergeCell ref="F50:F58"/>
    <mergeCell ref="G50:G58"/>
    <mergeCell ref="E40:E41"/>
    <mergeCell ref="E27:E28"/>
    <mergeCell ref="E31:E34"/>
    <mergeCell ref="E35:E36"/>
    <mergeCell ref="F31:F36"/>
    <mergeCell ref="G31:G36"/>
    <mergeCell ref="E4:G4"/>
    <mergeCell ref="G22:G29"/>
    <mergeCell ref="F6:F20"/>
    <mergeCell ref="F22:F29"/>
    <mergeCell ref="E8:E10"/>
    <mergeCell ref="E17:E18"/>
    <mergeCell ref="E11:E14"/>
    <mergeCell ref="E15:E16"/>
    <mergeCell ref="E19:E20"/>
    <mergeCell ref="E23:E26"/>
    <mergeCell ref="G6:G20"/>
    <mergeCell ref="B2:C2"/>
    <mergeCell ref="D23:D26"/>
    <mergeCell ref="D27:D28"/>
    <mergeCell ref="D31:D34"/>
    <mergeCell ref="D35:D36"/>
    <mergeCell ref="D135:D141"/>
    <mergeCell ref="D181:D183"/>
    <mergeCell ref="D190:D204"/>
    <mergeCell ref="D69:D72"/>
    <mergeCell ref="D73:D74"/>
    <mergeCell ref="D75:D76"/>
    <mergeCell ref="D184:D185"/>
    <mergeCell ref="D8:D9"/>
    <mergeCell ref="D11:D12"/>
    <mergeCell ref="D13:D14"/>
    <mergeCell ref="D15:D16"/>
    <mergeCell ref="D17:D18"/>
    <mergeCell ref="D38:D39"/>
    <mergeCell ref="D47:D48"/>
    <mergeCell ref="D50:D51"/>
    <mergeCell ref="D53:D56"/>
    <mergeCell ref="D57:D58"/>
    <mergeCell ref="D60:D61"/>
    <mergeCell ref="D62:D63"/>
    <mergeCell ref="D65:D66"/>
    <mergeCell ref="D19:D20"/>
    <mergeCell ref="D311:D313"/>
    <mergeCell ref="D331:D335"/>
    <mergeCell ref="D126:D127"/>
    <mergeCell ref="D166:D168"/>
    <mergeCell ref="D285:D286"/>
    <mergeCell ref="D280:D281"/>
    <mergeCell ref="D283:D284"/>
    <mergeCell ref="D143:D148"/>
    <mergeCell ref="D150:D151"/>
    <mergeCell ref="D235:D250"/>
    <mergeCell ref="D253:D254"/>
    <mergeCell ref="D256:D265"/>
    <mergeCell ref="D267:D268"/>
    <mergeCell ref="D205:D206"/>
    <mergeCell ref="D217:D218"/>
    <mergeCell ref="D227:D230"/>
    <mergeCell ref="D110:D111"/>
    <mergeCell ref="D118:D119"/>
    <mergeCell ref="D128:D130"/>
    <mergeCell ref="D219:D220"/>
    <mergeCell ref="C269:C272"/>
    <mergeCell ref="C273:C276"/>
    <mergeCell ref="D269:D276"/>
    <mergeCell ref="C280:C281"/>
    <mergeCell ref="C283:C284"/>
    <mergeCell ref="G280:G309"/>
    <mergeCell ref="F311:F335"/>
    <mergeCell ref="G311:G335"/>
    <mergeCell ref="E283:E284"/>
    <mergeCell ref="E285:E286"/>
    <mergeCell ref="E287:E304"/>
    <mergeCell ref="E305:E306"/>
    <mergeCell ref="E280:E281"/>
    <mergeCell ref="E307:E308"/>
    <mergeCell ref="E267:E276"/>
    <mergeCell ref="F280:F309"/>
    <mergeCell ref="E311:E313"/>
    <mergeCell ref="E331:E335"/>
    <mergeCell ref="C277:C278"/>
    <mergeCell ref="D307:D308"/>
    <mergeCell ref="D305:D306"/>
  </mergeCells>
  <phoneticPr fontId="0" type="noConversion"/>
  <pageMargins left="0.75" right="0.56999999999999995" top="1" bottom="0.88" header="0.5" footer="0.5"/>
  <pageSetup scale="45"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50"/>
  <sheetViews>
    <sheetView workbookViewId="0"/>
  </sheetViews>
  <sheetFormatPr defaultRowHeight="12.75" x14ac:dyDescent="0.2"/>
  <cols>
    <col min="1" max="1" width="2.7109375" customWidth="1"/>
    <col min="2" max="2" width="32.140625" customWidth="1"/>
    <col min="3" max="3" width="11.28515625" customWidth="1"/>
    <col min="12" max="12" width="3.140625" customWidth="1"/>
  </cols>
  <sheetData>
    <row r="1" spans="1:12" ht="18" x14ac:dyDescent="0.25">
      <c r="A1" s="79"/>
      <c r="B1" s="445" t="s">
        <v>978</v>
      </c>
      <c r="C1" s="446"/>
      <c r="D1" s="18"/>
      <c r="E1" s="18"/>
      <c r="F1" s="18"/>
      <c r="G1" s="80"/>
      <c r="H1" s="18"/>
      <c r="I1" s="18"/>
      <c r="J1" s="18"/>
      <c r="K1" s="24"/>
      <c r="L1" s="39"/>
    </row>
    <row r="2" spans="1:12" x14ac:dyDescent="0.2">
      <c r="A2" s="79"/>
      <c r="B2" s="35" t="str">
        <f>Date</f>
        <v>Date</v>
      </c>
      <c r="C2" s="36" t="str">
        <f>Time</f>
        <v>Time</v>
      </c>
      <c r="D2" s="447" t="s">
        <v>12</v>
      </c>
      <c r="E2" s="447"/>
      <c r="F2" s="448"/>
      <c r="G2" s="449">
        <f>IF(Test_Count&gt;15,I_Index,"N/A")</f>
        <v>1</v>
      </c>
      <c r="H2" s="450"/>
      <c r="I2" s="81"/>
      <c r="J2" s="85" t="s">
        <v>60</v>
      </c>
      <c r="K2" s="82" t="str">
        <f>Version</f>
        <v>5.3.02</v>
      </c>
      <c r="L2" s="39"/>
    </row>
    <row r="3" spans="1:12" x14ac:dyDescent="0.2">
      <c r="A3" s="79"/>
      <c r="B3" s="67" t="s">
        <v>5</v>
      </c>
      <c r="C3" s="93">
        <f>Port_Count</f>
        <v>1</v>
      </c>
      <c r="D3" s="21"/>
      <c r="E3" s="21"/>
      <c r="F3" s="21"/>
      <c r="G3" s="451"/>
      <c r="H3" s="452"/>
      <c r="I3" s="83"/>
      <c r="J3" s="85" t="str">
        <f>Report_Version</f>
        <v xml:space="preserve"> report version 5.3.00</v>
      </c>
      <c r="K3" s="23"/>
      <c r="L3" s="39"/>
    </row>
    <row r="4" spans="1:12" x14ac:dyDescent="0.2">
      <c r="A4" s="79"/>
      <c r="B4" s="67" t="s">
        <v>6</v>
      </c>
      <c r="C4" s="93">
        <f>Loop_Count</f>
        <v>1</v>
      </c>
      <c r="D4" s="84"/>
      <c r="E4" s="104" t="s">
        <v>77</v>
      </c>
      <c r="F4" s="105">
        <f>Test_Count</f>
        <v>22</v>
      </c>
      <c r="G4" s="453"/>
      <c r="H4" s="454"/>
      <c r="I4" s="21"/>
      <c r="J4" s="21"/>
      <c r="K4" s="24"/>
      <c r="L4" s="39"/>
    </row>
    <row r="5" spans="1:12" x14ac:dyDescent="0.2">
      <c r="A5" s="79"/>
      <c r="B5" s="455" t="str">
        <f>Loop1!A5</f>
        <v>PSE Tested: Unspecified Type-4</v>
      </c>
      <c r="C5" s="456"/>
      <c r="D5" s="79"/>
      <c r="E5" s="106" t="s">
        <v>78</v>
      </c>
      <c r="F5" s="105">
        <f>Parm_Count</f>
        <v>305</v>
      </c>
      <c r="G5" s="103" t="str">
        <f>IF(G2="N/A","Need Minimum 20 Tests!","")</f>
        <v/>
      </c>
      <c r="H5" s="79"/>
      <c r="I5" s="79"/>
      <c r="J5" s="21"/>
      <c r="K5" s="24"/>
      <c r="L5" s="39"/>
    </row>
    <row r="6" spans="1:12" x14ac:dyDescent="0.2">
      <c r="A6" s="79"/>
      <c r="B6" s="79"/>
      <c r="C6" s="79"/>
      <c r="D6" s="79"/>
      <c r="E6" s="79"/>
      <c r="F6" s="79"/>
      <c r="G6" s="79"/>
      <c r="H6" s="79"/>
      <c r="I6" s="79"/>
      <c r="J6" s="21"/>
      <c r="K6" s="24"/>
      <c r="L6" s="39"/>
    </row>
    <row r="7" spans="1:12" ht="15.75" x14ac:dyDescent="0.25">
      <c r="A7" s="39"/>
      <c r="B7" s="86"/>
      <c r="C7" s="90"/>
      <c r="D7" s="56"/>
      <c r="E7" s="57"/>
      <c r="F7" s="46"/>
      <c r="G7" s="65" t="s">
        <v>34</v>
      </c>
      <c r="H7" s="50" t="s">
        <v>49</v>
      </c>
      <c r="I7" s="66" t="s">
        <v>36</v>
      </c>
      <c r="J7" s="50" t="s">
        <v>49</v>
      </c>
      <c r="K7" s="91" t="s">
        <v>9</v>
      </c>
      <c r="L7" s="39"/>
    </row>
    <row r="8" spans="1:12" ht="16.5" thickBot="1" x14ac:dyDescent="0.3">
      <c r="A8" s="39"/>
      <c r="B8" s="87" t="s">
        <v>10</v>
      </c>
      <c r="C8" s="31" t="s">
        <v>33</v>
      </c>
      <c r="D8" s="61" t="s">
        <v>30</v>
      </c>
      <c r="E8" s="58" t="s">
        <v>31</v>
      </c>
      <c r="F8" s="33" t="s">
        <v>32</v>
      </c>
      <c r="G8" s="61" t="s">
        <v>35</v>
      </c>
      <c r="H8" s="51"/>
      <c r="I8" s="58" t="s">
        <v>35</v>
      </c>
      <c r="J8" s="51"/>
      <c r="K8" s="92" t="s">
        <v>11</v>
      </c>
      <c r="L8" s="39"/>
    </row>
    <row r="9" spans="1:12" x14ac:dyDescent="0.2">
      <c r="A9" s="39"/>
      <c r="B9" s="5"/>
      <c r="C9" s="6"/>
      <c r="D9" s="6"/>
      <c r="E9" s="6"/>
      <c r="F9" s="6"/>
      <c r="G9" s="6"/>
      <c r="H9" s="6"/>
      <c r="I9" s="6"/>
      <c r="J9" s="6"/>
      <c r="K9" s="97"/>
      <c r="L9" s="39"/>
    </row>
    <row r="10" spans="1:12" x14ac:dyDescent="0.2">
      <c r="A10" s="39"/>
      <c r="B10" s="7"/>
      <c r="C10" s="8"/>
      <c r="D10" s="8"/>
      <c r="E10" s="8"/>
      <c r="F10" s="8"/>
      <c r="G10" s="8"/>
      <c r="H10" s="8"/>
      <c r="I10" s="8"/>
      <c r="J10" s="8"/>
      <c r="K10" s="98"/>
      <c r="L10" s="39"/>
    </row>
    <row r="11" spans="1:12" x14ac:dyDescent="0.2">
      <c r="A11" s="39"/>
      <c r="B11" s="7"/>
      <c r="C11" s="8"/>
      <c r="D11" s="8"/>
      <c r="E11" s="8"/>
      <c r="F11" s="8"/>
      <c r="G11" s="8"/>
      <c r="H11" s="8"/>
      <c r="I11" s="8"/>
      <c r="J11" s="8"/>
      <c r="K11" s="98"/>
      <c r="L11" s="39"/>
    </row>
    <row r="12" spans="1:12" x14ac:dyDescent="0.2">
      <c r="A12" s="39"/>
      <c r="B12" s="7"/>
      <c r="C12" s="8"/>
      <c r="D12" s="8"/>
      <c r="E12" s="8"/>
      <c r="F12" s="8"/>
      <c r="G12" s="8"/>
      <c r="H12" s="8"/>
      <c r="I12" s="8"/>
      <c r="J12" s="8"/>
      <c r="K12" s="98"/>
      <c r="L12" s="39"/>
    </row>
    <row r="13" spans="1:12" x14ac:dyDescent="0.2">
      <c r="A13" s="39"/>
      <c r="B13" s="7"/>
      <c r="C13" s="8"/>
      <c r="D13" s="8"/>
      <c r="E13" s="8"/>
      <c r="F13" s="8"/>
      <c r="G13" s="8"/>
      <c r="H13" s="8"/>
      <c r="I13" s="8"/>
      <c r="J13" s="8"/>
      <c r="K13" s="98"/>
      <c r="L13" s="39"/>
    </row>
    <row r="14" spans="1:12" x14ac:dyDescent="0.2">
      <c r="A14" s="39"/>
      <c r="B14" s="7"/>
      <c r="C14" s="8"/>
      <c r="D14" s="8"/>
      <c r="E14" s="8"/>
      <c r="F14" s="8"/>
      <c r="G14" s="8"/>
      <c r="H14" s="8"/>
      <c r="I14" s="8"/>
      <c r="J14" s="8"/>
      <c r="K14" s="98"/>
      <c r="L14" s="39"/>
    </row>
    <row r="15" spans="1:12" x14ac:dyDescent="0.2">
      <c r="A15" s="39"/>
      <c r="B15" s="7"/>
      <c r="C15" s="8"/>
      <c r="D15" s="8"/>
      <c r="E15" s="8"/>
      <c r="F15" s="8"/>
      <c r="G15" s="8"/>
      <c r="H15" s="8"/>
      <c r="I15" s="8"/>
      <c r="J15" s="8"/>
      <c r="K15" s="98"/>
      <c r="L15" s="39"/>
    </row>
    <row r="16" spans="1:12" x14ac:dyDescent="0.2">
      <c r="A16" s="39"/>
      <c r="B16" s="7"/>
      <c r="C16" s="8"/>
      <c r="D16" s="8"/>
      <c r="E16" s="8"/>
      <c r="F16" s="8"/>
      <c r="G16" s="8"/>
      <c r="H16" s="8"/>
      <c r="I16" s="8"/>
      <c r="J16" s="8"/>
      <c r="K16" s="98"/>
      <c r="L16" s="39"/>
    </row>
    <row r="17" spans="1:12" x14ac:dyDescent="0.2">
      <c r="A17" s="39"/>
      <c r="B17" s="7"/>
      <c r="C17" s="8"/>
      <c r="D17" s="8"/>
      <c r="E17" s="8"/>
      <c r="F17" s="8"/>
      <c r="G17" s="8"/>
      <c r="H17" s="8"/>
      <c r="I17" s="8"/>
      <c r="J17" s="8"/>
      <c r="K17" s="98"/>
      <c r="L17" s="39"/>
    </row>
    <row r="18" spans="1:12" x14ac:dyDescent="0.2">
      <c r="A18" s="39"/>
      <c r="B18" s="7"/>
      <c r="C18" s="8"/>
      <c r="D18" s="8"/>
      <c r="E18" s="8"/>
      <c r="F18" s="8"/>
      <c r="G18" s="8"/>
      <c r="H18" s="8"/>
      <c r="I18" s="8"/>
      <c r="J18" s="8"/>
      <c r="K18" s="98"/>
      <c r="L18" s="39"/>
    </row>
    <row r="19" spans="1:12" x14ac:dyDescent="0.2">
      <c r="A19" s="39"/>
      <c r="B19" s="7"/>
      <c r="C19" s="8"/>
      <c r="D19" s="8"/>
      <c r="E19" s="8"/>
      <c r="F19" s="8"/>
      <c r="G19" s="8"/>
      <c r="H19" s="8"/>
      <c r="I19" s="8"/>
      <c r="J19" s="8"/>
      <c r="K19" s="98"/>
      <c r="L19" s="39"/>
    </row>
    <row r="20" spans="1:12" x14ac:dyDescent="0.2">
      <c r="A20" s="39"/>
      <c r="B20" s="7"/>
      <c r="C20" s="8"/>
      <c r="D20" s="8"/>
      <c r="E20" s="8"/>
      <c r="F20" s="8"/>
      <c r="G20" s="8"/>
      <c r="H20" s="8"/>
      <c r="I20" s="8"/>
      <c r="J20" s="8"/>
      <c r="K20" s="98"/>
      <c r="L20" s="39"/>
    </row>
    <row r="21" spans="1:12" x14ac:dyDescent="0.2">
      <c r="A21" s="39"/>
      <c r="B21" s="7"/>
      <c r="C21" s="8"/>
      <c r="D21" s="8"/>
      <c r="E21" s="8"/>
      <c r="F21" s="8"/>
      <c r="G21" s="8"/>
      <c r="H21" s="8"/>
      <c r="I21" s="8"/>
      <c r="J21" s="8"/>
      <c r="K21" s="98"/>
      <c r="L21" s="39"/>
    </row>
    <row r="22" spans="1:12" x14ac:dyDescent="0.2">
      <c r="A22" s="39"/>
      <c r="B22" s="7"/>
      <c r="C22" s="8"/>
      <c r="D22" s="8"/>
      <c r="E22" s="8"/>
      <c r="F22" s="8"/>
      <c r="G22" s="8"/>
      <c r="H22" s="8"/>
      <c r="I22" s="8"/>
      <c r="J22" s="8"/>
      <c r="K22" s="98"/>
      <c r="L22" s="39"/>
    </row>
    <row r="23" spans="1:12" x14ac:dyDescent="0.2">
      <c r="A23" s="39"/>
      <c r="B23" s="7"/>
      <c r="C23" s="8"/>
      <c r="D23" s="8"/>
      <c r="E23" s="8"/>
      <c r="F23" s="8"/>
      <c r="G23" s="8"/>
      <c r="H23" s="8"/>
      <c r="I23" s="8"/>
      <c r="J23" s="8"/>
      <c r="K23" s="98"/>
      <c r="L23" s="39"/>
    </row>
    <row r="24" spans="1:12" x14ac:dyDescent="0.2">
      <c r="A24" s="39"/>
      <c r="B24" s="7"/>
      <c r="C24" s="8"/>
      <c r="D24" s="8"/>
      <c r="E24" s="8"/>
      <c r="F24" s="8"/>
      <c r="G24" s="8"/>
      <c r="H24" s="8"/>
      <c r="I24" s="8"/>
      <c r="J24" s="8"/>
      <c r="K24" s="98"/>
      <c r="L24" s="39"/>
    </row>
    <row r="25" spans="1:12" x14ac:dyDescent="0.2">
      <c r="A25" s="39"/>
      <c r="B25" s="7"/>
      <c r="C25" s="8"/>
      <c r="D25" s="8"/>
      <c r="E25" s="8"/>
      <c r="F25" s="8"/>
      <c r="G25" s="8"/>
      <c r="H25" s="8"/>
      <c r="I25" s="8"/>
      <c r="J25" s="8"/>
      <c r="K25" s="98"/>
      <c r="L25" s="39"/>
    </row>
    <row r="26" spans="1:12" x14ac:dyDescent="0.2">
      <c r="A26" s="39"/>
      <c r="B26" s="7"/>
      <c r="C26" s="8"/>
      <c r="D26" s="8"/>
      <c r="E26" s="8"/>
      <c r="F26" s="8"/>
      <c r="G26" s="8"/>
      <c r="H26" s="8"/>
      <c r="I26" s="8"/>
      <c r="J26" s="8"/>
      <c r="K26" s="98"/>
      <c r="L26" s="39"/>
    </row>
    <row r="27" spans="1:12" x14ac:dyDescent="0.2">
      <c r="A27" s="39"/>
      <c r="B27" s="7"/>
      <c r="C27" s="8"/>
      <c r="D27" s="8"/>
      <c r="E27" s="8"/>
      <c r="F27" s="8"/>
      <c r="G27" s="8"/>
      <c r="H27" s="8"/>
      <c r="I27" s="8"/>
      <c r="J27" s="8"/>
      <c r="K27" s="98"/>
      <c r="L27" s="39"/>
    </row>
    <row r="28" spans="1:12" x14ac:dyDescent="0.2">
      <c r="A28" s="39"/>
      <c r="B28" s="7"/>
      <c r="C28" s="8"/>
      <c r="D28" s="8"/>
      <c r="E28" s="8"/>
      <c r="F28" s="8"/>
      <c r="G28" s="8"/>
      <c r="H28" s="8"/>
      <c r="I28" s="8"/>
      <c r="J28" s="8"/>
      <c r="K28" s="98"/>
      <c r="L28" s="39"/>
    </row>
    <row r="29" spans="1:12" x14ac:dyDescent="0.2">
      <c r="A29" s="39"/>
      <c r="B29" s="7"/>
      <c r="C29" s="8"/>
      <c r="D29" s="8"/>
      <c r="E29" s="8"/>
      <c r="F29" s="8"/>
      <c r="G29" s="8"/>
      <c r="H29" s="8"/>
      <c r="I29" s="8"/>
      <c r="J29" s="8"/>
      <c r="K29" s="98"/>
      <c r="L29" s="39"/>
    </row>
    <row r="30" spans="1:12" x14ac:dyDescent="0.2">
      <c r="A30" s="39"/>
      <c r="B30" s="7"/>
      <c r="C30" s="8"/>
      <c r="D30" s="8"/>
      <c r="E30" s="8"/>
      <c r="F30" s="8"/>
      <c r="G30" s="8"/>
      <c r="H30" s="8"/>
      <c r="I30" s="8"/>
      <c r="J30" s="8"/>
      <c r="K30" s="98"/>
      <c r="L30" s="39"/>
    </row>
    <row r="31" spans="1:12" x14ac:dyDescent="0.2">
      <c r="A31" s="39"/>
      <c r="B31" s="7"/>
      <c r="C31" s="8"/>
      <c r="D31" s="8"/>
      <c r="E31" s="8"/>
      <c r="F31" s="8"/>
      <c r="G31" s="8"/>
      <c r="H31" s="8"/>
      <c r="I31" s="8"/>
      <c r="J31" s="8"/>
      <c r="K31" s="98"/>
      <c r="L31" s="39"/>
    </row>
    <row r="32" spans="1:12" x14ac:dyDescent="0.2">
      <c r="A32" s="39"/>
      <c r="B32" s="7"/>
      <c r="C32" s="8"/>
      <c r="D32" s="8"/>
      <c r="E32" s="8"/>
      <c r="F32" s="8"/>
      <c r="G32" s="8"/>
      <c r="H32" s="8"/>
      <c r="I32" s="8"/>
      <c r="J32" s="8"/>
      <c r="K32" s="98"/>
      <c r="L32" s="39"/>
    </row>
    <row r="33" spans="1:12" x14ac:dyDescent="0.2">
      <c r="A33" s="39"/>
      <c r="B33" s="7"/>
      <c r="C33" s="8"/>
      <c r="D33" s="8"/>
      <c r="E33" s="8"/>
      <c r="F33" s="8"/>
      <c r="G33" s="8"/>
      <c r="H33" s="8"/>
      <c r="I33" s="8"/>
      <c r="J33" s="8"/>
      <c r="K33" s="98"/>
      <c r="L33" s="39"/>
    </row>
    <row r="34" spans="1:12" x14ac:dyDescent="0.2">
      <c r="A34" s="39"/>
      <c r="B34" s="7"/>
      <c r="C34" s="8"/>
      <c r="D34" s="8"/>
      <c r="E34" s="8"/>
      <c r="F34" s="8"/>
      <c r="G34" s="8"/>
      <c r="H34" s="8"/>
      <c r="I34" s="8"/>
      <c r="J34" s="8"/>
      <c r="K34" s="98"/>
      <c r="L34" s="39"/>
    </row>
    <row r="35" spans="1:12" x14ac:dyDescent="0.2">
      <c r="A35" s="39"/>
      <c r="B35" s="7"/>
      <c r="C35" s="8"/>
      <c r="D35" s="8"/>
      <c r="E35" s="8"/>
      <c r="F35" s="8"/>
      <c r="G35" s="8"/>
      <c r="H35" s="8"/>
      <c r="I35" s="8"/>
      <c r="J35" s="8"/>
      <c r="K35" s="98"/>
      <c r="L35" s="39"/>
    </row>
    <row r="36" spans="1:12" x14ac:dyDescent="0.2">
      <c r="A36" s="39"/>
      <c r="B36" s="7"/>
      <c r="C36" s="8"/>
      <c r="D36" s="8"/>
      <c r="E36" s="8"/>
      <c r="F36" s="8"/>
      <c r="G36" s="8"/>
      <c r="H36" s="8"/>
      <c r="I36" s="8"/>
      <c r="J36" s="8"/>
      <c r="K36" s="98"/>
      <c r="L36" s="39"/>
    </row>
    <row r="37" spans="1:12" x14ac:dyDescent="0.2">
      <c r="A37" s="39"/>
      <c r="B37" s="7"/>
      <c r="C37" s="8"/>
      <c r="D37" s="8"/>
      <c r="E37" s="8"/>
      <c r="F37" s="8"/>
      <c r="G37" s="8"/>
      <c r="H37" s="8"/>
      <c r="I37" s="8"/>
      <c r="J37" s="8"/>
      <c r="K37" s="98"/>
      <c r="L37" s="39"/>
    </row>
    <row r="38" spans="1:12" x14ac:dyDescent="0.2">
      <c r="A38" s="39"/>
      <c r="B38" s="7"/>
      <c r="C38" s="8"/>
      <c r="D38" s="8"/>
      <c r="E38" s="8"/>
      <c r="F38" s="8"/>
      <c r="G38" s="8"/>
      <c r="H38" s="8"/>
      <c r="I38" s="8"/>
      <c r="J38" s="8"/>
      <c r="K38" s="98"/>
      <c r="L38" s="39"/>
    </row>
    <row r="39" spans="1:12" x14ac:dyDescent="0.2">
      <c r="A39" s="39"/>
      <c r="B39" s="7"/>
      <c r="C39" s="8"/>
      <c r="D39" s="8"/>
      <c r="E39" s="8"/>
      <c r="F39" s="8"/>
      <c r="G39" s="8"/>
      <c r="H39" s="8"/>
      <c r="I39" s="8"/>
      <c r="J39" s="8"/>
      <c r="K39" s="98"/>
      <c r="L39" s="39"/>
    </row>
    <row r="40" spans="1:12" x14ac:dyDescent="0.2">
      <c r="A40" s="39"/>
      <c r="B40" s="9"/>
      <c r="C40" s="10"/>
      <c r="D40" s="10"/>
      <c r="E40" s="10"/>
      <c r="F40" s="10"/>
      <c r="G40" s="10"/>
      <c r="H40" s="10"/>
      <c r="I40" s="10"/>
      <c r="J40" s="10"/>
      <c r="K40" s="99"/>
      <c r="L40" s="39"/>
    </row>
    <row r="41" spans="1:12" x14ac:dyDescent="0.2">
      <c r="A41" s="39"/>
      <c r="B41" s="39"/>
      <c r="C41" s="39"/>
      <c r="D41" s="39"/>
      <c r="E41" s="39"/>
      <c r="F41" s="39"/>
      <c r="G41" s="39"/>
      <c r="H41" s="39"/>
      <c r="I41" s="39"/>
      <c r="J41" s="39"/>
      <c r="K41" s="39"/>
      <c r="L41" s="39"/>
    </row>
    <row r="42" spans="1:12" ht="15.75" x14ac:dyDescent="0.25">
      <c r="A42" s="39"/>
      <c r="B42" s="88" t="s">
        <v>13</v>
      </c>
      <c r="C42" s="89"/>
      <c r="D42" s="39"/>
      <c r="E42" s="39"/>
      <c r="F42" s="39"/>
      <c r="G42" s="39"/>
      <c r="H42" s="39"/>
      <c r="I42" s="39"/>
      <c r="J42" s="39"/>
      <c r="K42" s="39"/>
      <c r="L42" s="39"/>
    </row>
    <row r="43" spans="1:12" ht="30" customHeight="1" x14ac:dyDescent="0.2">
      <c r="A43" s="39"/>
      <c r="B43" s="457" t="s">
        <v>939</v>
      </c>
      <c r="C43" s="458"/>
      <c r="D43" s="458"/>
      <c r="E43" s="458"/>
      <c r="F43" s="458"/>
      <c r="G43" s="458"/>
      <c r="H43" s="458"/>
      <c r="I43" s="458"/>
      <c r="J43" s="458"/>
      <c r="K43" s="459"/>
      <c r="L43" s="39"/>
    </row>
    <row r="44" spans="1:12" ht="15.75" customHeight="1" x14ac:dyDescent="0.2">
      <c r="A44" s="39"/>
      <c r="B44" s="442" t="s">
        <v>938</v>
      </c>
      <c r="C44" s="443"/>
      <c r="D44" s="443"/>
      <c r="E44" s="443"/>
      <c r="F44" s="443"/>
      <c r="G44" s="443"/>
      <c r="H44" s="443"/>
      <c r="I44" s="443"/>
      <c r="J44" s="443"/>
      <c r="K44" s="444"/>
      <c r="L44" s="39"/>
    </row>
    <row r="45" spans="1:12" ht="17.25" customHeight="1" x14ac:dyDescent="0.2">
      <c r="A45" s="39"/>
      <c r="B45" s="442" t="s">
        <v>940</v>
      </c>
      <c r="C45" s="443"/>
      <c r="D45" s="443"/>
      <c r="E45" s="443"/>
      <c r="F45" s="443"/>
      <c r="G45" s="443"/>
      <c r="H45" s="443"/>
      <c r="I45" s="443"/>
      <c r="J45" s="443"/>
      <c r="K45" s="444"/>
      <c r="L45" s="39"/>
    </row>
    <row r="46" spans="1:12" ht="55.5" customHeight="1" x14ac:dyDescent="0.2">
      <c r="A46" s="39"/>
      <c r="B46" s="442" t="s">
        <v>941</v>
      </c>
      <c r="C46" s="443"/>
      <c r="D46" s="443"/>
      <c r="E46" s="443"/>
      <c r="F46" s="443"/>
      <c r="G46" s="443"/>
      <c r="H46" s="443"/>
      <c r="I46" s="443"/>
      <c r="J46" s="443"/>
      <c r="K46" s="444"/>
      <c r="L46" s="39"/>
    </row>
    <row r="47" spans="1:12" ht="38.25" customHeight="1" x14ac:dyDescent="0.2">
      <c r="A47" s="39"/>
      <c r="B47" s="442" t="s">
        <v>67</v>
      </c>
      <c r="C47" s="443"/>
      <c r="D47" s="443"/>
      <c r="E47" s="443"/>
      <c r="F47" s="443"/>
      <c r="G47" s="443"/>
      <c r="H47" s="443"/>
      <c r="I47" s="443"/>
      <c r="J47" s="443"/>
      <c r="K47" s="444"/>
      <c r="L47" s="39"/>
    </row>
    <row r="48" spans="1:12" ht="9.75" customHeight="1" x14ac:dyDescent="0.2">
      <c r="A48" s="39"/>
      <c r="B48" s="94"/>
      <c r="C48" s="95"/>
      <c r="D48" s="95"/>
      <c r="E48" s="95"/>
      <c r="F48" s="95"/>
      <c r="G48" s="95"/>
      <c r="H48" s="95"/>
      <c r="I48" s="95"/>
      <c r="J48" s="95"/>
      <c r="K48" s="96"/>
      <c r="L48" s="39"/>
    </row>
    <row r="49" spans="1:12" x14ac:dyDescent="0.2">
      <c r="A49" s="39"/>
      <c r="B49" s="39"/>
      <c r="C49" s="39"/>
      <c r="D49" s="39"/>
      <c r="E49" s="39"/>
      <c r="F49" s="39"/>
      <c r="G49" s="39"/>
      <c r="H49" s="39"/>
      <c r="I49" s="39"/>
      <c r="J49" s="39"/>
      <c r="K49" s="39"/>
      <c r="L49" s="39"/>
    </row>
    <row r="50" spans="1:12" x14ac:dyDescent="0.2">
      <c r="A50" s="39"/>
      <c r="B50" s="39"/>
      <c r="C50" s="39"/>
      <c r="D50" s="39"/>
      <c r="E50" s="39"/>
      <c r="F50" s="39"/>
      <c r="G50" s="39"/>
      <c r="H50" s="39"/>
      <c r="I50" s="39"/>
      <c r="J50" s="39"/>
      <c r="K50" s="39"/>
      <c r="L50" s="39"/>
    </row>
  </sheetData>
  <mergeCells count="9">
    <mergeCell ref="B47:K47"/>
    <mergeCell ref="B1:C1"/>
    <mergeCell ref="D2:F2"/>
    <mergeCell ref="G2:H4"/>
    <mergeCell ref="B5:C5"/>
    <mergeCell ref="B44:K44"/>
    <mergeCell ref="B45:K45"/>
    <mergeCell ref="B46:K46"/>
    <mergeCell ref="B43:K43"/>
  </mergeCells>
  <phoneticPr fontId="0" type="noConversion"/>
  <conditionalFormatting sqref="J9:J40 H9:H40">
    <cfRule type="cellIs" dxfId="3" priority="1" stopIfTrue="1" operator="equal">
      <formula>"Fail"</formula>
    </cfRule>
    <cfRule type="cellIs" dxfId="2" priority="2" stopIfTrue="1" operator="equal">
      <formula>"Info"</formula>
    </cfRule>
  </conditionalFormatting>
  <pageMargins left="0.75" right="0.75" top="1" bottom="1" header="0.5" footer="0.5"/>
  <pageSetup scale="7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48"/>
  <sheetViews>
    <sheetView workbookViewId="0"/>
  </sheetViews>
  <sheetFormatPr defaultRowHeight="12.75" x14ac:dyDescent="0.2"/>
  <cols>
    <col min="1" max="1" width="2.7109375" style="110" customWidth="1"/>
    <col min="2" max="2" width="32.85546875" style="110" customWidth="1"/>
    <col min="3" max="3" width="11.28515625" style="110" customWidth="1"/>
    <col min="4" max="11" width="9.140625" style="110"/>
    <col min="12" max="12" width="3.140625" style="110" customWidth="1"/>
    <col min="13" max="16384" width="9.140625" style="110"/>
  </cols>
  <sheetData>
    <row r="1" spans="1:12" ht="18" x14ac:dyDescent="0.25">
      <c r="A1" s="79"/>
      <c r="B1" s="445" t="s">
        <v>978</v>
      </c>
      <c r="C1" s="446"/>
      <c r="D1" s="18"/>
      <c r="E1" s="18"/>
      <c r="F1" s="18"/>
      <c r="G1" s="80"/>
      <c r="H1" s="18"/>
      <c r="I1" s="18"/>
      <c r="J1" s="18"/>
      <c r="K1" s="24"/>
      <c r="L1" s="126"/>
    </row>
    <row r="2" spans="1:12" x14ac:dyDescent="0.2">
      <c r="A2" s="79"/>
      <c r="B2" s="35" t="str">
        <f>Date</f>
        <v>Date</v>
      </c>
      <c r="C2" s="36" t="str">
        <f>Time</f>
        <v>Time</v>
      </c>
      <c r="D2" s="447" t="s">
        <v>937</v>
      </c>
      <c r="E2" s="447"/>
      <c r="F2" s="448"/>
      <c r="G2" s="449">
        <f>IF(Test_Count&gt;15,S_Index,"N/A")</f>
        <v>1</v>
      </c>
      <c r="H2" s="450"/>
      <c r="I2" s="81"/>
      <c r="J2" s="85" t="s">
        <v>60</v>
      </c>
      <c r="K2" s="82" t="str">
        <f>Version</f>
        <v>5.3.02</v>
      </c>
      <c r="L2" s="126"/>
    </row>
    <row r="3" spans="1:12" x14ac:dyDescent="0.2">
      <c r="A3" s="79"/>
      <c r="B3" s="273" t="s">
        <v>5</v>
      </c>
      <c r="C3" s="274">
        <f>Port_Count</f>
        <v>1</v>
      </c>
      <c r="D3" s="21"/>
      <c r="E3" s="21"/>
      <c r="F3" s="21"/>
      <c r="G3" s="451"/>
      <c r="H3" s="452"/>
      <c r="I3" s="83"/>
      <c r="J3" s="85" t="str">
        <f>Report_Version</f>
        <v xml:space="preserve"> report version 5.3.00</v>
      </c>
      <c r="K3" s="23"/>
      <c r="L3" s="126"/>
    </row>
    <row r="4" spans="1:12" x14ac:dyDescent="0.2">
      <c r="A4" s="79"/>
      <c r="B4" s="273" t="s">
        <v>6</v>
      </c>
      <c r="C4" s="274">
        <f>Loop_Count</f>
        <v>1</v>
      </c>
      <c r="D4" s="84"/>
      <c r="E4" s="104" t="s">
        <v>77</v>
      </c>
      <c r="F4" s="105">
        <f>Test_Count</f>
        <v>22</v>
      </c>
      <c r="G4" s="453"/>
      <c r="H4" s="454"/>
      <c r="I4" s="21"/>
      <c r="J4" s="21"/>
      <c r="K4" s="24"/>
      <c r="L4" s="126"/>
    </row>
    <row r="5" spans="1:12" x14ac:dyDescent="0.2">
      <c r="A5" s="79"/>
      <c r="B5" s="455" t="str">
        <f>Loop1!A5</f>
        <v>PSE Tested: Unspecified Type-4</v>
      </c>
      <c r="C5" s="456"/>
      <c r="D5" s="79"/>
      <c r="E5" s="106" t="s">
        <v>78</v>
      </c>
      <c r="F5" s="105">
        <f>Parm_Count</f>
        <v>305</v>
      </c>
      <c r="G5" s="103" t="str">
        <f>IF(G2="N/A","Need Minimum 20 Tests!","")</f>
        <v/>
      </c>
      <c r="H5" s="79"/>
      <c r="I5" s="79"/>
      <c r="J5" s="21"/>
      <c r="K5" s="24"/>
      <c r="L5" s="126"/>
    </row>
    <row r="6" spans="1:12" x14ac:dyDescent="0.2">
      <c r="A6" s="79"/>
      <c r="B6" s="79"/>
      <c r="C6" s="79"/>
      <c r="D6" s="79"/>
      <c r="E6" s="79"/>
      <c r="F6" s="79"/>
      <c r="G6" s="79"/>
      <c r="H6" s="79"/>
      <c r="I6" s="79"/>
      <c r="J6" s="21"/>
      <c r="K6" s="24"/>
      <c r="L6" s="126"/>
    </row>
    <row r="7" spans="1:12" ht="15.75" x14ac:dyDescent="0.25">
      <c r="A7" s="126"/>
      <c r="B7" s="86"/>
      <c r="C7" s="90"/>
      <c r="D7" s="56"/>
      <c r="E7" s="57"/>
      <c r="F7" s="46"/>
      <c r="G7" s="65" t="s">
        <v>34</v>
      </c>
      <c r="H7" s="50" t="s">
        <v>49</v>
      </c>
      <c r="I7" s="66" t="s">
        <v>36</v>
      </c>
      <c r="J7" s="50" t="s">
        <v>49</v>
      </c>
      <c r="K7" s="91" t="s">
        <v>9</v>
      </c>
      <c r="L7" s="126"/>
    </row>
    <row r="8" spans="1:12" ht="16.5" thickBot="1" x14ac:dyDescent="0.3">
      <c r="A8" s="126"/>
      <c r="B8" s="87" t="s">
        <v>942</v>
      </c>
      <c r="C8" s="31" t="s">
        <v>33</v>
      </c>
      <c r="D8" s="61" t="s">
        <v>30</v>
      </c>
      <c r="E8" s="58" t="s">
        <v>31</v>
      </c>
      <c r="F8" s="33" t="s">
        <v>32</v>
      </c>
      <c r="G8" s="61" t="s">
        <v>35</v>
      </c>
      <c r="H8" s="51"/>
      <c r="I8" s="58" t="s">
        <v>35</v>
      </c>
      <c r="J8" s="51"/>
      <c r="K8" s="92" t="s">
        <v>11</v>
      </c>
      <c r="L8" s="126"/>
    </row>
    <row r="9" spans="1:12" x14ac:dyDescent="0.2">
      <c r="A9" s="126"/>
      <c r="B9" s="5"/>
      <c r="C9" s="6"/>
      <c r="D9" s="6"/>
      <c r="E9" s="6"/>
      <c r="F9" s="6"/>
      <c r="G9" s="6"/>
      <c r="H9" s="6"/>
      <c r="I9" s="6"/>
      <c r="J9" s="6"/>
      <c r="K9" s="97"/>
      <c r="L9" s="126"/>
    </row>
    <row r="10" spans="1:12" x14ac:dyDescent="0.2">
      <c r="A10" s="126"/>
      <c r="B10" s="7"/>
      <c r="C10" s="8"/>
      <c r="D10" s="8"/>
      <c r="E10" s="8"/>
      <c r="F10" s="8"/>
      <c r="G10" s="8"/>
      <c r="H10" s="8"/>
      <c r="I10" s="8"/>
      <c r="J10" s="8"/>
      <c r="K10" s="98"/>
      <c r="L10" s="126"/>
    </row>
    <row r="11" spans="1:12" x14ac:dyDescent="0.2">
      <c r="A11" s="126"/>
      <c r="B11" s="7"/>
      <c r="C11" s="8"/>
      <c r="D11" s="8"/>
      <c r="E11" s="8"/>
      <c r="F11" s="8"/>
      <c r="G11" s="8"/>
      <c r="H11" s="8"/>
      <c r="I11" s="8"/>
      <c r="J11" s="8"/>
      <c r="K11" s="98"/>
      <c r="L11" s="126"/>
    </row>
    <row r="12" spans="1:12" x14ac:dyDescent="0.2">
      <c r="A12" s="126"/>
      <c r="B12" s="7"/>
      <c r="C12" s="8"/>
      <c r="D12" s="8"/>
      <c r="E12" s="8"/>
      <c r="F12" s="8"/>
      <c r="G12" s="8"/>
      <c r="H12" s="8"/>
      <c r="I12" s="8"/>
      <c r="J12" s="8"/>
      <c r="K12" s="98"/>
      <c r="L12" s="126"/>
    </row>
    <row r="13" spans="1:12" x14ac:dyDescent="0.2">
      <c r="A13" s="126"/>
      <c r="B13" s="7"/>
      <c r="C13" s="8"/>
      <c r="D13" s="8"/>
      <c r="E13" s="8"/>
      <c r="F13" s="8"/>
      <c r="G13" s="8"/>
      <c r="H13" s="8"/>
      <c r="I13" s="8"/>
      <c r="J13" s="8"/>
      <c r="K13" s="98"/>
      <c r="L13" s="126"/>
    </row>
    <row r="14" spans="1:12" x14ac:dyDescent="0.2">
      <c r="A14" s="126"/>
      <c r="B14" s="7"/>
      <c r="C14" s="8"/>
      <c r="D14" s="8"/>
      <c r="E14" s="8"/>
      <c r="F14" s="8"/>
      <c r="G14" s="8"/>
      <c r="H14" s="8"/>
      <c r="I14" s="8"/>
      <c r="J14" s="8"/>
      <c r="K14" s="98"/>
      <c r="L14" s="126"/>
    </row>
    <row r="15" spans="1:12" x14ac:dyDescent="0.2">
      <c r="A15" s="126"/>
      <c r="B15" s="7"/>
      <c r="C15" s="8"/>
      <c r="D15" s="8"/>
      <c r="E15" s="8"/>
      <c r="F15" s="8"/>
      <c r="G15" s="8"/>
      <c r="H15" s="8"/>
      <c r="I15" s="8"/>
      <c r="J15" s="8"/>
      <c r="K15" s="98"/>
      <c r="L15" s="126"/>
    </row>
    <row r="16" spans="1:12" x14ac:dyDescent="0.2">
      <c r="A16" s="126"/>
      <c r="B16" s="7"/>
      <c r="C16" s="8"/>
      <c r="D16" s="8"/>
      <c r="E16" s="8"/>
      <c r="F16" s="8"/>
      <c r="G16" s="8"/>
      <c r="H16" s="8"/>
      <c r="I16" s="8"/>
      <c r="J16" s="8"/>
      <c r="K16" s="98"/>
      <c r="L16" s="126"/>
    </row>
    <row r="17" spans="1:12" x14ac:dyDescent="0.2">
      <c r="A17" s="126"/>
      <c r="B17" s="7"/>
      <c r="C17" s="8"/>
      <c r="D17" s="8"/>
      <c r="E17" s="8"/>
      <c r="F17" s="8"/>
      <c r="G17" s="8"/>
      <c r="H17" s="8"/>
      <c r="I17" s="8"/>
      <c r="J17" s="8"/>
      <c r="K17" s="98"/>
      <c r="L17" s="126"/>
    </row>
    <row r="18" spans="1:12" x14ac:dyDescent="0.2">
      <c r="A18" s="126"/>
      <c r="B18" s="7"/>
      <c r="C18" s="8"/>
      <c r="D18" s="8"/>
      <c r="E18" s="8"/>
      <c r="F18" s="8"/>
      <c r="G18" s="8"/>
      <c r="H18" s="8"/>
      <c r="I18" s="8"/>
      <c r="J18" s="8"/>
      <c r="K18" s="98"/>
      <c r="L18" s="126"/>
    </row>
    <row r="19" spans="1:12" x14ac:dyDescent="0.2">
      <c r="A19" s="126"/>
      <c r="B19" s="7"/>
      <c r="C19" s="8"/>
      <c r="D19" s="8"/>
      <c r="E19" s="8"/>
      <c r="F19" s="8"/>
      <c r="G19" s="8"/>
      <c r="H19" s="8"/>
      <c r="I19" s="8"/>
      <c r="J19" s="8"/>
      <c r="K19" s="98"/>
      <c r="L19" s="126"/>
    </row>
    <row r="20" spans="1:12" x14ac:dyDescent="0.2">
      <c r="A20" s="126"/>
      <c r="B20" s="7"/>
      <c r="C20" s="8"/>
      <c r="D20" s="8"/>
      <c r="E20" s="8"/>
      <c r="F20" s="8"/>
      <c r="G20" s="8"/>
      <c r="H20" s="8"/>
      <c r="I20" s="8"/>
      <c r="J20" s="8"/>
      <c r="K20" s="98"/>
      <c r="L20" s="126"/>
    </row>
    <row r="21" spans="1:12" x14ac:dyDescent="0.2">
      <c r="A21" s="126"/>
      <c r="B21" s="7"/>
      <c r="C21" s="8"/>
      <c r="D21" s="8"/>
      <c r="E21" s="8"/>
      <c r="F21" s="8"/>
      <c r="G21" s="8"/>
      <c r="H21" s="8"/>
      <c r="I21" s="8"/>
      <c r="J21" s="8"/>
      <c r="K21" s="98"/>
      <c r="L21" s="126"/>
    </row>
    <row r="22" spans="1:12" x14ac:dyDescent="0.2">
      <c r="A22" s="126"/>
      <c r="B22" s="7"/>
      <c r="C22" s="8"/>
      <c r="D22" s="8"/>
      <c r="E22" s="8"/>
      <c r="F22" s="8"/>
      <c r="G22" s="8"/>
      <c r="H22" s="8"/>
      <c r="I22" s="8"/>
      <c r="J22" s="8"/>
      <c r="K22" s="98"/>
      <c r="L22" s="126"/>
    </row>
    <row r="23" spans="1:12" x14ac:dyDescent="0.2">
      <c r="A23" s="126"/>
      <c r="B23" s="7"/>
      <c r="C23" s="8"/>
      <c r="D23" s="8"/>
      <c r="E23" s="8"/>
      <c r="F23" s="8"/>
      <c r="G23" s="8"/>
      <c r="H23" s="8"/>
      <c r="I23" s="8"/>
      <c r="J23" s="8"/>
      <c r="K23" s="98"/>
      <c r="L23" s="126"/>
    </row>
    <row r="24" spans="1:12" x14ac:dyDescent="0.2">
      <c r="A24" s="126"/>
      <c r="B24" s="7"/>
      <c r="C24" s="8"/>
      <c r="D24" s="8"/>
      <c r="E24" s="8"/>
      <c r="F24" s="8"/>
      <c r="G24" s="8"/>
      <c r="H24" s="8"/>
      <c r="I24" s="8"/>
      <c r="J24" s="8"/>
      <c r="K24" s="98"/>
      <c r="L24" s="126"/>
    </row>
    <row r="25" spans="1:12" x14ac:dyDescent="0.2">
      <c r="A25" s="126"/>
      <c r="B25" s="7"/>
      <c r="C25" s="8"/>
      <c r="D25" s="8"/>
      <c r="E25" s="8"/>
      <c r="F25" s="8"/>
      <c r="G25" s="8"/>
      <c r="H25" s="8"/>
      <c r="I25" s="8"/>
      <c r="J25" s="8"/>
      <c r="K25" s="98"/>
      <c r="L25" s="126"/>
    </row>
    <row r="26" spans="1:12" x14ac:dyDescent="0.2">
      <c r="A26" s="126"/>
      <c r="B26" s="7"/>
      <c r="C26" s="8"/>
      <c r="D26" s="8"/>
      <c r="E26" s="8"/>
      <c r="F26" s="8"/>
      <c r="G26" s="8"/>
      <c r="H26" s="8"/>
      <c r="I26" s="8"/>
      <c r="J26" s="8"/>
      <c r="K26" s="98"/>
      <c r="L26" s="126"/>
    </row>
    <row r="27" spans="1:12" x14ac:dyDescent="0.2">
      <c r="A27" s="126"/>
      <c r="B27" s="7"/>
      <c r="C27" s="8"/>
      <c r="D27" s="8"/>
      <c r="E27" s="8"/>
      <c r="F27" s="8"/>
      <c r="G27" s="8"/>
      <c r="H27" s="8"/>
      <c r="I27" s="8"/>
      <c r="J27" s="8"/>
      <c r="K27" s="98"/>
      <c r="L27" s="126"/>
    </row>
    <row r="28" spans="1:12" x14ac:dyDescent="0.2">
      <c r="A28" s="126"/>
      <c r="B28" s="7"/>
      <c r="C28" s="8"/>
      <c r="D28" s="8"/>
      <c r="E28" s="8"/>
      <c r="F28" s="8"/>
      <c r="G28" s="8"/>
      <c r="H28" s="8"/>
      <c r="I28" s="8"/>
      <c r="J28" s="8"/>
      <c r="K28" s="98"/>
      <c r="L28" s="126"/>
    </row>
    <row r="29" spans="1:12" x14ac:dyDescent="0.2">
      <c r="A29" s="126"/>
      <c r="B29" s="7"/>
      <c r="C29" s="8"/>
      <c r="D29" s="8"/>
      <c r="E29" s="8"/>
      <c r="F29" s="8"/>
      <c r="G29" s="8"/>
      <c r="H29" s="8"/>
      <c r="I29" s="8"/>
      <c r="J29" s="8"/>
      <c r="K29" s="98"/>
      <c r="L29" s="126"/>
    </row>
    <row r="30" spans="1:12" x14ac:dyDescent="0.2">
      <c r="A30" s="126"/>
      <c r="B30" s="7"/>
      <c r="C30" s="8"/>
      <c r="D30" s="8"/>
      <c r="E30" s="8"/>
      <c r="F30" s="8"/>
      <c r="G30" s="8"/>
      <c r="H30" s="8"/>
      <c r="I30" s="8"/>
      <c r="J30" s="8"/>
      <c r="K30" s="98"/>
      <c r="L30" s="126"/>
    </row>
    <row r="31" spans="1:12" x14ac:dyDescent="0.2">
      <c r="A31" s="126"/>
      <c r="B31" s="7"/>
      <c r="C31" s="8"/>
      <c r="D31" s="8"/>
      <c r="E31" s="8"/>
      <c r="F31" s="8"/>
      <c r="G31" s="8"/>
      <c r="H31" s="8"/>
      <c r="I31" s="8"/>
      <c r="J31" s="8"/>
      <c r="K31" s="98"/>
      <c r="L31" s="126"/>
    </row>
    <row r="32" spans="1:12" x14ac:dyDescent="0.2">
      <c r="A32" s="126"/>
      <c r="B32" s="7"/>
      <c r="C32" s="8"/>
      <c r="D32" s="8"/>
      <c r="E32" s="8"/>
      <c r="F32" s="8"/>
      <c r="G32" s="8"/>
      <c r="H32" s="8"/>
      <c r="I32" s="8"/>
      <c r="J32" s="8"/>
      <c r="K32" s="98"/>
      <c r="L32" s="126"/>
    </row>
    <row r="33" spans="1:12" x14ac:dyDescent="0.2">
      <c r="A33" s="126"/>
      <c r="B33" s="7"/>
      <c r="C33" s="8"/>
      <c r="D33" s="8"/>
      <c r="E33" s="8"/>
      <c r="F33" s="8"/>
      <c r="G33" s="8"/>
      <c r="H33" s="8"/>
      <c r="I33" s="8"/>
      <c r="J33" s="8"/>
      <c r="K33" s="98"/>
      <c r="L33" s="126"/>
    </row>
    <row r="34" spans="1:12" x14ac:dyDescent="0.2">
      <c r="A34" s="126"/>
      <c r="B34" s="7"/>
      <c r="C34" s="8"/>
      <c r="D34" s="8"/>
      <c r="E34" s="8"/>
      <c r="F34" s="8"/>
      <c r="G34" s="8"/>
      <c r="H34" s="8"/>
      <c r="I34" s="8"/>
      <c r="J34" s="8"/>
      <c r="K34" s="98"/>
      <c r="L34" s="126"/>
    </row>
    <row r="35" spans="1:12" x14ac:dyDescent="0.2">
      <c r="A35" s="126"/>
      <c r="B35" s="7"/>
      <c r="C35" s="8"/>
      <c r="D35" s="8"/>
      <c r="E35" s="8"/>
      <c r="F35" s="8"/>
      <c r="G35" s="8"/>
      <c r="H35" s="8"/>
      <c r="I35" s="8"/>
      <c r="J35" s="8"/>
      <c r="K35" s="98"/>
      <c r="L35" s="126"/>
    </row>
    <row r="36" spans="1:12" x14ac:dyDescent="0.2">
      <c r="A36" s="126"/>
      <c r="B36" s="7"/>
      <c r="C36" s="8"/>
      <c r="D36" s="8"/>
      <c r="E36" s="8"/>
      <c r="F36" s="8"/>
      <c r="G36" s="8"/>
      <c r="H36" s="8"/>
      <c r="I36" s="8"/>
      <c r="J36" s="8"/>
      <c r="K36" s="98"/>
      <c r="L36" s="126"/>
    </row>
    <row r="37" spans="1:12" x14ac:dyDescent="0.2">
      <c r="A37" s="126"/>
      <c r="B37" s="7"/>
      <c r="C37" s="8"/>
      <c r="D37" s="8"/>
      <c r="E37" s="8"/>
      <c r="F37" s="8"/>
      <c r="G37" s="8"/>
      <c r="H37" s="8"/>
      <c r="I37" s="8"/>
      <c r="J37" s="8"/>
      <c r="K37" s="98"/>
      <c r="L37" s="126"/>
    </row>
    <row r="38" spans="1:12" x14ac:dyDescent="0.2">
      <c r="A38" s="126"/>
      <c r="B38" s="7"/>
      <c r="C38" s="8"/>
      <c r="D38" s="8"/>
      <c r="E38" s="8"/>
      <c r="F38" s="8"/>
      <c r="G38" s="8"/>
      <c r="H38" s="8"/>
      <c r="I38" s="8"/>
      <c r="J38" s="8"/>
      <c r="K38" s="98"/>
      <c r="L38" s="126"/>
    </row>
    <row r="39" spans="1:12" x14ac:dyDescent="0.2">
      <c r="A39" s="126"/>
      <c r="B39" s="7"/>
      <c r="C39" s="8"/>
      <c r="D39" s="8"/>
      <c r="E39" s="8"/>
      <c r="F39" s="8"/>
      <c r="G39" s="8"/>
      <c r="H39" s="8"/>
      <c r="I39" s="8"/>
      <c r="J39" s="8"/>
      <c r="K39" s="98"/>
      <c r="L39" s="126"/>
    </row>
    <row r="40" spans="1:12" x14ac:dyDescent="0.2">
      <c r="A40" s="126"/>
      <c r="B40" s="9"/>
      <c r="C40" s="10"/>
      <c r="D40" s="10"/>
      <c r="E40" s="10"/>
      <c r="F40" s="10"/>
      <c r="G40" s="10"/>
      <c r="H40" s="10"/>
      <c r="I40" s="10"/>
      <c r="J40" s="10"/>
      <c r="K40" s="99"/>
      <c r="L40" s="126"/>
    </row>
    <row r="41" spans="1:12" x14ac:dyDescent="0.2">
      <c r="A41" s="126"/>
      <c r="B41" s="126"/>
      <c r="C41" s="126"/>
      <c r="D41" s="126"/>
      <c r="E41" s="126"/>
      <c r="F41" s="126"/>
      <c r="G41" s="126"/>
      <c r="H41" s="126"/>
      <c r="I41" s="126"/>
      <c r="J41" s="126"/>
      <c r="K41" s="126"/>
      <c r="L41" s="126"/>
    </row>
    <row r="42" spans="1:12" ht="15.75" x14ac:dyDescent="0.25">
      <c r="A42" s="126"/>
      <c r="B42" s="88" t="s">
        <v>943</v>
      </c>
      <c r="C42" s="89"/>
      <c r="D42" s="126"/>
      <c r="E42" s="126"/>
      <c r="F42" s="126"/>
      <c r="G42" s="126"/>
      <c r="H42" s="126"/>
      <c r="I42" s="126"/>
      <c r="J42" s="126"/>
      <c r="K42" s="126"/>
      <c r="L42" s="126"/>
    </row>
    <row r="43" spans="1:12" ht="30" customHeight="1" x14ac:dyDescent="0.2">
      <c r="A43" s="126"/>
      <c r="B43" s="457" t="s">
        <v>944</v>
      </c>
      <c r="C43" s="458"/>
      <c r="D43" s="458"/>
      <c r="E43" s="458"/>
      <c r="F43" s="458"/>
      <c r="G43" s="458"/>
      <c r="H43" s="458"/>
      <c r="I43" s="458"/>
      <c r="J43" s="458"/>
      <c r="K43" s="459"/>
      <c r="L43" s="126"/>
    </row>
    <row r="44" spans="1:12" ht="55.5" customHeight="1" x14ac:dyDescent="0.2">
      <c r="A44" s="126"/>
      <c r="B44" s="442" t="s">
        <v>945</v>
      </c>
      <c r="C44" s="443"/>
      <c r="D44" s="443"/>
      <c r="E44" s="443"/>
      <c r="F44" s="443"/>
      <c r="G44" s="443"/>
      <c r="H44" s="443"/>
      <c r="I44" s="443"/>
      <c r="J44" s="443"/>
      <c r="K44" s="444"/>
      <c r="L44" s="126"/>
    </row>
    <row r="45" spans="1:12" ht="38.25" customHeight="1" x14ac:dyDescent="0.2">
      <c r="A45" s="126"/>
      <c r="B45" s="442" t="s">
        <v>946</v>
      </c>
      <c r="C45" s="443"/>
      <c r="D45" s="443"/>
      <c r="E45" s="443"/>
      <c r="F45" s="443"/>
      <c r="G45" s="443"/>
      <c r="H45" s="443"/>
      <c r="I45" s="443"/>
      <c r="J45" s="443"/>
      <c r="K45" s="444"/>
      <c r="L45" s="126"/>
    </row>
    <row r="46" spans="1:12" ht="9.75" customHeight="1" x14ac:dyDescent="0.2">
      <c r="A46" s="126"/>
      <c r="B46" s="94"/>
      <c r="C46" s="95"/>
      <c r="D46" s="95"/>
      <c r="E46" s="95"/>
      <c r="F46" s="95"/>
      <c r="G46" s="95"/>
      <c r="H46" s="95"/>
      <c r="I46" s="95"/>
      <c r="J46" s="95"/>
      <c r="K46" s="96"/>
      <c r="L46" s="126"/>
    </row>
    <row r="47" spans="1:12" x14ac:dyDescent="0.2">
      <c r="A47" s="126"/>
      <c r="B47" s="126"/>
      <c r="C47" s="126"/>
      <c r="D47" s="126"/>
      <c r="E47" s="126"/>
      <c r="F47" s="126"/>
      <c r="G47" s="126"/>
      <c r="H47" s="126"/>
      <c r="I47" s="126"/>
      <c r="J47" s="126"/>
      <c r="K47" s="126"/>
      <c r="L47" s="126"/>
    </row>
    <row r="48" spans="1:12" x14ac:dyDescent="0.2">
      <c r="A48" s="126"/>
      <c r="B48" s="126"/>
      <c r="C48" s="126"/>
      <c r="D48" s="126"/>
      <c r="E48" s="126"/>
      <c r="F48" s="126"/>
      <c r="G48" s="126"/>
      <c r="H48" s="126"/>
      <c r="I48" s="126"/>
      <c r="J48" s="126"/>
      <c r="K48" s="126"/>
      <c r="L48" s="126"/>
    </row>
  </sheetData>
  <mergeCells count="7">
    <mergeCell ref="B44:K44"/>
    <mergeCell ref="B45:K45"/>
    <mergeCell ref="B1:C1"/>
    <mergeCell ref="D2:F2"/>
    <mergeCell ref="G2:H4"/>
    <mergeCell ref="B5:C5"/>
    <mergeCell ref="B43:K43"/>
  </mergeCells>
  <conditionalFormatting sqref="J9:J40 H9:H40">
    <cfRule type="cellIs" dxfId="1" priority="1" stopIfTrue="1" operator="equal">
      <formula>"Fail"</formula>
    </cfRule>
    <cfRule type="cellIs" dxfId="0" priority="2" stopIfTrue="1" operator="equal">
      <formula>"Info"</formula>
    </cfRule>
  </conditionalFormatting>
  <pageMargins left="0.75" right="0.75" top="1" bottom="1" header="0.5" footer="0.5"/>
  <pageSetup scale="7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28</vt:i4>
      </vt:variant>
    </vt:vector>
  </HeadingPairs>
  <TitlesOfParts>
    <vt:vector size="33" baseType="lpstr">
      <vt:lpstr>Loop1</vt:lpstr>
      <vt:lpstr>Limits</vt:lpstr>
      <vt:lpstr>Notes 5.x.x</vt:lpstr>
      <vt:lpstr>Interop</vt:lpstr>
      <vt:lpstr>Safety</vt:lpstr>
      <vt:lpstr>Date</vt:lpstr>
      <vt:lpstr>HighPwrGrant</vt:lpstr>
      <vt:lpstr>I_Index</vt:lpstr>
      <vt:lpstr>Loop_Count</vt:lpstr>
      <vt:lpstr>Maximum</vt:lpstr>
      <vt:lpstr>Min_4Pr_Cl</vt:lpstr>
      <vt:lpstr>Min_AT_Version</vt:lpstr>
      <vt:lpstr>MinFwVer</vt:lpstr>
      <vt:lpstr>Minimum</vt:lpstr>
      <vt:lpstr>MinReqdFwVer</vt:lpstr>
      <vt:lpstr>Parm_Count</vt:lpstr>
      <vt:lpstr>Polarity</vt:lpstr>
      <vt:lpstr>Port_Count</vt:lpstr>
      <vt:lpstr>Interop!Print_Area</vt:lpstr>
      <vt:lpstr>Loop1!Print_Area</vt:lpstr>
      <vt:lpstr>'Notes 5.x.x'!Print_Area</vt:lpstr>
      <vt:lpstr>Safety!Print_Area</vt:lpstr>
      <vt:lpstr>Loop1!Print_Titles</vt:lpstr>
      <vt:lpstr>PSA</vt:lpstr>
      <vt:lpstr>PSE_Tested</vt:lpstr>
      <vt:lpstr>PSE_Type</vt:lpstr>
      <vt:lpstr>Report_Version</vt:lpstr>
      <vt:lpstr>S_Index</vt:lpstr>
      <vt:lpstr>Test_Count</vt:lpstr>
      <vt:lpstr>Test_Limits</vt:lpstr>
      <vt:lpstr>Time</vt:lpstr>
      <vt:lpstr>Vdiff_Limit</vt:lpstr>
      <vt:lpstr>Version</vt:lpstr>
    </vt:vector>
  </TitlesOfParts>
  <Company>DOCSIS Test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PGJ1</dc:creator>
  <cp:lastModifiedBy>floh</cp:lastModifiedBy>
  <cp:lastPrinted>2021-04-19T18:47:28Z</cp:lastPrinted>
  <dcterms:created xsi:type="dcterms:W3CDTF">2004-10-19T17:15:51Z</dcterms:created>
  <dcterms:modified xsi:type="dcterms:W3CDTF">2023-04-04T23:08:40Z</dcterms:modified>
</cp:coreProperties>
</file>