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o\Documents\uber eats\uber eats data set\"/>
    </mc:Choice>
  </mc:AlternateContent>
  <xr:revisionPtr revIDLastSave="0" documentId="13_ncr:1_{0A4226C2-09D3-4022-9584-2E2ABF35F20E}" xr6:coauthVersionLast="47" xr6:coauthVersionMax="47" xr10:uidLastSave="{00000000-0000-0000-0000-000000000000}"/>
  <bookViews>
    <workbookView xWindow="0" yWindow="4215" windowWidth="21600" windowHeight="11385" activeTab="1" xr2:uid="{52E92960-A8C5-B24F-9FAF-FA343E6ED3AE}"/>
  </bookViews>
  <sheets>
    <sheet name="Sheet1" sheetId="3" r:id="rId1"/>
    <sheet name="Master" sheetId="1" r:id="rId2"/>
    <sheet name="Custom List" sheetId="2" r:id="rId3"/>
  </sheets>
  <definedNames>
    <definedName name="Day_of_Week">#REF!</definedName>
    <definedName name="Last7Days">Table4[[#All],[Date]]</definedName>
    <definedName name="Master">Master_Table[#All]</definedName>
    <definedName name="MasterNoTotal">Master_Table[]</definedName>
    <definedName name="Time_SLot">Table1[[#All],[Time]]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1" l="1"/>
  <c r="K73" i="1"/>
  <c r="L73" i="1"/>
  <c r="N73" i="1"/>
  <c r="O73" i="1"/>
  <c r="R56" i="1"/>
  <c r="R62" i="1"/>
  <c r="M71" i="1"/>
  <c r="P71" i="1" s="1"/>
  <c r="R71" i="1" s="1"/>
  <c r="M70" i="1"/>
  <c r="P70" i="1" s="1"/>
  <c r="R70" i="1" s="1"/>
  <c r="B71" i="1"/>
  <c r="C71" i="1" s="1"/>
  <c r="G71" i="1"/>
  <c r="J71" i="1"/>
  <c r="B72" i="1"/>
  <c r="C72" i="1" s="1"/>
  <c r="G72" i="1"/>
  <c r="J72" i="1"/>
  <c r="M72" i="1"/>
  <c r="P72" i="1" s="1"/>
  <c r="R72" i="1" s="1"/>
  <c r="B70" i="1"/>
  <c r="C70" i="1" s="1"/>
  <c r="G70" i="1"/>
  <c r="J70" i="1"/>
  <c r="B67" i="1"/>
  <c r="C67" i="1" s="1"/>
  <c r="G67" i="1"/>
  <c r="J67" i="1"/>
  <c r="M67" i="1"/>
  <c r="P67" i="1" s="1"/>
  <c r="R67" i="1" s="1"/>
  <c r="B68" i="1"/>
  <c r="C68" i="1" s="1"/>
  <c r="G68" i="1"/>
  <c r="J68" i="1"/>
  <c r="M68" i="1"/>
  <c r="P68" i="1" s="1"/>
  <c r="R68" i="1" s="1"/>
  <c r="B69" i="1"/>
  <c r="C69" i="1" s="1"/>
  <c r="G69" i="1"/>
  <c r="J69" i="1"/>
  <c r="M69" i="1"/>
  <c r="P69" i="1" s="1"/>
  <c r="R69" i="1" s="1"/>
  <c r="B59" i="1"/>
  <c r="C59" i="1" s="1"/>
  <c r="G59" i="1"/>
  <c r="J59" i="1"/>
  <c r="M59" i="1"/>
  <c r="P59" i="1" s="1"/>
  <c r="R59" i="1" s="1"/>
  <c r="B60" i="1"/>
  <c r="C60" i="1" s="1"/>
  <c r="G60" i="1"/>
  <c r="J60" i="1"/>
  <c r="M60" i="1"/>
  <c r="P60" i="1" s="1"/>
  <c r="R60" i="1" s="1"/>
  <c r="B61" i="1"/>
  <c r="C61" i="1" s="1"/>
  <c r="G61" i="1"/>
  <c r="J61" i="1"/>
  <c r="M61" i="1"/>
  <c r="P61" i="1" s="1"/>
  <c r="R61" i="1" s="1"/>
  <c r="B62" i="1"/>
  <c r="C62" i="1" s="1"/>
  <c r="G62" i="1"/>
  <c r="J62" i="1"/>
  <c r="M62" i="1"/>
  <c r="P62" i="1" s="1"/>
  <c r="B63" i="1"/>
  <c r="C63" i="1" s="1"/>
  <c r="G63" i="1"/>
  <c r="J63" i="1"/>
  <c r="M63" i="1"/>
  <c r="P63" i="1" s="1"/>
  <c r="R63" i="1" s="1"/>
  <c r="B64" i="1"/>
  <c r="C64" i="1" s="1"/>
  <c r="G64" i="1"/>
  <c r="J64" i="1"/>
  <c r="M64" i="1"/>
  <c r="P64" i="1" s="1"/>
  <c r="R64" i="1" s="1"/>
  <c r="B65" i="1"/>
  <c r="C65" i="1" s="1"/>
  <c r="G65" i="1"/>
  <c r="J65" i="1"/>
  <c r="M65" i="1"/>
  <c r="P65" i="1" s="1"/>
  <c r="R65" i="1" s="1"/>
  <c r="B66" i="1"/>
  <c r="C66" i="1" s="1"/>
  <c r="G66" i="1"/>
  <c r="J66" i="1"/>
  <c r="M66" i="1"/>
  <c r="P66" i="1" s="1"/>
  <c r="R66" i="1" s="1"/>
  <c r="B58" i="1"/>
  <c r="C58" i="1" s="1"/>
  <c r="G58" i="1"/>
  <c r="J58" i="1"/>
  <c r="M58" i="1"/>
  <c r="P58" i="1" s="1"/>
  <c r="R58" i="1" s="1"/>
  <c r="B54" i="1"/>
  <c r="C54" i="1" s="1"/>
  <c r="G54" i="1"/>
  <c r="J54" i="1"/>
  <c r="M54" i="1"/>
  <c r="P54" i="1" s="1"/>
  <c r="R54" i="1" s="1"/>
  <c r="B55" i="1"/>
  <c r="C55" i="1" s="1"/>
  <c r="G55" i="1"/>
  <c r="J55" i="1"/>
  <c r="M55" i="1"/>
  <c r="P55" i="1" s="1"/>
  <c r="R55" i="1" s="1"/>
  <c r="B56" i="1"/>
  <c r="C56" i="1" s="1"/>
  <c r="G56" i="1"/>
  <c r="J56" i="1"/>
  <c r="M56" i="1"/>
  <c r="P56" i="1" s="1"/>
  <c r="B57" i="1"/>
  <c r="C57" i="1" s="1"/>
  <c r="G57" i="1"/>
  <c r="J57" i="1"/>
  <c r="M57" i="1"/>
  <c r="P57" i="1" s="1"/>
  <c r="R57" i="1" s="1"/>
  <c r="B52" i="1"/>
  <c r="C52" i="1" s="1"/>
  <c r="G52" i="1"/>
  <c r="J52" i="1"/>
  <c r="M52" i="1"/>
  <c r="P52" i="1" s="1"/>
  <c r="R52" i="1" s="1"/>
  <c r="B53" i="1"/>
  <c r="C53" i="1" s="1"/>
  <c r="G53" i="1"/>
  <c r="J53" i="1"/>
  <c r="M53" i="1"/>
  <c r="P53" i="1" s="1"/>
  <c r="R53" i="1" s="1"/>
  <c r="B45" i="1"/>
  <c r="C45" i="1" s="1"/>
  <c r="G45" i="1"/>
  <c r="J45" i="1"/>
  <c r="M45" i="1"/>
  <c r="P45" i="1" s="1"/>
  <c r="R45" i="1" s="1"/>
  <c r="B46" i="1"/>
  <c r="C46" i="1" s="1"/>
  <c r="G46" i="1"/>
  <c r="J46" i="1"/>
  <c r="M46" i="1"/>
  <c r="P46" i="1" s="1"/>
  <c r="R46" i="1" s="1"/>
  <c r="B47" i="1"/>
  <c r="C47" i="1" s="1"/>
  <c r="G47" i="1"/>
  <c r="J47" i="1"/>
  <c r="M47" i="1"/>
  <c r="P47" i="1" s="1"/>
  <c r="R47" i="1" s="1"/>
  <c r="B48" i="1"/>
  <c r="C48" i="1" s="1"/>
  <c r="G48" i="1"/>
  <c r="J48" i="1"/>
  <c r="M48" i="1"/>
  <c r="P48" i="1" s="1"/>
  <c r="R48" i="1" s="1"/>
  <c r="B49" i="1"/>
  <c r="C49" i="1" s="1"/>
  <c r="G49" i="1"/>
  <c r="J49" i="1"/>
  <c r="M49" i="1"/>
  <c r="P49" i="1" s="1"/>
  <c r="R49" i="1" s="1"/>
  <c r="B50" i="1"/>
  <c r="C50" i="1" s="1"/>
  <c r="G50" i="1"/>
  <c r="J50" i="1"/>
  <c r="M50" i="1"/>
  <c r="P50" i="1" s="1"/>
  <c r="R50" i="1" s="1"/>
  <c r="B51" i="1"/>
  <c r="C51" i="1" s="1"/>
  <c r="G51" i="1"/>
  <c r="J51" i="1"/>
  <c r="M51" i="1"/>
  <c r="P51" i="1" s="1"/>
  <c r="R51" i="1" s="1"/>
  <c r="B44" i="1"/>
  <c r="C44" i="1" s="1"/>
  <c r="G44" i="1"/>
  <c r="J44" i="1"/>
  <c r="M44" i="1"/>
  <c r="P44" i="1" s="1"/>
  <c r="R44" i="1" s="1"/>
  <c r="B37" i="1"/>
  <c r="C37" i="1" s="1"/>
  <c r="G37" i="1"/>
  <c r="J37" i="1"/>
  <c r="M37" i="1"/>
  <c r="P37" i="1" s="1"/>
  <c r="R37" i="1" s="1"/>
  <c r="B38" i="1"/>
  <c r="C38" i="1" s="1"/>
  <c r="G38" i="1"/>
  <c r="J38" i="1"/>
  <c r="M38" i="1"/>
  <c r="P38" i="1" s="1"/>
  <c r="R38" i="1" s="1"/>
  <c r="B39" i="1"/>
  <c r="C39" i="1" s="1"/>
  <c r="G39" i="1"/>
  <c r="J39" i="1"/>
  <c r="M39" i="1"/>
  <c r="P39" i="1" s="1"/>
  <c r="R39" i="1" s="1"/>
  <c r="B40" i="1"/>
  <c r="C40" i="1" s="1"/>
  <c r="G40" i="1"/>
  <c r="J40" i="1"/>
  <c r="M40" i="1"/>
  <c r="P40" i="1" s="1"/>
  <c r="R40" i="1" s="1"/>
  <c r="B41" i="1"/>
  <c r="C41" i="1" s="1"/>
  <c r="G41" i="1"/>
  <c r="J41" i="1"/>
  <c r="M41" i="1"/>
  <c r="P41" i="1" s="1"/>
  <c r="R41" i="1" s="1"/>
  <c r="B42" i="1"/>
  <c r="C42" i="1" s="1"/>
  <c r="G42" i="1"/>
  <c r="J42" i="1"/>
  <c r="M42" i="1"/>
  <c r="P42" i="1" s="1"/>
  <c r="R42" i="1" s="1"/>
  <c r="B43" i="1"/>
  <c r="C43" i="1" s="1"/>
  <c r="G43" i="1"/>
  <c r="J43" i="1"/>
  <c r="M43" i="1"/>
  <c r="P43" i="1" s="1"/>
  <c r="R43" i="1" s="1"/>
  <c r="B33" i="1"/>
  <c r="C33" i="1" s="1"/>
  <c r="G33" i="1"/>
  <c r="J33" i="1"/>
  <c r="M33" i="1"/>
  <c r="P33" i="1" s="1"/>
  <c r="R33" i="1" s="1"/>
  <c r="B34" i="1"/>
  <c r="C34" i="1" s="1"/>
  <c r="G34" i="1"/>
  <c r="J34" i="1"/>
  <c r="M34" i="1"/>
  <c r="P34" i="1" s="1"/>
  <c r="R34" i="1" s="1"/>
  <c r="B35" i="1"/>
  <c r="C35" i="1" s="1"/>
  <c r="G35" i="1"/>
  <c r="J35" i="1"/>
  <c r="M35" i="1"/>
  <c r="P35" i="1" s="1"/>
  <c r="R35" i="1" s="1"/>
  <c r="B36" i="1"/>
  <c r="C36" i="1" s="1"/>
  <c r="G36" i="1"/>
  <c r="J36" i="1"/>
  <c r="M36" i="1"/>
  <c r="P36" i="1" s="1"/>
  <c r="R36" i="1" s="1"/>
  <c r="B30" i="1"/>
  <c r="C30" i="1" s="1"/>
  <c r="G30" i="1"/>
  <c r="J30" i="1"/>
  <c r="M30" i="1"/>
  <c r="P30" i="1" s="1"/>
  <c r="R30" i="1" s="1"/>
  <c r="B31" i="1"/>
  <c r="C31" i="1" s="1"/>
  <c r="G31" i="1"/>
  <c r="J31" i="1"/>
  <c r="M31" i="1"/>
  <c r="P31" i="1" s="1"/>
  <c r="R31" i="1" s="1"/>
  <c r="B32" i="1"/>
  <c r="C32" i="1" s="1"/>
  <c r="G32" i="1"/>
  <c r="J32" i="1"/>
  <c r="M32" i="1"/>
  <c r="P32" i="1" s="1"/>
  <c r="R32" i="1" s="1"/>
  <c r="B27" i="1"/>
  <c r="C27" i="1" s="1"/>
  <c r="B28" i="1"/>
  <c r="C28" i="1" s="1"/>
  <c r="B29" i="1"/>
  <c r="C29" i="1" s="1"/>
  <c r="G27" i="1"/>
  <c r="G28" i="1"/>
  <c r="G29" i="1"/>
  <c r="J27" i="1"/>
  <c r="J28" i="1"/>
  <c r="J29" i="1"/>
  <c r="M27" i="1"/>
  <c r="P27" i="1" s="1"/>
  <c r="R27" i="1" s="1"/>
  <c r="M28" i="1"/>
  <c r="P28" i="1" s="1"/>
  <c r="R28" i="1" s="1"/>
  <c r="M29" i="1"/>
  <c r="P29" i="1" s="1"/>
  <c r="R29" i="1" s="1"/>
  <c r="B24" i="1"/>
  <c r="C24" i="1" s="1"/>
  <c r="G24" i="1"/>
  <c r="J24" i="1"/>
  <c r="M24" i="1"/>
  <c r="P24" i="1" s="1"/>
  <c r="R24" i="1" s="1"/>
  <c r="B25" i="1"/>
  <c r="C25" i="1" s="1"/>
  <c r="G25" i="1"/>
  <c r="J25" i="1"/>
  <c r="M25" i="1"/>
  <c r="P25" i="1" s="1"/>
  <c r="R25" i="1" s="1"/>
  <c r="B26" i="1"/>
  <c r="C26" i="1" s="1"/>
  <c r="G26" i="1"/>
  <c r="J26" i="1"/>
  <c r="M26" i="1"/>
  <c r="P26" i="1" s="1"/>
  <c r="R26" i="1" s="1"/>
  <c r="B20" i="1"/>
  <c r="C20" i="1" s="1"/>
  <c r="G20" i="1"/>
  <c r="J20" i="1"/>
  <c r="M20" i="1"/>
  <c r="P20" i="1" s="1"/>
  <c r="R20" i="1" s="1"/>
  <c r="B21" i="1"/>
  <c r="C21" i="1" s="1"/>
  <c r="G21" i="1"/>
  <c r="J21" i="1"/>
  <c r="M21" i="1"/>
  <c r="P21" i="1" s="1"/>
  <c r="R21" i="1" s="1"/>
  <c r="B22" i="1"/>
  <c r="C22" i="1" s="1"/>
  <c r="G22" i="1"/>
  <c r="J22" i="1"/>
  <c r="M22" i="1"/>
  <c r="P22" i="1" s="1"/>
  <c r="R22" i="1" s="1"/>
  <c r="B23" i="1"/>
  <c r="C23" i="1" s="1"/>
  <c r="G23" i="1"/>
  <c r="J23" i="1"/>
  <c r="M23" i="1"/>
  <c r="P23" i="1" s="1"/>
  <c r="R2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B16" i="1"/>
  <c r="C16" i="1" s="1"/>
  <c r="B17" i="1"/>
  <c r="C17" i="1" s="1"/>
  <c r="B18" i="1"/>
  <c r="C18" i="1" s="1"/>
  <c r="B19" i="1"/>
  <c r="C19" i="1" s="1"/>
  <c r="G16" i="1"/>
  <c r="M16" i="1"/>
  <c r="P16" i="1" s="1"/>
  <c r="R16" i="1" s="1"/>
  <c r="G17" i="1"/>
  <c r="M17" i="1"/>
  <c r="P17" i="1" s="1"/>
  <c r="R17" i="1" s="1"/>
  <c r="G18" i="1"/>
  <c r="M18" i="1"/>
  <c r="P18" i="1" s="1"/>
  <c r="R18" i="1" s="1"/>
  <c r="G19" i="1"/>
  <c r="M19" i="1"/>
  <c r="P19" i="1" s="1"/>
  <c r="R19" i="1" s="1"/>
  <c r="M14" i="1"/>
  <c r="P14" i="1" s="1"/>
  <c r="R14" i="1" s="1"/>
  <c r="B13" i="1"/>
  <c r="C13" i="1" s="1"/>
  <c r="B14" i="1"/>
  <c r="C14" i="1" s="1"/>
  <c r="B15" i="1"/>
  <c r="C15" i="1" s="1"/>
  <c r="B12" i="1"/>
  <c r="C12" i="1" s="1"/>
  <c r="G12" i="1"/>
  <c r="M12" i="1"/>
  <c r="P12" i="1" s="1"/>
  <c r="R12" i="1" s="1"/>
  <c r="G13" i="1"/>
  <c r="M13" i="1"/>
  <c r="P13" i="1" s="1"/>
  <c r="R13" i="1" s="1"/>
  <c r="G14" i="1"/>
  <c r="G15" i="1"/>
  <c r="M15" i="1"/>
  <c r="P15" i="1" s="1"/>
  <c r="R15" i="1" s="1"/>
  <c r="D3" i="2"/>
  <c r="D4" i="2"/>
  <c r="D5" i="2"/>
  <c r="D6" i="2"/>
  <c r="D7" i="2"/>
  <c r="D8" i="2"/>
  <c r="D2" i="2"/>
  <c r="G11" i="1"/>
  <c r="M11" i="1"/>
  <c r="P11" i="1" s="1"/>
  <c r="R11" i="1" s="1"/>
  <c r="B11" i="1"/>
  <c r="C11" i="1" s="1"/>
  <c r="B10" i="1"/>
  <c r="C10" i="1" s="1"/>
  <c r="G10" i="1"/>
  <c r="M10" i="1"/>
  <c r="P10" i="1" s="1"/>
  <c r="R10" i="1" s="1"/>
  <c r="G2" i="1"/>
  <c r="G3" i="1"/>
  <c r="G4" i="1"/>
  <c r="G5" i="1"/>
  <c r="G6" i="1"/>
  <c r="G7" i="1"/>
  <c r="G8" i="1"/>
  <c r="G9" i="1"/>
  <c r="M2" i="1"/>
  <c r="P2" i="1" s="1"/>
  <c r="P73" i="1" s="1"/>
  <c r="M3" i="1"/>
  <c r="P3" i="1" s="1"/>
  <c r="R3" i="1" s="1"/>
  <c r="M4" i="1"/>
  <c r="P4" i="1" s="1"/>
  <c r="R4" i="1" s="1"/>
  <c r="M5" i="1"/>
  <c r="P5" i="1" s="1"/>
  <c r="R5" i="1" s="1"/>
  <c r="M7" i="1"/>
  <c r="P7" i="1" s="1"/>
  <c r="R7" i="1" s="1"/>
  <c r="M6" i="1"/>
  <c r="P6" i="1" s="1"/>
  <c r="R6" i="1" s="1"/>
  <c r="M8" i="1"/>
  <c r="P8" i="1" s="1"/>
  <c r="R8" i="1" s="1"/>
  <c r="M9" i="1"/>
  <c r="P9" i="1" s="1"/>
  <c r="R9" i="1" s="1"/>
  <c r="B9" i="1"/>
  <c r="C9" i="1" s="1"/>
  <c r="B8" i="1"/>
  <c r="C8" i="1" s="1"/>
  <c r="B6" i="1"/>
  <c r="C6" i="1" s="1"/>
  <c r="B7" i="1"/>
  <c r="C7" i="1" s="1"/>
  <c r="B2" i="1"/>
  <c r="C2" i="1" s="1"/>
  <c r="B3" i="1"/>
  <c r="C3" i="1" s="1"/>
  <c r="B4" i="1"/>
  <c r="C4" i="1" s="1"/>
  <c r="B5" i="1"/>
  <c r="C5" i="1" s="1"/>
  <c r="G73" i="1" l="1"/>
  <c r="J73" i="1"/>
  <c r="M73" i="1"/>
  <c r="R2" i="1"/>
  <c r="Q72" i="1"/>
  <c r="Q71" i="1"/>
  <c r="Q70" i="1"/>
  <c r="Q68" i="1"/>
  <c r="Q67" i="1"/>
  <c r="Q69" i="1"/>
  <c r="Q59" i="1"/>
  <c r="Q60" i="1"/>
  <c r="Q61" i="1"/>
  <c r="Q62" i="1"/>
  <c r="Q63" i="1"/>
  <c r="Q65" i="1"/>
  <c r="Q64" i="1"/>
  <c r="Q66" i="1"/>
  <c r="Q58" i="1"/>
  <c r="Q54" i="1"/>
  <c r="Q55" i="1"/>
  <c r="Q56" i="1"/>
  <c r="Q57" i="1"/>
  <c r="Q52" i="1"/>
  <c r="Q53" i="1"/>
  <c r="Q45" i="1"/>
  <c r="Q46" i="1"/>
  <c r="Q47" i="1"/>
  <c r="Q50" i="1"/>
  <c r="Q51" i="1"/>
  <c r="Q48" i="1"/>
  <c r="Q49" i="1"/>
  <c r="Q44" i="1"/>
  <c r="Q37" i="1"/>
  <c r="Q42" i="1"/>
  <c r="Q38" i="1"/>
  <c r="Q39" i="1"/>
  <c r="Q40" i="1"/>
  <c r="Q41" i="1"/>
  <c r="Q43" i="1"/>
  <c r="Q33" i="1"/>
  <c r="Q34" i="1"/>
  <c r="Q35" i="1"/>
  <c r="Q36" i="1"/>
  <c r="Q30" i="1"/>
  <c r="Q31" i="1"/>
  <c r="Q32" i="1"/>
  <c r="Q28" i="1"/>
  <c r="Q29" i="1"/>
  <c r="Q27" i="1"/>
  <c r="Q26" i="1"/>
  <c r="Q24" i="1"/>
  <c r="Q25" i="1"/>
  <c r="Q20" i="1"/>
  <c r="Q21" i="1"/>
  <c r="Q22" i="1"/>
  <c r="Q23" i="1"/>
  <c r="Q16" i="1"/>
  <c r="Q17" i="1"/>
  <c r="Q18" i="1"/>
  <c r="Q19" i="1"/>
  <c r="Q14" i="1"/>
  <c r="Q13" i="1"/>
  <c r="Q12" i="1"/>
  <c r="Q15" i="1"/>
  <c r="Q11" i="1"/>
  <c r="Q10" i="1"/>
  <c r="Q6" i="1"/>
  <c r="Q7" i="1"/>
  <c r="Q8" i="1"/>
  <c r="Q4" i="1"/>
  <c r="Q5" i="1"/>
  <c r="Q9" i="1"/>
  <c r="Q3" i="1"/>
  <c r="Q2" i="1"/>
  <c r="Q73" i="1" l="1"/>
</calcChain>
</file>

<file path=xl/sharedStrings.xml><?xml version="1.0" encoding="utf-8"?>
<sst xmlns="http://schemas.openxmlformats.org/spreadsheetml/2006/main" count="476" uniqueCount="163">
  <si>
    <t>Date</t>
  </si>
  <si>
    <t xml:space="preserve">Day </t>
  </si>
  <si>
    <t>Week</t>
  </si>
  <si>
    <t>Time</t>
  </si>
  <si>
    <t>Duration</t>
  </si>
  <si>
    <t>Duration in Hour</t>
  </si>
  <si>
    <t>Stacked</t>
  </si>
  <si>
    <t>Stacked Numeric</t>
  </si>
  <si>
    <t>Base</t>
  </si>
  <si>
    <t>Trip Supplement</t>
  </si>
  <si>
    <t>Fare</t>
  </si>
  <si>
    <t>Promotion</t>
  </si>
  <si>
    <t>Tip</t>
  </si>
  <si>
    <t>Earnings</t>
  </si>
  <si>
    <t>Hourly Wage</t>
  </si>
  <si>
    <t>18 to 19</t>
  </si>
  <si>
    <t>NO</t>
  </si>
  <si>
    <t>19 to 20</t>
  </si>
  <si>
    <t>YES</t>
  </si>
  <si>
    <t>12 to 13</t>
  </si>
  <si>
    <t>11 to 12</t>
  </si>
  <si>
    <t>13 to 14</t>
  </si>
  <si>
    <t>17 to 18</t>
  </si>
  <si>
    <t>0 to 1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</si>
  <si>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</si>
  <si>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</si>
  <si>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</si>
  <si>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</si>
  <si>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</si>
  <si>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</si>
  <si>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</si>
  <si>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</si>
  <si>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</si>
  <si>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</si>
  <si>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14 to 15</t>
  </si>
  <si>
    <t>15 to 16</t>
  </si>
  <si>
    <t>16 to 17</t>
  </si>
  <si>
    <t>20 to 21</t>
  </si>
  <si>
    <t>21 to 22</t>
  </si>
  <si>
    <t>22 to 23</t>
  </si>
  <si>
    <t>23 to 0</t>
  </si>
  <si>
    <t>insert data here</t>
    <phoneticPr fontId="4" type="noConversion"/>
  </si>
  <si>
    <t>Postal Code</t>
    <phoneticPr fontId="2" type="noConversion"/>
  </si>
  <si>
    <t>L5L2A6</t>
    <phoneticPr fontId="2" type="noConversion"/>
  </si>
  <si>
    <t>L5L4K3</t>
    <phoneticPr fontId="2" type="noConversion"/>
  </si>
  <si>
    <t>L5M1G5</t>
    <phoneticPr fontId="2" type="noConversion"/>
  </si>
  <si>
    <t>L5C2C7</t>
    <phoneticPr fontId="2" type="noConversion"/>
  </si>
  <si>
    <t>L5M7R1</t>
    <phoneticPr fontId="2" type="noConversion"/>
  </si>
  <si>
    <t>L5M0Z9</t>
    <phoneticPr fontId="2" type="noConversion"/>
  </si>
  <si>
    <t>L5M3N9</t>
    <phoneticPr fontId="2" type="noConversion"/>
  </si>
  <si>
    <t>L5C1P7</t>
    <phoneticPr fontId="2" type="noConversion"/>
  </si>
  <si>
    <t>L5C4B9</t>
    <phoneticPr fontId="2" type="noConversion"/>
  </si>
  <si>
    <t>L5C4S7</t>
    <phoneticPr fontId="2" type="noConversion"/>
  </si>
  <si>
    <t>L5M6V4</t>
    <phoneticPr fontId="2" type="noConversion"/>
  </si>
  <si>
    <t>L5M0P1</t>
    <phoneticPr fontId="2" type="noConversion"/>
  </si>
  <si>
    <t>L5M6W7</t>
    <phoneticPr fontId="2" type="noConversion"/>
  </si>
  <si>
    <t>L5M6Y2</t>
    <phoneticPr fontId="2" type="noConversion"/>
  </si>
  <si>
    <t>L5L2Z6</t>
    <phoneticPr fontId="2" type="noConversion"/>
  </si>
  <si>
    <t>L5M6Z8</t>
    <phoneticPr fontId="2" type="noConversion"/>
  </si>
  <si>
    <t>L5M0W5</t>
    <phoneticPr fontId="2" type="noConversion"/>
  </si>
  <si>
    <t>L5M4N3</t>
    <phoneticPr fontId="2" type="noConversion"/>
  </si>
  <si>
    <t>L5L5T5</t>
    <phoneticPr fontId="2" type="noConversion"/>
  </si>
  <si>
    <t>L5L5Y4</t>
    <phoneticPr fontId="2" type="noConversion"/>
  </si>
  <si>
    <t>L6H6P5</t>
    <phoneticPr fontId="2" type="noConversion"/>
  </si>
  <si>
    <t>L5L2M1</t>
    <phoneticPr fontId="2" type="noConversion"/>
  </si>
  <si>
    <t>L5L4C6</t>
    <phoneticPr fontId="2" type="noConversion"/>
  </si>
  <si>
    <t>L5M6N1</t>
    <phoneticPr fontId="2" type="noConversion"/>
  </si>
  <si>
    <t>L5L0B8</t>
    <phoneticPr fontId="2" type="noConversion"/>
  </si>
  <si>
    <t>L5M5B1</t>
    <phoneticPr fontId="2" type="noConversion"/>
  </si>
  <si>
    <t>L5M6J6</t>
    <phoneticPr fontId="2" type="noConversion"/>
  </si>
  <si>
    <t>L5M8B7</t>
    <phoneticPr fontId="2" type="noConversion"/>
  </si>
  <si>
    <t>L5M6V1</t>
    <phoneticPr fontId="2" type="noConversion"/>
  </si>
  <si>
    <t>L5M0Z1</t>
    <phoneticPr fontId="2" type="noConversion"/>
  </si>
  <si>
    <t>L5M6E9</t>
    <phoneticPr fontId="2" type="noConversion"/>
  </si>
  <si>
    <t>L5L2N9</t>
    <phoneticPr fontId="2" type="noConversion"/>
  </si>
  <si>
    <t>L5K2N6</t>
    <phoneticPr fontId="2" type="noConversion"/>
  </si>
  <si>
    <t>L6H6Z7</t>
    <phoneticPr fontId="2" type="noConversion"/>
  </si>
  <si>
    <t>L5K2G1</t>
    <phoneticPr fontId="2" type="noConversion"/>
  </si>
  <si>
    <t>General Area</t>
    <phoneticPr fontId="2" type="noConversion"/>
  </si>
  <si>
    <t>L5L</t>
  </si>
  <si>
    <t>L5L</t>
    <phoneticPr fontId="2" type="noConversion"/>
  </si>
  <si>
    <t>L5M</t>
  </si>
  <si>
    <t>L5C</t>
  </si>
  <si>
    <t>L6H</t>
  </si>
  <si>
    <t>L5M</t>
    <phoneticPr fontId="2" type="noConversion"/>
  </si>
  <si>
    <t>L5K</t>
  </si>
  <si>
    <t>L5B0A1</t>
    <phoneticPr fontId="2" type="noConversion"/>
  </si>
  <si>
    <t>L5B</t>
  </si>
  <si>
    <t>L5B0C7</t>
    <phoneticPr fontId="2" type="noConversion"/>
  </si>
  <si>
    <t>L5B0K8</t>
    <phoneticPr fontId="2" type="noConversion"/>
  </si>
  <si>
    <t>L5L6A6</t>
    <phoneticPr fontId="2" type="noConversion"/>
  </si>
  <si>
    <t>L5L5P1</t>
    <phoneticPr fontId="2" type="noConversion"/>
  </si>
  <si>
    <t>L5L1V4</t>
    <phoneticPr fontId="2" type="noConversion"/>
  </si>
  <si>
    <t>L5K1B4</t>
    <phoneticPr fontId="2" type="noConversion"/>
  </si>
  <si>
    <t>L6H0J8</t>
    <phoneticPr fontId="2" type="noConversion"/>
  </si>
  <si>
    <t>L5L3L9</t>
    <phoneticPr fontId="2" type="noConversion"/>
  </si>
  <si>
    <t>L5M1G7</t>
    <phoneticPr fontId="2" type="noConversion"/>
  </si>
  <si>
    <t>L5M4C6</t>
    <phoneticPr fontId="2" type="noConversion"/>
  </si>
  <si>
    <t>L5B4M1</t>
    <phoneticPr fontId="2" type="noConversion"/>
  </si>
  <si>
    <t>L5A3C6</t>
    <phoneticPr fontId="2" type="noConversion"/>
  </si>
  <si>
    <t>L5B0C2</t>
    <phoneticPr fontId="2" type="noConversion"/>
  </si>
  <si>
    <t>L5V2J7</t>
    <phoneticPr fontId="2" type="noConversion"/>
  </si>
  <si>
    <t>L5A</t>
  </si>
  <si>
    <t>L5V</t>
  </si>
  <si>
    <t>L5L2C6</t>
    <phoneticPr fontId="2" type="noConversion"/>
  </si>
  <si>
    <t>L5L3G3</t>
    <phoneticPr fontId="2" type="noConversion"/>
  </si>
  <si>
    <t>L5M2N1</t>
    <phoneticPr fontId="2" type="noConversion"/>
  </si>
  <si>
    <t>L5L5J8</t>
    <phoneticPr fontId="2" type="noConversion"/>
  </si>
  <si>
    <t>L5L6A1</t>
    <phoneticPr fontId="2" type="noConversion"/>
  </si>
  <si>
    <t>L5L2L9</t>
    <phoneticPr fontId="2" type="noConversion"/>
  </si>
  <si>
    <t>L5L4H8</t>
    <phoneticPr fontId="2" type="noConversion"/>
  </si>
  <si>
    <t>L5L4J7</t>
    <phoneticPr fontId="2" type="noConversion"/>
  </si>
  <si>
    <t>L5K2L3</t>
    <phoneticPr fontId="2" type="noConversion"/>
  </si>
  <si>
    <t>L5K2C6</t>
    <phoneticPr fontId="2" type="noConversion"/>
  </si>
  <si>
    <t>L5M4Y8</t>
    <phoneticPr fontId="2" type="noConversion"/>
  </si>
  <si>
    <t>L5M0V6</t>
    <phoneticPr fontId="2" type="noConversion"/>
  </si>
  <si>
    <t>L5M0Y2</t>
    <phoneticPr fontId="2" type="noConversion"/>
  </si>
  <si>
    <t>L6H0H2</t>
    <phoneticPr fontId="2" type="noConversion"/>
  </si>
  <si>
    <t>L5L1H2</t>
    <phoneticPr fontId="2" type="noConversion"/>
  </si>
  <si>
    <t>L5K2G7</t>
    <phoneticPr fontId="2" type="noConversion"/>
  </si>
  <si>
    <t>Time</t>
    <phoneticPr fontId="2" type="noConversion"/>
  </si>
  <si>
    <t>Time Interval</t>
    <phoneticPr fontId="2" type="noConversion"/>
  </si>
  <si>
    <t>Distance</t>
    <phoneticPr fontId="2" type="noConversion"/>
  </si>
  <si>
    <t>Tip Percentage</t>
    <phoneticPr fontId="2" type="noConversion"/>
  </si>
  <si>
    <t>Total</t>
  </si>
  <si>
    <t>L5L1C2</t>
    <phoneticPr fontId="2" type="noConversion"/>
  </si>
  <si>
    <t>L5L1C5</t>
    <phoneticPr fontId="2" type="noConversion"/>
  </si>
  <si>
    <t>Restaurant Location</t>
    <phoneticPr fontId="2" type="noConversion"/>
  </si>
  <si>
    <t>L5L3A2</t>
    <phoneticPr fontId="2" type="noConversion"/>
  </si>
  <si>
    <t>L5L3R8</t>
    <phoneticPr fontId="2" type="noConversion"/>
  </si>
  <si>
    <t>L5M4Z5</t>
    <phoneticPr fontId="2" type="noConversion"/>
  </si>
  <si>
    <t>L5L5Z5</t>
    <phoneticPr fontId="2" type="noConversion"/>
  </si>
  <si>
    <t>L5M7E1</t>
    <phoneticPr fontId="2" type="noConversion"/>
  </si>
  <si>
    <t>L5C3X3</t>
    <phoneticPr fontId="2" type="noConversion"/>
  </si>
  <si>
    <t>L5C1C6</t>
    <phoneticPr fontId="2" type="noConversion"/>
  </si>
  <si>
    <t>L5M5P5</t>
    <phoneticPr fontId="2" type="noConversion"/>
  </si>
  <si>
    <t>L5M0R4</t>
    <phoneticPr fontId="2" type="noConversion"/>
  </si>
  <si>
    <t>L5M7L9</t>
    <phoneticPr fontId="2" type="noConversion"/>
  </si>
  <si>
    <t>L5M6J3</t>
    <phoneticPr fontId="2" type="noConversion"/>
  </si>
  <si>
    <t>L5K2R8</t>
    <phoneticPr fontId="2" type="noConversion"/>
  </si>
  <si>
    <t>L5L3R4</t>
    <phoneticPr fontId="2" type="noConversion"/>
  </si>
  <si>
    <t>L6H7E5</t>
    <phoneticPr fontId="2" type="noConversion"/>
  </si>
  <si>
    <t>L5M5G9</t>
    <phoneticPr fontId="2" type="noConversion"/>
  </si>
  <si>
    <t>L5M4Z6</t>
  </si>
  <si>
    <t>L5K1T7</t>
    <phoneticPr fontId="2" type="noConversion"/>
  </si>
  <si>
    <t>L6H5R1</t>
    <phoneticPr fontId="2" type="noConversion"/>
  </si>
  <si>
    <t>L5B4L1</t>
    <phoneticPr fontId="2" type="noConversion"/>
  </si>
  <si>
    <t>L5B0L8</t>
    <phoneticPr fontId="2" type="noConversion"/>
  </si>
  <si>
    <t>L5A3K5</t>
    <phoneticPr fontId="2" type="noConversion"/>
  </si>
  <si>
    <t>L5C4G4</t>
    <phoneticPr fontId="2" type="noConversion"/>
  </si>
  <si>
    <t>L5C4L3</t>
    <phoneticPr fontId="2" type="noConversion"/>
  </si>
  <si>
    <t>L5L3P9</t>
    <phoneticPr fontId="2" type="noConversion"/>
  </si>
  <si>
    <t>L6H6G6</t>
    <phoneticPr fontId="2" type="noConversion"/>
  </si>
  <si>
    <t>L5K1R8</t>
    <phoneticPr fontId="2" type="noConversion"/>
  </si>
  <si>
    <t>L5B3Y6</t>
    <phoneticPr fontId="2" type="noConversion"/>
  </si>
  <si>
    <t>L5M5W5</t>
    <phoneticPr fontId="2" type="noConversion"/>
  </si>
  <si>
    <t>L5L3E5</t>
    <phoneticPr fontId="2" type="noConversion"/>
  </si>
  <si>
    <t>L5K0A1</t>
    <phoneticPr fontId="2" type="noConversion"/>
  </si>
  <si>
    <t>L5M5H1</t>
    <phoneticPr fontId="2" type="noConversion"/>
  </si>
  <si>
    <t>Restaurant Area</t>
    <phoneticPr fontId="2" type="noConversion"/>
  </si>
  <si>
    <t>L6H6C8</t>
    <phoneticPr fontId="2" type="noConversion"/>
  </si>
  <si>
    <t>L5M4L9</t>
    <phoneticPr fontId="2" type="noConversion"/>
  </si>
  <si>
    <t>L5K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</si>
</sst>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16" fontId="0" fillId="0" borderId="0" xfId="0" applyNumberFormat="1"/>
    <xf numFmtId="176" fontId="0" fillId="0" borderId="0" xfId="1" applyFont="1"/>
    <xf numFmtId="17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3" fillId="0" borderId="0" xfId="2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176" fontId="0" fillId="0" borderId="0" xfId="1" applyNumberFormat="1" applyFont="1"/>
    <xf numFmtId="176" fontId="0" fillId="0" borderId="0" xfId="0" applyNumberFormat="1" applyFont="1"/>
    <xf numFmtId="176" fontId="0" fillId="0" borderId="0" xfId="1" applyFont="1" applyAlignment="1">
      <alignment horizontal="left"/>
    </xf>
    <xf numFmtId="0" fontId="0" fillId="0" borderId="0" xfId="1" applyNumberFormat="1" applyFont="1" applyAlignment="1"/>
    <xf numFmtId="46" fontId="0" fillId="0" borderId="0" xfId="0" applyNumberFormat="1"/>
    <xf numFmtId="0" fontId="0" fillId="0" borderId="0" xfId="3" applyNumberFormat="1" applyFont="1" applyAlignment="1">
      <alignment horizontal="left"/>
    </xf>
    <xf numFmtId="0" fontId="0" fillId="0" borderId="0" xfId="3" applyNumberFormat="1" applyFont="1" applyAlignment="1"/>
    <xf numFmtId="21" fontId="0" fillId="0" borderId="0" xfId="0" applyNumberFormat="1"/>
    <xf numFmtId="0" fontId="0" fillId="0" borderId="0" xfId="0" applyFont="1"/>
    <xf numFmtId="176" fontId="5" fillId="0" borderId="0" xfId="1" applyFont="1" applyAlignment="1">
      <alignment horizontal="left" vertical="center"/>
    </xf>
    <xf numFmtId="176" fontId="0" fillId="0" borderId="0" xfId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14" fontId="0" fillId="0" borderId="0" xfId="0" applyNumberFormat="1" applyFill="1"/>
    <xf numFmtId="176" fontId="0" fillId="0" borderId="0" xfId="1" applyFont="1" applyFill="1"/>
    <xf numFmtId="176" fontId="0" fillId="0" borderId="0" xfId="0" applyNumberFormat="1" applyFill="1"/>
    <xf numFmtId="0" fontId="0" fillId="0" borderId="0" xfId="0" applyFill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39"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numFmt numFmtId="2" formatCode="0.00"/>
    </dxf>
    <dxf>
      <numFmt numFmtId="26" formatCode="h:mm:ss"/>
    </dxf>
    <dxf>
      <alignment horizontal="right" vertical="bottom" textRotation="0" wrapText="0" indent="0" justifyLastLine="0" shrinkToFit="0" readingOrder="0"/>
    </dxf>
    <dxf>
      <numFmt numFmtId="19" formatCode="yyyy/mm/d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numFmt numFmtId="176" formatCode="_(&quot;$&quot;* #,##0.00_);_(&quot;$&quot;* \(#,##0.00\);_(&quot;$&quot;* &quot;-&quot;??_);_(@_)"/>
    </dxf>
    <dxf>
      <numFmt numFmtId="176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6" formatCode="_(&quot;$&quot;* #,##0.00_);_(&quot;$&quot;* \(#,##0.00\);_(&quot;$&quot;* &quot;-&quot;??_);_(@_)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6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2" formatCode="0.00"/>
    </dxf>
    <dxf>
      <numFmt numFmtId="31" formatCode="[h]:mm:ss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yyyy/mm/dd"/>
      <fill>
        <patternFill patternType="none">
          <fgColor indexed="64"/>
          <bgColor auto="1"/>
        </patternFill>
      </fill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03EC7-B831-2344-847D-C516169D911A}" name="Master_Table" displayName="Master_Table" ref="A1:V73" totalsRowCount="1" headerRowDxfId="34" dataDxfId="33">
  <tableColumns count="22">
    <tableColumn id="1" xr3:uid="{09CD07EC-50C2-174C-98E3-E4B2B24EDF1E}" name="Date" totalsRowLabel="Total" dataDxfId="31" totalsRowDxfId="13"/>
    <tableColumn id="2" xr3:uid="{DBA36165-9DA6-014F-9BA0-4F014F516C04}" name="Day " dataDxfId="30" totalsRowDxfId="12">
      <calculatedColumnFormula>TEXT(Master_Table[[#This Row],[Date]],"ddd")</calculatedColumnFormula>
    </tableColumn>
    <tableColumn id="13" xr3:uid="{AD43252D-FAC4-5F4D-929A-0A4A341D02A3}" name="Week" dataDxfId="29">
      <calculatedColumnFormula>IF(Master_Table[[#This Row],[Day ]]="Sun", WEEKNUM(Master_Table[[#This Row],[Date]])-1,WEEKNUM(Master_Table[[#This Row],[Date]]))</calculatedColumnFormula>
    </tableColumn>
    <tableColumn id="3" xr3:uid="{4DE2ECB8-22F6-304D-8A25-2127A9F5BD3C}" name="Time Interval"/>
    <tableColumn id="24" xr3:uid="{28F4DB48-4B38-4623-84EE-4718C7A9F39A}" name="Time"/>
    <tableColumn id="4" xr3:uid="{0DC9FB10-41D5-3043-921D-728A6DFBC830}" name="Duration" totalsRowFunction="sum" dataDxfId="28" totalsRowDxfId="11"/>
    <tableColumn id="19" xr3:uid="{9489EE0B-A173-864E-B085-5982CC6AE76B}" name="Duration in Hour" totalsRowFunction="sum" dataDxfId="27" totalsRowDxfId="10">
      <calculatedColumnFormula>HOUR(Master_Table[[#This Row],[Duration]])+MINUTE(Master_Table[[#This Row],[Duration]])/60+SECOND(Master_Table[[#This Row],[Duration]])/3600</calculatedColumnFormula>
    </tableColumn>
    <tableColumn id="5" xr3:uid="{F9DECA2B-0DE6-2941-92ED-50251BDFDF4F}" name="Distance"/>
    <tableColumn id="20" xr3:uid="{F5B422D9-250C-C648-B0A4-3E50B54B9A3D}" name="Stacked"/>
    <tableColumn id="12" xr3:uid="{A3C0CCE0-E0C8-4E43-88EB-3911003CDE06}" name="Stacked Numeric" totalsRowFunction="average" dataDxfId="26" dataCellStyle="Currency">
      <calculatedColumnFormula>IF(Master_Table[[#This Row],[Stacked]]="YES",1,0)</calculatedColumnFormula>
    </tableColumn>
    <tableColumn id="6" xr3:uid="{46E0245E-48E3-0C46-A266-79AEEBFCDC77}" name="Base" totalsRowFunction="sum" dataDxfId="25" totalsRowDxfId="9"/>
    <tableColumn id="7" xr3:uid="{E808944D-AE75-FF46-8B93-8CA78B97AA37}" name="Trip Supplement" totalsRowFunction="sum" dataDxfId="24" totalsRowDxfId="8"/>
    <tableColumn id="11" xr3:uid="{6A96D09E-0638-4545-AA13-84B18409D824}" name="Fare" totalsRowFunction="sum" dataDxfId="23" totalsRowDxfId="7">
      <calculatedColumnFormula>SUM(K2,L2)</calculatedColumnFormula>
    </tableColumn>
    <tableColumn id="8" xr3:uid="{21D8F732-B7E9-E240-A092-0856C7F32624}" name="Promotion" totalsRowFunction="sum" dataDxfId="22" totalsRowDxfId="6"/>
    <tableColumn id="9" xr3:uid="{28FA08C7-5AAE-0847-90FE-FF11929276F7}" name="Tip" totalsRowFunction="sum" dataDxfId="21" totalsRowDxfId="5"/>
    <tableColumn id="10" xr3:uid="{ED885DD9-F919-B94F-98EF-CB911939189E}" name="Earnings" totalsRowFunction="sum" dataDxfId="20" totalsRowDxfId="4">
      <calculatedColumnFormula>SUM(M2:O2)</calculatedColumnFormula>
    </tableColumn>
    <tableColumn id="18" xr3:uid="{D8F2DB6C-1795-904B-9D3B-C81203C8AF23}" name="Hourly Wage" totalsRowFunction="average" dataDxfId="19" totalsRowDxfId="3">
      <calculatedColumnFormula>Master_Table[[#This Row],[Earnings]]/Master_Table[[#This Row],[Duration in Hour]]</calculatedColumnFormula>
    </tableColumn>
    <tableColumn id="26" xr3:uid="{C09D3EA1-6D4E-4521-A6AC-8D396DDB0412}" name="Tip Percentage" dataDxfId="18" totalsRowDxfId="2" dataCellStyle="Percent">
      <calculatedColumnFormula>Master_Table[[#This Row],[Tip]]/P2</calculatedColumnFormula>
    </tableColumn>
    <tableColumn id="14" xr3:uid="{A814A80C-930D-4C2E-BA84-14431BE2DFE9}" name="Postal Code" dataDxfId="17" totalsRowDxfId="1"/>
    <tableColumn id="15" xr3:uid="{84A5E847-6BE8-42E0-9290-669ACB3560B3}" name="General Area" dataDxfId="16" totalsRowDxfId="0"/>
    <tableColumn id="16" xr3:uid="{EB895E01-D07E-4A40-B69F-3B0C832190CB}" name="Restaurant Location" dataDxfId="15"/>
    <tableColumn id="17" xr3:uid="{6E4A68AC-3CA4-40F5-82C9-BB57778A6440}" name="Restaurant Area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0F0E8-2F5C-0C47-8539-D303DE45926D}" name="Table1" displayName="Table1" ref="A1:A25" totalsRowShown="0">
  <autoFilter ref="A1:A25" xr:uid="{18F0F0E8-2F5C-0C47-8539-D303DE45926D}"/>
  <tableColumns count="1">
    <tableColumn id="1" xr3:uid="{35CEC983-807C-E84E-8EF0-84C58C340EFA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3DC3DC-1683-5748-9FC7-6A6C8C6BDC98}" name="Table4" displayName="Table4" ref="D1:D8" totalsRowShown="0">
  <autoFilter ref="D1:D8" xr:uid="{A43DC3DC-1683-5748-9FC7-6A6C8C6BDC98}"/>
  <tableColumns count="1">
    <tableColumn id="1" xr3:uid="{17F02395-6057-CA4B-9074-36B0AC20994D}" name="Date" dataDxfId="32">
      <calculatedColumnFormula>TODAY()-C2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office.com/Pages/ResponsePage.aspx?id=DQSIkWdsW0yxEjajBLZtrQAAAAAAAAAAAAO__VVw9HNUMTYxOVE5RTE2S04xQTU0STlBTUJFUDQwUy4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77F6-4F27-47A4-BAF0-2B1F4E24DD09}">
  <dimension ref="A1"/>
  <sheetViews>
    <sheetView workbookViewId="0"/>
  </sheetViews>
  <sheetFormatPr defaultRowHeight="15.75" x14ac:dyDescent="0.25"/>
  <cols>
    <col min="1" max="1" width="15.25" bestFit="1" customWidth="1"/>
  </cols>
  <sheetData>
    <row r="1" spans="1:1" x14ac:dyDescent="0.25">
      <c r="A1" s="8" t="s">
        <v>41</v>
      </c>
    </row>
  </sheetData>
  <phoneticPr fontId="4" type="noConversion"/>
  <hyperlinks>
    <hyperlink ref="A1" r:id="rId1" xr:uid="{7171DC09-74CB-4ED5-8C55-6D1C5A0B8F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A6F-F3D6-7642-AE08-99157B238EC5}">
  <dimension ref="A1:W73"/>
  <sheetViews>
    <sheetView tabSelected="1" topLeftCell="A25" workbookViewId="0">
      <pane xSplit="1" topLeftCell="L1" activePane="topRight" state="frozen"/>
      <selection pane="topRight" activeCell="V37" sqref="V37"/>
    </sheetView>
  </sheetViews>
  <sheetFormatPr defaultColWidth="11" defaultRowHeight="15.75" x14ac:dyDescent="0.25"/>
  <cols>
    <col min="1" max="1" width="11.625" style="29" bestFit="1" customWidth="1"/>
    <col min="2" max="2" width="5.625" style="4" bestFit="1" customWidth="1"/>
    <col min="3" max="3" width="6.875" bestFit="1" customWidth="1"/>
    <col min="4" max="4" width="14" bestFit="1" customWidth="1"/>
    <col min="5" max="5" width="6.25" bestFit="1" customWidth="1"/>
    <col min="6" max="6" width="9.625" style="7" bestFit="1" customWidth="1"/>
    <col min="7" max="7" width="17.625" bestFit="1" customWidth="1"/>
    <col min="8" max="8" width="9.5" bestFit="1" customWidth="1"/>
    <col min="9" max="9" width="9" bestFit="1" customWidth="1"/>
    <col min="10" max="10" width="18" style="2" bestFit="1" customWidth="1"/>
    <col min="11" max="11" width="10.25" style="2" bestFit="1" customWidth="1"/>
    <col min="12" max="12" width="17.75" style="2" bestFit="1" customWidth="1"/>
    <col min="13" max="13" width="10.25" style="2" bestFit="1" customWidth="1"/>
    <col min="14" max="14" width="11.625" style="2" bestFit="1" customWidth="1"/>
    <col min="15" max="15" width="10.25" bestFit="1" customWidth="1"/>
    <col min="16" max="16" width="10.25" style="29" bestFit="1" customWidth="1"/>
    <col min="17" max="17" width="14" bestFit="1" customWidth="1"/>
    <col min="18" max="18" width="16.125" style="18" bestFit="1" customWidth="1"/>
    <col min="19" max="19" width="12.875" bestFit="1" customWidth="1"/>
    <col min="20" max="20" width="13.875" bestFit="1" customWidth="1"/>
    <col min="21" max="21" width="20.875" bestFit="1" customWidth="1"/>
    <col min="22" max="22" width="16.875" bestFit="1" customWidth="1"/>
  </cols>
  <sheetData>
    <row r="1" spans="1:23" s="5" customFormat="1" x14ac:dyDescent="0.25">
      <c r="A1" s="25" t="s">
        <v>0</v>
      </c>
      <c r="B1" s="5" t="s">
        <v>1</v>
      </c>
      <c r="C1" s="5" t="s">
        <v>2</v>
      </c>
      <c r="D1" s="5" t="s">
        <v>121</v>
      </c>
      <c r="E1" s="5" t="s">
        <v>120</v>
      </c>
      <c r="F1" s="5" t="s">
        <v>4</v>
      </c>
      <c r="G1" s="6" t="s">
        <v>5</v>
      </c>
      <c r="H1" s="5" t="s">
        <v>122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4" t="s">
        <v>12</v>
      </c>
      <c r="P1" s="25" t="s">
        <v>13</v>
      </c>
      <c r="Q1" s="5" t="s">
        <v>14</v>
      </c>
      <c r="R1" s="17" t="s">
        <v>123</v>
      </c>
      <c r="S1" s="5" t="s">
        <v>42</v>
      </c>
      <c r="T1" s="5" t="s">
        <v>78</v>
      </c>
      <c r="U1" s="5" t="s">
        <v>127</v>
      </c>
      <c r="V1" s="5" t="s">
        <v>159</v>
      </c>
    </row>
    <row r="2" spans="1:23" x14ac:dyDescent="0.25">
      <c r="A2" s="26">
        <v>44822</v>
      </c>
      <c r="B2" s="4" t="str">
        <f>TEXT(Master_Table[[#This Row],[Date]],"ddd")</f>
        <v>Sun</v>
      </c>
      <c r="C2">
        <f>IF(Master_Table[[#This Row],[Day ]]="Sun", WEEKNUM(Master_Table[[#This Row],[Date]])-1,WEEKNUM(Master_Table[[#This Row],[Date]]))</f>
        <v>38</v>
      </c>
      <c r="D2" t="s">
        <v>15</v>
      </c>
      <c r="E2">
        <v>18</v>
      </c>
      <c r="F2" s="16">
        <v>1.7893518518518517E-2</v>
      </c>
      <c r="G2" s="7">
        <f>HOUR(Master_Table[[#This Row],[Duration]])+MINUTE(Master_Table[[#This Row],[Duration]])/60+SECOND(Master_Table[[#This Row],[Duration]])/3600</f>
        <v>0.42944444444444446</v>
      </c>
      <c r="H2">
        <v>2.1</v>
      </c>
      <c r="I2" t="s">
        <v>16</v>
      </c>
      <c r="J2" s="15">
        <f>IF(Master_Table[[#This Row],[Stacked]]="YES",1,0)</f>
        <v>0</v>
      </c>
      <c r="K2" s="2">
        <v>2.73</v>
      </c>
      <c r="L2" s="2">
        <v>1.26</v>
      </c>
      <c r="M2" s="2">
        <f t="shared" ref="M2:M26" si="0">SUM(K2,L2)</f>
        <v>3.99</v>
      </c>
      <c r="N2" s="2">
        <v>0</v>
      </c>
      <c r="O2" s="2">
        <v>3</v>
      </c>
      <c r="P2" s="27">
        <f t="shared" ref="P2:P26" si="1">SUM(M2:O2)</f>
        <v>6.99</v>
      </c>
      <c r="Q2" s="2">
        <f>Master_Table[[#This Row],[Earnings]]/Master_Table[[#This Row],[Duration in Hour]]</f>
        <v>16.276843467011641</v>
      </c>
      <c r="R2" s="18">
        <f>Master_Table[[#This Row],[Tip]]/P2</f>
        <v>0.42918454935622319</v>
      </c>
      <c r="S2" s="2" t="s">
        <v>43</v>
      </c>
      <c r="T2" s="2" t="s">
        <v>80</v>
      </c>
      <c r="U2" s="21" t="s">
        <v>128</v>
      </c>
      <c r="V2" s="20" t="s">
        <v>80</v>
      </c>
      <c r="W2" s="8"/>
    </row>
    <row r="3" spans="1:23" x14ac:dyDescent="0.25">
      <c r="A3" s="26">
        <v>44822</v>
      </c>
      <c r="B3" s="4" t="str">
        <f>TEXT(Master_Table[[#This Row],[Date]],"ddd")</f>
        <v>Sun</v>
      </c>
      <c r="C3">
        <f>IF(Master_Table[[#This Row],[Day ]]="Sun", WEEKNUM(Master_Table[[#This Row],[Date]])-1,WEEKNUM(Master_Table[[#This Row],[Date]]))</f>
        <v>38</v>
      </c>
      <c r="D3" t="s">
        <v>17</v>
      </c>
      <c r="E3">
        <v>19</v>
      </c>
      <c r="F3" s="16">
        <v>3.8981481481481485E-2</v>
      </c>
      <c r="G3" s="7">
        <f>HOUR(Master_Table[[#This Row],[Duration]])+MINUTE(Master_Table[[#This Row],[Duration]])/60+SECOND(Master_Table[[#This Row],[Duration]])/3600</f>
        <v>0.93555555555555558</v>
      </c>
      <c r="H3">
        <v>7.9</v>
      </c>
      <c r="I3" t="s">
        <v>18</v>
      </c>
      <c r="J3" s="15">
        <f>IF(Master_Table[[#This Row],[Stacked]]="YES",1,0)</f>
        <v>1</v>
      </c>
      <c r="K3" s="2">
        <v>5.13</v>
      </c>
      <c r="L3" s="2">
        <v>3.99</v>
      </c>
      <c r="M3" s="2">
        <f t="shared" si="0"/>
        <v>9.120000000000001</v>
      </c>
      <c r="N3" s="2">
        <v>0</v>
      </c>
      <c r="O3" s="2">
        <v>0</v>
      </c>
      <c r="P3" s="27">
        <f t="shared" si="1"/>
        <v>9.120000000000001</v>
      </c>
      <c r="Q3" s="2">
        <f>Master_Table[[#This Row],[Earnings]]/Master_Table[[#This Row],[Duration in Hour]]</f>
        <v>9.748218527315915</v>
      </c>
      <c r="R3" s="18">
        <f>Master_Table[[#This Row],[Tip]]/P3</f>
        <v>0</v>
      </c>
      <c r="S3" s="2" t="s">
        <v>44</v>
      </c>
      <c r="T3" s="2" t="s">
        <v>80</v>
      </c>
      <c r="U3" s="22" t="s">
        <v>129</v>
      </c>
      <c r="V3" s="20" t="s">
        <v>80</v>
      </c>
    </row>
    <row r="4" spans="1:23" x14ac:dyDescent="0.25">
      <c r="A4" s="26">
        <v>44824</v>
      </c>
      <c r="B4" s="4" t="str">
        <f>TEXT(Master_Table[[#This Row],[Date]],"ddd")</f>
        <v>Tue</v>
      </c>
      <c r="C4">
        <f>IF(Master_Table[[#This Row],[Day ]]="Sun", WEEKNUM(Master_Table[[#This Row],[Date]])-1,WEEKNUM(Master_Table[[#This Row],[Date]]))</f>
        <v>39</v>
      </c>
      <c r="D4" t="s">
        <v>15</v>
      </c>
      <c r="E4">
        <v>18</v>
      </c>
      <c r="F4" s="16">
        <v>5.0694444444444452E-2</v>
      </c>
      <c r="G4" s="7">
        <f>HOUR(Master_Table[[#This Row],[Duration]])+MINUTE(Master_Table[[#This Row],[Duration]])/60+SECOND(Master_Table[[#This Row],[Duration]])/3600</f>
        <v>1.2166666666666668</v>
      </c>
      <c r="H4">
        <v>10.1</v>
      </c>
      <c r="I4" t="s">
        <v>18</v>
      </c>
      <c r="J4" s="15">
        <f>IF(Master_Table[[#This Row],[Stacked]]="YES",1,0)</f>
        <v>1</v>
      </c>
      <c r="K4" s="2">
        <v>3.41</v>
      </c>
      <c r="L4" s="2">
        <v>3.06</v>
      </c>
      <c r="M4" s="2">
        <f t="shared" si="0"/>
        <v>6.4700000000000006</v>
      </c>
      <c r="N4" s="2">
        <v>4.5199999999999996</v>
      </c>
      <c r="O4" s="2">
        <v>10.95</v>
      </c>
      <c r="P4" s="27">
        <f t="shared" si="1"/>
        <v>21.939999999999998</v>
      </c>
      <c r="Q4" s="2">
        <f>Master_Table[[#This Row],[Earnings]]/Master_Table[[#This Row],[Duration in Hour]]</f>
        <v>18.032876712328765</v>
      </c>
      <c r="R4" s="18">
        <f>Master_Table[[#This Row],[Tip]]/P4</f>
        <v>0.49908842297174111</v>
      </c>
      <c r="S4" s="2" t="s">
        <v>45</v>
      </c>
      <c r="T4" s="2" t="s">
        <v>84</v>
      </c>
      <c r="U4" s="22" t="s">
        <v>130</v>
      </c>
      <c r="V4" s="20" t="s">
        <v>84</v>
      </c>
    </row>
    <row r="5" spans="1:23" x14ac:dyDescent="0.25">
      <c r="A5" s="26">
        <v>44827</v>
      </c>
      <c r="B5" s="4" t="str">
        <f>TEXT(Master_Table[[#This Row],[Date]],"ddd")</f>
        <v>Fri</v>
      </c>
      <c r="C5">
        <f>IF(Master_Table[[#This Row],[Day ]]="Sun", WEEKNUM(Master_Table[[#This Row],[Date]])-1,WEEKNUM(Master_Table[[#This Row],[Date]]))</f>
        <v>39</v>
      </c>
      <c r="D5" t="s">
        <v>19</v>
      </c>
      <c r="E5">
        <v>12</v>
      </c>
      <c r="F5" s="16">
        <v>3.2824074074074075E-2</v>
      </c>
      <c r="G5" s="7">
        <f>HOUR(Master_Table[[#This Row],[Duration]])+MINUTE(Master_Table[[#This Row],[Duration]])/60+SECOND(Master_Table[[#This Row],[Duration]])/3600</f>
        <v>0.7877777777777778</v>
      </c>
      <c r="H5">
        <v>8.1999999999999993</v>
      </c>
      <c r="I5" t="s">
        <v>18</v>
      </c>
      <c r="J5" s="15">
        <f>IF(Master_Table[[#This Row],[Stacked]]="YES",1,0)</f>
        <v>1</v>
      </c>
      <c r="K5" s="2">
        <v>5.53</v>
      </c>
      <c r="L5" s="2">
        <v>2.64</v>
      </c>
      <c r="M5" s="2">
        <f t="shared" si="0"/>
        <v>8.17</v>
      </c>
      <c r="N5" s="2">
        <v>0</v>
      </c>
      <c r="O5" s="2">
        <v>3</v>
      </c>
      <c r="P5" s="27">
        <f t="shared" si="1"/>
        <v>11.17</v>
      </c>
      <c r="Q5" s="2">
        <f>Master_Table[[#This Row],[Earnings]]/Master_Table[[#This Row],[Duration in Hour]]</f>
        <v>14.179125528913962</v>
      </c>
      <c r="R5" s="18">
        <f>Master_Table[[#This Row],[Tip]]/P5</f>
        <v>0.26857654431512984</v>
      </c>
      <c r="S5" s="2" t="s">
        <v>46</v>
      </c>
      <c r="T5" s="2" t="s">
        <v>82</v>
      </c>
      <c r="U5" s="22" t="s">
        <v>131</v>
      </c>
      <c r="V5" s="20" t="s">
        <v>80</v>
      </c>
    </row>
    <row r="6" spans="1:23" x14ac:dyDescent="0.25">
      <c r="A6" s="26">
        <v>44830</v>
      </c>
      <c r="B6" s="4" t="str">
        <f>TEXT(Master_Table[[#This Row],[Date]],"ddd")</f>
        <v>Mon</v>
      </c>
      <c r="C6">
        <f>IF(Master_Table[[#This Row],[Day ]]="Sun", WEEKNUM(Master_Table[[#This Row],[Date]])-1,WEEKNUM(Master_Table[[#This Row],[Date]]))</f>
        <v>40</v>
      </c>
      <c r="D6" t="s">
        <v>20</v>
      </c>
      <c r="E6">
        <v>11</v>
      </c>
      <c r="F6" s="16">
        <v>2.0706018518518519E-2</v>
      </c>
      <c r="G6" s="7">
        <f>HOUR(Master_Table[[#This Row],[Duration]])+MINUTE(Master_Table[[#This Row],[Duration]])/60+SECOND(Master_Table[[#This Row],[Duration]])/3600</f>
        <v>0.49694444444444447</v>
      </c>
      <c r="H6">
        <v>2.6</v>
      </c>
      <c r="I6" t="s">
        <v>16</v>
      </c>
      <c r="J6" s="15">
        <f>IF(Master_Table[[#This Row],[Stacked]]="YES",1,0)</f>
        <v>0</v>
      </c>
      <c r="K6" s="2">
        <v>2.63</v>
      </c>
      <c r="L6" s="2">
        <v>0.22</v>
      </c>
      <c r="M6" s="2">
        <f t="shared" si="0"/>
        <v>2.85</v>
      </c>
      <c r="N6" s="2">
        <v>1.84</v>
      </c>
      <c r="O6" s="2">
        <v>3.6</v>
      </c>
      <c r="P6" s="27">
        <f t="shared" si="1"/>
        <v>8.2900000000000009</v>
      </c>
      <c r="Q6" s="2">
        <f>Master_Table[[#This Row],[Earnings]]/Master_Table[[#This Row],[Duration in Hour]]</f>
        <v>16.68194522079374</v>
      </c>
      <c r="R6" s="18">
        <f>Master_Table[[#This Row],[Tip]]/P6</f>
        <v>0.43425814234016885</v>
      </c>
      <c r="S6" s="2" t="s">
        <v>47</v>
      </c>
      <c r="T6" s="2" t="s">
        <v>81</v>
      </c>
      <c r="U6" s="22" t="s">
        <v>132</v>
      </c>
      <c r="V6" s="20" t="s">
        <v>81</v>
      </c>
    </row>
    <row r="7" spans="1:23" x14ac:dyDescent="0.25">
      <c r="A7" s="26">
        <v>44830</v>
      </c>
      <c r="B7" s="4" t="str">
        <f>TEXT(Master_Table[[#This Row],[Date]],"ddd")</f>
        <v>Mon</v>
      </c>
      <c r="C7">
        <f>IF(Master_Table[[#This Row],[Day ]]="Sun", WEEKNUM(Master_Table[[#This Row],[Date]])-1,WEEKNUM(Master_Table[[#This Row],[Date]]))</f>
        <v>40</v>
      </c>
      <c r="D7" t="s">
        <v>19</v>
      </c>
      <c r="E7">
        <v>12</v>
      </c>
      <c r="F7" s="16">
        <v>2.1817129629629631E-2</v>
      </c>
      <c r="G7" s="7">
        <f>HOUR(Master_Table[[#This Row],[Duration]])+MINUTE(Master_Table[[#This Row],[Duration]])/60+SECOND(Master_Table[[#This Row],[Duration]])/3600</f>
        <v>0.52361111111111114</v>
      </c>
      <c r="H7">
        <v>4.0999999999999996</v>
      </c>
      <c r="I7" t="s">
        <v>18</v>
      </c>
      <c r="J7" s="15">
        <f>IF(Master_Table[[#This Row],[Stacked]]="YES",1,0)</f>
        <v>1</v>
      </c>
      <c r="K7" s="2">
        <v>4.0599999999999996</v>
      </c>
      <c r="L7" s="2">
        <v>0.93</v>
      </c>
      <c r="M7" s="2">
        <f t="shared" si="0"/>
        <v>4.9899999999999993</v>
      </c>
      <c r="N7" s="2">
        <v>2.84</v>
      </c>
      <c r="O7" s="2">
        <v>4.9000000000000004</v>
      </c>
      <c r="P7" s="27">
        <f t="shared" si="1"/>
        <v>12.73</v>
      </c>
      <c r="Q7" s="2">
        <f>Master_Table[[#This Row],[Earnings]]/Master_Table[[#This Row],[Duration in Hour]]</f>
        <v>24.311936339522546</v>
      </c>
      <c r="R7" s="18">
        <f>Master_Table[[#This Row],[Tip]]/P7</f>
        <v>0.38491751767478399</v>
      </c>
      <c r="S7" s="2" t="s">
        <v>48</v>
      </c>
      <c r="T7" s="2" t="s">
        <v>81</v>
      </c>
      <c r="U7" s="22" t="s">
        <v>161</v>
      </c>
      <c r="V7" s="20" t="s">
        <v>81</v>
      </c>
    </row>
    <row r="8" spans="1:23" x14ac:dyDescent="0.25">
      <c r="A8" s="26">
        <v>44831</v>
      </c>
      <c r="B8" s="4" t="str">
        <f>TEXT(Master_Table[[#This Row],[Date]],"ddd")</f>
        <v>Tue</v>
      </c>
      <c r="C8">
        <f>IF(Master_Table[[#This Row],[Day ]]="Sun", WEEKNUM(Master_Table[[#This Row],[Date]])-1,WEEKNUM(Master_Table[[#This Row],[Date]]))</f>
        <v>40</v>
      </c>
      <c r="D8" t="s">
        <v>20</v>
      </c>
      <c r="E8">
        <v>11</v>
      </c>
      <c r="F8" s="16">
        <v>3.138888888888889E-2</v>
      </c>
      <c r="G8" s="7">
        <f>HOUR(Master_Table[[#This Row],[Duration]])+MINUTE(Master_Table[[#This Row],[Duration]])/60+SECOND(Master_Table[[#This Row],[Duration]])/3600</f>
        <v>0.7533333333333333</v>
      </c>
      <c r="H8">
        <v>4.8</v>
      </c>
      <c r="I8" t="s">
        <v>18</v>
      </c>
      <c r="J8" s="15">
        <f>IF(Master_Table[[#This Row],[Stacked]]="YES",1,0)</f>
        <v>1</v>
      </c>
      <c r="K8" s="2">
        <v>4.12</v>
      </c>
      <c r="L8" s="2">
        <v>1.6</v>
      </c>
      <c r="M8" s="2">
        <f t="shared" si="0"/>
        <v>5.7200000000000006</v>
      </c>
      <c r="N8" s="2">
        <v>2.06</v>
      </c>
      <c r="O8" s="2">
        <v>5</v>
      </c>
      <c r="P8" s="27">
        <f t="shared" si="1"/>
        <v>12.780000000000001</v>
      </c>
      <c r="Q8" s="2">
        <f>Master_Table[[#This Row],[Earnings]]/Master_Table[[#This Row],[Duration in Hour]]</f>
        <v>16.964601769911507</v>
      </c>
      <c r="R8" s="18">
        <f>Master_Table[[#This Row],[Tip]]/P8</f>
        <v>0.39123630672926446</v>
      </c>
      <c r="S8" s="2" t="s">
        <v>49</v>
      </c>
      <c r="T8" s="2" t="s">
        <v>81</v>
      </c>
      <c r="U8" s="22" t="s">
        <v>132</v>
      </c>
      <c r="V8" s="20" t="s">
        <v>81</v>
      </c>
    </row>
    <row r="9" spans="1:23" x14ac:dyDescent="0.25">
      <c r="A9" s="26">
        <v>44831</v>
      </c>
      <c r="B9" s="4" t="str">
        <f>TEXT(Master_Table[[#This Row],[Date]],"ddd")</f>
        <v>Tue</v>
      </c>
      <c r="C9">
        <f>IF(Master_Table[[#This Row],[Day ]]="Sun", WEEKNUM(Master_Table[[#This Row],[Date]])-1,WEEKNUM(Master_Table[[#This Row],[Date]]))</f>
        <v>40</v>
      </c>
      <c r="D9" t="s">
        <v>19</v>
      </c>
      <c r="E9">
        <v>12</v>
      </c>
      <c r="F9" s="16">
        <v>2.6770833333333331E-2</v>
      </c>
      <c r="G9" s="7">
        <f>HOUR(Master_Table[[#This Row],[Duration]])+MINUTE(Master_Table[[#This Row],[Duration]])/60+SECOND(Master_Table[[#This Row],[Duration]])/3600</f>
        <v>0.64249999999999996</v>
      </c>
      <c r="H9">
        <v>4.0999999999999996</v>
      </c>
      <c r="I9" t="s">
        <v>18</v>
      </c>
      <c r="J9" s="15">
        <f>IF(Master_Table[[#This Row],[Stacked]]="YES",1,0)</f>
        <v>1</v>
      </c>
      <c r="K9" s="2">
        <v>4.0999999999999996</v>
      </c>
      <c r="L9" s="2">
        <v>1.01</v>
      </c>
      <c r="M9" s="2">
        <f t="shared" si="0"/>
        <v>5.1099999999999994</v>
      </c>
      <c r="N9" s="2">
        <v>2.46</v>
      </c>
      <c r="O9" s="2">
        <v>2</v>
      </c>
      <c r="P9" s="27">
        <f t="shared" si="1"/>
        <v>9.57</v>
      </c>
      <c r="Q9" s="2">
        <f>Master_Table[[#This Row],[Earnings]]/Master_Table[[#This Row],[Duration in Hour]]</f>
        <v>14.894941634241247</v>
      </c>
      <c r="R9" s="18">
        <f>Master_Table[[#This Row],[Tip]]/P9</f>
        <v>0.2089864158829676</v>
      </c>
      <c r="S9" s="2" t="s">
        <v>50</v>
      </c>
      <c r="T9" s="2" t="s">
        <v>82</v>
      </c>
      <c r="U9" s="22" t="s">
        <v>133</v>
      </c>
      <c r="V9" s="20" t="s">
        <v>82</v>
      </c>
    </row>
    <row r="10" spans="1:23" x14ac:dyDescent="0.25">
      <c r="A10" s="26">
        <v>44832</v>
      </c>
      <c r="B10" s="4" t="str">
        <f>TEXT(Master_Table[[#This Row],[Date]],"ddd")</f>
        <v>Wed</v>
      </c>
      <c r="C10">
        <f>IF(Master_Table[[#This Row],[Day ]]="Sun", WEEKNUM(Master_Table[[#This Row],[Date]])-1,WEEKNUM(Master_Table[[#This Row],[Date]]))</f>
        <v>40</v>
      </c>
      <c r="D10" t="s">
        <v>19</v>
      </c>
      <c r="E10">
        <v>12</v>
      </c>
      <c r="F10" s="16">
        <v>3.0775462962962966E-2</v>
      </c>
      <c r="G10" s="7">
        <f>HOUR(Master_Table[[#This Row],[Duration]])+MINUTE(Master_Table[[#This Row],[Duration]])/60+SECOND(Master_Table[[#This Row],[Duration]])/3600</f>
        <v>0.73861111111111111</v>
      </c>
      <c r="H10">
        <v>4.8</v>
      </c>
      <c r="I10" t="s">
        <v>18</v>
      </c>
      <c r="J10" s="15">
        <f>IF(Master_Table[[#This Row],[Stacked]]="YES",1,0)</f>
        <v>1</v>
      </c>
      <c r="K10" s="2">
        <v>4.49</v>
      </c>
      <c r="L10" s="2">
        <v>0.73</v>
      </c>
      <c r="M10" s="2">
        <f t="shared" si="0"/>
        <v>5.2200000000000006</v>
      </c>
      <c r="N10" s="2">
        <v>2.25</v>
      </c>
      <c r="O10" s="2">
        <v>6.2</v>
      </c>
      <c r="P10" s="27">
        <f t="shared" si="1"/>
        <v>13.670000000000002</v>
      </c>
      <c r="Q10" s="2">
        <f>Master_Table[[#This Row],[Earnings]]/Master_Table[[#This Row],[Duration in Hour]]</f>
        <v>18.507709665287706</v>
      </c>
      <c r="R10" s="18">
        <f>Master_Table[[#This Row],[Tip]]/P10</f>
        <v>0.45354791514264808</v>
      </c>
      <c r="S10" s="2" t="s">
        <v>51</v>
      </c>
      <c r="T10" s="2" t="s">
        <v>82</v>
      </c>
      <c r="U10" s="22" t="s">
        <v>128</v>
      </c>
      <c r="V10" s="20" t="s">
        <v>79</v>
      </c>
    </row>
    <row r="11" spans="1:23" x14ac:dyDescent="0.25">
      <c r="A11" s="26">
        <v>44832</v>
      </c>
      <c r="B11" s="4" t="str">
        <f>TEXT(Master_Table[[#This Row],[Date]],"ddd")</f>
        <v>Wed</v>
      </c>
      <c r="C11">
        <f>IF(Master_Table[[#This Row],[Day ]]="Sun", WEEKNUM(Master_Table[[#This Row],[Date]])-1,WEEKNUM(Master_Table[[#This Row],[Date]]))</f>
        <v>40</v>
      </c>
      <c r="D11" t="s">
        <v>19</v>
      </c>
      <c r="E11">
        <v>12</v>
      </c>
      <c r="F11" s="16">
        <v>1.0671296296296297E-2</v>
      </c>
      <c r="G11" s="7">
        <f>HOUR(Master_Table[[#This Row],[Duration]])+MINUTE(Master_Table[[#This Row],[Duration]])/60+SECOND(Master_Table[[#This Row],[Duration]])/3600</f>
        <v>0.25611111111111112</v>
      </c>
      <c r="H11">
        <v>1.3</v>
      </c>
      <c r="I11" t="s">
        <v>16</v>
      </c>
      <c r="J11" s="15">
        <f>IF(Master_Table[[#This Row],[Stacked]]="YES",1,0)</f>
        <v>0</v>
      </c>
      <c r="K11" s="2">
        <v>2.1</v>
      </c>
      <c r="L11" s="2">
        <v>0</v>
      </c>
      <c r="M11" s="2">
        <f t="shared" si="0"/>
        <v>2.1</v>
      </c>
      <c r="N11" s="2">
        <v>1.26</v>
      </c>
      <c r="O11" s="2">
        <v>1</v>
      </c>
      <c r="P11" s="27">
        <f t="shared" si="1"/>
        <v>4.3600000000000003</v>
      </c>
      <c r="Q11" s="2">
        <f>Master_Table[[#This Row],[Earnings]]/Master_Table[[#This Row],[Duration in Hour]]</f>
        <v>17.023861171366594</v>
      </c>
      <c r="R11" s="18">
        <f>Master_Table[[#This Row],[Tip]]/P11</f>
        <v>0.2293577981651376</v>
      </c>
      <c r="S11" s="2" t="s">
        <v>52</v>
      </c>
      <c r="T11" s="2" t="s">
        <v>82</v>
      </c>
      <c r="U11" s="22" t="s">
        <v>134</v>
      </c>
      <c r="V11" s="20" t="s">
        <v>82</v>
      </c>
    </row>
    <row r="12" spans="1:23" x14ac:dyDescent="0.25">
      <c r="A12" s="26">
        <v>44833</v>
      </c>
      <c r="B12" s="4" t="str">
        <f>TEXT(Master_Table[[#This Row],[Date]],"ddd")</f>
        <v>Thu</v>
      </c>
      <c r="C12">
        <f>IF(Master_Table[[#This Row],[Day ]]="Sun", WEEKNUM(Master_Table[[#This Row],[Date]])-1,WEEKNUM(Master_Table[[#This Row],[Date]]))</f>
        <v>40</v>
      </c>
      <c r="D12" t="s">
        <v>19</v>
      </c>
      <c r="E12">
        <v>12</v>
      </c>
      <c r="F12" s="16">
        <v>2.5173611111111108E-2</v>
      </c>
      <c r="G12" s="7">
        <f>HOUR(Master_Table[[#This Row],[Duration]])+MINUTE(Master_Table[[#This Row],[Duration]])/60+SECOND(Master_Table[[#This Row],[Duration]])/3600</f>
        <v>0.60416666666666663</v>
      </c>
      <c r="H12">
        <v>4.2</v>
      </c>
      <c r="I12" t="s">
        <v>16</v>
      </c>
      <c r="J12" s="15">
        <f>IF(Master_Table[[#This Row],[Stacked]]="YES",1,0)</f>
        <v>0</v>
      </c>
      <c r="K12" s="2">
        <v>3.08</v>
      </c>
      <c r="L12" s="2">
        <v>0.94</v>
      </c>
      <c r="M12" s="2">
        <f t="shared" si="0"/>
        <v>4.0199999999999996</v>
      </c>
      <c r="N12" s="2">
        <v>1.54</v>
      </c>
      <c r="O12" s="2">
        <v>5.34</v>
      </c>
      <c r="P12" s="27">
        <f t="shared" si="1"/>
        <v>10.899999999999999</v>
      </c>
      <c r="Q12" s="2">
        <f>Master_Table[[#This Row],[Earnings]]/Master_Table[[#This Row],[Duration in Hour]]</f>
        <v>18.041379310344826</v>
      </c>
      <c r="R12" s="18">
        <f>Master_Table[[#This Row],[Tip]]/P12</f>
        <v>0.48990825688073397</v>
      </c>
      <c r="S12" s="2" t="s">
        <v>53</v>
      </c>
      <c r="T12" s="2" t="s">
        <v>81</v>
      </c>
      <c r="U12" s="22" t="s">
        <v>132</v>
      </c>
      <c r="V12" s="20" t="s">
        <v>81</v>
      </c>
    </row>
    <row r="13" spans="1:23" x14ac:dyDescent="0.25">
      <c r="A13" s="26">
        <v>44833</v>
      </c>
      <c r="B13" s="4" t="str">
        <f>TEXT(Master_Table[[#This Row],[Date]],"ddd")</f>
        <v>Thu</v>
      </c>
      <c r="C13">
        <f>IF(Master_Table[[#This Row],[Day ]]="Sun", WEEKNUM(Master_Table[[#This Row],[Date]])-1,WEEKNUM(Master_Table[[#This Row],[Date]]))</f>
        <v>40</v>
      </c>
      <c r="D13" t="s">
        <v>19</v>
      </c>
      <c r="E13">
        <v>12</v>
      </c>
      <c r="F13" s="16">
        <v>2.4224537037037034E-2</v>
      </c>
      <c r="G13" s="7">
        <f>HOUR(Master_Table[[#This Row],[Duration]])+MINUTE(Master_Table[[#This Row],[Duration]])/60+SECOND(Master_Table[[#This Row],[Duration]])/3600</f>
        <v>0.58138888888888884</v>
      </c>
      <c r="H13">
        <v>3.8</v>
      </c>
      <c r="I13" t="s">
        <v>18</v>
      </c>
      <c r="J13" s="15">
        <f>IF(Master_Table[[#This Row],[Stacked]]="YES",1,0)</f>
        <v>1</v>
      </c>
      <c r="K13" s="2">
        <v>4.2699999999999996</v>
      </c>
      <c r="L13" s="2">
        <v>0</v>
      </c>
      <c r="M13" s="2">
        <f t="shared" si="0"/>
        <v>4.2699999999999996</v>
      </c>
      <c r="N13" s="2">
        <v>2.14</v>
      </c>
      <c r="O13" s="2">
        <v>4.7300000000000004</v>
      </c>
      <c r="P13" s="27">
        <f t="shared" si="1"/>
        <v>11.14</v>
      </c>
      <c r="Q13" s="2">
        <f>Master_Table[[#This Row],[Earnings]]/Master_Table[[#This Row],[Duration in Hour]]</f>
        <v>19.161012900143337</v>
      </c>
      <c r="R13" s="18">
        <f>Master_Table[[#This Row],[Tip]]/P13</f>
        <v>0.42459605026929986</v>
      </c>
      <c r="S13" s="2" t="s">
        <v>54</v>
      </c>
      <c r="T13" s="2" t="s">
        <v>81</v>
      </c>
      <c r="U13" s="22" t="s">
        <v>135</v>
      </c>
      <c r="V13" s="20" t="s">
        <v>81</v>
      </c>
    </row>
    <row r="14" spans="1:23" x14ac:dyDescent="0.25">
      <c r="A14" s="26">
        <v>44833</v>
      </c>
      <c r="B14" s="4" t="str">
        <f>TEXT(Master_Table[[#This Row],[Date]],"ddd")</f>
        <v>Thu</v>
      </c>
      <c r="C14">
        <f>IF(Master_Table[[#This Row],[Day ]]="Sun", WEEKNUM(Master_Table[[#This Row],[Date]])-1,WEEKNUM(Master_Table[[#This Row],[Date]]))</f>
        <v>40</v>
      </c>
      <c r="D14" t="s">
        <v>21</v>
      </c>
      <c r="E14">
        <v>13</v>
      </c>
      <c r="F14" s="16">
        <v>9.8726851851851857E-3</v>
      </c>
      <c r="G14" s="7">
        <f>HOUR(Master_Table[[#This Row],[Duration]])+MINUTE(Master_Table[[#This Row],[Duration]])/60+SECOND(Master_Table[[#This Row],[Duration]])/3600</f>
        <v>0.23694444444444446</v>
      </c>
      <c r="H14">
        <v>0.9</v>
      </c>
      <c r="I14" t="s">
        <v>16</v>
      </c>
      <c r="J14" s="15">
        <f>IF(Master_Table[[#This Row],[Stacked]]="YES",1,0)</f>
        <v>0</v>
      </c>
      <c r="K14" s="2">
        <v>2.21</v>
      </c>
      <c r="L14" s="2">
        <v>0</v>
      </c>
      <c r="M14" s="2">
        <f t="shared" si="0"/>
        <v>2.21</v>
      </c>
      <c r="N14" s="2">
        <v>1.1100000000000001</v>
      </c>
      <c r="O14" s="2">
        <v>2</v>
      </c>
      <c r="P14" s="27">
        <f t="shared" si="1"/>
        <v>5.32</v>
      </c>
      <c r="Q14" s="2">
        <f>Master_Table[[#This Row],[Earnings]]/Master_Table[[#This Row],[Duration in Hour]]</f>
        <v>22.452520515826496</v>
      </c>
      <c r="R14" s="18">
        <f>Master_Table[[#This Row],[Tip]]/P14</f>
        <v>0.37593984962406013</v>
      </c>
      <c r="S14" s="2" t="s">
        <v>55</v>
      </c>
      <c r="T14" s="2" t="s">
        <v>81</v>
      </c>
      <c r="U14" s="22" t="s">
        <v>136</v>
      </c>
      <c r="V14" s="20" t="s">
        <v>81</v>
      </c>
    </row>
    <row r="15" spans="1:23" x14ac:dyDescent="0.25">
      <c r="A15" s="26">
        <v>44833</v>
      </c>
      <c r="B15" s="4" t="str">
        <f>TEXT(Master_Table[[#This Row],[Date]],"ddd")</f>
        <v>Thu</v>
      </c>
      <c r="C15">
        <f>IF(Master_Table[[#This Row],[Day ]]="Sun", WEEKNUM(Master_Table[[#This Row],[Date]])-1,WEEKNUM(Master_Table[[#This Row],[Date]]))</f>
        <v>40</v>
      </c>
      <c r="D15" t="s">
        <v>21</v>
      </c>
      <c r="E15">
        <v>13</v>
      </c>
      <c r="F15" s="16">
        <v>1.2858796296296297E-2</v>
      </c>
      <c r="G15" s="7">
        <f>HOUR(Master_Table[[#This Row],[Duration]])+MINUTE(Master_Table[[#This Row],[Duration]])/60+SECOND(Master_Table[[#This Row],[Duration]])/3600</f>
        <v>0.30861111111111111</v>
      </c>
      <c r="H15">
        <v>1.7</v>
      </c>
      <c r="I15" t="s">
        <v>16</v>
      </c>
      <c r="J15" s="15">
        <f>IF(Master_Table[[#This Row],[Stacked]]="YES",1,0)</f>
        <v>0</v>
      </c>
      <c r="K15" s="2">
        <v>2.34</v>
      </c>
      <c r="L15" s="2">
        <v>0</v>
      </c>
      <c r="M15" s="2">
        <f t="shared" si="0"/>
        <v>2.34</v>
      </c>
      <c r="N15" s="2">
        <v>1.17</v>
      </c>
      <c r="O15" s="2">
        <v>4.97</v>
      </c>
      <c r="P15" s="27">
        <f t="shared" si="1"/>
        <v>8.48</v>
      </c>
      <c r="Q15" s="2">
        <f>Master_Table[[#This Row],[Earnings]]/Master_Table[[#This Row],[Duration in Hour]]</f>
        <v>27.477947794779478</v>
      </c>
      <c r="R15" s="18">
        <f>Master_Table[[#This Row],[Tip]]/P15</f>
        <v>0.5860849056603773</v>
      </c>
      <c r="S15" s="2" t="s">
        <v>56</v>
      </c>
      <c r="T15" s="2" t="s">
        <v>81</v>
      </c>
      <c r="U15" s="22" t="s">
        <v>137</v>
      </c>
      <c r="V15" s="20" t="s">
        <v>81</v>
      </c>
    </row>
    <row r="16" spans="1:23" x14ac:dyDescent="0.25">
      <c r="A16" s="26">
        <v>44833</v>
      </c>
      <c r="B16" s="4" t="str">
        <f>TEXT(Master_Table[[#This Row],[Date]],"ddd")</f>
        <v>Thu</v>
      </c>
      <c r="C16">
        <f>IF(Master_Table[[#This Row],[Day ]]="Sun", WEEKNUM(Master_Table[[#This Row],[Date]])-1,WEEKNUM(Master_Table[[#This Row],[Date]]))</f>
        <v>40</v>
      </c>
      <c r="D16" t="s">
        <v>22</v>
      </c>
      <c r="E16">
        <v>17</v>
      </c>
      <c r="F16" s="16">
        <v>1.494212962962963E-2</v>
      </c>
      <c r="G16" s="7">
        <f>HOUR(Master_Table[[#This Row],[Duration]])+MINUTE(Master_Table[[#This Row],[Duration]])/60+SECOND(Master_Table[[#This Row],[Duration]])/3600</f>
        <v>0.3586111111111111</v>
      </c>
      <c r="H16">
        <v>1.4</v>
      </c>
      <c r="I16" t="s">
        <v>16</v>
      </c>
      <c r="J16" s="15">
        <f>IF(Master_Table[[#This Row],[Stacked]]="YES",1,0)</f>
        <v>0</v>
      </c>
      <c r="K16" s="2">
        <v>2.4700000000000002</v>
      </c>
      <c r="L16" s="2">
        <v>0.04</v>
      </c>
      <c r="M16" s="2">
        <f t="shared" si="0"/>
        <v>2.5100000000000002</v>
      </c>
      <c r="N16" s="2">
        <v>0.49</v>
      </c>
      <c r="O16" s="2">
        <v>3.02</v>
      </c>
      <c r="P16" s="27">
        <f t="shared" si="1"/>
        <v>6.02</v>
      </c>
      <c r="Q16" s="2">
        <f>Master_Table[[#This Row],[Earnings]]/Master_Table[[#This Row],[Duration in Hour]]</f>
        <v>16.786986831913246</v>
      </c>
      <c r="R16" s="18">
        <f>Master_Table[[#This Row],[Tip]]/P16</f>
        <v>0.50166112956810638</v>
      </c>
      <c r="S16" s="2" t="s">
        <v>57</v>
      </c>
      <c r="T16" s="2" t="s">
        <v>79</v>
      </c>
      <c r="U16" s="22" t="s">
        <v>128</v>
      </c>
      <c r="V16" s="20" t="s">
        <v>79</v>
      </c>
    </row>
    <row r="17" spans="1:22" x14ac:dyDescent="0.25">
      <c r="A17" s="26">
        <v>44833</v>
      </c>
      <c r="B17" s="4" t="str">
        <f>TEXT(Master_Table[[#This Row],[Date]],"ddd")</f>
        <v>Thu</v>
      </c>
      <c r="C17">
        <f>IF(Master_Table[[#This Row],[Day ]]="Sun", WEEKNUM(Master_Table[[#This Row],[Date]])-1,WEEKNUM(Master_Table[[#This Row],[Date]]))</f>
        <v>40</v>
      </c>
      <c r="D17" t="s">
        <v>15</v>
      </c>
      <c r="E17">
        <v>18</v>
      </c>
      <c r="F17" s="16">
        <v>1.5763888888888886E-2</v>
      </c>
      <c r="G17" s="7">
        <f>HOUR(Master_Table[[#This Row],[Duration]])+MINUTE(Master_Table[[#This Row],[Duration]])/60+SECOND(Master_Table[[#This Row],[Duration]])/3600</f>
        <v>0.3783333333333333</v>
      </c>
      <c r="H17">
        <v>0.9</v>
      </c>
      <c r="I17" t="s">
        <v>16</v>
      </c>
      <c r="J17" s="15">
        <f>IF(Master_Table[[#This Row],[Stacked]]="YES",1,0)</f>
        <v>0</v>
      </c>
      <c r="K17" s="2">
        <v>2.02</v>
      </c>
      <c r="L17" s="2">
        <v>0.57999999999999996</v>
      </c>
      <c r="M17" s="2">
        <f t="shared" si="0"/>
        <v>2.6</v>
      </c>
      <c r="N17" s="2">
        <v>0.4</v>
      </c>
      <c r="O17" s="2">
        <v>0</v>
      </c>
      <c r="P17" s="27">
        <f t="shared" si="1"/>
        <v>3</v>
      </c>
      <c r="Q17" s="2">
        <f>Master_Table[[#This Row],[Earnings]]/Master_Table[[#This Row],[Duration in Hour]]</f>
        <v>7.929515418502203</v>
      </c>
      <c r="R17" s="18">
        <f>Master_Table[[#This Row],[Tip]]/P17</f>
        <v>0</v>
      </c>
      <c r="S17" s="2" t="s">
        <v>58</v>
      </c>
      <c r="T17" s="2" t="s">
        <v>81</v>
      </c>
      <c r="U17" s="22" t="s">
        <v>132</v>
      </c>
      <c r="V17" s="20" t="s">
        <v>81</v>
      </c>
    </row>
    <row r="18" spans="1:22" x14ac:dyDescent="0.25">
      <c r="A18" s="26">
        <v>44833</v>
      </c>
      <c r="B18" s="4" t="str">
        <f>TEXT(Master_Table[[#This Row],[Date]],"ddd")</f>
        <v>Thu</v>
      </c>
      <c r="C18">
        <f>IF(Master_Table[[#This Row],[Day ]]="Sun", WEEKNUM(Master_Table[[#This Row],[Date]])-1,WEEKNUM(Master_Table[[#This Row],[Date]]))</f>
        <v>40</v>
      </c>
      <c r="D18" t="s">
        <v>15</v>
      </c>
      <c r="E18">
        <v>18</v>
      </c>
      <c r="F18" s="16">
        <v>1.068287037037037E-2</v>
      </c>
      <c r="G18" s="7">
        <f>HOUR(Master_Table[[#This Row],[Duration]])+MINUTE(Master_Table[[#This Row],[Duration]])/60+SECOND(Master_Table[[#This Row],[Duration]])/3600</f>
        <v>0.25638888888888889</v>
      </c>
      <c r="H18">
        <v>0.6</v>
      </c>
      <c r="I18" t="s">
        <v>16</v>
      </c>
      <c r="J18" s="15">
        <f>IF(Master_Table[[#This Row],[Stacked]]="YES",1,0)</f>
        <v>0</v>
      </c>
      <c r="K18" s="2">
        <v>2.0299999999999998</v>
      </c>
      <c r="L18" s="2">
        <v>0.56000000000000005</v>
      </c>
      <c r="M18" s="2">
        <f t="shared" si="0"/>
        <v>2.59</v>
      </c>
      <c r="N18" s="2">
        <v>0.41</v>
      </c>
      <c r="O18" s="2">
        <v>2</v>
      </c>
      <c r="P18" s="27">
        <f t="shared" si="1"/>
        <v>5</v>
      </c>
      <c r="Q18" s="2">
        <f>Master_Table[[#This Row],[Earnings]]/Master_Table[[#This Row],[Duration in Hour]]</f>
        <v>19.501625135427954</v>
      </c>
      <c r="R18" s="18">
        <f>Master_Table[[#This Row],[Tip]]/P18</f>
        <v>0.4</v>
      </c>
      <c r="S18" s="2" t="s">
        <v>59</v>
      </c>
      <c r="T18" s="2" t="s">
        <v>81</v>
      </c>
      <c r="U18" s="22" t="s">
        <v>138</v>
      </c>
      <c r="V18" s="20" t="s">
        <v>81</v>
      </c>
    </row>
    <row r="19" spans="1:22" x14ac:dyDescent="0.25">
      <c r="A19" s="26">
        <v>44833</v>
      </c>
      <c r="B19" s="4" t="str">
        <f>TEXT(Master_Table[[#This Row],[Date]],"ddd")</f>
        <v>Thu</v>
      </c>
      <c r="C19">
        <f>IF(Master_Table[[#This Row],[Day ]]="Sun", WEEKNUM(Master_Table[[#This Row],[Date]])-1,WEEKNUM(Master_Table[[#This Row],[Date]]))</f>
        <v>40</v>
      </c>
      <c r="D19" t="s">
        <v>15</v>
      </c>
      <c r="E19">
        <v>18</v>
      </c>
      <c r="F19" s="16">
        <v>1.834490740740741E-2</v>
      </c>
      <c r="G19" s="7">
        <f>HOUR(Master_Table[[#This Row],[Duration]])+MINUTE(Master_Table[[#This Row],[Duration]])/60+SECOND(Master_Table[[#This Row],[Duration]])/3600</f>
        <v>0.44027777777777777</v>
      </c>
      <c r="H19">
        <v>2.5</v>
      </c>
      <c r="I19" t="s">
        <v>18</v>
      </c>
      <c r="J19" s="15">
        <f>IF(Master_Table[[#This Row],[Stacked]]="YES",1,0)</f>
        <v>1</v>
      </c>
      <c r="K19" s="2">
        <v>3.31</v>
      </c>
      <c r="L19" s="2">
        <v>2.2599999999999998</v>
      </c>
      <c r="M19" s="2">
        <f t="shared" si="0"/>
        <v>5.57</v>
      </c>
      <c r="N19" s="2">
        <v>0.66</v>
      </c>
      <c r="O19" s="2">
        <v>0</v>
      </c>
      <c r="P19" s="27">
        <f t="shared" si="1"/>
        <v>6.23</v>
      </c>
      <c r="Q19" s="2">
        <f>Master_Table[[#This Row],[Earnings]]/Master_Table[[#This Row],[Duration in Hour]]</f>
        <v>14.150157728706626</v>
      </c>
      <c r="R19" s="18">
        <f>Master_Table[[#This Row],[Tip]]/P19</f>
        <v>0</v>
      </c>
      <c r="S19" s="2" t="s">
        <v>60</v>
      </c>
      <c r="T19" s="2" t="s">
        <v>81</v>
      </c>
      <c r="U19" s="22" t="s">
        <v>135</v>
      </c>
      <c r="V19" s="20" t="s">
        <v>81</v>
      </c>
    </row>
    <row r="20" spans="1:22" x14ac:dyDescent="0.25">
      <c r="A20" s="26">
        <v>44834</v>
      </c>
      <c r="B20" s="4" t="str">
        <f>TEXT(Master_Table[[#This Row],[Date]],"ddd")</f>
        <v>Fri</v>
      </c>
      <c r="C20">
        <f>IF(Master_Table[[#This Row],[Day ]]="Sun", WEEKNUM(Master_Table[[#This Row],[Date]])-1,WEEKNUM(Master_Table[[#This Row],[Date]]))</f>
        <v>40</v>
      </c>
      <c r="D20" t="s">
        <v>19</v>
      </c>
      <c r="E20">
        <v>12</v>
      </c>
      <c r="F20" s="16">
        <v>2.4050925925925924E-2</v>
      </c>
      <c r="G20" s="7">
        <f>HOUR(Master_Table[[#This Row],[Duration]])+MINUTE(Master_Table[[#This Row],[Duration]])/60+SECOND(Master_Table[[#This Row],[Duration]])/3600</f>
        <v>0.57722222222222219</v>
      </c>
      <c r="H20">
        <v>2.7</v>
      </c>
      <c r="I20" t="s">
        <v>16</v>
      </c>
      <c r="J20" s="15">
        <f>IF(Master_Table[[#This Row],[Stacked]]="YES",1,0)</f>
        <v>0</v>
      </c>
      <c r="K20" s="2">
        <v>2.5099999999999998</v>
      </c>
      <c r="L20" s="2">
        <v>0</v>
      </c>
      <c r="M20" s="2">
        <f t="shared" si="0"/>
        <v>2.5099999999999998</v>
      </c>
      <c r="N20" s="2">
        <v>1.76</v>
      </c>
      <c r="O20" s="2">
        <v>0</v>
      </c>
      <c r="P20" s="27">
        <f t="shared" si="1"/>
        <v>4.2699999999999996</v>
      </c>
      <c r="Q20" s="2">
        <f>Master_Table[[#This Row],[Earnings]]/Master_Table[[#This Row],[Duration in Hour]]</f>
        <v>7.3974975938402308</v>
      </c>
      <c r="R20" s="18">
        <f>Master_Table[[#This Row],[Tip]]/P20</f>
        <v>0</v>
      </c>
      <c r="S20" s="2" t="s">
        <v>61</v>
      </c>
      <c r="T20" s="2" t="s">
        <v>79</v>
      </c>
      <c r="U20" s="22" t="s">
        <v>140</v>
      </c>
      <c r="V20" s="20" t="s">
        <v>79</v>
      </c>
    </row>
    <row r="21" spans="1:22" x14ac:dyDescent="0.25">
      <c r="A21" s="26">
        <v>44834</v>
      </c>
      <c r="B21" s="4" t="str">
        <f>TEXT(Master_Table[[#This Row],[Date]],"ddd")</f>
        <v>Fri</v>
      </c>
      <c r="C21">
        <f>IF(Master_Table[[#This Row],[Day ]]="Sun", WEEKNUM(Master_Table[[#This Row],[Date]])-1,WEEKNUM(Master_Table[[#This Row],[Date]]))</f>
        <v>40</v>
      </c>
      <c r="D21" t="s">
        <v>19</v>
      </c>
      <c r="E21">
        <v>12</v>
      </c>
      <c r="F21" s="16">
        <v>2.1261574074074075E-2</v>
      </c>
      <c r="G21" s="7">
        <f>HOUR(Master_Table[[#This Row],[Duration]])+MINUTE(Master_Table[[#This Row],[Duration]])/60+SECOND(Master_Table[[#This Row],[Duration]])/3600</f>
        <v>0.51027777777777783</v>
      </c>
      <c r="H21">
        <v>2.8</v>
      </c>
      <c r="I21" t="s">
        <v>18</v>
      </c>
      <c r="J21" s="15">
        <f>IF(Master_Table[[#This Row],[Stacked]]="YES",1,0)</f>
        <v>1</v>
      </c>
      <c r="K21" s="2">
        <v>3.35</v>
      </c>
      <c r="L21" s="2">
        <v>1.06</v>
      </c>
      <c r="M21" s="2">
        <f t="shared" si="0"/>
        <v>4.41</v>
      </c>
      <c r="N21" s="2">
        <v>2.35</v>
      </c>
      <c r="O21" s="2">
        <v>25.26</v>
      </c>
      <c r="P21" s="27">
        <f t="shared" si="1"/>
        <v>32.020000000000003</v>
      </c>
      <c r="Q21" s="2">
        <f>Master_Table[[#This Row],[Earnings]]/Master_Table[[#This Row],[Duration in Hour]]</f>
        <v>62.750136091453456</v>
      </c>
      <c r="R21" s="18">
        <f>Master_Table[[#This Row],[Tip]]/P21</f>
        <v>0.78888194878201123</v>
      </c>
      <c r="S21" s="2" t="s">
        <v>62</v>
      </c>
      <c r="T21" s="2" t="s">
        <v>79</v>
      </c>
      <c r="U21" s="22" t="s">
        <v>160</v>
      </c>
      <c r="V21" s="20" t="s">
        <v>83</v>
      </c>
    </row>
    <row r="22" spans="1:22" x14ac:dyDescent="0.25">
      <c r="A22" s="26">
        <v>44834</v>
      </c>
      <c r="B22" s="4" t="str">
        <f>TEXT(Master_Table[[#This Row],[Date]],"ddd")</f>
        <v>Fri</v>
      </c>
      <c r="C22">
        <f>IF(Master_Table[[#This Row],[Day ]]="Sun", WEEKNUM(Master_Table[[#This Row],[Date]])-1,WEEKNUM(Master_Table[[#This Row],[Date]]))</f>
        <v>40</v>
      </c>
      <c r="D22" t="s">
        <v>21</v>
      </c>
      <c r="E22">
        <v>13</v>
      </c>
      <c r="F22" s="16">
        <v>8.3564814814814804E-3</v>
      </c>
      <c r="G22" s="7">
        <f>HOUR(Master_Table[[#This Row],[Duration]])+MINUTE(Master_Table[[#This Row],[Duration]])/60+SECOND(Master_Table[[#This Row],[Duration]])/3600</f>
        <v>0.20055555555555557</v>
      </c>
      <c r="H22">
        <v>1.8</v>
      </c>
      <c r="I22" t="s">
        <v>16</v>
      </c>
      <c r="J22" s="15">
        <f>IF(Master_Table[[#This Row],[Stacked]]="YES",1,0)</f>
        <v>0</v>
      </c>
      <c r="K22" s="2">
        <v>2.42</v>
      </c>
      <c r="L22" s="2">
        <v>0</v>
      </c>
      <c r="M22" s="2">
        <f t="shared" si="0"/>
        <v>2.42</v>
      </c>
      <c r="N22" s="2">
        <v>1.69</v>
      </c>
      <c r="O22" s="2">
        <v>0</v>
      </c>
      <c r="P22" s="27">
        <f t="shared" si="1"/>
        <v>4.1099999999999994</v>
      </c>
      <c r="Q22" s="2">
        <f>Master_Table[[#This Row],[Earnings]]/Master_Table[[#This Row],[Duration in Hour]]</f>
        <v>20.493074792243764</v>
      </c>
      <c r="R22" s="18">
        <f>Master_Table[[#This Row],[Tip]]/P22</f>
        <v>0</v>
      </c>
      <c r="S22" s="2" t="s">
        <v>63</v>
      </c>
      <c r="T22" s="2" t="s">
        <v>83</v>
      </c>
      <c r="U22" s="22" t="s">
        <v>141</v>
      </c>
      <c r="V22" s="20" t="s">
        <v>83</v>
      </c>
    </row>
    <row r="23" spans="1:22" x14ac:dyDescent="0.25">
      <c r="A23" s="26">
        <v>44834</v>
      </c>
      <c r="B23" s="4" t="str">
        <f>TEXT(Master_Table[[#This Row],[Date]],"ddd")</f>
        <v>Fri</v>
      </c>
      <c r="C23">
        <f>IF(Master_Table[[#This Row],[Day ]]="Sun", WEEKNUM(Master_Table[[#This Row],[Date]])-1,WEEKNUM(Master_Table[[#This Row],[Date]]))</f>
        <v>40</v>
      </c>
      <c r="D23" t="s">
        <v>21</v>
      </c>
      <c r="E23">
        <v>13</v>
      </c>
      <c r="F23" s="16">
        <v>2.929398148148148E-2</v>
      </c>
      <c r="G23" s="7">
        <f>HOUR(Master_Table[[#This Row],[Duration]])+MINUTE(Master_Table[[#This Row],[Duration]])/60+SECOND(Master_Table[[#This Row],[Duration]])/3600</f>
        <v>0.70305555555555554</v>
      </c>
      <c r="H23">
        <v>6.2</v>
      </c>
      <c r="I23" t="s">
        <v>18</v>
      </c>
      <c r="J23" s="15">
        <f>IF(Master_Table[[#This Row],[Stacked]]="YES",1,0)</f>
        <v>1</v>
      </c>
      <c r="K23" s="2">
        <v>5.38</v>
      </c>
      <c r="L23" s="2">
        <v>0.15</v>
      </c>
      <c r="M23" s="2">
        <f t="shared" si="0"/>
        <v>5.53</v>
      </c>
      <c r="N23" s="2">
        <v>3.77</v>
      </c>
      <c r="O23" s="2">
        <v>8.2200000000000006</v>
      </c>
      <c r="P23" s="27">
        <f t="shared" si="1"/>
        <v>17.520000000000003</v>
      </c>
      <c r="Q23" s="2">
        <f>Master_Table[[#This Row],[Earnings]]/Master_Table[[#This Row],[Duration in Hour]]</f>
        <v>24.919794547609644</v>
      </c>
      <c r="R23" s="18">
        <f>Master_Table[[#This Row],[Tip]]/P23</f>
        <v>0.46917808219178075</v>
      </c>
      <c r="S23" s="2" t="s">
        <v>64</v>
      </c>
      <c r="T23" s="2" t="s">
        <v>79</v>
      </c>
      <c r="U23" s="22" t="s">
        <v>139</v>
      </c>
      <c r="V23" s="20" t="s">
        <v>85</v>
      </c>
    </row>
    <row r="24" spans="1:22" x14ac:dyDescent="0.25">
      <c r="A24" s="26">
        <v>44836</v>
      </c>
      <c r="B24" s="4" t="str">
        <f>TEXT(Master_Table[[#This Row],[Date]],"ddd")</f>
        <v>Sun</v>
      </c>
      <c r="C24">
        <f>IF(Master_Table[[#This Row],[Day ]]="Sun", WEEKNUM(Master_Table[[#This Row],[Date]])-1,WEEKNUM(Master_Table[[#This Row],[Date]]))</f>
        <v>40</v>
      </c>
      <c r="D24" t="s">
        <v>19</v>
      </c>
      <c r="E24">
        <v>12</v>
      </c>
      <c r="F24" s="16">
        <v>2.1527777777777781E-2</v>
      </c>
      <c r="G24" s="7">
        <f>HOUR(Master_Table[[#This Row],[Duration]])+MINUTE(Master_Table[[#This Row],[Duration]])/60+SECOND(Master_Table[[#This Row],[Duration]])/3600</f>
        <v>0.51666666666666672</v>
      </c>
      <c r="H24">
        <v>3.6</v>
      </c>
      <c r="I24" t="s">
        <v>18</v>
      </c>
      <c r="J24" s="15">
        <f>IF(Master_Table[[#This Row],[Stacked]]="YES",1,0)</f>
        <v>1</v>
      </c>
      <c r="K24" s="2">
        <v>3.64</v>
      </c>
      <c r="L24" s="2">
        <v>1.65</v>
      </c>
      <c r="M24" s="2">
        <f t="shared" si="0"/>
        <v>5.29</v>
      </c>
      <c r="N24" s="2">
        <v>2.5499999999999998</v>
      </c>
      <c r="O24" s="2">
        <v>5.52</v>
      </c>
      <c r="P24" s="27">
        <f t="shared" si="1"/>
        <v>13.36</v>
      </c>
      <c r="Q24" s="2">
        <f>Master_Table[[#This Row],[Earnings]]/Master_Table[[#This Row],[Duration in Hour]]</f>
        <v>25.85806451612903</v>
      </c>
      <c r="R24" s="18">
        <f>Master_Table[[#This Row],[Tip]]/P24</f>
        <v>0.41317365269461076</v>
      </c>
      <c r="S24" s="2" t="s">
        <v>65</v>
      </c>
      <c r="T24" s="2" t="s">
        <v>79</v>
      </c>
      <c r="U24" s="22" t="s">
        <v>138</v>
      </c>
      <c r="V24" s="20" t="s">
        <v>81</v>
      </c>
    </row>
    <row r="25" spans="1:22" x14ac:dyDescent="0.25">
      <c r="A25" s="26">
        <v>44836</v>
      </c>
      <c r="B25" s="4" t="str">
        <f>TEXT(Master_Table[[#This Row],[Date]],"ddd")</f>
        <v>Sun</v>
      </c>
      <c r="C25">
        <f>IF(Master_Table[[#This Row],[Day ]]="Sun", WEEKNUM(Master_Table[[#This Row],[Date]])-1,WEEKNUM(Master_Table[[#This Row],[Date]]))</f>
        <v>40</v>
      </c>
      <c r="D25" t="s">
        <v>21</v>
      </c>
      <c r="E25">
        <v>13</v>
      </c>
      <c r="F25" s="16">
        <v>1.4178240740740741E-2</v>
      </c>
      <c r="G25" s="7">
        <f>HOUR(Master_Table[[#This Row],[Duration]])+MINUTE(Master_Table[[#This Row],[Duration]])/60+SECOND(Master_Table[[#This Row],[Duration]])/3600</f>
        <v>0.34027777777777773</v>
      </c>
      <c r="H25">
        <v>3.2</v>
      </c>
      <c r="I25" t="s">
        <v>16</v>
      </c>
      <c r="J25" s="15">
        <f>IF(Master_Table[[#This Row],[Stacked]]="YES",1,0)</f>
        <v>0</v>
      </c>
      <c r="K25" s="2">
        <v>2.82</v>
      </c>
      <c r="L25" s="2">
        <v>0</v>
      </c>
      <c r="M25" s="2">
        <f t="shared" si="0"/>
        <v>2.82</v>
      </c>
      <c r="N25" s="2">
        <v>1.97</v>
      </c>
      <c r="O25" s="2">
        <v>2</v>
      </c>
      <c r="P25" s="27">
        <f t="shared" si="1"/>
        <v>6.79</v>
      </c>
      <c r="Q25" s="2">
        <f>Master_Table[[#This Row],[Earnings]]/Master_Table[[#This Row],[Duration in Hour]]</f>
        <v>19.954285714285717</v>
      </c>
      <c r="R25" s="18">
        <f>Master_Table[[#This Row],[Tip]]/P25</f>
        <v>0.29455081001472755</v>
      </c>
      <c r="S25" s="2" t="s">
        <v>66</v>
      </c>
      <c r="T25" s="2" t="s">
        <v>81</v>
      </c>
      <c r="U25" s="22" t="s">
        <v>138</v>
      </c>
      <c r="V25" s="20" t="s">
        <v>81</v>
      </c>
    </row>
    <row r="26" spans="1:22" x14ac:dyDescent="0.25">
      <c r="A26" s="26">
        <v>44836</v>
      </c>
      <c r="B26" s="4" t="str">
        <f>TEXT(Master_Table[[#This Row],[Date]],"ddd")</f>
        <v>Sun</v>
      </c>
      <c r="C26">
        <f>IF(Master_Table[[#This Row],[Day ]]="Sun", WEEKNUM(Master_Table[[#This Row],[Date]])-1,WEEKNUM(Master_Table[[#This Row],[Date]]))</f>
        <v>40</v>
      </c>
      <c r="D26" t="s">
        <v>21</v>
      </c>
      <c r="E26">
        <v>13</v>
      </c>
      <c r="F26" s="16">
        <v>3.3865740740740738E-2</v>
      </c>
      <c r="G26" s="7">
        <f>HOUR(Master_Table[[#This Row],[Duration]])+MINUTE(Master_Table[[#This Row],[Duration]])/60+SECOND(Master_Table[[#This Row],[Duration]])/3600</f>
        <v>0.81277777777777782</v>
      </c>
      <c r="H26">
        <v>7.9</v>
      </c>
      <c r="I26" t="s">
        <v>18</v>
      </c>
      <c r="J26" s="15">
        <f>IF(Master_Table[[#This Row],[Stacked]]="YES",1,0)</f>
        <v>1</v>
      </c>
      <c r="K26" s="2">
        <v>5.62</v>
      </c>
      <c r="L26" s="2">
        <v>1.53</v>
      </c>
      <c r="M26" s="2">
        <f t="shared" si="0"/>
        <v>7.15</v>
      </c>
      <c r="N26" s="2">
        <v>3.94</v>
      </c>
      <c r="O26" s="2">
        <v>9</v>
      </c>
      <c r="P26" s="27">
        <f t="shared" si="1"/>
        <v>20.09</v>
      </c>
      <c r="Q26" s="2">
        <f>Master_Table[[#This Row],[Earnings]]/Master_Table[[#This Row],[Duration in Hour]]</f>
        <v>24.717703349282296</v>
      </c>
      <c r="R26" s="18">
        <f>Master_Table[[#This Row],[Tip]]/P26</f>
        <v>0.44798407167745147</v>
      </c>
      <c r="S26" s="2" t="s">
        <v>67</v>
      </c>
      <c r="T26" s="2" t="s">
        <v>79</v>
      </c>
      <c r="U26" s="22" t="s">
        <v>142</v>
      </c>
      <c r="V26" s="20" t="s">
        <v>81</v>
      </c>
    </row>
    <row r="27" spans="1:22" x14ac:dyDescent="0.25">
      <c r="A27" s="26">
        <v>44836</v>
      </c>
      <c r="B27" s="10" t="str">
        <f>TEXT(Master_Table[[#This Row],[Date]],"ddd")</f>
        <v>Sun</v>
      </c>
      <c r="C27" s="11">
        <f>IF(Master_Table[[#This Row],[Day ]]="Sun", WEEKNUM(Master_Table[[#This Row],[Date]])-1,WEEKNUM(Master_Table[[#This Row],[Date]]))</f>
        <v>40</v>
      </c>
      <c r="D27" t="s">
        <v>22</v>
      </c>
      <c r="E27">
        <v>17</v>
      </c>
      <c r="F27" s="16">
        <v>1.9317129629629629E-2</v>
      </c>
      <c r="G27" s="7">
        <f>HOUR(Master_Table[[#This Row],[Duration]])+MINUTE(Master_Table[[#This Row],[Duration]])/60+SECOND(Master_Table[[#This Row],[Duration]])/3600</f>
        <v>0.46361111111111114</v>
      </c>
      <c r="H27">
        <v>1.3</v>
      </c>
      <c r="I27" t="s">
        <v>16</v>
      </c>
      <c r="J27" s="15">
        <f>IF(Master_Table[[#This Row],[Stacked]]="YES",1,0)</f>
        <v>0</v>
      </c>
      <c r="K27" s="2">
        <v>2.36</v>
      </c>
      <c r="L27" s="2">
        <v>1.72</v>
      </c>
      <c r="M27" s="12">
        <f t="shared" ref="M27:M29" si="2">SUM(K27,L27)</f>
        <v>4.08</v>
      </c>
      <c r="N27" s="2">
        <v>0.94</v>
      </c>
      <c r="O27" s="2">
        <v>0</v>
      </c>
      <c r="P27" s="28">
        <f t="shared" ref="P27:P32" si="3">SUM(M27:O27)</f>
        <v>5.0199999999999996</v>
      </c>
      <c r="Q27" s="13">
        <f>Master_Table[[#This Row],[Earnings]]/Master_Table[[#This Row],[Duration in Hour]]</f>
        <v>10.828040742959855</v>
      </c>
      <c r="R27" s="18">
        <f>Master_Table[[#This Row],[Tip]]/P27</f>
        <v>0</v>
      </c>
      <c r="S27" s="3" t="s">
        <v>68</v>
      </c>
      <c r="T27" s="2" t="s">
        <v>81</v>
      </c>
      <c r="U27" s="23" t="s">
        <v>130</v>
      </c>
      <c r="V27" s="20" t="s">
        <v>81</v>
      </c>
    </row>
    <row r="28" spans="1:22" x14ac:dyDescent="0.25">
      <c r="A28" s="26">
        <v>44836</v>
      </c>
      <c r="B28" s="10" t="str">
        <f>TEXT(Master_Table[[#This Row],[Date]],"ddd")</f>
        <v>Sun</v>
      </c>
      <c r="C28" s="11">
        <f>IF(Master_Table[[#This Row],[Day ]]="Sun", WEEKNUM(Master_Table[[#This Row],[Date]])-1,WEEKNUM(Master_Table[[#This Row],[Date]]))</f>
        <v>40</v>
      </c>
      <c r="D28" t="s">
        <v>15</v>
      </c>
      <c r="E28">
        <v>18</v>
      </c>
      <c r="F28" s="16">
        <v>1.9108796296296294E-2</v>
      </c>
      <c r="G28" s="7">
        <f>HOUR(Master_Table[[#This Row],[Duration]])+MINUTE(Master_Table[[#This Row],[Duration]])/60+SECOND(Master_Table[[#This Row],[Duration]])/3600</f>
        <v>0.45861111111111114</v>
      </c>
      <c r="H28">
        <v>3.9</v>
      </c>
      <c r="I28" t="s">
        <v>16</v>
      </c>
      <c r="J28" s="15">
        <f>IF(Master_Table[[#This Row],[Stacked]]="YES",1,0)</f>
        <v>0</v>
      </c>
      <c r="K28" s="2">
        <v>3.29</v>
      </c>
      <c r="L28" s="2">
        <v>0</v>
      </c>
      <c r="M28" s="12">
        <f t="shared" si="2"/>
        <v>3.29</v>
      </c>
      <c r="N28" s="2">
        <v>1.32</v>
      </c>
      <c r="O28" s="2">
        <v>4.2</v>
      </c>
      <c r="P28" s="28">
        <f t="shared" si="3"/>
        <v>8.81</v>
      </c>
      <c r="Q28" s="13">
        <f>Master_Table[[#This Row],[Earnings]]/Master_Table[[#This Row],[Duration in Hour]]</f>
        <v>19.210175651120533</v>
      </c>
      <c r="R28" s="18">
        <f>Master_Table[[#This Row],[Tip]]/P28</f>
        <v>0.47673098751418841</v>
      </c>
      <c r="S28" s="3" t="s">
        <v>69</v>
      </c>
      <c r="T28" s="2" t="s">
        <v>81</v>
      </c>
      <c r="U28" s="23" t="s">
        <v>143</v>
      </c>
      <c r="V28" s="20" t="s">
        <v>81</v>
      </c>
    </row>
    <row r="29" spans="1:22" x14ac:dyDescent="0.25">
      <c r="A29" s="26">
        <v>44836</v>
      </c>
      <c r="B29" s="10" t="str">
        <f>TEXT(Master_Table[[#This Row],[Date]],"ddd")</f>
        <v>Sun</v>
      </c>
      <c r="C29" s="11">
        <f>IF(Master_Table[[#This Row],[Day ]]="Sun", WEEKNUM(Master_Table[[#This Row],[Date]])-1,WEEKNUM(Master_Table[[#This Row],[Date]]))</f>
        <v>40</v>
      </c>
      <c r="D29" t="s">
        <v>15</v>
      </c>
      <c r="E29">
        <v>18</v>
      </c>
      <c r="F29" s="16">
        <v>2.5057870370370373E-2</v>
      </c>
      <c r="G29" s="7">
        <f>HOUR(Master_Table[[#This Row],[Duration]])+MINUTE(Master_Table[[#This Row],[Duration]])/60+SECOND(Master_Table[[#This Row],[Duration]])/3600</f>
        <v>0.60138888888888886</v>
      </c>
      <c r="H29">
        <v>4.2</v>
      </c>
      <c r="I29" s="2" t="s">
        <v>18</v>
      </c>
      <c r="J29" s="15">
        <f>IF(Master_Table[[#This Row],[Stacked]]="YES",1,0)</f>
        <v>1</v>
      </c>
      <c r="K29" s="2">
        <v>4.1399999999999997</v>
      </c>
      <c r="L29" s="2">
        <v>0.98</v>
      </c>
      <c r="M29" s="12">
        <f t="shared" si="2"/>
        <v>5.1199999999999992</v>
      </c>
      <c r="N29" s="2">
        <v>1.66</v>
      </c>
      <c r="O29" s="2">
        <v>3.87</v>
      </c>
      <c r="P29" s="28">
        <f t="shared" si="3"/>
        <v>10.649999999999999</v>
      </c>
      <c r="Q29" s="13">
        <f>Master_Table[[#This Row],[Earnings]]/Master_Table[[#This Row],[Duration in Hour]]</f>
        <v>17.709006928406463</v>
      </c>
      <c r="R29" s="18">
        <f>Master_Table[[#This Row],[Tip]]/P29</f>
        <v>0.36338028169014092</v>
      </c>
      <c r="S29" s="3" t="s">
        <v>70</v>
      </c>
      <c r="T29" s="2" t="s">
        <v>81</v>
      </c>
      <c r="U29" s="23" t="s">
        <v>137</v>
      </c>
      <c r="V29" s="20" t="s">
        <v>81</v>
      </c>
    </row>
    <row r="30" spans="1:22" x14ac:dyDescent="0.25">
      <c r="A30" s="26">
        <v>44837</v>
      </c>
      <c r="B30" s="10" t="str">
        <f>TEXT(Master_Table[[#This Row],[Date]],"ddd")</f>
        <v>Mon</v>
      </c>
      <c r="C30" s="11">
        <f>IF(Master_Table[[#This Row],[Day ]]="Sun", WEEKNUM(Master_Table[[#This Row],[Date]])-1,WEEKNUM(Master_Table[[#This Row],[Date]]))</f>
        <v>41</v>
      </c>
      <c r="D30" t="s">
        <v>20</v>
      </c>
      <c r="E30">
        <v>11</v>
      </c>
      <c r="F30" s="16">
        <v>2.2002314814814818E-2</v>
      </c>
      <c r="G30" s="7">
        <f>HOUR(Master_Table[[#This Row],[Duration]])+MINUTE(Master_Table[[#This Row],[Duration]])/60+SECOND(Master_Table[[#This Row],[Duration]])/3600</f>
        <v>0.52805555555555561</v>
      </c>
      <c r="H30">
        <v>2.9</v>
      </c>
      <c r="I30" s="2" t="s">
        <v>18</v>
      </c>
      <c r="J30" s="15">
        <f>IF(Master_Table[[#This Row],[Stacked]]="YES",1,0)</f>
        <v>1</v>
      </c>
      <c r="K30" s="2">
        <v>4.0999999999999996</v>
      </c>
      <c r="L30" s="2">
        <v>1.27</v>
      </c>
      <c r="M30" s="12">
        <f t="shared" ref="M30:M36" si="4">SUM(K30,L30)</f>
        <v>5.3699999999999992</v>
      </c>
      <c r="N30" s="2">
        <v>2.87</v>
      </c>
      <c r="O30" s="2">
        <v>5.37</v>
      </c>
      <c r="P30" s="28">
        <f t="shared" si="3"/>
        <v>13.61</v>
      </c>
      <c r="Q30" s="13">
        <f>Master_Table[[#This Row],[Earnings]]/Master_Table[[#This Row],[Duration in Hour]]</f>
        <v>25.773803261441344</v>
      </c>
      <c r="R30" s="18">
        <f>Master_Table[[#This Row],[Tip]]/P30</f>
        <v>0.39456282145481264</v>
      </c>
      <c r="S30" s="3" t="s">
        <v>71</v>
      </c>
      <c r="T30" s="2" t="s">
        <v>81</v>
      </c>
      <c r="U30" s="23" t="s">
        <v>138</v>
      </c>
      <c r="V30" s="20" t="s">
        <v>81</v>
      </c>
    </row>
    <row r="31" spans="1:22" x14ac:dyDescent="0.25">
      <c r="A31" s="26">
        <v>44837</v>
      </c>
      <c r="B31" s="10" t="str">
        <f>TEXT(Master_Table[[#This Row],[Date]],"ddd")</f>
        <v>Mon</v>
      </c>
      <c r="C31" s="11">
        <f>IF(Master_Table[[#This Row],[Day ]]="Sun", WEEKNUM(Master_Table[[#This Row],[Date]])-1,WEEKNUM(Master_Table[[#This Row],[Date]]))</f>
        <v>41</v>
      </c>
      <c r="D31" t="s">
        <v>19</v>
      </c>
      <c r="E31">
        <v>12</v>
      </c>
      <c r="F31" s="16">
        <v>1.1215277777777777E-2</v>
      </c>
      <c r="G31" s="7">
        <f>HOUR(Master_Table[[#This Row],[Duration]])+MINUTE(Master_Table[[#This Row],[Duration]])/60+SECOND(Master_Table[[#This Row],[Duration]])/3600</f>
        <v>0.26916666666666667</v>
      </c>
      <c r="H31">
        <v>0.5</v>
      </c>
      <c r="I31" s="2" t="s">
        <v>16</v>
      </c>
      <c r="J31" s="15">
        <f>IF(Master_Table[[#This Row],[Stacked]]="YES",1,0)</f>
        <v>0</v>
      </c>
      <c r="K31" s="2">
        <v>2.3199999999999998</v>
      </c>
      <c r="L31" s="2">
        <v>0</v>
      </c>
      <c r="M31" s="12">
        <f t="shared" si="4"/>
        <v>2.3199999999999998</v>
      </c>
      <c r="N31" s="2">
        <v>1.62</v>
      </c>
      <c r="O31" s="2">
        <v>0</v>
      </c>
      <c r="P31" s="28">
        <f t="shared" si="3"/>
        <v>3.94</v>
      </c>
      <c r="Q31" s="13">
        <f>Master_Table[[#This Row],[Earnings]]/Master_Table[[#This Row],[Duration in Hour]]</f>
        <v>14.637770897832818</v>
      </c>
      <c r="R31" s="18">
        <f>Master_Table[[#This Row],[Tip]]/P31</f>
        <v>0</v>
      </c>
      <c r="S31" s="3" t="s">
        <v>72</v>
      </c>
      <c r="T31" s="2" t="s">
        <v>81</v>
      </c>
      <c r="U31" s="23" t="s">
        <v>132</v>
      </c>
      <c r="V31" s="20" t="s">
        <v>81</v>
      </c>
    </row>
    <row r="32" spans="1:22" x14ac:dyDescent="0.25">
      <c r="A32" s="26">
        <v>44837</v>
      </c>
      <c r="B32" s="10" t="str">
        <f>TEXT(Master_Table[[#This Row],[Date]],"ddd")</f>
        <v>Mon</v>
      </c>
      <c r="C32" s="11">
        <f>IF(Master_Table[[#This Row],[Day ]]="Sun", WEEKNUM(Master_Table[[#This Row],[Date]])-1,WEEKNUM(Master_Table[[#This Row],[Date]]))</f>
        <v>41</v>
      </c>
      <c r="D32" t="s">
        <v>19</v>
      </c>
      <c r="E32">
        <v>12</v>
      </c>
      <c r="F32" s="16">
        <v>1.7361111111111112E-2</v>
      </c>
      <c r="G32" s="7">
        <f>HOUR(Master_Table[[#This Row],[Duration]])+MINUTE(Master_Table[[#This Row],[Duration]])/60+SECOND(Master_Table[[#This Row],[Duration]])/3600</f>
        <v>0.41666666666666669</v>
      </c>
      <c r="H32">
        <v>4.2</v>
      </c>
      <c r="I32" s="2" t="s">
        <v>16</v>
      </c>
      <c r="J32" s="15">
        <f>IF(Master_Table[[#This Row],[Stacked]]="YES",1,0)</f>
        <v>0</v>
      </c>
      <c r="K32" s="2">
        <v>3.3</v>
      </c>
      <c r="L32" s="2">
        <v>0</v>
      </c>
      <c r="M32" s="12">
        <f t="shared" si="4"/>
        <v>3.3</v>
      </c>
      <c r="N32" s="2">
        <v>2.31</v>
      </c>
      <c r="O32" s="2">
        <v>3</v>
      </c>
      <c r="P32" s="28">
        <f t="shared" si="3"/>
        <v>8.61</v>
      </c>
      <c r="Q32" s="13">
        <f>Master_Table[[#This Row],[Earnings]]/Master_Table[[#This Row],[Duration in Hour]]</f>
        <v>20.663999999999998</v>
      </c>
      <c r="R32" s="18">
        <f>Master_Table[[#This Row],[Tip]]/P32</f>
        <v>0.34843205574912894</v>
      </c>
      <c r="S32" s="3" t="s">
        <v>73</v>
      </c>
      <c r="T32" s="2" t="s">
        <v>81</v>
      </c>
      <c r="U32" s="23" t="s">
        <v>138</v>
      </c>
      <c r="V32" s="20" t="s">
        <v>81</v>
      </c>
    </row>
    <row r="33" spans="1:22" x14ac:dyDescent="0.25">
      <c r="A33" s="26">
        <v>44838</v>
      </c>
      <c r="B33" s="10" t="str">
        <f>TEXT(Master_Table[[#This Row],[Date]],"ddd")</f>
        <v>Tue</v>
      </c>
      <c r="C33" s="11">
        <f>IF(Master_Table[[#This Row],[Day ]]="Sun", WEEKNUM(Master_Table[[#This Row],[Date]])-1,WEEKNUM(Master_Table[[#This Row],[Date]]))</f>
        <v>41</v>
      </c>
      <c r="D33" t="s">
        <v>20</v>
      </c>
      <c r="E33">
        <v>11</v>
      </c>
      <c r="F33" s="16">
        <v>2.2395833333333334E-2</v>
      </c>
      <c r="G33" s="7">
        <f>HOUR(Master_Table[[#This Row],[Duration]])+MINUTE(Master_Table[[#This Row],[Duration]])/60+SECOND(Master_Table[[#This Row],[Duration]])/3600</f>
        <v>0.53749999999999998</v>
      </c>
      <c r="H33">
        <v>3.3</v>
      </c>
      <c r="I33" s="2" t="s">
        <v>18</v>
      </c>
      <c r="J33" s="15">
        <f>IF(Master_Table[[#This Row],[Stacked]]="YES",1,0)</f>
        <v>1</v>
      </c>
      <c r="K33" s="2">
        <v>4.2300000000000004</v>
      </c>
      <c r="L33" s="2">
        <v>0.28000000000000003</v>
      </c>
      <c r="M33" s="12">
        <f t="shared" si="4"/>
        <v>4.5100000000000007</v>
      </c>
      <c r="N33" s="2">
        <v>1.69</v>
      </c>
      <c r="O33" s="2">
        <v>5.5</v>
      </c>
      <c r="P33" s="28">
        <f t="shared" ref="P33:P44" si="5">SUM(M33:O33)</f>
        <v>11.700000000000001</v>
      </c>
      <c r="Q33" s="13">
        <f>Master_Table[[#This Row],[Earnings]]/Master_Table[[#This Row],[Duration in Hour]]</f>
        <v>21.767441860465119</v>
      </c>
      <c r="R33" s="18">
        <f>Master_Table[[#This Row],[Tip]]/P33</f>
        <v>0.47008547008547003</v>
      </c>
      <c r="S33" s="3" t="s">
        <v>74</v>
      </c>
      <c r="T33" s="2" t="s">
        <v>79</v>
      </c>
      <c r="U33" s="23" t="s">
        <v>128</v>
      </c>
      <c r="V33" s="20" t="s">
        <v>79</v>
      </c>
    </row>
    <row r="34" spans="1:22" x14ac:dyDescent="0.25">
      <c r="A34" s="26">
        <v>44838</v>
      </c>
      <c r="B34" s="10" t="str">
        <f>TEXT(Master_Table[[#This Row],[Date]],"ddd")</f>
        <v>Tue</v>
      </c>
      <c r="C34" s="11">
        <f>IF(Master_Table[[#This Row],[Day ]]="Sun", WEEKNUM(Master_Table[[#This Row],[Date]])-1,WEEKNUM(Master_Table[[#This Row],[Date]]))</f>
        <v>41</v>
      </c>
      <c r="D34" t="s">
        <v>19</v>
      </c>
      <c r="E34">
        <v>12</v>
      </c>
      <c r="F34" s="16">
        <v>2.6030092592592594E-2</v>
      </c>
      <c r="G34" s="7">
        <f>HOUR(Master_Table[[#This Row],[Duration]])+MINUTE(Master_Table[[#This Row],[Duration]])/60+SECOND(Master_Table[[#This Row],[Duration]])/3600</f>
        <v>0.62472222222222229</v>
      </c>
      <c r="H34">
        <v>4.4000000000000004</v>
      </c>
      <c r="I34" s="2" t="s">
        <v>18</v>
      </c>
      <c r="J34" s="15">
        <f>IF(Master_Table[[#This Row],[Stacked]]="YES",1,0)</f>
        <v>1</v>
      </c>
      <c r="K34" s="2">
        <v>4.43</v>
      </c>
      <c r="L34" s="2">
        <v>0.93</v>
      </c>
      <c r="M34" s="12">
        <f t="shared" si="4"/>
        <v>5.3599999999999994</v>
      </c>
      <c r="N34" s="2">
        <v>1.77</v>
      </c>
      <c r="O34" s="2">
        <v>7.12</v>
      </c>
      <c r="P34" s="28">
        <f t="shared" si="5"/>
        <v>14.25</v>
      </c>
      <c r="Q34" s="13">
        <f>Master_Table[[#This Row],[Earnings]]/Master_Table[[#This Row],[Duration in Hour]]</f>
        <v>22.810137839039569</v>
      </c>
      <c r="R34" s="18">
        <f>Master_Table[[#This Row],[Tip]]/P34</f>
        <v>0.49964912280701756</v>
      </c>
      <c r="S34" s="3" t="s">
        <v>75</v>
      </c>
      <c r="T34" s="2" t="s">
        <v>85</v>
      </c>
      <c r="U34" s="24" t="s">
        <v>144</v>
      </c>
      <c r="V34" s="20" t="s">
        <v>85</v>
      </c>
    </row>
    <row r="35" spans="1:22" x14ac:dyDescent="0.25">
      <c r="A35" s="26">
        <v>44838</v>
      </c>
      <c r="B35" s="10" t="str">
        <f>TEXT(Master_Table[[#This Row],[Date]],"ddd")</f>
        <v>Tue</v>
      </c>
      <c r="C35" s="11">
        <f>IF(Master_Table[[#This Row],[Day ]]="Sun", WEEKNUM(Master_Table[[#This Row],[Date]])-1,WEEKNUM(Master_Table[[#This Row],[Date]]))</f>
        <v>41</v>
      </c>
      <c r="D35" t="s">
        <v>19</v>
      </c>
      <c r="E35">
        <v>12</v>
      </c>
      <c r="F35" s="16">
        <v>2.4143518518518519E-2</v>
      </c>
      <c r="G35" s="7">
        <f>HOUR(Master_Table[[#This Row],[Duration]])+MINUTE(Master_Table[[#This Row],[Duration]])/60+SECOND(Master_Table[[#This Row],[Duration]])/3600</f>
        <v>0.57944444444444443</v>
      </c>
      <c r="H35">
        <v>3.5</v>
      </c>
      <c r="I35" s="2" t="s">
        <v>18</v>
      </c>
      <c r="J35" s="15">
        <f>IF(Master_Table[[#This Row],[Stacked]]="YES",1,0)</f>
        <v>1</v>
      </c>
      <c r="K35" s="2">
        <v>4.05</v>
      </c>
      <c r="L35" s="2">
        <v>0.48</v>
      </c>
      <c r="M35" s="12">
        <f t="shared" si="4"/>
        <v>4.5299999999999994</v>
      </c>
      <c r="N35" s="2">
        <v>1.62</v>
      </c>
      <c r="O35" s="2">
        <v>9.3699999999999992</v>
      </c>
      <c r="P35" s="28">
        <f t="shared" si="5"/>
        <v>15.52</v>
      </c>
      <c r="Q35" s="13">
        <f>Master_Table[[#This Row],[Earnings]]/Master_Table[[#This Row],[Duration in Hour]]</f>
        <v>26.784276126558005</v>
      </c>
      <c r="R35" s="18">
        <f>Master_Table[[#This Row],[Tip]]/P35</f>
        <v>0.60373711340206182</v>
      </c>
      <c r="S35" s="3" t="s">
        <v>76</v>
      </c>
      <c r="T35" s="2" t="s">
        <v>83</v>
      </c>
      <c r="U35" s="24" t="s">
        <v>145</v>
      </c>
      <c r="V35" s="20" t="s">
        <v>83</v>
      </c>
    </row>
    <row r="36" spans="1:22" x14ac:dyDescent="0.25">
      <c r="A36" s="26">
        <v>44838</v>
      </c>
      <c r="B36" s="10" t="str">
        <f>TEXT(Master_Table[[#This Row],[Date]],"ddd")</f>
        <v>Tue</v>
      </c>
      <c r="C36" s="11">
        <f>IF(Master_Table[[#This Row],[Day ]]="Sun", WEEKNUM(Master_Table[[#This Row],[Date]])-1,WEEKNUM(Master_Table[[#This Row],[Date]]))</f>
        <v>41</v>
      </c>
      <c r="D36" t="s">
        <v>21</v>
      </c>
      <c r="E36">
        <v>13</v>
      </c>
      <c r="F36" s="16">
        <v>2.5173611111111108E-2</v>
      </c>
      <c r="G36" s="7">
        <f>HOUR(Master_Table[[#This Row],[Duration]])+MINUTE(Master_Table[[#This Row],[Duration]])/60+SECOND(Master_Table[[#This Row],[Duration]])/3600</f>
        <v>0.60416666666666663</v>
      </c>
      <c r="H36">
        <v>4.5</v>
      </c>
      <c r="I36" s="2" t="s">
        <v>18</v>
      </c>
      <c r="J36" s="15">
        <f>IF(Master_Table[[#This Row],[Stacked]]="YES",1,0)</f>
        <v>1</v>
      </c>
      <c r="K36" s="2">
        <v>3.37</v>
      </c>
      <c r="L36" s="2">
        <v>1.1200000000000001</v>
      </c>
      <c r="M36" s="12">
        <f t="shared" si="4"/>
        <v>4.49</v>
      </c>
      <c r="N36" s="2">
        <v>1.35</v>
      </c>
      <c r="O36" s="2">
        <v>10.61</v>
      </c>
      <c r="P36" s="28">
        <f t="shared" si="5"/>
        <v>16.45</v>
      </c>
      <c r="Q36" s="13">
        <f>Master_Table[[#This Row],[Earnings]]/Master_Table[[#This Row],[Duration in Hour]]</f>
        <v>27.227586206896554</v>
      </c>
      <c r="R36" s="18">
        <f>Master_Table[[#This Row],[Tip]]/P36</f>
        <v>0.64498480243161094</v>
      </c>
      <c r="S36" s="3" t="s">
        <v>77</v>
      </c>
      <c r="T36" s="2" t="s">
        <v>85</v>
      </c>
      <c r="U36" s="24" t="s">
        <v>139</v>
      </c>
      <c r="V36" s="20" t="s">
        <v>162</v>
      </c>
    </row>
    <row r="37" spans="1:22" x14ac:dyDescent="0.25">
      <c r="A37" s="26">
        <v>44839</v>
      </c>
      <c r="B37" s="10" t="str">
        <f>TEXT(Master_Table[[#This Row],[Date]],"ddd")</f>
        <v>Wed</v>
      </c>
      <c r="C37" s="11">
        <f>IF(Master_Table[[#This Row],[Day ]]="Sun", WEEKNUM(Master_Table[[#This Row],[Date]])-1,WEEKNUM(Master_Table[[#This Row],[Date]]))</f>
        <v>41</v>
      </c>
      <c r="D37" t="s">
        <v>23</v>
      </c>
      <c r="E37">
        <v>0</v>
      </c>
      <c r="F37" s="16">
        <v>1.8263888888888889E-2</v>
      </c>
      <c r="G37" s="7">
        <f>HOUR(Master_Table[[#This Row],[Duration]])+MINUTE(Master_Table[[#This Row],[Duration]])/60+SECOND(Master_Table[[#This Row],[Duration]])/3600</f>
        <v>0.43833333333333335</v>
      </c>
      <c r="H37">
        <v>3.6</v>
      </c>
      <c r="I37" s="2" t="s">
        <v>16</v>
      </c>
      <c r="J37" s="15">
        <f>IF(Master_Table[[#This Row],[Stacked]]="YES",1,0)</f>
        <v>0</v>
      </c>
      <c r="K37" s="2">
        <v>2.4900000000000002</v>
      </c>
      <c r="L37" s="2">
        <v>0</v>
      </c>
      <c r="M37" s="12">
        <f t="shared" ref="M37:M44" si="6">SUM(K37,L37)</f>
        <v>2.4900000000000002</v>
      </c>
      <c r="N37" s="2">
        <v>0.75</v>
      </c>
      <c r="O37" s="2">
        <v>2</v>
      </c>
      <c r="P37" s="28">
        <f t="shared" si="5"/>
        <v>5.24</v>
      </c>
      <c r="Q37" s="13">
        <f>Master_Table[[#This Row],[Earnings]]/Master_Table[[#This Row],[Duration in Hour]]</f>
        <v>11.954372623574145</v>
      </c>
      <c r="R37" s="18">
        <f>Master_Table[[#This Row],[Tip]]/P37</f>
        <v>0.38167938931297707</v>
      </c>
      <c r="S37" s="3" t="s">
        <v>86</v>
      </c>
      <c r="T37" s="2" t="s">
        <v>87</v>
      </c>
      <c r="U37" s="24" t="s">
        <v>146</v>
      </c>
      <c r="V37" s="20" t="s">
        <v>87</v>
      </c>
    </row>
    <row r="38" spans="1:22" x14ac:dyDescent="0.25">
      <c r="A38" s="26">
        <v>44839</v>
      </c>
      <c r="B38" s="10" t="str">
        <f>TEXT(Master_Table[[#This Row],[Date]],"ddd")</f>
        <v>Wed</v>
      </c>
      <c r="C38" s="11">
        <f>IF(Master_Table[[#This Row],[Day ]]="Sun", WEEKNUM(Master_Table[[#This Row],[Date]])-1,WEEKNUM(Master_Table[[#This Row],[Date]]))</f>
        <v>41</v>
      </c>
      <c r="D38" t="s">
        <v>23</v>
      </c>
      <c r="E38">
        <v>0</v>
      </c>
      <c r="F38" s="16">
        <v>9.1782407407407403E-3</v>
      </c>
      <c r="G38" s="7">
        <f>HOUR(Master_Table[[#This Row],[Duration]])+MINUTE(Master_Table[[#This Row],[Duration]])/60+SECOND(Master_Table[[#This Row],[Duration]])/3600</f>
        <v>0.22027777777777779</v>
      </c>
      <c r="H38">
        <v>0.8</v>
      </c>
      <c r="I38" s="2" t="s">
        <v>16</v>
      </c>
      <c r="J38" s="15">
        <f>IF(Master_Table[[#This Row],[Stacked]]="YES",1,0)</f>
        <v>0</v>
      </c>
      <c r="K38" s="2">
        <v>2.2000000000000002</v>
      </c>
      <c r="L38" s="2">
        <v>0.14000000000000001</v>
      </c>
      <c r="M38" s="12">
        <f t="shared" si="6"/>
        <v>2.3400000000000003</v>
      </c>
      <c r="N38" s="2">
        <v>0.66</v>
      </c>
      <c r="O38" s="2">
        <v>2</v>
      </c>
      <c r="P38" s="28">
        <f t="shared" si="5"/>
        <v>5</v>
      </c>
      <c r="Q38" s="13">
        <f>Master_Table[[#This Row],[Earnings]]/Master_Table[[#This Row],[Duration in Hour]]</f>
        <v>22.698612862547286</v>
      </c>
      <c r="R38" s="18">
        <f>Master_Table[[#This Row],[Tip]]/P38</f>
        <v>0.4</v>
      </c>
      <c r="S38" s="3" t="s">
        <v>88</v>
      </c>
      <c r="T38" s="2" t="s">
        <v>87</v>
      </c>
      <c r="U38" s="24" t="s">
        <v>147</v>
      </c>
      <c r="V38" s="20" t="s">
        <v>87</v>
      </c>
    </row>
    <row r="39" spans="1:22" x14ac:dyDescent="0.25">
      <c r="A39" s="26">
        <v>44839</v>
      </c>
      <c r="B39" s="10" t="str">
        <f>TEXT(Master_Table[[#This Row],[Date]],"ddd")</f>
        <v>Wed</v>
      </c>
      <c r="C39" s="11">
        <f>IF(Master_Table[[#This Row],[Day ]]="Sun", WEEKNUM(Master_Table[[#This Row],[Date]])-1,WEEKNUM(Master_Table[[#This Row],[Date]]))</f>
        <v>41</v>
      </c>
      <c r="D39" t="s">
        <v>24</v>
      </c>
      <c r="E39">
        <v>1</v>
      </c>
      <c r="F39" s="16">
        <v>1.462962962962963E-2</v>
      </c>
      <c r="G39" s="7">
        <f>HOUR(Master_Table[[#This Row],[Duration]])+MINUTE(Master_Table[[#This Row],[Duration]])/60+SECOND(Master_Table[[#This Row],[Duration]])/3600</f>
        <v>0.3511111111111111</v>
      </c>
      <c r="H39">
        <v>3.5</v>
      </c>
      <c r="I39" s="2" t="s">
        <v>16</v>
      </c>
      <c r="J39" s="15">
        <f>IF(Master_Table[[#This Row],[Stacked]]="YES",1,0)</f>
        <v>0</v>
      </c>
      <c r="K39" s="2">
        <v>3.07</v>
      </c>
      <c r="L39" s="2">
        <v>0</v>
      </c>
      <c r="M39" s="12">
        <f t="shared" si="6"/>
        <v>3.07</v>
      </c>
      <c r="N39" s="2">
        <v>0.92</v>
      </c>
      <c r="O39" s="2">
        <v>1.6</v>
      </c>
      <c r="P39" s="28">
        <f t="shared" si="5"/>
        <v>5.59</v>
      </c>
      <c r="Q39" s="13">
        <f>Master_Table[[#This Row],[Earnings]]/Master_Table[[#This Row],[Duration in Hour]]</f>
        <v>15.920886075949367</v>
      </c>
      <c r="R39" s="18">
        <f>Master_Table[[#This Row],[Tip]]/P39</f>
        <v>0.28622540250447231</v>
      </c>
      <c r="S39" s="3" t="s">
        <v>73</v>
      </c>
      <c r="T39" s="2" t="s">
        <v>81</v>
      </c>
      <c r="U39" s="24" t="s">
        <v>148</v>
      </c>
      <c r="V39" s="20" t="s">
        <v>102</v>
      </c>
    </row>
    <row r="40" spans="1:22" x14ac:dyDescent="0.25">
      <c r="A40" s="26">
        <v>44839</v>
      </c>
      <c r="B40" s="10" t="str">
        <f>TEXT(Master_Table[[#This Row],[Date]],"ddd")</f>
        <v>Wed</v>
      </c>
      <c r="C40" s="11">
        <f>IF(Master_Table[[#This Row],[Day ]]="Sun", WEEKNUM(Master_Table[[#This Row],[Date]])-1,WEEKNUM(Master_Table[[#This Row],[Date]]))</f>
        <v>41</v>
      </c>
      <c r="D40" t="s">
        <v>24</v>
      </c>
      <c r="E40">
        <v>1</v>
      </c>
      <c r="F40" s="16">
        <v>1.9652777777777779E-2</v>
      </c>
      <c r="G40" s="7">
        <f>HOUR(Master_Table[[#This Row],[Duration]])+MINUTE(Master_Table[[#This Row],[Duration]])/60+SECOND(Master_Table[[#This Row],[Duration]])/3600</f>
        <v>0.47166666666666668</v>
      </c>
      <c r="H40">
        <v>4.8</v>
      </c>
      <c r="I40" s="2" t="s">
        <v>18</v>
      </c>
      <c r="J40" s="15">
        <f>IF(Master_Table[[#This Row],[Stacked]]="YES",1,0)</f>
        <v>1</v>
      </c>
      <c r="K40" s="2">
        <v>3.75</v>
      </c>
      <c r="L40" s="2">
        <v>0.96</v>
      </c>
      <c r="M40" s="12">
        <f t="shared" si="6"/>
        <v>4.71</v>
      </c>
      <c r="N40" s="2">
        <v>1.1299999999999999</v>
      </c>
      <c r="O40" s="2">
        <v>5</v>
      </c>
      <c r="P40" s="28">
        <f t="shared" si="5"/>
        <v>10.84</v>
      </c>
      <c r="Q40" s="13">
        <f>Master_Table[[#This Row],[Earnings]]/Master_Table[[#This Row],[Duration in Hour]]</f>
        <v>22.982332155477032</v>
      </c>
      <c r="R40" s="18">
        <f>Master_Table[[#This Row],[Tip]]/P40</f>
        <v>0.46125461254612549</v>
      </c>
      <c r="S40" s="3" t="s">
        <v>86</v>
      </c>
      <c r="T40" s="2" t="s">
        <v>87</v>
      </c>
      <c r="U40" s="24" t="s">
        <v>149</v>
      </c>
      <c r="V40" s="20" t="s">
        <v>82</v>
      </c>
    </row>
    <row r="41" spans="1:22" x14ac:dyDescent="0.25">
      <c r="A41" s="26">
        <v>44839</v>
      </c>
      <c r="B41" s="10" t="str">
        <f>TEXT(Master_Table[[#This Row],[Date]],"ddd")</f>
        <v>Wed</v>
      </c>
      <c r="C41" s="11">
        <f>IF(Master_Table[[#This Row],[Day ]]="Sun", WEEKNUM(Master_Table[[#This Row],[Date]])-1,WEEKNUM(Master_Table[[#This Row],[Date]]))</f>
        <v>41</v>
      </c>
      <c r="D41" t="s">
        <v>25</v>
      </c>
      <c r="E41">
        <v>2</v>
      </c>
      <c r="F41" s="16">
        <v>1.9224537037037037E-2</v>
      </c>
      <c r="G41" s="7">
        <f>HOUR(Master_Table[[#This Row],[Duration]])+MINUTE(Master_Table[[#This Row],[Duration]])/60+SECOND(Master_Table[[#This Row],[Duration]])/3600</f>
        <v>0.4613888888888889</v>
      </c>
      <c r="H41">
        <v>4.3</v>
      </c>
      <c r="I41" s="2" t="s">
        <v>18</v>
      </c>
      <c r="J41" s="15">
        <f>IF(Master_Table[[#This Row],[Stacked]]="YES",1,0)</f>
        <v>1</v>
      </c>
      <c r="K41" s="2">
        <v>3.44</v>
      </c>
      <c r="L41" s="2">
        <v>1.17</v>
      </c>
      <c r="M41" s="12">
        <f t="shared" si="6"/>
        <v>4.6099999999999994</v>
      </c>
      <c r="N41" s="2">
        <v>1.03</v>
      </c>
      <c r="O41" s="2">
        <v>7.64</v>
      </c>
      <c r="P41" s="28">
        <f t="shared" si="5"/>
        <v>13.28</v>
      </c>
      <c r="Q41" s="13">
        <f>Master_Table[[#This Row],[Earnings]]/Master_Table[[#This Row],[Duration in Hour]]</f>
        <v>28.782661047561707</v>
      </c>
      <c r="R41" s="18">
        <f>Master_Table[[#This Row],[Tip]]/P41</f>
        <v>0.57530120481927716</v>
      </c>
      <c r="S41" s="3" t="s">
        <v>89</v>
      </c>
      <c r="T41" s="2" t="s">
        <v>87</v>
      </c>
      <c r="U41" s="24" t="s">
        <v>150</v>
      </c>
      <c r="V41" s="20" t="s">
        <v>82</v>
      </c>
    </row>
    <row r="42" spans="1:22" x14ac:dyDescent="0.25">
      <c r="A42" s="26">
        <v>44839</v>
      </c>
      <c r="B42" s="10" t="str">
        <f>TEXT(Master_Table[[#This Row],[Date]],"ddd")</f>
        <v>Wed</v>
      </c>
      <c r="C42" s="11">
        <f>IF(Master_Table[[#This Row],[Day ]]="Sun", WEEKNUM(Master_Table[[#This Row],[Date]])-1,WEEKNUM(Master_Table[[#This Row],[Date]]))</f>
        <v>41</v>
      </c>
      <c r="D42" t="s">
        <v>20</v>
      </c>
      <c r="E42">
        <v>11</v>
      </c>
      <c r="F42" s="16">
        <v>3.3796296296296297E-2</v>
      </c>
      <c r="G42" s="7">
        <f>HOUR(Master_Table[[#This Row],[Duration]])+MINUTE(Master_Table[[#This Row],[Duration]])/60+SECOND(Master_Table[[#This Row],[Duration]])/3600</f>
        <v>0.81111111111111112</v>
      </c>
      <c r="H42">
        <v>8.1</v>
      </c>
      <c r="I42" s="2" t="s">
        <v>18</v>
      </c>
      <c r="J42" s="15">
        <f>IF(Master_Table[[#This Row],[Stacked]]="YES",1,0)</f>
        <v>1</v>
      </c>
      <c r="K42" s="2">
        <v>5.64</v>
      </c>
      <c r="L42" s="2">
        <v>1.32</v>
      </c>
      <c r="M42" s="12">
        <f t="shared" si="6"/>
        <v>6.96</v>
      </c>
      <c r="N42" s="2">
        <v>2.82</v>
      </c>
      <c r="O42" s="2">
        <v>5.5</v>
      </c>
      <c r="P42" s="28">
        <f t="shared" si="5"/>
        <v>15.28</v>
      </c>
      <c r="Q42" s="13">
        <f>Master_Table[[#This Row],[Earnings]]/Master_Table[[#This Row],[Duration in Hour]]</f>
        <v>18.838356164383562</v>
      </c>
      <c r="R42" s="18">
        <f>Master_Table[[#This Row],[Tip]]/P42</f>
        <v>0.3599476439790576</v>
      </c>
      <c r="S42" s="3" t="s">
        <v>90</v>
      </c>
      <c r="T42" s="2" t="s">
        <v>79</v>
      </c>
      <c r="U42" s="24" t="s">
        <v>151</v>
      </c>
      <c r="V42" s="20" t="s">
        <v>79</v>
      </c>
    </row>
    <row r="43" spans="1:22" x14ac:dyDescent="0.25">
      <c r="A43" s="26">
        <v>44839</v>
      </c>
      <c r="B43" s="10" t="str">
        <f>TEXT(Master_Table[[#This Row],[Date]],"ddd")</f>
        <v>Wed</v>
      </c>
      <c r="C43" s="11">
        <f>IF(Master_Table[[#This Row],[Day ]]="Sun", WEEKNUM(Master_Table[[#This Row],[Date]])-1,WEEKNUM(Master_Table[[#This Row],[Date]]))</f>
        <v>41</v>
      </c>
      <c r="D43" t="s">
        <v>21</v>
      </c>
      <c r="E43">
        <v>13</v>
      </c>
      <c r="F43" s="16">
        <v>8.4143518518518517E-3</v>
      </c>
      <c r="G43" s="7">
        <f>HOUR(Master_Table[[#This Row],[Duration]])+MINUTE(Master_Table[[#This Row],[Duration]])/60+SECOND(Master_Table[[#This Row],[Duration]])/3600</f>
        <v>0.20194444444444445</v>
      </c>
      <c r="H43">
        <v>1.8</v>
      </c>
      <c r="I43" s="2" t="s">
        <v>16</v>
      </c>
      <c r="J43" s="15">
        <f>IF(Master_Table[[#This Row],[Stacked]]="YES",1,0)</f>
        <v>0</v>
      </c>
      <c r="K43" s="2">
        <v>2.67</v>
      </c>
      <c r="L43" s="2">
        <v>0</v>
      </c>
      <c r="M43" s="12">
        <f t="shared" si="6"/>
        <v>2.67</v>
      </c>
      <c r="N43" s="2">
        <v>1.34</v>
      </c>
      <c r="O43" s="2">
        <v>3.69</v>
      </c>
      <c r="P43" s="28">
        <f t="shared" si="5"/>
        <v>7.6999999999999993</v>
      </c>
      <c r="Q43" s="13">
        <f>Master_Table[[#This Row],[Earnings]]/Master_Table[[#This Row],[Duration in Hour]]</f>
        <v>38.129298486932598</v>
      </c>
      <c r="R43" s="18">
        <f>Master_Table[[#This Row],[Tip]]/P43</f>
        <v>0.47922077922077927</v>
      </c>
      <c r="S43" s="3" t="s">
        <v>91</v>
      </c>
      <c r="T43" s="2" t="s">
        <v>79</v>
      </c>
      <c r="U43" s="24" t="s">
        <v>152</v>
      </c>
      <c r="V43" s="20" t="s">
        <v>83</v>
      </c>
    </row>
    <row r="44" spans="1:22" x14ac:dyDescent="0.25">
      <c r="A44" s="26">
        <v>44839</v>
      </c>
      <c r="B44" s="10" t="str">
        <f>TEXT(Master_Table[[#This Row],[Date]],"ddd")</f>
        <v>Wed</v>
      </c>
      <c r="C44" s="11">
        <f>IF(Master_Table[[#This Row],[Day ]]="Sun", WEEKNUM(Master_Table[[#This Row],[Date]])-1,WEEKNUM(Master_Table[[#This Row],[Date]]))</f>
        <v>41</v>
      </c>
      <c r="D44" t="s">
        <v>21</v>
      </c>
      <c r="E44">
        <v>13</v>
      </c>
      <c r="F44" s="16">
        <v>8.1249999999999985E-3</v>
      </c>
      <c r="G44" s="7">
        <f>HOUR(Master_Table[[#This Row],[Duration]])+MINUTE(Master_Table[[#This Row],[Duration]])/60+SECOND(Master_Table[[#This Row],[Duration]])/3600</f>
        <v>0.19499999999999998</v>
      </c>
      <c r="H44">
        <v>0.7</v>
      </c>
      <c r="I44" s="2" t="s">
        <v>16</v>
      </c>
      <c r="J44" s="15">
        <f>IF(Master_Table[[#This Row],[Stacked]]="YES",1,0)</f>
        <v>0</v>
      </c>
      <c r="K44" s="2">
        <v>2.0099999999999998</v>
      </c>
      <c r="L44" s="2">
        <v>0</v>
      </c>
      <c r="M44" s="12">
        <f t="shared" si="6"/>
        <v>2.0099999999999998</v>
      </c>
      <c r="N44" s="2">
        <v>1.01</v>
      </c>
      <c r="O44" s="2">
        <v>2.4300000000000002</v>
      </c>
      <c r="P44" s="28">
        <f t="shared" si="5"/>
        <v>5.4499999999999993</v>
      </c>
      <c r="Q44" s="13">
        <f>Master_Table[[#This Row],[Earnings]]/Master_Table[[#This Row],[Duration in Hour]]</f>
        <v>27.948717948717949</v>
      </c>
      <c r="R44" s="18">
        <f>Master_Table[[#This Row],[Tip]]/P44</f>
        <v>0.4458715596330276</v>
      </c>
      <c r="S44" s="3" t="s">
        <v>92</v>
      </c>
      <c r="T44" s="2" t="s">
        <v>79</v>
      </c>
      <c r="U44" s="24" t="s">
        <v>153</v>
      </c>
      <c r="V44" s="20" t="s">
        <v>85</v>
      </c>
    </row>
    <row r="45" spans="1:22" x14ac:dyDescent="0.25">
      <c r="A45" s="26">
        <v>44840</v>
      </c>
      <c r="B45" s="10" t="str">
        <f>TEXT(Master_Table[[#This Row],[Date]],"ddd")</f>
        <v>Thu</v>
      </c>
      <c r="C45" s="11">
        <f>IF(Master_Table[[#This Row],[Day ]]="Sun", WEEKNUM(Master_Table[[#This Row],[Date]])-1,WEEKNUM(Master_Table[[#This Row],[Date]]))</f>
        <v>41</v>
      </c>
      <c r="D45" t="s">
        <v>20</v>
      </c>
      <c r="E45">
        <v>11</v>
      </c>
      <c r="F45" s="16">
        <v>2.5868055555555557E-2</v>
      </c>
      <c r="G45" s="7">
        <f>HOUR(Master_Table[[#This Row],[Duration]])+MINUTE(Master_Table[[#This Row],[Duration]])/60+SECOND(Master_Table[[#This Row],[Duration]])/3600</f>
        <v>0.62083333333333335</v>
      </c>
      <c r="H45">
        <v>6.5</v>
      </c>
      <c r="I45" s="2" t="s">
        <v>18</v>
      </c>
      <c r="J45" s="15">
        <f>IF(Master_Table[[#This Row],[Stacked]]="YES",1,0)</f>
        <v>1</v>
      </c>
      <c r="K45" s="2">
        <v>4.8499999999999996</v>
      </c>
      <c r="L45" s="2">
        <v>1.1599999999999999</v>
      </c>
      <c r="M45" s="12">
        <f t="shared" ref="M45:M53" si="7">SUM(K45,L45)</f>
        <v>6.01</v>
      </c>
      <c r="N45" s="2">
        <v>1.94</v>
      </c>
      <c r="O45" s="2">
        <v>0</v>
      </c>
      <c r="P45" s="28">
        <f t="shared" ref="P45:P53" si="8">SUM(M45:O45)</f>
        <v>7.9499999999999993</v>
      </c>
      <c r="Q45" s="13">
        <f>Master_Table[[#This Row],[Earnings]]/Master_Table[[#This Row],[Duration in Hour]]</f>
        <v>12.805369127516776</v>
      </c>
      <c r="R45" s="18">
        <f>Master_Table[[#This Row],[Tip]]/P45</f>
        <v>0</v>
      </c>
      <c r="S45" s="3" t="s">
        <v>93</v>
      </c>
      <c r="T45" s="2" t="s">
        <v>85</v>
      </c>
      <c r="U45" s="24" t="s">
        <v>128</v>
      </c>
      <c r="V45" s="20" t="s">
        <v>79</v>
      </c>
    </row>
    <row r="46" spans="1:22" x14ac:dyDescent="0.25">
      <c r="A46" s="26">
        <v>44840</v>
      </c>
      <c r="B46" s="10" t="str">
        <f>TEXT(Master_Table[[#This Row],[Date]],"ddd")</f>
        <v>Thu</v>
      </c>
      <c r="C46" s="11">
        <f>IF(Master_Table[[#This Row],[Day ]]="Sun", WEEKNUM(Master_Table[[#This Row],[Date]])-1,WEEKNUM(Master_Table[[#This Row],[Date]]))</f>
        <v>41</v>
      </c>
      <c r="D46" t="s">
        <v>19</v>
      </c>
      <c r="E46">
        <v>12</v>
      </c>
      <c r="F46" s="16">
        <v>2.1030092592592597E-2</v>
      </c>
      <c r="G46" s="7">
        <f>HOUR(Master_Table[[#This Row],[Duration]])+MINUTE(Master_Table[[#This Row],[Duration]])/60+SECOND(Master_Table[[#This Row],[Duration]])/3600</f>
        <v>0.50472222222222218</v>
      </c>
      <c r="H46">
        <v>2.4</v>
      </c>
      <c r="I46" s="2" t="s">
        <v>18</v>
      </c>
      <c r="J46" s="15">
        <f>IF(Master_Table[[#This Row],[Stacked]]="YES",1,0)</f>
        <v>1</v>
      </c>
      <c r="K46" s="2">
        <v>3.1</v>
      </c>
      <c r="L46" s="2">
        <v>1.72</v>
      </c>
      <c r="M46" s="12">
        <f t="shared" si="7"/>
        <v>4.82</v>
      </c>
      <c r="N46" s="2">
        <v>1.24</v>
      </c>
      <c r="O46" s="2">
        <v>5.66</v>
      </c>
      <c r="P46" s="28">
        <f t="shared" si="8"/>
        <v>11.72</v>
      </c>
      <c r="Q46" s="13">
        <f>Master_Table[[#This Row],[Earnings]]/Master_Table[[#This Row],[Duration in Hour]]</f>
        <v>23.220693450742985</v>
      </c>
      <c r="R46" s="18">
        <f>Master_Table[[#This Row],[Tip]]/P46</f>
        <v>0.48293515358361772</v>
      </c>
      <c r="S46" s="3" t="s">
        <v>94</v>
      </c>
      <c r="T46" s="2" t="s">
        <v>83</v>
      </c>
      <c r="U46" s="24" t="s">
        <v>141</v>
      </c>
      <c r="V46" s="20" t="s">
        <v>83</v>
      </c>
    </row>
    <row r="47" spans="1:22" x14ac:dyDescent="0.25">
      <c r="A47" s="26">
        <v>44840</v>
      </c>
      <c r="B47" s="10" t="str">
        <f>TEXT(Master_Table[[#This Row],[Date]],"ddd")</f>
        <v>Thu</v>
      </c>
      <c r="C47" s="11">
        <f>IF(Master_Table[[#This Row],[Day ]]="Sun", WEEKNUM(Master_Table[[#This Row],[Date]])-1,WEEKNUM(Master_Table[[#This Row],[Date]]))</f>
        <v>41</v>
      </c>
      <c r="D47" t="s">
        <v>19</v>
      </c>
      <c r="E47">
        <v>12</v>
      </c>
      <c r="F47" s="16">
        <v>1.8356481481481481E-2</v>
      </c>
      <c r="G47" s="7">
        <f>HOUR(Master_Table[[#This Row],[Duration]])+MINUTE(Master_Table[[#This Row],[Duration]])/60+SECOND(Master_Table[[#This Row],[Duration]])/3600</f>
        <v>0.44055555555555559</v>
      </c>
      <c r="H47">
        <v>4.3</v>
      </c>
      <c r="I47" s="2" t="s">
        <v>16</v>
      </c>
      <c r="J47" s="15">
        <f>IF(Master_Table[[#This Row],[Stacked]]="YES",1,0)</f>
        <v>0</v>
      </c>
      <c r="K47" s="2">
        <v>3.18</v>
      </c>
      <c r="L47" s="2">
        <v>0</v>
      </c>
      <c r="M47" s="12">
        <f t="shared" si="7"/>
        <v>3.18</v>
      </c>
      <c r="N47" s="2">
        <v>1.27</v>
      </c>
      <c r="O47" s="2">
        <v>3.77</v>
      </c>
      <c r="P47" s="28">
        <f t="shared" si="8"/>
        <v>8.2200000000000006</v>
      </c>
      <c r="Q47" s="13">
        <f>Master_Table[[#This Row],[Earnings]]/Master_Table[[#This Row],[Duration in Hour]]</f>
        <v>18.658259773013871</v>
      </c>
      <c r="R47" s="18">
        <f>Master_Table[[#This Row],[Tip]]/P47</f>
        <v>0.45863746958637464</v>
      </c>
      <c r="S47" s="3" t="s">
        <v>95</v>
      </c>
      <c r="T47" s="2" t="s">
        <v>79</v>
      </c>
      <c r="U47" s="24" t="s">
        <v>129</v>
      </c>
      <c r="V47" s="20" t="s">
        <v>79</v>
      </c>
    </row>
    <row r="48" spans="1:22" x14ac:dyDescent="0.25">
      <c r="A48" s="26">
        <v>44840</v>
      </c>
      <c r="B48" s="10" t="str">
        <f>TEXT(Master_Table[[#This Row],[Date]],"ddd")</f>
        <v>Thu</v>
      </c>
      <c r="C48" s="11">
        <f>IF(Master_Table[[#This Row],[Day ]]="Sun", WEEKNUM(Master_Table[[#This Row],[Date]])-1,WEEKNUM(Master_Table[[#This Row],[Date]]))</f>
        <v>41</v>
      </c>
      <c r="D48" t="s">
        <v>22</v>
      </c>
      <c r="E48">
        <v>17</v>
      </c>
      <c r="F48" s="16">
        <v>2.7476851851851853E-2</v>
      </c>
      <c r="G48" s="7">
        <f>HOUR(Master_Table[[#This Row],[Duration]])+MINUTE(Master_Table[[#This Row],[Duration]])/60+SECOND(Master_Table[[#This Row],[Duration]])/3600</f>
        <v>0.6594444444444445</v>
      </c>
      <c r="H48">
        <v>5.0999999999999996</v>
      </c>
      <c r="I48" s="2" t="s">
        <v>18</v>
      </c>
      <c r="J48" s="15">
        <f>IF(Master_Table[[#This Row],[Stacked]]="YES",1,0)</f>
        <v>1</v>
      </c>
      <c r="K48" s="2">
        <v>5.04</v>
      </c>
      <c r="L48" s="2">
        <v>1.01</v>
      </c>
      <c r="M48" s="12">
        <f t="shared" si="7"/>
        <v>6.05</v>
      </c>
      <c r="N48" s="2">
        <v>1.01</v>
      </c>
      <c r="O48" s="2">
        <v>13.68</v>
      </c>
      <c r="P48" s="28">
        <f t="shared" si="8"/>
        <v>20.74</v>
      </c>
      <c r="Q48" s="13">
        <f>Master_Table[[#This Row],[Earnings]]/Master_Table[[#This Row],[Duration in Hour]]</f>
        <v>31.450716090985672</v>
      </c>
      <c r="R48" s="18">
        <f>Master_Table[[#This Row],[Tip]]/P48</f>
        <v>0.65959498553519769</v>
      </c>
      <c r="S48" s="3" t="s">
        <v>96</v>
      </c>
      <c r="T48" s="2" t="s">
        <v>81</v>
      </c>
      <c r="U48" s="24" t="s">
        <v>132</v>
      </c>
      <c r="V48" s="20" t="s">
        <v>81</v>
      </c>
    </row>
    <row r="49" spans="1:22" x14ac:dyDescent="0.25">
      <c r="A49" s="26">
        <v>44840</v>
      </c>
      <c r="B49" s="10" t="str">
        <f>TEXT(Master_Table[[#This Row],[Date]],"ddd")</f>
        <v>Thu</v>
      </c>
      <c r="C49" s="11">
        <f>IF(Master_Table[[#This Row],[Day ]]="Sun", WEEKNUM(Master_Table[[#This Row],[Date]])-1,WEEKNUM(Master_Table[[#This Row],[Date]]))</f>
        <v>41</v>
      </c>
      <c r="D49" t="s">
        <v>15</v>
      </c>
      <c r="E49">
        <v>18</v>
      </c>
      <c r="F49" s="16">
        <v>1.34375E-2</v>
      </c>
      <c r="G49" s="7">
        <f>HOUR(Master_Table[[#This Row],[Duration]])+MINUTE(Master_Table[[#This Row],[Duration]])/60+SECOND(Master_Table[[#This Row],[Duration]])/3600</f>
        <v>0.32250000000000001</v>
      </c>
      <c r="H49">
        <v>1.4</v>
      </c>
      <c r="I49" s="2" t="s">
        <v>16</v>
      </c>
      <c r="J49" s="15">
        <f>IF(Master_Table[[#This Row],[Stacked]]="YES",1,0)</f>
        <v>0</v>
      </c>
      <c r="K49" s="2">
        <v>2.4</v>
      </c>
      <c r="L49" s="2">
        <v>0.12</v>
      </c>
      <c r="M49" s="12">
        <f t="shared" si="7"/>
        <v>2.52</v>
      </c>
      <c r="N49" s="2">
        <v>0.48</v>
      </c>
      <c r="O49" s="2">
        <v>10.38</v>
      </c>
      <c r="P49" s="28">
        <f t="shared" si="8"/>
        <v>13.38</v>
      </c>
      <c r="Q49" s="13">
        <f>Master_Table[[#This Row],[Earnings]]/Master_Table[[#This Row],[Duration in Hour]]</f>
        <v>41.488372093023258</v>
      </c>
      <c r="R49" s="18">
        <f>Master_Table[[#This Row],[Tip]]/P49</f>
        <v>0.77578475336322872</v>
      </c>
      <c r="S49" s="3" t="s">
        <v>97</v>
      </c>
      <c r="T49" s="2" t="s">
        <v>81</v>
      </c>
      <c r="U49" s="24" t="s">
        <v>132</v>
      </c>
      <c r="V49" s="20" t="s">
        <v>81</v>
      </c>
    </row>
    <row r="50" spans="1:22" x14ac:dyDescent="0.25">
      <c r="A50" s="26">
        <v>44840</v>
      </c>
      <c r="B50" s="10" t="str">
        <f>TEXT(Master_Table[[#This Row],[Date]],"ddd")</f>
        <v>Thu</v>
      </c>
      <c r="C50" s="11">
        <f>IF(Master_Table[[#This Row],[Day ]]="Sun", WEEKNUM(Master_Table[[#This Row],[Date]])-1,WEEKNUM(Master_Table[[#This Row],[Date]]))</f>
        <v>41</v>
      </c>
      <c r="D50" t="s">
        <v>40</v>
      </c>
      <c r="E50">
        <v>23</v>
      </c>
      <c r="F50" s="16">
        <v>1.9606481481481482E-2</v>
      </c>
      <c r="G50" s="7">
        <f>HOUR(Master_Table[[#This Row],[Duration]])+MINUTE(Master_Table[[#This Row],[Duration]])/60+SECOND(Master_Table[[#This Row],[Duration]])/3600</f>
        <v>0.47055555555555556</v>
      </c>
      <c r="H50">
        <v>4</v>
      </c>
      <c r="I50" s="2" t="s">
        <v>16</v>
      </c>
      <c r="J50" s="15">
        <f>IF(Master_Table[[#This Row],[Stacked]]="YES",1,0)</f>
        <v>0</v>
      </c>
      <c r="K50" s="2">
        <v>2.91</v>
      </c>
      <c r="L50" s="2">
        <v>0</v>
      </c>
      <c r="M50" s="12">
        <f t="shared" si="7"/>
        <v>2.91</v>
      </c>
      <c r="N50" s="2">
        <v>1.1599999999999999</v>
      </c>
      <c r="O50" s="2">
        <v>6.86</v>
      </c>
      <c r="P50" s="28">
        <f t="shared" si="8"/>
        <v>10.93</v>
      </c>
      <c r="Q50" s="13">
        <f>Master_Table[[#This Row],[Earnings]]/Master_Table[[#This Row],[Duration in Hour]]</f>
        <v>23.227863046044863</v>
      </c>
      <c r="R50" s="18">
        <f>Master_Table[[#This Row],[Tip]]/P50</f>
        <v>0.62763037511436415</v>
      </c>
      <c r="S50" s="3" t="s">
        <v>98</v>
      </c>
      <c r="T50" s="2" t="s">
        <v>87</v>
      </c>
      <c r="U50" s="24" t="s">
        <v>148</v>
      </c>
      <c r="V50" s="20" t="s">
        <v>102</v>
      </c>
    </row>
    <row r="51" spans="1:22" x14ac:dyDescent="0.25">
      <c r="A51" s="26">
        <v>44840</v>
      </c>
      <c r="B51" s="10" t="str">
        <f>TEXT(Master_Table[[#This Row],[Date]],"ddd")</f>
        <v>Thu</v>
      </c>
      <c r="C51" s="11">
        <f>IF(Master_Table[[#This Row],[Day ]]="Sun", WEEKNUM(Master_Table[[#This Row],[Date]])-1,WEEKNUM(Master_Table[[#This Row],[Date]]))</f>
        <v>41</v>
      </c>
      <c r="D51" t="s">
        <v>40</v>
      </c>
      <c r="E51">
        <v>23</v>
      </c>
      <c r="F51" s="16">
        <v>1.2002314814814815E-2</v>
      </c>
      <c r="G51" s="7">
        <f>HOUR(Master_Table[[#This Row],[Duration]])+MINUTE(Master_Table[[#This Row],[Duration]])/60+SECOND(Master_Table[[#This Row],[Duration]])/3600</f>
        <v>0.28805555555555556</v>
      </c>
      <c r="H51">
        <v>2.1</v>
      </c>
      <c r="I51" s="2" t="s">
        <v>16</v>
      </c>
      <c r="J51" s="15">
        <f>IF(Master_Table[[#This Row],[Stacked]]="YES",1,0)</f>
        <v>0</v>
      </c>
      <c r="K51" s="2">
        <v>2.48</v>
      </c>
      <c r="L51" s="2">
        <v>0</v>
      </c>
      <c r="M51" s="12">
        <f t="shared" si="7"/>
        <v>2.48</v>
      </c>
      <c r="N51" s="2">
        <v>0.99</v>
      </c>
      <c r="O51" s="2">
        <v>2</v>
      </c>
      <c r="P51" s="28">
        <f t="shared" si="8"/>
        <v>5.47</v>
      </c>
      <c r="Q51" s="13">
        <f>Master_Table[[#This Row],[Earnings]]/Master_Table[[#This Row],[Duration in Hour]]</f>
        <v>18.989392478302793</v>
      </c>
      <c r="R51" s="18">
        <f>Master_Table[[#This Row],[Tip]]/P51</f>
        <v>0.3656307129798903</v>
      </c>
      <c r="S51" s="3" t="s">
        <v>99</v>
      </c>
      <c r="T51" s="2" t="s">
        <v>102</v>
      </c>
      <c r="U51" s="24" t="s">
        <v>154</v>
      </c>
      <c r="V51" s="20" t="s">
        <v>87</v>
      </c>
    </row>
    <row r="52" spans="1:22" x14ac:dyDescent="0.25">
      <c r="A52" s="26">
        <v>44841</v>
      </c>
      <c r="B52" s="10" t="str">
        <f>TEXT(Master_Table[[#This Row],[Date]],"ddd")</f>
        <v>Fri</v>
      </c>
      <c r="C52" s="11">
        <f>IF(Master_Table[[#This Row],[Day ]]="Sun", WEEKNUM(Master_Table[[#This Row],[Date]])-1,WEEKNUM(Master_Table[[#This Row],[Date]]))</f>
        <v>41</v>
      </c>
      <c r="D52" t="s">
        <v>23</v>
      </c>
      <c r="E52">
        <v>0</v>
      </c>
      <c r="F52" s="16">
        <v>1.7210648148148149E-2</v>
      </c>
      <c r="G52" s="7">
        <f>HOUR(Master_Table[[#This Row],[Duration]])+MINUTE(Master_Table[[#This Row],[Duration]])/60+SECOND(Master_Table[[#This Row],[Duration]])/3600</f>
        <v>0.41305555555555556</v>
      </c>
      <c r="H52">
        <v>0.8</v>
      </c>
      <c r="I52" s="2" t="s">
        <v>16</v>
      </c>
      <c r="J52" s="15">
        <f>IF(Master_Table[[#This Row],[Stacked]]="YES",1,0)</f>
        <v>0</v>
      </c>
      <c r="K52" s="2">
        <v>2.5299999999999998</v>
      </c>
      <c r="L52" s="2">
        <v>0</v>
      </c>
      <c r="M52" s="12">
        <f t="shared" si="7"/>
        <v>2.5299999999999998</v>
      </c>
      <c r="N52" s="2">
        <v>1.01</v>
      </c>
      <c r="O52" s="2">
        <v>2</v>
      </c>
      <c r="P52" s="28">
        <f t="shared" si="8"/>
        <v>5.54</v>
      </c>
      <c r="Q52" s="13">
        <f>Master_Table[[#This Row],[Earnings]]/Master_Table[[#This Row],[Duration in Hour]]</f>
        <v>13.412239408204439</v>
      </c>
      <c r="R52" s="18">
        <f>Master_Table[[#This Row],[Tip]]/P52</f>
        <v>0.36101083032490977</v>
      </c>
      <c r="S52" s="3" t="s">
        <v>100</v>
      </c>
      <c r="T52" s="2" t="s">
        <v>87</v>
      </c>
      <c r="U52" s="24" t="s">
        <v>154</v>
      </c>
      <c r="V52" s="20" t="s">
        <v>87</v>
      </c>
    </row>
    <row r="53" spans="1:22" x14ac:dyDescent="0.25">
      <c r="A53" s="26">
        <v>44841</v>
      </c>
      <c r="B53" s="10" t="str">
        <f>TEXT(Master_Table[[#This Row],[Date]],"ddd")</f>
        <v>Fri</v>
      </c>
      <c r="C53" s="11">
        <f>IF(Master_Table[[#This Row],[Day ]]="Sun", WEEKNUM(Master_Table[[#This Row],[Date]])-1,WEEKNUM(Master_Table[[#This Row],[Date]]))</f>
        <v>41</v>
      </c>
      <c r="D53" t="s">
        <v>24</v>
      </c>
      <c r="E53">
        <v>1</v>
      </c>
      <c r="F53" s="16">
        <v>3.3240740740740744E-2</v>
      </c>
      <c r="G53" s="7">
        <f>HOUR(Master_Table[[#This Row],[Duration]])+MINUTE(Master_Table[[#This Row],[Duration]])/60+SECOND(Master_Table[[#This Row],[Duration]])/3600</f>
        <v>0.79777777777777781</v>
      </c>
      <c r="H53">
        <v>5.6</v>
      </c>
      <c r="I53" s="2" t="s">
        <v>18</v>
      </c>
      <c r="J53" s="15">
        <f>IF(Master_Table[[#This Row],[Stacked]]="YES",1,0)</f>
        <v>1</v>
      </c>
      <c r="K53" s="2">
        <v>5.09</v>
      </c>
      <c r="L53" s="2">
        <v>0.13</v>
      </c>
      <c r="M53" s="12">
        <f t="shared" si="7"/>
        <v>5.22</v>
      </c>
      <c r="N53" s="2">
        <v>2.04</v>
      </c>
      <c r="O53" s="2">
        <v>2</v>
      </c>
      <c r="P53" s="28">
        <f t="shared" si="8"/>
        <v>9.26</v>
      </c>
      <c r="Q53" s="13">
        <f>Master_Table[[#This Row],[Earnings]]/Master_Table[[#This Row],[Duration in Hour]]</f>
        <v>11.607242339832869</v>
      </c>
      <c r="R53" s="18">
        <f>Master_Table[[#This Row],[Tip]]/P53</f>
        <v>0.21598272138228941</v>
      </c>
      <c r="S53" s="3" t="s">
        <v>101</v>
      </c>
      <c r="T53" s="2" t="s">
        <v>103</v>
      </c>
      <c r="U53" s="24" t="s">
        <v>147</v>
      </c>
      <c r="V53" s="20" t="s">
        <v>87</v>
      </c>
    </row>
    <row r="54" spans="1:22" x14ac:dyDescent="0.25">
      <c r="A54" s="26">
        <v>44841</v>
      </c>
      <c r="B54" s="10" t="str">
        <f>TEXT(Master_Table[[#This Row],[Date]],"ddd")</f>
        <v>Fri</v>
      </c>
      <c r="C54" s="11">
        <f>IF(Master_Table[[#This Row],[Day ]]="Sun", WEEKNUM(Master_Table[[#This Row],[Date]])-1,WEEKNUM(Master_Table[[#This Row],[Date]]))</f>
        <v>41</v>
      </c>
      <c r="D54" t="s">
        <v>20</v>
      </c>
      <c r="E54">
        <v>11</v>
      </c>
      <c r="F54" s="16">
        <v>1.1608796296296296E-2</v>
      </c>
      <c r="G54" s="7">
        <f>HOUR(Master_Table[[#This Row],[Duration]])+MINUTE(Master_Table[[#This Row],[Duration]])/60+SECOND(Master_Table[[#This Row],[Duration]])/3600</f>
        <v>0.27861111111111109</v>
      </c>
      <c r="H54">
        <v>1.1000000000000001</v>
      </c>
      <c r="I54" s="2" t="s">
        <v>16</v>
      </c>
      <c r="J54" s="15">
        <f>IF(Master_Table[[#This Row],[Stacked]]="YES",1,0)</f>
        <v>0</v>
      </c>
      <c r="K54" s="2">
        <v>2.2200000000000002</v>
      </c>
      <c r="L54" s="2">
        <v>0.03</v>
      </c>
      <c r="M54" s="12">
        <f t="shared" ref="M54:M66" si="9">SUM(K54,L54)</f>
        <v>2.25</v>
      </c>
      <c r="N54" s="2">
        <v>1.33</v>
      </c>
      <c r="O54" s="2">
        <v>3</v>
      </c>
      <c r="P54" s="28">
        <f t="shared" ref="P54:P66" si="10">SUM(M54:O54)</f>
        <v>6.58</v>
      </c>
      <c r="Q54" s="13">
        <f>Master_Table[[#This Row],[Earnings]]/Master_Table[[#This Row],[Duration in Hour]]</f>
        <v>23.617148554336993</v>
      </c>
      <c r="R54" s="18">
        <f>Master_Table[[#This Row],[Tip]]/P54</f>
        <v>0.45592705167173253</v>
      </c>
      <c r="S54" s="3" t="s">
        <v>125</v>
      </c>
      <c r="T54" s="2" t="s">
        <v>79</v>
      </c>
      <c r="U54" s="24" t="s">
        <v>131</v>
      </c>
      <c r="V54" s="20" t="s">
        <v>79</v>
      </c>
    </row>
    <row r="55" spans="1:22" x14ac:dyDescent="0.25">
      <c r="A55" s="26">
        <v>44841</v>
      </c>
      <c r="B55" s="10" t="str">
        <f>TEXT(Master_Table[[#This Row],[Date]],"ddd")</f>
        <v>Fri</v>
      </c>
      <c r="C55" s="11">
        <f>IF(Master_Table[[#This Row],[Day ]]="Sun", WEEKNUM(Master_Table[[#This Row],[Date]])-1,WEEKNUM(Master_Table[[#This Row],[Date]]))</f>
        <v>41</v>
      </c>
      <c r="D55" t="s">
        <v>19</v>
      </c>
      <c r="E55">
        <v>12</v>
      </c>
      <c r="F55" s="16">
        <v>1.2974537037037036E-2</v>
      </c>
      <c r="G55" s="7">
        <f>HOUR(Master_Table[[#This Row],[Duration]])+MINUTE(Master_Table[[#This Row],[Duration]])/60+SECOND(Master_Table[[#This Row],[Duration]])/3600</f>
        <v>0.31138888888888888</v>
      </c>
      <c r="H55">
        <v>1.6</v>
      </c>
      <c r="I55" s="2" t="s">
        <v>16</v>
      </c>
      <c r="J55" s="15">
        <f>IF(Master_Table[[#This Row],[Stacked]]="YES",1,0)</f>
        <v>0</v>
      </c>
      <c r="K55" s="2">
        <v>2.46</v>
      </c>
      <c r="L55" s="2">
        <v>0</v>
      </c>
      <c r="M55" s="12">
        <f t="shared" si="9"/>
        <v>2.46</v>
      </c>
      <c r="N55" s="2">
        <v>1.48</v>
      </c>
      <c r="O55" s="2">
        <v>7.29</v>
      </c>
      <c r="P55" s="28">
        <f t="shared" si="10"/>
        <v>11.23</v>
      </c>
      <c r="Q55" s="13">
        <f>Master_Table[[#This Row],[Earnings]]/Master_Table[[#This Row],[Duration in Hour]]</f>
        <v>36.064228367528997</v>
      </c>
      <c r="R55" s="18">
        <f>Master_Table[[#This Row],[Tip]]/P55</f>
        <v>0.64915405164737305</v>
      </c>
      <c r="S55" s="3" t="s">
        <v>104</v>
      </c>
      <c r="T55" s="2" t="s">
        <v>79</v>
      </c>
      <c r="U55" s="24" t="s">
        <v>128</v>
      </c>
      <c r="V55" s="20" t="s">
        <v>79</v>
      </c>
    </row>
    <row r="56" spans="1:22" x14ac:dyDescent="0.25">
      <c r="A56" s="26">
        <v>44841</v>
      </c>
      <c r="B56" s="10" t="str">
        <f>TEXT(Master_Table[[#This Row],[Date]],"ddd")</f>
        <v>Fri</v>
      </c>
      <c r="C56" s="11">
        <f>IF(Master_Table[[#This Row],[Day ]]="Sun", WEEKNUM(Master_Table[[#This Row],[Date]])-1,WEEKNUM(Master_Table[[#This Row],[Date]]))</f>
        <v>41</v>
      </c>
      <c r="D56" t="s">
        <v>21</v>
      </c>
      <c r="E56">
        <v>13</v>
      </c>
      <c r="F56" s="16">
        <v>1.2048611111111112E-2</v>
      </c>
      <c r="G56" s="7">
        <f>HOUR(Master_Table[[#This Row],[Duration]])+MINUTE(Master_Table[[#This Row],[Duration]])/60+SECOND(Master_Table[[#This Row],[Duration]])/3600</f>
        <v>0.28916666666666668</v>
      </c>
      <c r="H56">
        <v>2</v>
      </c>
      <c r="I56" s="2" t="s">
        <v>16</v>
      </c>
      <c r="J56" s="15">
        <f>IF(Master_Table[[#This Row],[Stacked]]="YES",1,0)</f>
        <v>0</v>
      </c>
      <c r="K56" s="2">
        <v>2.61</v>
      </c>
      <c r="L56" s="2">
        <v>0</v>
      </c>
      <c r="M56" s="12">
        <f t="shared" si="9"/>
        <v>2.61</v>
      </c>
      <c r="N56" s="2">
        <v>1.57</v>
      </c>
      <c r="O56" s="2">
        <v>2</v>
      </c>
      <c r="P56" s="28">
        <f t="shared" si="10"/>
        <v>6.18</v>
      </c>
      <c r="Q56" s="13">
        <f>Master_Table[[#This Row],[Earnings]]/Master_Table[[#This Row],[Duration in Hour]]</f>
        <v>21.371757925072043</v>
      </c>
      <c r="R56" s="18">
        <f>Master_Table[[#This Row],[Tip]]/P56</f>
        <v>0.3236245954692557</v>
      </c>
      <c r="S56" s="3" t="s">
        <v>105</v>
      </c>
      <c r="T56" s="2" t="s">
        <v>79</v>
      </c>
      <c r="U56" s="24" t="s">
        <v>128</v>
      </c>
      <c r="V56" s="20" t="s">
        <v>79</v>
      </c>
    </row>
    <row r="57" spans="1:22" x14ac:dyDescent="0.25">
      <c r="A57" s="26">
        <v>44841</v>
      </c>
      <c r="B57" s="10" t="str">
        <f>TEXT(Master_Table[[#This Row],[Date]],"ddd")</f>
        <v>Fri</v>
      </c>
      <c r="C57" s="11">
        <f>IF(Master_Table[[#This Row],[Day ]]="Sun", WEEKNUM(Master_Table[[#This Row],[Date]])-1,WEEKNUM(Master_Table[[#This Row],[Date]]))</f>
        <v>41</v>
      </c>
      <c r="D57" t="s">
        <v>22</v>
      </c>
      <c r="E57">
        <v>17</v>
      </c>
      <c r="F57" s="16">
        <v>2.5972222222222219E-2</v>
      </c>
      <c r="G57" s="7">
        <f>HOUR(Master_Table[[#This Row],[Duration]])+MINUTE(Master_Table[[#This Row],[Duration]])/60+SECOND(Master_Table[[#This Row],[Duration]])/3600</f>
        <v>0.62333333333333341</v>
      </c>
      <c r="H57">
        <v>1.7</v>
      </c>
      <c r="I57" s="2" t="s">
        <v>16</v>
      </c>
      <c r="J57" s="15">
        <f>IF(Master_Table[[#This Row],[Stacked]]="YES",1,0)</f>
        <v>0</v>
      </c>
      <c r="K57" s="2">
        <v>2.2999999999999998</v>
      </c>
      <c r="L57" s="2">
        <v>0.66</v>
      </c>
      <c r="M57" s="12">
        <f t="shared" si="9"/>
        <v>2.96</v>
      </c>
      <c r="N57" s="2">
        <v>0.92</v>
      </c>
      <c r="O57" s="2">
        <v>6.34</v>
      </c>
      <c r="P57" s="28">
        <f t="shared" si="10"/>
        <v>10.219999999999999</v>
      </c>
      <c r="Q57" s="13">
        <f>Master_Table[[#This Row],[Earnings]]/Master_Table[[#This Row],[Duration in Hour]]</f>
        <v>16.395721925133685</v>
      </c>
      <c r="R57" s="18">
        <f>Master_Table[[#This Row],[Tip]]/P57</f>
        <v>0.62035225048923681</v>
      </c>
      <c r="S57" s="3" t="s">
        <v>106</v>
      </c>
      <c r="T57" s="2" t="s">
        <v>81</v>
      </c>
      <c r="U57" s="24" t="s">
        <v>132</v>
      </c>
      <c r="V57" s="20" t="s">
        <v>81</v>
      </c>
    </row>
    <row r="58" spans="1:22" x14ac:dyDescent="0.25">
      <c r="A58" s="26">
        <v>44841</v>
      </c>
      <c r="B58" s="10" t="str">
        <f>TEXT(Master_Table[[#This Row],[Date]],"ddd")</f>
        <v>Fri</v>
      </c>
      <c r="C58" s="11">
        <f>IF(Master_Table[[#This Row],[Day ]]="Sun", WEEKNUM(Master_Table[[#This Row],[Date]])-1,WEEKNUM(Master_Table[[#This Row],[Date]]))</f>
        <v>41</v>
      </c>
      <c r="D58" t="s">
        <v>15</v>
      </c>
      <c r="E58">
        <v>18</v>
      </c>
      <c r="F58" s="16">
        <v>1.2777777777777777E-2</v>
      </c>
      <c r="G58" s="7">
        <f>HOUR(Master_Table[[#This Row],[Duration]])+MINUTE(Master_Table[[#This Row],[Duration]])/60+SECOND(Master_Table[[#This Row],[Duration]])/3600</f>
        <v>0.30666666666666664</v>
      </c>
      <c r="H58">
        <v>0.8</v>
      </c>
      <c r="I58" s="2" t="s">
        <v>16</v>
      </c>
      <c r="J58" s="15">
        <f>IF(Master_Table[[#This Row],[Stacked]]="YES",1,0)</f>
        <v>0</v>
      </c>
      <c r="K58" s="2">
        <v>2.0499999999999998</v>
      </c>
      <c r="L58" s="2">
        <v>0.39</v>
      </c>
      <c r="M58" s="12">
        <f t="shared" si="9"/>
        <v>2.44</v>
      </c>
      <c r="N58" s="2">
        <v>0.82</v>
      </c>
      <c r="O58" s="2">
        <v>2</v>
      </c>
      <c r="P58" s="28">
        <f t="shared" si="10"/>
        <v>5.26</v>
      </c>
      <c r="Q58" s="13">
        <f>Master_Table[[#This Row],[Earnings]]/Master_Table[[#This Row],[Duration in Hour]]</f>
        <v>17.15217391304348</v>
      </c>
      <c r="R58" s="18">
        <f>Master_Table[[#This Row],[Tip]]/P58</f>
        <v>0.38022813688212931</v>
      </c>
      <c r="S58" s="3" t="s">
        <v>126</v>
      </c>
      <c r="T58" s="2" t="s">
        <v>79</v>
      </c>
      <c r="U58" s="24" t="s">
        <v>128</v>
      </c>
      <c r="V58" s="20" t="s">
        <v>79</v>
      </c>
    </row>
    <row r="59" spans="1:22" x14ac:dyDescent="0.25">
      <c r="A59" s="26">
        <v>44845</v>
      </c>
      <c r="B59" s="10" t="str">
        <f>TEXT(Master_Table[[#This Row],[Date]],"ddd")</f>
        <v>Tue</v>
      </c>
      <c r="C59" s="11">
        <f>IF(Master_Table[[#This Row],[Day ]]="Sun", WEEKNUM(Master_Table[[#This Row],[Date]])-1,WEEKNUM(Master_Table[[#This Row],[Date]]))</f>
        <v>42</v>
      </c>
      <c r="D59" t="s">
        <v>19</v>
      </c>
      <c r="E59">
        <v>12</v>
      </c>
      <c r="F59" s="16">
        <v>1.1990740740740739E-2</v>
      </c>
      <c r="G59" s="7">
        <f>HOUR(Master_Table[[#This Row],[Duration]])+MINUTE(Master_Table[[#This Row],[Duration]])/60+SECOND(Master_Table[[#This Row],[Duration]])/3600</f>
        <v>0.28777777777777774</v>
      </c>
      <c r="H59">
        <v>2.5</v>
      </c>
      <c r="I59" s="2" t="s">
        <v>16</v>
      </c>
      <c r="J59" s="15">
        <f>IF(Master_Table[[#This Row],[Stacked]]="YES",1,0)</f>
        <v>0</v>
      </c>
      <c r="K59" s="2">
        <v>2.74</v>
      </c>
      <c r="L59" s="2">
        <v>0</v>
      </c>
      <c r="M59" s="12">
        <f t="shared" si="9"/>
        <v>2.74</v>
      </c>
      <c r="N59" s="2">
        <v>0.82</v>
      </c>
      <c r="O59" s="2">
        <v>0</v>
      </c>
      <c r="P59" s="28">
        <f t="shared" si="10"/>
        <v>3.56</v>
      </c>
      <c r="Q59" s="13">
        <f>Master_Table[[#This Row],[Earnings]]/Master_Table[[#This Row],[Duration in Hour]]</f>
        <v>12.370656370656372</v>
      </c>
      <c r="R59" s="18">
        <f>Master_Table[[#This Row],[Tip]]/P59</f>
        <v>0</v>
      </c>
      <c r="S59" s="3" t="s">
        <v>107</v>
      </c>
      <c r="T59" s="2" t="s">
        <v>79</v>
      </c>
      <c r="U59" s="24" t="s">
        <v>139</v>
      </c>
      <c r="V59" s="20" t="s">
        <v>85</v>
      </c>
    </row>
    <row r="60" spans="1:22" x14ac:dyDescent="0.25">
      <c r="A60" s="26">
        <v>44845</v>
      </c>
      <c r="B60" s="10" t="str">
        <f>TEXT(Master_Table[[#This Row],[Date]],"ddd")</f>
        <v>Tue</v>
      </c>
      <c r="C60" s="11">
        <f>IF(Master_Table[[#This Row],[Day ]]="Sun", WEEKNUM(Master_Table[[#This Row],[Date]])-1,WEEKNUM(Master_Table[[#This Row],[Date]]))</f>
        <v>42</v>
      </c>
      <c r="D60" t="s">
        <v>21</v>
      </c>
      <c r="E60">
        <v>13</v>
      </c>
      <c r="F60" s="16">
        <v>1.5740740740740743E-2</v>
      </c>
      <c r="G60" s="7">
        <f>HOUR(Master_Table[[#This Row],[Duration]])+MINUTE(Master_Table[[#This Row],[Duration]])/60+SECOND(Master_Table[[#This Row],[Duration]])/3600</f>
        <v>0.37777777777777777</v>
      </c>
      <c r="H60">
        <v>3.8</v>
      </c>
      <c r="I60" s="2" t="s">
        <v>16</v>
      </c>
      <c r="J60" s="15">
        <f>IF(Master_Table[[#This Row],[Stacked]]="YES",1,0)</f>
        <v>0</v>
      </c>
      <c r="K60" s="2">
        <v>3</v>
      </c>
      <c r="L60" s="2">
        <v>0</v>
      </c>
      <c r="M60" s="12">
        <f t="shared" si="9"/>
        <v>3</v>
      </c>
      <c r="N60" s="2">
        <v>0.9</v>
      </c>
      <c r="O60" s="2">
        <v>3.71</v>
      </c>
      <c r="P60" s="28">
        <f t="shared" si="10"/>
        <v>7.6099999999999994</v>
      </c>
      <c r="Q60" s="13">
        <f>Master_Table[[#This Row],[Earnings]]/Master_Table[[#This Row],[Duration in Hour]]</f>
        <v>20.144117647058824</v>
      </c>
      <c r="R60" s="18">
        <f>Master_Table[[#This Row],[Tip]]/P60</f>
        <v>0.48751642575558479</v>
      </c>
      <c r="S60" s="3" t="s">
        <v>108</v>
      </c>
      <c r="T60" s="2" t="s">
        <v>79</v>
      </c>
      <c r="U60" s="24" t="s">
        <v>141</v>
      </c>
      <c r="V60" s="20" t="s">
        <v>83</v>
      </c>
    </row>
    <row r="61" spans="1:22" x14ac:dyDescent="0.25">
      <c r="A61" s="26">
        <v>44845</v>
      </c>
      <c r="B61" s="10" t="str">
        <f>TEXT(Master_Table[[#This Row],[Date]],"ddd")</f>
        <v>Tue</v>
      </c>
      <c r="C61" s="11">
        <f>IF(Master_Table[[#This Row],[Day ]]="Sun", WEEKNUM(Master_Table[[#This Row],[Date]])-1,WEEKNUM(Master_Table[[#This Row],[Date]]))</f>
        <v>42</v>
      </c>
      <c r="D61" t="s">
        <v>21</v>
      </c>
      <c r="E61">
        <v>13</v>
      </c>
      <c r="F61" s="16">
        <v>9.9652777777777778E-3</v>
      </c>
      <c r="G61" s="7">
        <f>HOUR(Master_Table[[#This Row],[Duration]])+MINUTE(Master_Table[[#This Row],[Duration]])/60+SECOND(Master_Table[[#This Row],[Duration]])/3600</f>
        <v>0.23916666666666667</v>
      </c>
      <c r="H61">
        <v>1.9</v>
      </c>
      <c r="I61" s="2" t="s">
        <v>16</v>
      </c>
      <c r="J61" s="15">
        <f>IF(Master_Table[[#This Row],[Stacked]]="YES",1,0)</f>
        <v>0</v>
      </c>
      <c r="K61" s="2">
        <v>2.63</v>
      </c>
      <c r="L61" s="2">
        <v>0</v>
      </c>
      <c r="M61" s="12">
        <f t="shared" si="9"/>
        <v>2.63</v>
      </c>
      <c r="N61" s="2">
        <v>0.79</v>
      </c>
      <c r="O61" s="2">
        <v>2.5</v>
      </c>
      <c r="P61" s="28">
        <f t="shared" si="10"/>
        <v>5.92</v>
      </c>
      <c r="Q61" s="13">
        <f>Master_Table[[#This Row],[Earnings]]/Master_Table[[#This Row],[Duration in Hour]]</f>
        <v>24.752613240418118</v>
      </c>
      <c r="R61" s="18">
        <f>Master_Table[[#This Row],[Tip]]/P61</f>
        <v>0.42229729729729731</v>
      </c>
      <c r="S61" s="3" t="s">
        <v>43</v>
      </c>
      <c r="T61" s="2" t="s">
        <v>79</v>
      </c>
      <c r="U61" s="24" t="s">
        <v>128</v>
      </c>
      <c r="V61" s="20" t="s">
        <v>79</v>
      </c>
    </row>
    <row r="62" spans="1:22" x14ac:dyDescent="0.25">
      <c r="A62" s="26">
        <v>44845</v>
      </c>
      <c r="B62" s="10" t="str">
        <f>TEXT(Master_Table[[#This Row],[Date]],"ddd")</f>
        <v>Tue</v>
      </c>
      <c r="C62" s="11">
        <f>IF(Master_Table[[#This Row],[Day ]]="Sun", WEEKNUM(Master_Table[[#This Row],[Date]])-1,WEEKNUM(Master_Table[[#This Row],[Date]]))</f>
        <v>42</v>
      </c>
      <c r="D62" t="s">
        <v>21</v>
      </c>
      <c r="E62">
        <v>13</v>
      </c>
      <c r="F62" s="16">
        <v>1.6736111111111111E-2</v>
      </c>
      <c r="G62" s="7">
        <f>HOUR(Master_Table[[#This Row],[Duration]])+MINUTE(Master_Table[[#This Row],[Duration]])/60+SECOND(Master_Table[[#This Row],[Duration]])/3600</f>
        <v>0.40166666666666667</v>
      </c>
      <c r="H62">
        <v>2.7</v>
      </c>
      <c r="I62" s="2" t="s">
        <v>16</v>
      </c>
      <c r="J62" s="15">
        <f>IF(Master_Table[[#This Row],[Stacked]]="YES",1,0)</f>
        <v>0</v>
      </c>
      <c r="K62" s="2">
        <v>2.78</v>
      </c>
      <c r="L62" s="2">
        <v>0.13</v>
      </c>
      <c r="M62" s="12">
        <f t="shared" si="9"/>
        <v>2.9099999999999997</v>
      </c>
      <c r="N62" s="2">
        <v>0.83</v>
      </c>
      <c r="O62" s="2">
        <v>6.12</v>
      </c>
      <c r="P62" s="28">
        <f t="shared" si="10"/>
        <v>9.86</v>
      </c>
      <c r="Q62" s="13">
        <f>Master_Table[[#This Row],[Earnings]]/Master_Table[[#This Row],[Duration in Hour]]</f>
        <v>24.54771784232365</v>
      </c>
      <c r="R62" s="18">
        <f>Master_Table[[#This Row],[Tip]]/P62</f>
        <v>0.62068965517241381</v>
      </c>
      <c r="S62" s="3" t="s">
        <v>109</v>
      </c>
      <c r="T62" s="2" t="s">
        <v>79</v>
      </c>
      <c r="U62" s="24" t="s">
        <v>155</v>
      </c>
      <c r="V62" s="20" t="s">
        <v>81</v>
      </c>
    </row>
    <row r="63" spans="1:22" x14ac:dyDescent="0.25">
      <c r="A63" s="26">
        <v>44845</v>
      </c>
      <c r="B63" s="10" t="str">
        <f>TEXT(Master_Table[[#This Row],[Date]],"ddd")</f>
        <v>Tue</v>
      </c>
      <c r="C63" s="11">
        <f>IF(Master_Table[[#This Row],[Day ]]="Sun", WEEKNUM(Master_Table[[#This Row],[Date]])-1,WEEKNUM(Master_Table[[#This Row],[Date]]))</f>
        <v>42</v>
      </c>
      <c r="D63" t="s">
        <v>15</v>
      </c>
      <c r="E63">
        <v>18</v>
      </c>
      <c r="F63" s="16">
        <v>3.4027777777777775E-2</v>
      </c>
      <c r="G63" s="7">
        <f>HOUR(Master_Table[[#This Row],[Duration]])+MINUTE(Master_Table[[#This Row],[Duration]])/60+SECOND(Master_Table[[#This Row],[Duration]])/3600</f>
        <v>0.81666666666666665</v>
      </c>
      <c r="H63">
        <v>6.2</v>
      </c>
      <c r="I63" s="2" t="s">
        <v>18</v>
      </c>
      <c r="J63" s="15">
        <f>IF(Master_Table[[#This Row],[Stacked]]="YES",1,0)</f>
        <v>1</v>
      </c>
      <c r="K63" s="2">
        <v>5.29</v>
      </c>
      <c r="L63" s="2">
        <v>2.25</v>
      </c>
      <c r="M63" s="12">
        <f t="shared" si="9"/>
        <v>7.54</v>
      </c>
      <c r="N63" s="2">
        <v>1.05</v>
      </c>
      <c r="O63" s="2">
        <v>13.28</v>
      </c>
      <c r="P63" s="28">
        <f t="shared" si="10"/>
        <v>21.869999999999997</v>
      </c>
      <c r="Q63" s="13">
        <f>Master_Table[[#This Row],[Earnings]]/Master_Table[[#This Row],[Duration in Hour]]</f>
        <v>26.779591836734692</v>
      </c>
      <c r="R63" s="18">
        <f>Master_Table[[#This Row],[Tip]]/P63</f>
        <v>0.60722450845907638</v>
      </c>
      <c r="S63" s="3" t="s">
        <v>110</v>
      </c>
      <c r="T63" s="2" t="s">
        <v>79</v>
      </c>
      <c r="U63" s="24" t="s">
        <v>132</v>
      </c>
      <c r="V63" s="20" t="s">
        <v>81</v>
      </c>
    </row>
    <row r="64" spans="1:22" x14ac:dyDescent="0.25">
      <c r="A64" s="26">
        <v>44846</v>
      </c>
      <c r="B64" s="10" t="str">
        <f>TEXT(Master_Table[[#This Row],[Date]],"ddd")</f>
        <v>Wed</v>
      </c>
      <c r="C64" s="11">
        <f>IF(Master_Table[[#This Row],[Day ]]="Sun", WEEKNUM(Master_Table[[#This Row],[Date]])-1,WEEKNUM(Master_Table[[#This Row],[Date]]))</f>
        <v>42</v>
      </c>
      <c r="D64" t="s">
        <v>19</v>
      </c>
      <c r="E64">
        <v>12</v>
      </c>
      <c r="F64" s="16">
        <v>1.5509259259259257E-2</v>
      </c>
      <c r="G64" s="7">
        <f>HOUR(Master_Table[[#This Row],[Duration]])+MINUTE(Master_Table[[#This Row],[Duration]])/60+SECOND(Master_Table[[#This Row],[Duration]])/3600</f>
        <v>0.37222222222222218</v>
      </c>
      <c r="H64">
        <v>1.9</v>
      </c>
      <c r="I64" s="2" t="s">
        <v>16</v>
      </c>
      <c r="J64" s="15">
        <f>IF(Master_Table[[#This Row],[Stacked]]="YES",1,0)</f>
        <v>0</v>
      </c>
      <c r="K64" s="2">
        <v>2.4</v>
      </c>
      <c r="L64" s="2">
        <v>0.43</v>
      </c>
      <c r="M64" s="12">
        <f t="shared" si="9"/>
        <v>2.83</v>
      </c>
      <c r="N64" s="2">
        <v>0.96</v>
      </c>
      <c r="O64" s="2">
        <v>2.82</v>
      </c>
      <c r="P64" s="28">
        <f t="shared" si="10"/>
        <v>6.6099999999999994</v>
      </c>
      <c r="Q64" s="13">
        <f>Master_Table[[#This Row],[Earnings]]/Master_Table[[#This Row],[Duration in Hour]]</f>
        <v>17.758208955223882</v>
      </c>
      <c r="R64" s="18">
        <f>Master_Table[[#This Row],[Tip]]/P64</f>
        <v>0.42662632375189108</v>
      </c>
      <c r="S64" s="3" t="s">
        <v>111</v>
      </c>
      <c r="T64" s="2" t="s">
        <v>79</v>
      </c>
      <c r="U64" s="24" t="s">
        <v>156</v>
      </c>
      <c r="V64" s="20" t="s">
        <v>79</v>
      </c>
    </row>
    <row r="65" spans="1:22" x14ac:dyDescent="0.25">
      <c r="A65" s="26">
        <v>44846</v>
      </c>
      <c r="B65" s="10" t="str">
        <f>TEXT(Master_Table[[#This Row],[Date]],"ddd")</f>
        <v>Wed</v>
      </c>
      <c r="C65" s="11">
        <f>IF(Master_Table[[#This Row],[Day ]]="Sun", WEEKNUM(Master_Table[[#This Row],[Date]])-1,WEEKNUM(Master_Table[[#This Row],[Date]]))</f>
        <v>42</v>
      </c>
      <c r="D65" t="s">
        <v>19</v>
      </c>
      <c r="E65">
        <v>12</v>
      </c>
      <c r="F65" s="16">
        <v>2.8252314814814813E-2</v>
      </c>
      <c r="G65" s="7">
        <f>HOUR(Master_Table[[#This Row],[Duration]])+MINUTE(Master_Table[[#This Row],[Duration]])/60+SECOND(Master_Table[[#This Row],[Duration]])/3600</f>
        <v>0.67805555555555552</v>
      </c>
      <c r="H65">
        <v>4.5999999999999996</v>
      </c>
      <c r="I65" s="2" t="s">
        <v>18</v>
      </c>
      <c r="J65" s="15">
        <f>IF(Master_Table[[#This Row],[Stacked]]="YES",1,0)</f>
        <v>1</v>
      </c>
      <c r="K65" s="2">
        <v>4.6500000000000004</v>
      </c>
      <c r="L65" s="2">
        <v>0.94</v>
      </c>
      <c r="M65" s="12">
        <f t="shared" si="9"/>
        <v>5.59</v>
      </c>
      <c r="N65" s="2">
        <v>1.86</v>
      </c>
      <c r="O65" s="2">
        <v>4.04</v>
      </c>
      <c r="P65" s="28">
        <f t="shared" si="10"/>
        <v>11.49</v>
      </c>
      <c r="Q65" s="13">
        <f>Master_Table[[#This Row],[Earnings]]/Master_Table[[#This Row],[Duration in Hour]]</f>
        <v>16.945514133551825</v>
      </c>
      <c r="R65" s="18">
        <f>Master_Table[[#This Row],[Tip]]/P65</f>
        <v>0.35161009573542212</v>
      </c>
      <c r="S65" s="3" t="s">
        <v>112</v>
      </c>
      <c r="T65" s="2" t="s">
        <v>85</v>
      </c>
      <c r="U65" s="24" t="s">
        <v>141</v>
      </c>
      <c r="V65" s="20" t="s">
        <v>83</v>
      </c>
    </row>
    <row r="66" spans="1:22" x14ac:dyDescent="0.25">
      <c r="A66" s="26">
        <v>44846</v>
      </c>
      <c r="B66" s="10" t="str">
        <f>TEXT(Master_Table[[#This Row],[Date]],"ddd")</f>
        <v>Wed</v>
      </c>
      <c r="C66" s="11">
        <f>IF(Master_Table[[#This Row],[Day ]]="Sun", WEEKNUM(Master_Table[[#This Row],[Date]])-1,WEEKNUM(Master_Table[[#This Row],[Date]]))</f>
        <v>42</v>
      </c>
      <c r="D66" t="s">
        <v>21</v>
      </c>
      <c r="E66">
        <v>13</v>
      </c>
      <c r="F66" s="16">
        <v>2.974537037037037E-2</v>
      </c>
      <c r="G66" s="7">
        <f>HOUR(Master_Table[[#This Row],[Duration]])+MINUTE(Master_Table[[#This Row],[Duration]])/60+SECOND(Master_Table[[#This Row],[Duration]])/3600</f>
        <v>0.7138888888888888</v>
      </c>
      <c r="H66">
        <v>8.3000000000000007</v>
      </c>
      <c r="I66" s="2" t="s">
        <v>18</v>
      </c>
      <c r="J66" s="15">
        <f>IF(Master_Table[[#This Row],[Stacked]]="YES",1,0)</f>
        <v>1</v>
      </c>
      <c r="K66" s="2">
        <v>4.87</v>
      </c>
      <c r="L66" s="2">
        <v>0.63</v>
      </c>
      <c r="M66" s="12">
        <f t="shared" si="9"/>
        <v>5.5</v>
      </c>
      <c r="N66" s="2">
        <v>1.95</v>
      </c>
      <c r="O66" s="2">
        <v>11.6</v>
      </c>
      <c r="P66" s="28">
        <f t="shared" si="10"/>
        <v>19.05</v>
      </c>
      <c r="Q66" s="13">
        <f>Master_Table[[#This Row],[Earnings]]/Master_Table[[#This Row],[Duration in Hour]]</f>
        <v>26.68482490272374</v>
      </c>
      <c r="R66" s="18">
        <f>Master_Table[[#This Row],[Tip]]/P66</f>
        <v>0.60892388451443569</v>
      </c>
      <c r="S66" s="3" t="s">
        <v>113</v>
      </c>
      <c r="T66" s="2" t="s">
        <v>85</v>
      </c>
      <c r="U66" s="24" t="s">
        <v>157</v>
      </c>
      <c r="V66" s="20" t="s">
        <v>85</v>
      </c>
    </row>
    <row r="67" spans="1:22" x14ac:dyDescent="0.25">
      <c r="A67" s="26">
        <v>44846</v>
      </c>
      <c r="B67" s="10" t="str">
        <f>TEXT(Master_Table[[#This Row],[Date]],"ddd")</f>
        <v>Wed</v>
      </c>
      <c r="C67" s="11">
        <f>IF(Master_Table[[#This Row],[Day ]]="Sun", WEEKNUM(Master_Table[[#This Row],[Date]])-1,WEEKNUM(Master_Table[[#This Row],[Date]]))</f>
        <v>42</v>
      </c>
      <c r="D67" t="s">
        <v>15</v>
      </c>
      <c r="E67">
        <v>18</v>
      </c>
      <c r="F67" s="16">
        <v>3.3240740740740744E-2</v>
      </c>
      <c r="G67" s="7">
        <f>HOUR(Master_Table[[#This Row],[Duration]])+MINUTE(Master_Table[[#This Row],[Duration]])/60+SECOND(Master_Table[[#This Row],[Duration]])/3600</f>
        <v>0.79777777777777781</v>
      </c>
      <c r="H67">
        <v>4</v>
      </c>
      <c r="I67" s="2" t="s">
        <v>18</v>
      </c>
      <c r="J67" s="15">
        <f>IF(Master_Table[[#This Row],[Stacked]]="YES",1,0)</f>
        <v>1</v>
      </c>
      <c r="K67" s="2">
        <v>5.2</v>
      </c>
      <c r="L67" s="2">
        <v>1.26</v>
      </c>
      <c r="M67" s="12">
        <f t="shared" ref="M67:M72" si="11">SUM(K67,L67)</f>
        <v>6.46</v>
      </c>
      <c r="N67" s="2">
        <v>1.04</v>
      </c>
      <c r="O67" s="2">
        <v>2</v>
      </c>
      <c r="P67" s="28">
        <f t="shared" ref="P67:P72" si="12">SUM(M67:O67)</f>
        <v>9.5</v>
      </c>
      <c r="Q67" s="13">
        <f>Master_Table[[#This Row],[Earnings]]/Master_Table[[#This Row],[Duration in Hour]]</f>
        <v>11.908077994428968</v>
      </c>
      <c r="R67" s="18">
        <f>Master_Table[[#This Row],[Tip]]/P67</f>
        <v>0.21052631578947367</v>
      </c>
      <c r="S67" s="3" t="s">
        <v>114</v>
      </c>
      <c r="T67" s="2" t="s">
        <v>81</v>
      </c>
      <c r="U67" s="24" t="s">
        <v>158</v>
      </c>
      <c r="V67" s="20" t="s">
        <v>81</v>
      </c>
    </row>
    <row r="68" spans="1:22" x14ac:dyDescent="0.25">
      <c r="A68" s="26">
        <v>44846</v>
      </c>
      <c r="B68" s="10" t="str">
        <f>TEXT(Master_Table[[#This Row],[Date]],"ddd")</f>
        <v>Wed</v>
      </c>
      <c r="C68" s="11">
        <f>IF(Master_Table[[#This Row],[Day ]]="Sun", WEEKNUM(Master_Table[[#This Row],[Date]])-1,WEEKNUM(Master_Table[[#This Row],[Date]]))</f>
        <v>42</v>
      </c>
      <c r="D68" t="s">
        <v>17</v>
      </c>
      <c r="E68">
        <v>19</v>
      </c>
      <c r="F68" s="16">
        <v>1.4479166666666668E-2</v>
      </c>
      <c r="G68" s="7">
        <f>HOUR(Master_Table[[#This Row],[Duration]])+MINUTE(Master_Table[[#This Row],[Duration]])/60+SECOND(Master_Table[[#This Row],[Duration]])/3600</f>
        <v>0.34749999999999998</v>
      </c>
      <c r="H68">
        <v>3.2</v>
      </c>
      <c r="I68" s="2" t="s">
        <v>16</v>
      </c>
      <c r="J68" s="15">
        <f>IF(Master_Table[[#This Row],[Stacked]]="YES",1,0)</f>
        <v>0</v>
      </c>
      <c r="K68" s="2">
        <v>2.87</v>
      </c>
      <c r="L68" s="2">
        <v>0</v>
      </c>
      <c r="M68" s="12">
        <f t="shared" si="11"/>
        <v>2.87</v>
      </c>
      <c r="N68" s="2">
        <v>0.56999999999999995</v>
      </c>
      <c r="O68" s="2">
        <v>5.69</v>
      </c>
      <c r="P68" s="28">
        <f t="shared" si="12"/>
        <v>9.1300000000000008</v>
      </c>
      <c r="Q68" s="13">
        <f>Master_Table[[#This Row],[Earnings]]/Master_Table[[#This Row],[Duration in Hour]]</f>
        <v>26.273381294964032</v>
      </c>
      <c r="R68" s="18">
        <f>Master_Table[[#This Row],[Tip]]/P68</f>
        <v>0.6232201533406353</v>
      </c>
      <c r="S68" s="3" t="s">
        <v>115</v>
      </c>
      <c r="T68" s="2" t="s">
        <v>81</v>
      </c>
      <c r="U68" s="24" t="s">
        <v>132</v>
      </c>
      <c r="V68" s="20" t="s">
        <v>81</v>
      </c>
    </row>
    <row r="69" spans="1:22" x14ac:dyDescent="0.25">
      <c r="A69" s="26">
        <v>44846</v>
      </c>
      <c r="B69" s="10" t="str">
        <f>TEXT(Master_Table[[#This Row],[Date]],"ddd")</f>
        <v>Wed</v>
      </c>
      <c r="C69" s="11">
        <f>IF(Master_Table[[#This Row],[Day ]]="Sun", WEEKNUM(Master_Table[[#This Row],[Date]])-1,WEEKNUM(Master_Table[[#This Row],[Date]]))</f>
        <v>42</v>
      </c>
      <c r="D69" t="s">
        <v>17</v>
      </c>
      <c r="E69">
        <v>19</v>
      </c>
      <c r="F69" s="16">
        <v>8.8657407407407417E-3</v>
      </c>
      <c r="G69" s="7">
        <f>HOUR(Master_Table[[#This Row],[Duration]])+MINUTE(Master_Table[[#This Row],[Duration]])/60+SECOND(Master_Table[[#This Row],[Duration]])/3600</f>
        <v>0.21277777777777779</v>
      </c>
      <c r="H69">
        <v>1.1000000000000001</v>
      </c>
      <c r="I69" s="2" t="s">
        <v>16</v>
      </c>
      <c r="J69" s="15">
        <f>IF(Master_Table[[#This Row],[Stacked]]="YES",1,0)</f>
        <v>0</v>
      </c>
      <c r="K69" s="2">
        <v>2.27</v>
      </c>
      <c r="L69" s="2">
        <v>0.28000000000000003</v>
      </c>
      <c r="M69" s="12">
        <f t="shared" si="11"/>
        <v>2.5499999999999998</v>
      </c>
      <c r="N69" s="2">
        <v>0.45</v>
      </c>
      <c r="O69" s="2">
        <v>0</v>
      </c>
      <c r="P69" s="28">
        <f t="shared" si="12"/>
        <v>3</v>
      </c>
      <c r="Q69" s="13">
        <f>Master_Table[[#This Row],[Earnings]]/Master_Table[[#This Row],[Duration in Hour]]</f>
        <v>14.099216710182766</v>
      </c>
      <c r="R69" s="18">
        <f>Master_Table[[#This Row],[Tip]]/P69</f>
        <v>0</v>
      </c>
      <c r="S69" s="3" t="s">
        <v>116</v>
      </c>
      <c r="T69" s="2" t="s">
        <v>81</v>
      </c>
      <c r="U69" s="24" t="s">
        <v>135</v>
      </c>
      <c r="V69" s="20" t="s">
        <v>81</v>
      </c>
    </row>
    <row r="70" spans="1:22" x14ac:dyDescent="0.25">
      <c r="A70" s="26">
        <v>44847</v>
      </c>
      <c r="B70" s="10" t="str">
        <f>TEXT(Master_Table[[#This Row],[Date]],"ddd")</f>
        <v>Thu</v>
      </c>
      <c r="C70" s="11">
        <f>IF(Master_Table[[#This Row],[Day ]]="Sun", WEEKNUM(Master_Table[[#This Row],[Date]])-1,WEEKNUM(Master_Table[[#This Row],[Date]]))</f>
        <v>42</v>
      </c>
      <c r="D70" t="s">
        <v>21</v>
      </c>
      <c r="E70">
        <v>13</v>
      </c>
      <c r="F70" s="16">
        <v>2.0752314814814814E-2</v>
      </c>
      <c r="G70" s="7">
        <f>HOUR(Master_Table[[#This Row],[Duration]])+MINUTE(Master_Table[[#This Row],[Duration]])/60+SECOND(Master_Table[[#This Row],[Duration]])/3600</f>
        <v>0.49805555555555558</v>
      </c>
      <c r="H70">
        <v>3.9</v>
      </c>
      <c r="I70" s="2" t="s">
        <v>18</v>
      </c>
      <c r="J70" s="15">
        <f>IF(Master_Table[[#This Row],[Stacked]]="YES",1,0)</f>
        <v>1</v>
      </c>
      <c r="K70" s="2">
        <v>4.18</v>
      </c>
      <c r="L70" s="2">
        <v>0.28000000000000003</v>
      </c>
      <c r="M70" s="12">
        <f t="shared" si="11"/>
        <v>4.46</v>
      </c>
      <c r="N70" s="2">
        <v>1.68</v>
      </c>
      <c r="O70" s="2">
        <v>2.5</v>
      </c>
      <c r="P70" s="28">
        <f t="shared" si="12"/>
        <v>8.64</v>
      </c>
      <c r="Q70" s="13">
        <f>Master_Table[[#This Row],[Earnings]]/Master_Table[[#This Row],[Duration in Hour]]</f>
        <v>17.347462353597322</v>
      </c>
      <c r="R70" s="18">
        <f>Master_Table[[#This Row],[Tip]]/P70</f>
        <v>0.28935185185185186</v>
      </c>
      <c r="S70" s="3" t="s">
        <v>117</v>
      </c>
      <c r="T70" s="2" t="s">
        <v>83</v>
      </c>
      <c r="U70" s="22" t="s">
        <v>160</v>
      </c>
      <c r="V70" s="20" t="s">
        <v>83</v>
      </c>
    </row>
    <row r="71" spans="1:22" x14ac:dyDescent="0.25">
      <c r="A71" s="26">
        <v>44848</v>
      </c>
      <c r="B71" s="10" t="str">
        <f>TEXT(Master_Table[[#This Row],[Date]],"ddd")</f>
        <v>Fri</v>
      </c>
      <c r="C71" s="11">
        <f>IF(Master_Table[[#This Row],[Day ]]="Sun", WEEKNUM(Master_Table[[#This Row],[Date]])-1,WEEKNUM(Master_Table[[#This Row],[Date]]))</f>
        <v>42</v>
      </c>
      <c r="D71" t="s">
        <v>19</v>
      </c>
      <c r="E71">
        <v>12</v>
      </c>
      <c r="F71" s="16">
        <v>2.4351851851851857E-2</v>
      </c>
      <c r="G71" s="7">
        <f>HOUR(Master_Table[[#This Row],[Duration]])+MINUTE(Master_Table[[#This Row],[Duration]])/60+SECOND(Master_Table[[#This Row],[Duration]])/3600</f>
        <v>0.58444444444444443</v>
      </c>
      <c r="H71">
        <v>3.8</v>
      </c>
      <c r="I71" s="2" t="s">
        <v>18</v>
      </c>
      <c r="J71" s="15">
        <f>IF(Master_Table[[#This Row],[Stacked]]="YES",1,0)</f>
        <v>1</v>
      </c>
      <c r="K71" s="2">
        <v>3.9</v>
      </c>
      <c r="L71" s="2">
        <v>1.53</v>
      </c>
      <c r="M71" s="12">
        <f t="shared" si="11"/>
        <v>5.43</v>
      </c>
      <c r="N71" s="2">
        <v>2.34</v>
      </c>
      <c r="O71" s="2">
        <v>8.15</v>
      </c>
      <c r="P71" s="28">
        <f t="shared" si="12"/>
        <v>15.92</v>
      </c>
      <c r="Q71" s="13">
        <f>Master_Table[[#This Row],[Earnings]]/Master_Table[[#This Row],[Duration in Hour]]</f>
        <v>27.239543726235741</v>
      </c>
      <c r="R71" s="18">
        <f>Master_Table[[#This Row],[Tip]]/P71</f>
        <v>0.51193467336683418</v>
      </c>
      <c r="S71" s="3" t="s">
        <v>118</v>
      </c>
      <c r="T71" s="2" t="s">
        <v>79</v>
      </c>
      <c r="U71" s="24" t="s">
        <v>131</v>
      </c>
      <c r="V71" s="20" t="s">
        <v>79</v>
      </c>
    </row>
    <row r="72" spans="1:22" x14ac:dyDescent="0.25">
      <c r="A72" s="26">
        <v>44848</v>
      </c>
      <c r="B72" s="10" t="str">
        <f>TEXT(Master_Table[[#This Row],[Date]],"ddd")</f>
        <v>Fri</v>
      </c>
      <c r="C72" s="11">
        <f>IF(Master_Table[[#This Row],[Day ]]="Sun", WEEKNUM(Master_Table[[#This Row],[Date]])-1,WEEKNUM(Master_Table[[#This Row],[Date]]))</f>
        <v>42</v>
      </c>
      <c r="D72" t="s">
        <v>21</v>
      </c>
      <c r="E72">
        <v>13</v>
      </c>
      <c r="F72" s="16">
        <v>1.3136574074074077E-2</v>
      </c>
      <c r="G72" s="7">
        <f>HOUR(Master_Table[[#This Row],[Duration]])+MINUTE(Master_Table[[#This Row],[Duration]])/60+SECOND(Master_Table[[#This Row],[Duration]])/3600</f>
        <v>0.31527777777777777</v>
      </c>
      <c r="H72">
        <v>2.9</v>
      </c>
      <c r="I72" s="2" t="s">
        <v>16</v>
      </c>
      <c r="J72" s="15">
        <f>IF(Master_Table[[#This Row],[Stacked]]="YES",1,0)</f>
        <v>0</v>
      </c>
      <c r="K72" s="2">
        <v>2.67</v>
      </c>
      <c r="L72" s="2">
        <v>0</v>
      </c>
      <c r="M72" s="12">
        <f t="shared" si="11"/>
        <v>2.67</v>
      </c>
      <c r="N72" s="2">
        <v>1.6</v>
      </c>
      <c r="O72" s="2">
        <v>1</v>
      </c>
      <c r="P72" s="28">
        <f t="shared" si="12"/>
        <v>5.27</v>
      </c>
      <c r="Q72" s="13">
        <f>Master_Table[[#This Row],[Earnings]]/Master_Table[[#This Row],[Duration in Hour]]</f>
        <v>16.715418502202642</v>
      </c>
      <c r="R72" s="18">
        <f>Master_Table[[#This Row],[Tip]]/P72</f>
        <v>0.18975332068311196</v>
      </c>
      <c r="S72" s="3" t="s">
        <v>119</v>
      </c>
      <c r="T72" s="2" t="s">
        <v>85</v>
      </c>
      <c r="U72" s="24" t="s">
        <v>130</v>
      </c>
      <c r="V72" s="20" t="s">
        <v>81</v>
      </c>
    </row>
    <row r="73" spans="1:22" x14ac:dyDescent="0.25">
      <c r="A73" s="26" t="s">
        <v>124</v>
      </c>
      <c r="F73" s="19">
        <f>SUBTOTAL(109,Master_Table[Duration])</f>
        <v>1.4504166666666665</v>
      </c>
      <c r="G73" s="7">
        <f>SUBTOTAL(109,Master_Table[Duration in Hour])</f>
        <v>34.81</v>
      </c>
      <c r="J73">
        <f>SUBTOTAL(101,Master_Table[Stacked Numeric])</f>
        <v>0.45070422535211269</v>
      </c>
      <c r="K73" s="3">
        <f>SUBTOTAL(109,Master_Table[Base])</f>
        <v>239.3</v>
      </c>
      <c r="L73" s="3">
        <f>SUBTOTAL(109,Master_Table[Trip Supplement])</f>
        <v>47.529999999999994</v>
      </c>
      <c r="M73" s="3">
        <f>SUBTOTAL(109,Master_Table[Fare])</f>
        <v>286.83000000000004</v>
      </c>
      <c r="N73" s="3">
        <f>SUBTOTAL(109,Master_Table[Promotion])</f>
        <v>104.08999999999997</v>
      </c>
      <c r="O73" s="13">
        <f>SUBTOTAL(109,Master_Table[Tip])</f>
        <v>321</v>
      </c>
      <c r="P73" s="28">
        <f>SUBTOTAL(109,Master_Table[Earnings])</f>
        <v>711.91999999999973</v>
      </c>
      <c r="Q73" s="3">
        <f>SUBTOTAL(101,Master_Table[Hourly Wage])</f>
        <v>20.928292438875101</v>
      </c>
      <c r="R73" s="3"/>
      <c r="S73" s="3"/>
      <c r="T73" s="3"/>
    </row>
  </sheetData>
  <dataConsolidate/>
  <phoneticPr fontId="2" type="noConversion"/>
  <conditionalFormatting sqref="Q2:Q72">
    <cfRule type="cellIs" dxfId="38" priority="7" operator="lessThan">
      <formula>15</formula>
    </cfRule>
    <cfRule type="cellIs" dxfId="37" priority="8" operator="greaterThan">
      <formula>20</formula>
    </cfRule>
  </conditionalFormatting>
  <conditionalFormatting sqref="R1:R72">
    <cfRule type="cellIs" dxfId="36" priority="1" operator="greaterThan">
      <formula>0.5</formula>
    </cfRule>
    <cfRule type="cellIs" dxfId="35" priority="2" operator="lessThan">
      <formula>0.1</formula>
    </cfRule>
  </conditionalFormatting>
  <dataValidations count="1">
    <dataValidation type="list" allowBlank="1" showInputMessage="1" showErrorMessage="1" sqref="I2:I72" xr:uid="{90F12C74-41E9-354B-A45F-607F0EF60E3C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0AAC4B-9586-974A-BA52-E6735B310116}">
          <x14:formula1>
            <xm:f>'Custom List'!$A$2:$A$25</xm:f>
          </x14:formula1>
          <xm:sqref>D2:D72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EF79-8FCA-D64F-8C89-8E0352FEE72E}">
  <dimension ref="A1:G25"/>
  <sheetViews>
    <sheetView topLeftCell="A2" workbookViewId="0">
      <selection activeCell="F10" sqref="F10"/>
    </sheetView>
  </sheetViews>
  <sheetFormatPr defaultColWidth="11" defaultRowHeight="15.75" x14ac:dyDescent="0.25"/>
  <cols>
    <col min="4" max="4" width="17.5" customWidth="1"/>
  </cols>
  <sheetData>
    <row r="1" spans="1:7" x14ac:dyDescent="0.25">
      <c r="A1" t="s">
        <v>3</v>
      </c>
      <c r="D1" t="s">
        <v>0</v>
      </c>
    </row>
    <row r="2" spans="1:7" x14ac:dyDescent="0.25">
      <c r="A2" t="s">
        <v>23</v>
      </c>
      <c r="C2">
        <v>0</v>
      </c>
      <c r="D2" s="9">
        <f ca="1">TODAY()-C2</f>
        <v>44851</v>
      </c>
      <c r="F2" s="9"/>
      <c r="G2" s="9"/>
    </row>
    <row r="3" spans="1:7" x14ac:dyDescent="0.25">
      <c r="A3" s="1" t="s">
        <v>24</v>
      </c>
      <c r="C3">
        <v>1</v>
      </c>
      <c r="D3" s="9">
        <f t="shared" ref="D3:D8" ca="1" si="0">TODAY()-C3</f>
        <v>44850</v>
      </c>
      <c r="F3" s="9"/>
      <c r="G3" s="9"/>
    </row>
    <row r="4" spans="1:7" x14ac:dyDescent="0.25">
      <c r="A4" t="s">
        <v>25</v>
      </c>
      <c r="C4">
        <v>2</v>
      </c>
      <c r="D4" s="9">
        <f t="shared" ca="1" si="0"/>
        <v>44849</v>
      </c>
      <c r="G4" s="9"/>
    </row>
    <row r="5" spans="1:7" x14ac:dyDescent="0.25">
      <c r="A5" t="s">
        <v>26</v>
      </c>
      <c r="C5">
        <v>3</v>
      </c>
      <c r="D5" s="9">
        <f t="shared" ca="1" si="0"/>
        <v>44848</v>
      </c>
      <c r="G5" s="9"/>
    </row>
    <row r="6" spans="1:7" x14ac:dyDescent="0.25">
      <c r="A6" t="s">
        <v>27</v>
      </c>
      <c r="C6">
        <v>4</v>
      </c>
      <c r="D6" s="9">
        <f t="shared" ca="1" si="0"/>
        <v>44847</v>
      </c>
      <c r="G6" s="9"/>
    </row>
    <row r="7" spans="1:7" x14ac:dyDescent="0.25">
      <c r="A7" t="s">
        <v>28</v>
      </c>
      <c r="C7">
        <v>5</v>
      </c>
      <c r="D7" s="9">
        <f t="shared" ca="1" si="0"/>
        <v>44846</v>
      </c>
      <c r="G7" s="9"/>
    </row>
    <row r="8" spans="1:7" x14ac:dyDescent="0.25">
      <c r="A8" t="s">
        <v>29</v>
      </c>
      <c r="C8">
        <v>6</v>
      </c>
      <c r="D8" s="9">
        <f t="shared" ca="1" si="0"/>
        <v>44845</v>
      </c>
      <c r="G8" s="9"/>
    </row>
    <row r="9" spans="1:7" x14ac:dyDescent="0.25">
      <c r="A9" t="s">
        <v>30</v>
      </c>
      <c r="D9" s="9"/>
    </row>
    <row r="10" spans="1:7" x14ac:dyDescent="0.25">
      <c r="A10" t="s">
        <v>31</v>
      </c>
      <c r="D10" s="9"/>
    </row>
    <row r="11" spans="1:7" x14ac:dyDescent="0.25">
      <c r="A11" t="s">
        <v>32</v>
      </c>
    </row>
    <row r="12" spans="1:7" x14ac:dyDescent="0.25">
      <c r="A12" t="s">
        <v>33</v>
      </c>
    </row>
    <row r="13" spans="1:7" x14ac:dyDescent="0.25">
      <c r="A13" t="s">
        <v>20</v>
      </c>
    </row>
    <row r="14" spans="1:7" x14ac:dyDescent="0.25">
      <c r="A14" t="s">
        <v>19</v>
      </c>
    </row>
    <row r="15" spans="1:7" x14ac:dyDescent="0.25">
      <c r="A15" t="s">
        <v>21</v>
      </c>
    </row>
    <row r="16" spans="1:7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22</v>
      </c>
    </row>
    <row r="20" spans="1:1" x14ac:dyDescent="0.25">
      <c r="A20" t="s">
        <v>15</v>
      </c>
    </row>
    <row r="21" spans="1:1" x14ac:dyDescent="0.25">
      <c r="A21" t="s">
        <v>17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Master</vt:lpstr>
      <vt:lpstr>Custom List</vt:lpstr>
      <vt:lpstr>Last7Days</vt:lpstr>
      <vt:lpstr>Master</vt:lpstr>
      <vt:lpstr>MasterNoTotal</vt:lpstr>
      <vt:lpstr>Time_SLot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 Chen</dc:creator>
  <cp:keywords/>
  <dc:description/>
  <cp:lastModifiedBy>Hao</cp:lastModifiedBy>
  <cp:revision/>
  <dcterms:created xsi:type="dcterms:W3CDTF">2022-09-27T22:49:24Z</dcterms:created>
  <dcterms:modified xsi:type="dcterms:W3CDTF">2022-10-18T01:23:20Z</dcterms:modified>
  <cp:category/>
  <cp:contentStatus/>
</cp:coreProperties>
</file>