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9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vidkerry/Downloads/"/>
    </mc:Choice>
  </mc:AlternateContent>
  <bookViews>
    <workbookView xWindow="12240" yWindow="1080" windowWidth="15420" windowHeight="14140" tabRatio="500" activeTab="1"/>
  </bookViews>
  <sheets>
    <sheet name="Sheet1" sheetId="18" r:id="rId1"/>
    <sheet name="Prpportion Graphs" sheetId="19" r:id="rId2"/>
    <sheet name="demand food+" sheetId="7" r:id="rId3"/>
    <sheet name="SR+ Increase RAT6" sheetId="12" r:id="rId4"/>
    <sheet name="SR+ Increase RAT1" sheetId="10" r:id="rId5"/>
    <sheet name="SR+ Increase RAT4" sheetId="11" r:id="rId6"/>
    <sheet name="R4 Simultaneous FR Increase " sheetId="14" r:id="rId7"/>
    <sheet name="R6 Simultaneous FR Increase" sheetId="15" r:id="rId8"/>
    <sheet name="SR+ Increase RAT8" sheetId="13" r:id="rId9"/>
  </sheets>
  <externalReferences>
    <externalReference r:id="rId10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1" i="19" l="1"/>
  <c r="F92" i="19"/>
  <c r="F93" i="19"/>
  <c r="F94" i="19"/>
  <c r="F95" i="19"/>
  <c r="F96" i="19"/>
  <c r="F97" i="19"/>
  <c r="E91" i="19"/>
  <c r="E92" i="19"/>
  <c r="E93" i="19"/>
  <c r="E94" i="19"/>
  <c r="E95" i="19"/>
  <c r="E96" i="19"/>
  <c r="E97" i="19"/>
  <c r="F90" i="19"/>
  <c r="E90" i="19"/>
  <c r="F82" i="19"/>
  <c r="F83" i="19"/>
  <c r="F84" i="19"/>
  <c r="F85" i="19"/>
  <c r="F86" i="19"/>
  <c r="F87" i="19"/>
  <c r="F81" i="19"/>
  <c r="E82" i="19"/>
  <c r="E83" i="19"/>
  <c r="E84" i="19"/>
  <c r="E85" i="19"/>
  <c r="E86" i="19"/>
  <c r="E87" i="19"/>
  <c r="E81" i="19"/>
  <c r="F73" i="19"/>
  <c r="F74" i="19"/>
  <c r="F75" i="19"/>
  <c r="F76" i="19"/>
  <c r="F72" i="19"/>
  <c r="E73" i="19"/>
  <c r="E74" i="19"/>
  <c r="E75" i="19"/>
  <c r="E76" i="19"/>
  <c r="E72" i="19"/>
  <c r="F66" i="19"/>
  <c r="F67" i="19"/>
  <c r="F68" i="19"/>
  <c r="F69" i="19"/>
  <c r="F65" i="19"/>
  <c r="E66" i="19"/>
  <c r="E67" i="19"/>
  <c r="E68" i="19"/>
  <c r="E69" i="19"/>
  <c r="E65" i="19"/>
  <c r="F59" i="19"/>
  <c r="F60" i="19"/>
  <c r="F61" i="19"/>
  <c r="F62" i="19"/>
  <c r="F58" i="19"/>
  <c r="E59" i="19"/>
  <c r="E60" i="19"/>
  <c r="E61" i="19"/>
  <c r="E62" i="19"/>
  <c r="E58" i="19"/>
  <c r="F52" i="19"/>
  <c r="F53" i="19"/>
  <c r="F54" i="19"/>
  <c r="F51" i="19"/>
  <c r="E52" i="19"/>
  <c r="E53" i="19"/>
  <c r="E54" i="19"/>
  <c r="E51" i="19"/>
  <c r="F39" i="19"/>
  <c r="F40" i="19"/>
  <c r="F41" i="19"/>
  <c r="F42" i="19"/>
  <c r="F43" i="19"/>
  <c r="F44" i="19"/>
  <c r="F45" i="19"/>
  <c r="F38" i="19"/>
  <c r="E39" i="19"/>
  <c r="E40" i="19"/>
  <c r="E41" i="19"/>
  <c r="E42" i="19"/>
  <c r="E43" i="19"/>
  <c r="E44" i="19"/>
  <c r="E45" i="19"/>
  <c r="E38" i="19"/>
  <c r="F28" i="19"/>
  <c r="F29" i="19"/>
  <c r="F30" i="19"/>
  <c r="F31" i="19"/>
  <c r="F32" i="19"/>
  <c r="F33" i="19"/>
  <c r="F34" i="19"/>
  <c r="F27" i="19"/>
  <c r="E28" i="19"/>
  <c r="E29" i="19"/>
  <c r="E30" i="19"/>
  <c r="E31" i="19"/>
  <c r="E32" i="19"/>
  <c r="E33" i="19"/>
  <c r="E34" i="19"/>
  <c r="E27" i="19"/>
  <c r="F17" i="19"/>
  <c r="F18" i="19"/>
  <c r="F19" i="19"/>
  <c r="F20" i="19"/>
  <c r="F21" i="19"/>
  <c r="F22" i="19"/>
  <c r="F23" i="19"/>
  <c r="F16" i="19"/>
  <c r="E17" i="19"/>
  <c r="E18" i="19"/>
  <c r="E19" i="19"/>
  <c r="E20" i="19"/>
  <c r="E21" i="19"/>
  <c r="E22" i="19"/>
  <c r="E23" i="19"/>
  <c r="E16" i="19"/>
  <c r="F6" i="19"/>
  <c r="F7" i="19"/>
  <c r="F8" i="19"/>
  <c r="F9" i="19"/>
  <c r="F10" i="19"/>
  <c r="F11" i="19"/>
  <c r="F12" i="19"/>
  <c r="F5" i="19"/>
  <c r="E6" i="19"/>
  <c r="E7" i="19"/>
  <c r="E8" i="19"/>
  <c r="E9" i="19"/>
  <c r="E10" i="19"/>
  <c r="E11" i="19"/>
  <c r="E12" i="19"/>
  <c r="E5" i="19"/>
  <c r="R13" i="7"/>
  <c r="T13" i="7"/>
  <c r="M13" i="7"/>
  <c r="H13" i="7"/>
  <c r="O11" i="18"/>
  <c r="O10" i="18"/>
  <c r="O13" i="18"/>
  <c r="O12" i="18"/>
  <c r="N13" i="18"/>
  <c r="N12" i="18"/>
  <c r="N11" i="18"/>
  <c r="N10" i="18"/>
  <c r="D96" i="18"/>
  <c r="C96" i="18"/>
  <c r="B75" i="18"/>
  <c r="C15" i="7"/>
  <c r="W8" i="18"/>
  <c r="V8" i="18"/>
  <c r="R12" i="18"/>
  <c r="Q12" i="18"/>
  <c r="L9" i="18"/>
  <c r="K9" i="18"/>
  <c r="O23" i="18"/>
  <c r="B26" i="18"/>
  <c r="C26" i="18"/>
  <c r="C8" i="18"/>
  <c r="B8" i="18"/>
  <c r="G13" i="14"/>
  <c r="G12" i="14"/>
  <c r="C11" i="15"/>
  <c r="E11" i="15"/>
  <c r="G11" i="15"/>
  <c r="D11" i="15"/>
  <c r="F11" i="15"/>
  <c r="G10" i="14"/>
  <c r="D9" i="14"/>
  <c r="E9" i="14"/>
  <c r="F9" i="14"/>
  <c r="G4" i="14"/>
  <c r="G5" i="14"/>
  <c r="G6" i="14"/>
  <c r="G7" i="14"/>
  <c r="G8" i="14"/>
  <c r="G9" i="14"/>
  <c r="C9" i="14"/>
  <c r="G11" i="14"/>
  <c r="G7" i="15"/>
  <c r="G8" i="15"/>
  <c r="G9" i="15"/>
  <c r="G10" i="15"/>
  <c r="G6" i="15"/>
  <c r="G3" i="14"/>
  <c r="G5" i="15"/>
  <c r="G4" i="15"/>
  <c r="G3" i="15"/>
  <c r="E15" i="7"/>
  <c r="J13" i="7"/>
  <c r="O13" i="7"/>
  <c r="S13" i="7"/>
  <c r="G7" i="13"/>
  <c r="I12" i="13"/>
  <c r="H7" i="13"/>
  <c r="J12" i="13"/>
  <c r="J11" i="13"/>
  <c r="J10" i="13"/>
  <c r="J9" i="13"/>
  <c r="I9" i="13"/>
  <c r="I10" i="13"/>
  <c r="I11" i="13"/>
  <c r="H8" i="12"/>
  <c r="G8" i="12"/>
  <c r="F8" i="12"/>
  <c r="E8" i="12"/>
  <c r="F7" i="13"/>
  <c r="E7" i="13"/>
  <c r="F30" i="10"/>
  <c r="E30" i="10"/>
  <c r="H33" i="11"/>
  <c r="J38" i="11"/>
  <c r="J37" i="11"/>
  <c r="J36" i="11"/>
  <c r="J35" i="11"/>
  <c r="G33" i="11"/>
  <c r="I39" i="11"/>
  <c r="I38" i="11"/>
  <c r="I37" i="11"/>
  <c r="I36" i="11"/>
  <c r="I35" i="11"/>
  <c r="G30" i="10"/>
  <c r="I32" i="10"/>
  <c r="I33" i="10"/>
  <c r="I35" i="10"/>
  <c r="I34" i="10"/>
  <c r="H30" i="10"/>
  <c r="J33" i="10"/>
  <c r="J35" i="10"/>
  <c r="J34" i="10"/>
  <c r="J32" i="10"/>
</calcChain>
</file>

<file path=xl/sharedStrings.xml><?xml version="1.0" encoding="utf-8"?>
<sst xmlns="http://schemas.openxmlformats.org/spreadsheetml/2006/main" count="248" uniqueCount="66">
  <si>
    <t>SR Increase Rat 8</t>
  </si>
  <si>
    <t>SR+ Rew.</t>
  </si>
  <si>
    <t>FR+ Rew.</t>
  </si>
  <si>
    <t>Simul. Increase Rat 6</t>
  </si>
  <si>
    <t>FR+ Resp.</t>
  </si>
  <si>
    <t>RAT 4</t>
  </si>
  <si>
    <t>Date (mm/dd)</t>
  </si>
  <si>
    <t>FR+ Price</t>
  </si>
  <si>
    <t>SR+ Price</t>
  </si>
  <si>
    <t>RAT 6</t>
  </si>
  <si>
    <t>Price</t>
  </si>
  <si>
    <t>SR+ Resp.</t>
  </si>
  <si>
    <t>Total Rew.</t>
  </si>
  <si>
    <t>BL AVERAGE</t>
  </si>
  <si>
    <t>Notes</t>
  </si>
  <si>
    <t>Date</t>
  </si>
  <si>
    <t>R2</t>
  </si>
  <si>
    <t>R4</t>
  </si>
  <si>
    <t>R6</t>
  </si>
  <si>
    <t>R8</t>
  </si>
  <si>
    <t>SR</t>
  </si>
  <si>
    <t>FR</t>
  </si>
  <si>
    <t>Food Reward</t>
  </si>
  <si>
    <t>social training for rat 1</t>
  </si>
  <si>
    <t>""</t>
  </si>
  <si>
    <t>went to bathroom around 5min during session for r8</t>
  </si>
  <si>
    <t>Rat 1 starts 60m FR1 FR1 w/humans out of room</t>
  </si>
  <si>
    <t>Only ran pair 1</t>
  </si>
  <si>
    <t>rat 4 6 8 move to fr 1 fr 2</t>
  </si>
  <si>
    <t xml:space="preserve">rat 6 was scared by the construction </t>
  </si>
  <si>
    <t>Session Date</t>
  </si>
  <si>
    <t>Note</t>
  </si>
  <si>
    <t>Soc Proportion</t>
  </si>
  <si>
    <t>Food Proportion</t>
  </si>
  <si>
    <t>BL Mean</t>
  </si>
  <si>
    <t>FR+ Proportion</t>
  </si>
  <si>
    <t>SR+ Proportion</t>
  </si>
  <si>
    <t>BL MEAN</t>
  </si>
  <si>
    <t>MEAN</t>
  </si>
  <si>
    <t>Social Rew.</t>
  </si>
  <si>
    <t>Food Rew.</t>
  </si>
  <si>
    <t>rat 5</t>
  </si>
  <si>
    <t>r1</t>
  </si>
  <si>
    <t>r4</t>
  </si>
  <si>
    <t>r6</t>
  </si>
  <si>
    <t>qwe</t>
  </si>
  <si>
    <r>
      <rPr>
        <b/>
        <sz val="12"/>
        <color theme="1"/>
        <rFont val="Calibri"/>
        <family val="2"/>
        <scheme val="minor"/>
      </rPr>
      <t>Food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Increase</t>
    </r>
  </si>
  <si>
    <t>R2 Raw</t>
  </si>
  <si>
    <t>R2 Proportion</t>
  </si>
  <si>
    <t>R4 Proportion</t>
  </si>
  <si>
    <r>
      <rPr>
        <b/>
        <sz val="12"/>
        <color theme="1"/>
        <rFont val="Calibri"/>
        <family val="2"/>
        <scheme val="minor"/>
      </rPr>
      <t>Social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Rew.</t>
    </r>
  </si>
  <si>
    <t>R6 Proportion</t>
  </si>
  <si>
    <t>R8 Proportion</t>
  </si>
  <si>
    <t>Social Increase</t>
  </si>
  <si>
    <t>R8 raw</t>
  </si>
  <si>
    <t>R6 raw</t>
  </si>
  <si>
    <t>R4 raw</t>
  </si>
  <si>
    <t>R1 Raw</t>
  </si>
  <si>
    <t>R1 Prop</t>
  </si>
  <si>
    <t>R4 Raw</t>
  </si>
  <si>
    <t>R6 Raw</t>
  </si>
  <si>
    <t>R4 Prop</t>
  </si>
  <si>
    <t>R6 Prop</t>
  </si>
  <si>
    <t>R8 Raw</t>
  </si>
  <si>
    <t>R8 Prop</t>
  </si>
  <si>
    <t>Simultaneous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</si>
</sst>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16" fontId="0" fillId="2" borderId="0" xfId="0" applyNumberFormat="1" applyFill="1"/>
    <xf numFmtId="16" fontId="0" fillId="2" borderId="2" xfId="0" applyNumberFormat="1" applyFill="1" applyBorder="1"/>
    <xf numFmtId="0" fontId="0" fillId="2" borderId="2" xfId="0" applyFill="1" applyBorder="1"/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quotePrefix="1" applyFill="1" applyAlignment="1">
      <alignment horizontal="right"/>
    </xf>
    <xf numFmtId="16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2" borderId="0" xfId="0" applyNumberFormat="1" applyFill="1" applyBorder="1"/>
    <xf numFmtId="0" fontId="0" fillId="2" borderId="0" xfId="0" applyFill="1" applyBorder="1"/>
    <xf numFmtId="0" fontId="0" fillId="2" borderId="3" xfId="0" applyFill="1" applyBorder="1" applyAlignment="1">
      <alignment horizontal="right"/>
    </xf>
    <xf numFmtId="0" fontId="0" fillId="2" borderId="3" xfId="0" applyFill="1" applyBorder="1"/>
    <xf numFmtId="16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" fontId="0" fillId="2" borderId="5" xfId="0" applyNumberFormat="1" applyFill="1" applyBorder="1"/>
    <xf numFmtId="0" fontId="0" fillId="2" borderId="5" xfId="0" applyFill="1" applyBorder="1"/>
    <xf numFmtId="0" fontId="0" fillId="2" borderId="6" xfId="0" applyFill="1" applyBorder="1"/>
    <xf numFmtId="16" fontId="0" fillId="2" borderId="7" xfId="0" applyNumberForma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/>
    <xf numFmtId="0" fontId="0" fillId="2" borderId="0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4" xfId="0" applyFill="1" applyBorder="1"/>
    <xf numFmtId="0" fontId="1" fillId="2" borderId="4" xfId="0" applyFont="1" applyFill="1" applyBorder="1"/>
    <xf numFmtId="16" fontId="0" fillId="3" borderId="2" xfId="0" applyNumberFormat="1" applyFill="1" applyBorder="1"/>
    <xf numFmtId="0" fontId="0" fillId="3" borderId="2" xfId="0" applyFill="1" applyBorder="1"/>
    <xf numFmtId="0" fontId="1" fillId="2" borderId="0" xfId="0" applyFont="1" applyFill="1" applyBorder="1"/>
    <xf numFmtId="14" fontId="0" fillId="2" borderId="2" xfId="0" applyNumberFormat="1" applyFill="1" applyBorder="1"/>
    <xf numFmtId="0" fontId="2" fillId="2" borderId="2" xfId="0" applyFont="1" applyFill="1" applyBorder="1"/>
    <xf numFmtId="0" fontId="2" fillId="2" borderId="4" xfId="0" applyFont="1" applyFill="1" applyBorder="1"/>
    <xf numFmtId="14" fontId="0" fillId="2" borderId="5" xfId="0" applyNumberFormat="1" applyFill="1" applyBorder="1"/>
    <xf numFmtId="0" fontId="0" fillId="2" borderId="10" xfId="0" applyFill="1" applyBorder="1"/>
    <xf numFmtId="14" fontId="0" fillId="0" borderId="2" xfId="0" applyNumberFormat="1" applyBorder="1"/>
    <xf numFmtId="0" fontId="0" fillId="0" borderId="2" xfId="0" applyBorder="1"/>
    <xf numFmtId="0" fontId="2" fillId="2" borderId="5" xfId="0" applyFont="1" applyFill="1" applyBorder="1"/>
    <xf numFmtId="14" fontId="0" fillId="0" borderId="5" xfId="0" applyNumberFormat="1" applyBorder="1"/>
    <xf numFmtId="0" fontId="0" fillId="0" borderId="5" xfId="0" applyBorder="1"/>
    <xf numFmtId="0" fontId="3" fillId="2" borderId="0" xfId="0" applyFont="1" applyFill="1"/>
    <xf numFmtId="0" fontId="0" fillId="0" borderId="11" xfId="0" applyBorder="1"/>
    <xf numFmtId="0" fontId="2" fillId="2" borderId="11" xfId="0" applyFont="1" applyFill="1" applyBorder="1"/>
    <xf numFmtId="0" fontId="0" fillId="2" borderId="11" xfId="0" applyFill="1" applyBorder="1"/>
    <xf numFmtId="0" fontId="0" fillId="0" borderId="0" xfId="0" applyBorder="1"/>
    <xf numFmtId="0" fontId="1" fillId="2" borderId="11" xfId="0" applyFont="1" applyFill="1" applyBorder="1"/>
    <xf numFmtId="0" fontId="0" fillId="2" borderId="12" xfId="0" applyFill="1" applyBorder="1"/>
    <xf numFmtId="0" fontId="2" fillId="0" borderId="11" xfId="0" applyFont="1" applyBorder="1"/>
    <xf numFmtId="0" fontId="2" fillId="0" borderId="0" xfId="0" applyFont="1"/>
    <xf numFmtId="0" fontId="2" fillId="0" borderId="11" xfId="0" applyFont="1" applyFill="1" applyBorder="1"/>
    <xf numFmtId="0" fontId="0" fillId="0" borderId="11" xfId="0" applyFill="1" applyBorder="1"/>
    <xf numFmtId="0" fontId="0" fillId="2" borderId="11" xfId="0" applyFont="1" applyFill="1" applyBorder="1"/>
    <xf numFmtId="0" fontId="0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10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8: Social FR Increase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Sheet1!$A$8:$A$12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Sheet1!$B$8:$B$12</c:f>
              <c:numCache>
                <c:formatCode>General</c:formatCode>
                <c:ptCount val="5"/>
                <c:pt idx="0">
                  <c:v>24.25</c:v>
                </c:pt>
                <c:pt idx="1">
                  <c:v>17.0</c:v>
                </c:pt>
                <c:pt idx="2">
                  <c:v>23.0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Sheet1!$A$8:$A$12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Sheet1!$C$8:$C$12</c:f>
              <c:numCache>
                <c:formatCode>General</c:formatCode>
                <c:ptCount val="5"/>
                <c:pt idx="0">
                  <c:v>176.0</c:v>
                </c:pt>
                <c:pt idx="1">
                  <c:v>233.0</c:v>
                </c:pt>
                <c:pt idx="2">
                  <c:v>199.0</c:v>
                </c:pt>
                <c:pt idx="3">
                  <c:v>195.0</c:v>
                </c:pt>
                <c:pt idx="4">
                  <c:v>283.0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9020096"/>
        <c:axId val="-2139072256"/>
      </c:lineChart>
      <c:catAx>
        <c:axId val="-213902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72256"/>
        <c:crosses val="autoZero"/>
        <c:auto val="1"/>
        <c:lblAlgn val="ctr"/>
        <c:lblOffset val="100"/>
        <c:noMultiLvlLbl val="0"/>
      </c:catAx>
      <c:valAx>
        <c:axId val="-2139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Rewards Earned/Session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2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8: Food FR Increase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Sheet1!$C$95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438-4FE7-A86F-DF98C51C2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Sheet1!$B$96:$B$103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Sheet1!$C$96:$C$103</c:f>
              <c:numCache>
                <c:formatCode>General</c:formatCode>
                <c:ptCount val="8"/>
                <c:pt idx="0">
                  <c:v>19.0</c:v>
                </c:pt>
                <c:pt idx="1">
                  <c:v>12.0</c:v>
                </c:pt>
                <c:pt idx="2">
                  <c:v>15.0</c:v>
                </c:pt>
                <c:pt idx="3">
                  <c:v>26.0</c:v>
                </c:pt>
                <c:pt idx="4">
                  <c:v>7.0</c:v>
                </c:pt>
                <c:pt idx="5">
                  <c:v>22.0</c:v>
                </c:pt>
                <c:pt idx="6">
                  <c:v>33.0</c:v>
                </c:pt>
                <c:pt idx="7">
                  <c:v>42.0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38-4FE7-A86F-DF98C51C2409}"/>
            </c:ext>
          </c:extLst>
        </c:ser>
        <c:ser>
          <c:idx val="1"/>
          <c:order val="1"/>
          <c:tx>
            <c:strRef>
              <c:f>Sheet1!$D$95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438-4FE7-A86F-DF98C51C24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Sheet1!$B$96:$B$103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Sheet1!$D$96:$D$103</c:f>
              <c:numCache>
                <c:formatCode>General</c:formatCode>
                <c:ptCount val="8"/>
                <c:pt idx="0">
                  <c:v>141.2</c:v>
                </c:pt>
                <c:pt idx="1">
                  <c:v>169.0</c:v>
                </c:pt>
                <c:pt idx="2">
                  <c:v>130.0</c:v>
                </c:pt>
                <c:pt idx="3">
                  <c:v>102.0</c:v>
                </c:pt>
                <c:pt idx="4">
                  <c:v>79.0</c:v>
                </c:pt>
                <c:pt idx="5">
                  <c:v>49.0</c:v>
                </c:pt>
                <c:pt idx="6">
                  <c:v>3.0</c:v>
                </c:pt>
                <c:pt idx="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38-4FE7-A86F-DF98C51C24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3423488"/>
        <c:axId val="-2133417408"/>
      </c:lineChart>
      <c:catAx>
        <c:axId val="-213342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Price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17408"/>
        <c:crosses val="autoZero"/>
        <c:auto val="1"/>
        <c:lblAlgn val="ctr"/>
        <c:lblOffset val="100"/>
        <c:noMultiLvlLbl val="0"/>
      </c:catAx>
      <c:valAx>
        <c:axId val="-21334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Rewards Earned/Session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R1:</a:t>
            </a:r>
            <a:r>
              <a:rPr lang="en-US" baseline="0"/>
              <a:t> Social FR Increase</a:t>
            </a:r>
            <a:endParaRPr lang="en-US"/>
          </a:p>
        </c:rich>
      </c:tx>
      <c:layout>
        <c:manualLayout>
          <c:xMode val="edge"/>
          <c:yMode val="edge"/>
          <c:x val="0.409493000874891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Sheet1!$N$8</c:f>
              <c:strCache>
                <c:ptCount val="1"/>
                <c:pt idx="0">
                  <c:v>SR+ Rew.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Sheet1!$M$9:$M$13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Sheet1!$N$9:$N$13</c:f>
              <c:numCache>
                <c:formatCode>General</c:formatCode>
                <c:ptCount val="5"/>
                <c:pt idx="0">
                  <c:v>1.0</c:v>
                </c:pt>
                <c:pt idx="1">
                  <c:v>0.972972972972973</c:v>
                </c:pt>
                <c:pt idx="2">
                  <c:v>0.972972972972973</c:v>
                </c:pt>
                <c:pt idx="3">
                  <c:v>0.486486486486486</c:v>
                </c:pt>
                <c:pt idx="4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FR+ Rew.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Sheet1!$M$9:$M$13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Sheet1!$O$9:$O$13</c:f>
              <c:numCache>
                <c:formatCode>General</c:formatCode>
                <c:ptCount val="5"/>
                <c:pt idx="0">
                  <c:v>1.0</c:v>
                </c:pt>
                <c:pt idx="1">
                  <c:v>1.206153846153846</c:v>
                </c:pt>
                <c:pt idx="2">
                  <c:v>1.113846153846154</c:v>
                </c:pt>
                <c:pt idx="3">
                  <c:v>1.144615384615385</c:v>
                </c:pt>
                <c:pt idx="4">
                  <c:v>1.304615384615384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638144"/>
        <c:axId val="-2059287552"/>
      </c:lineChart>
      <c:catAx>
        <c:axId val="-205963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287552"/>
        <c:crosses val="autoZero"/>
        <c:auto val="1"/>
        <c:lblAlgn val="ctr"/>
        <c:lblOffset val="100"/>
        <c:noMultiLvlLbl val="0"/>
      </c:catAx>
      <c:valAx>
        <c:axId val="-20592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6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2: Food</a:t>
            </a:r>
            <a:r>
              <a:rPr lang="en-US" baseline="0"/>
              <a:t> </a:t>
            </a:r>
            <a:r>
              <a:rPr lang="en-US"/>
              <a:t>FR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Graphs'!$E$3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Graphs'!$D$4:$D$12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'Prpportion Graphs'!$E$4:$E$12</c:f>
              <c:numCache>
                <c:formatCode>General</c:formatCode>
                <c:ptCount val="9"/>
                <c:pt idx="0">
                  <c:v>1.0</c:v>
                </c:pt>
                <c:pt idx="1">
                  <c:v>1.385542168674699</c:v>
                </c:pt>
                <c:pt idx="2">
                  <c:v>1.385542168674699</c:v>
                </c:pt>
                <c:pt idx="3">
                  <c:v>1.44578313253012</c:v>
                </c:pt>
                <c:pt idx="4">
                  <c:v>1.987951807228915</c:v>
                </c:pt>
                <c:pt idx="5">
                  <c:v>1.626506024096385</c:v>
                </c:pt>
                <c:pt idx="6">
                  <c:v>3.674698795180722</c:v>
                </c:pt>
                <c:pt idx="7">
                  <c:v>3.012048192771084</c:v>
                </c:pt>
                <c:pt idx="8">
                  <c:v>4.397590361445783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Graphs'!$F$3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Graphs'!$D$4:$D$12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'Prpportion Graphs'!$F$4:$F$12</c:f>
              <c:numCache>
                <c:formatCode>General</c:formatCode>
                <c:ptCount val="9"/>
                <c:pt idx="0">
                  <c:v>1.0</c:v>
                </c:pt>
                <c:pt idx="1">
                  <c:v>0.99250936329588</c:v>
                </c:pt>
                <c:pt idx="2">
                  <c:v>0.777153558052434</c:v>
                </c:pt>
                <c:pt idx="3">
                  <c:v>0.711610486891386</c:v>
                </c:pt>
                <c:pt idx="4">
                  <c:v>0.337078651685393</c:v>
                </c:pt>
                <c:pt idx="5">
                  <c:v>0.0187265917602996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725616"/>
        <c:axId val="1816270240"/>
      </c:lineChart>
      <c:catAx>
        <c:axId val="181972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70240"/>
        <c:crosses val="autoZero"/>
        <c:auto val="1"/>
        <c:lblAlgn val="ctr"/>
        <c:lblOffset val="100"/>
        <c:noMultiLvlLbl val="0"/>
      </c:catAx>
      <c:valAx>
        <c:axId val="18162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</a:t>
            </a:r>
            <a:r>
              <a:rPr lang="en-US" baseline="0"/>
              <a:t> 4: Food FR Increase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Graphs'!$E$14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Graphs'!$D$15:$D$23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'Prpportion Graphs'!$E$15:$E$23</c:f>
              <c:numCache>
                <c:formatCode>General</c:formatCode>
                <c:ptCount val="9"/>
                <c:pt idx="0">
                  <c:v>1.0</c:v>
                </c:pt>
                <c:pt idx="1">
                  <c:v>0.99009900990099</c:v>
                </c:pt>
                <c:pt idx="2">
                  <c:v>0.99009900990099</c:v>
                </c:pt>
                <c:pt idx="3">
                  <c:v>0.99009900990099</c:v>
                </c:pt>
                <c:pt idx="4">
                  <c:v>1.03960396039604</c:v>
                </c:pt>
                <c:pt idx="5">
                  <c:v>0.742574257425742</c:v>
                </c:pt>
                <c:pt idx="6">
                  <c:v>1.287128712871287</c:v>
                </c:pt>
                <c:pt idx="7">
                  <c:v>2.722772277227723</c:v>
                </c:pt>
                <c:pt idx="8">
                  <c:v>3.217821782178218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Graphs'!$F$14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Graphs'!$D$15:$D$23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'Prpportion Graphs'!$F$15:$F$23</c:f>
              <c:numCache>
                <c:formatCode>General</c:formatCode>
                <c:ptCount val="9"/>
                <c:pt idx="0">
                  <c:v>1.0</c:v>
                </c:pt>
                <c:pt idx="1">
                  <c:v>1.03661436043747</c:v>
                </c:pt>
                <c:pt idx="2">
                  <c:v>0.979553019495958</c:v>
                </c:pt>
                <c:pt idx="3">
                  <c:v>0.718021873514028</c:v>
                </c:pt>
                <c:pt idx="4">
                  <c:v>0.332857822158821</c:v>
                </c:pt>
                <c:pt idx="5">
                  <c:v>0.256776034236805</c:v>
                </c:pt>
                <c:pt idx="6">
                  <c:v>0.0998573466476462</c:v>
                </c:pt>
                <c:pt idx="7">
                  <c:v>0.00475511174512601</c:v>
                </c:pt>
                <c:pt idx="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4537696"/>
        <c:axId val="-2111485152"/>
      </c:lineChart>
      <c:catAx>
        <c:axId val="183453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485152"/>
        <c:crosses val="autoZero"/>
        <c:auto val="1"/>
        <c:lblAlgn val="ctr"/>
        <c:lblOffset val="100"/>
        <c:noMultiLvlLbl val="0"/>
      </c:catAx>
      <c:valAx>
        <c:axId val="-211148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 6: Food FR Increase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Graphs'!$E$25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Graphs'!$D$26:$D$34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'Prpportion Graphs'!$E$26:$E$34</c:f>
              <c:numCache>
                <c:formatCode>General</c:formatCode>
                <c:ptCount val="9"/>
                <c:pt idx="0">
                  <c:v>1.0</c:v>
                </c:pt>
                <c:pt idx="1">
                  <c:v>0.934959349593496</c:v>
                </c:pt>
                <c:pt idx="2">
                  <c:v>0.975609756097561</c:v>
                </c:pt>
                <c:pt idx="3">
                  <c:v>1.422764227642276</c:v>
                </c:pt>
                <c:pt idx="4">
                  <c:v>1.422764227642276</c:v>
                </c:pt>
                <c:pt idx="5">
                  <c:v>1.138211382113821</c:v>
                </c:pt>
                <c:pt idx="6">
                  <c:v>2.926829268292683</c:v>
                </c:pt>
                <c:pt idx="7">
                  <c:v>2.235772357723577</c:v>
                </c:pt>
                <c:pt idx="8">
                  <c:v>3.048780487804878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Graphs'!$F$25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Graphs'!$D$26:$D$34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'Prpportion Graphs'!$F$26:$F$34</c:f>
              <c:numCache>
                <c:formatCode>General</c:formatCode>
                <c:ptCount val="9"/>
                <c:pt idx="0">
                  <c:v>1.0</c:v>
                </c:pt>
                <c:pt idx="1">
                  <c:v>1.097285067873303</c:v>
                </c:pt>
                <c:pt idx="2">
                  <c:v>0.938914027149321</c:v>
                </c:pt>
                <c:pt idx="3">
                  <c:v>0.526018099547511</c:v>
                </c:pt>
                <c:pt idx="4">
                  <c:v>0.305429864253394</c:v>
                </c:pt>
                <c:pt idx="5">
                  <c:v>0.00565610859728507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566896"/>
        <c:axId val="1838516672"/>
      </c:lineChart>
      <c:catAx>
        <c:axId val="183856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16672"/>
        <c:crosses val="autoZero"/>
        <c:auto val="1"/>
        <c:lblAlgn val="ctr"/>
        <c:lblOffset val="100"/>
        <c:noMultiLvlLbl val="0"/>
      </c:catAx>
      <c:valAx>
        <c:axId val="18385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 8: Food FR Increase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Graphs'!$E$36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Graphs'!$D$37:$D$45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'Prpportion Graphs'!$E$37:$E$45</c:f>
              <c:numCache>
                <c:formatCode>General</c:formatCode>
                <c:ptCount val="9"/>
                <c:pt idx="0">
                  <c:v>1.0</c:v>
                </c:pt>
                <c:pt idx="1">
                  <c:v>0.612244897959183</c:v>
                </c:pt>
                <c:pt idx="2">
                  <c:v>0.765306122448979</c:v>
                </c:pt>
                <c:pt idx="3">
                  <c:v>1.326530612244898</c:v>
                </c:pt>
                <c:pt idx="4">
                  <c:v>0.357142857142857</c:v>
                </c:pt>
                <c:pt idx="5">
                  <c:v>1.122448979591837</c:v>
                </c:pt>
                <c:pt idx="6">
                  <c:v>1.683673469387755</c:v>
                </c:pt>
                <c:pt idx="7">
                  <c:v>2.142857142857143</c:v>
                </c:pt>
                <c:pt idx="8">
                  <c:v>2.755102040816326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Graphs'!$F$36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Graphs'!$D$37:$D$45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'Prpportion Graphs'!$F$37:$F$45</c:f>
              <c:numCache>
                <c:formatCode>General</c:formatCode>
                <c:ptCount val="9"/>
                <c:pt idx="0">
                  <c:v>1.0</c:v>
                </c:pt>
                <c:pt idx="1">
                  <c:v>1.120689655172414</c:v>
                </c:pt>
                <c:pt idx="2">
                  <c:v>0.862068965517241</c:v>
                </c:pt>
                <c:pt idx="3">
                  <c:v>0.676392572944297</c:v>
                </c:pt>
                <c:pt idx="4">
                  <c:v>0.523872679045093</c:v>
                </c:pt>
                <c:pt idx="5">
                  <c:v>0.324933687002652</c:v>
                </c:pt>
                <c:pt idx="6">
                  <c:v>0.019893899204244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1657184"/>
        <c:axId val="1843356768"/>
      </c:lineChart>
      <c:catAx>
        <c:axId val="1831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356768"/>
        <c:crosses val="autoZero"/>
        <c:auto val="1"/>
        <c:lblAlgn val="ctr"/>
        <c:lblOffset val="100"/>
        <c:noMultiLvlLbl val="0"/>
      </c:catAx>
      <c:valAx>
        <c:axId val="1843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305555555555555"/>
              <c:y val="0.240625182268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 1: Social FR Increase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Graphs'!$E$49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Graphs'!$D$50:$D$54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'Prpportion Graphs'!$E$50:$E$54</c:f>
              <c:numCache>
                <c:formatCode>General</c:formatCode>
                <c:ptCount val="5"/>
                <c:pt idx="0">
                  <c:v>1.0</c:v>
                </c:pt>
                <c:pt idx="1">
                  <c:v>0.972972972972973</c:v>
                </c:pt>
                <c:pt idx="2">
                  <c:v>0.972972972972973</c:v>
                </c:pt>
                <c:pt idx="3">
                  <c:v>0.486486486486486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Graphs'!$F$49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Graphs'!$D$50:$D$54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'Prpportion Graphs'!$F$50:$F$54</c:f>
              <c:numCache>
                <c:formatCode>General</c:formatCode>
                <c:ptCount val="5"/>
                <c:pt idx="0">
                  <c:v>1.0</c:v>
                </c:pt>
                <c:pt idx="1">
                  <c:v>1.206153846153846</c:v>
                </c:pt>
                <c:pt idx="2">
                  <c:v>1.113846153846154</c:v>
                </c:pt>
                <c:pt idx="3">
                  <c:v>1.144615384615385</c:v>
                </c:pt>
                <c:pt idx="4">
                  <c:v>1.304615384615384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00816"/>
        <c:axId val="1830869760"/>
      </c:lineChart>
      <c:catAx>
        <c:axId val="187210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869760"/>
        <c:crosses val="autoZero"/>
        <c:auto val="1"/>
        <c:lblAlgn val="ctr"/>
        <c:lblOffset val="100"/>
        <c:noMultiLvlLbl val="0"/>
      </c:catAx>
      <c:valAx>
        <c:axId val="18308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 2: Social FR Increase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Graphs'!$E$56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Graphs'!$D$57:$D$62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'Prpportion Graphs'!$E$57:$E$62</c:f>
              <c:numCache>
                <c:formatCode>General</c:formatCode>
                <c:ptCount val="6"/>
                <c:pt idx="0">
                  <c:v>1.0</c:v>
                </c:pt>
                <c:pt idx="1">
                  <c:v>2.857142857142857</c:v>
                </c:pt>
                <c:pt idx="2">
                  <c:v>0.809523809523809</c:v>
                </c:pt>
                <c:pt idx="3">
                  <c:v>0.523809523809524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Graphs'!$F$56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Graphs'!$D$57:$D$62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'Prpportion Graphs'!$F$57:$F$62</c:f>
              <c:numCache>
                <c:formatCode>General</c:formatCode>
                <c:ptCount val="6"/>
                <c:pt idx="0">
                  <c:v>1.0</c:v>
                </c:pt>
                <c:pt idx="1">
                  <c:v>0.549800796812749</c:v>
                </c:pt>
                <c:pt idx="2">
                  <c:v>0.98406374501992</c:v>
                </c:pt>
                <c:pt idx="3">
                  <c:v>0.832669322709163</c:v>
                </c:pt>
                <c:pt idx="4">
                  <c:v>0.629482071713147</c:v>
                </c:pt>
                <c:pt idx="5">
                  <c:v>0.900398406374502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236352"/>
        <c:axId val="1842964960"/>
      </c:lineChart>
      <c:catAx>
        <c:axId val="18432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64960"/>
        <c:crosses val="autoZero"/>
        <c:auto val="1"/>
        <c:lblAlgn val="ctr"/>
        <c:lblOffset val="100"/>
        <c:noMultiLvlLbl val="0"/>
      </c:catAx>
      <c:valAx>
        <c:axId val="1842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 b="0" i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 6: Social FR Increase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Graphs'!$E$64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'Prpportion Graphs'!$E$65:$E$69</c:f>
              <c:numCache>
                <c:formatCode>General</c:formatCode>
                <c:ptCount val="5"/>
                <c:pt idx="0">
                  <c:v>1.0</c:v>
                </c:pt>
                <c:pt idx="1">
                  <c:v>0.566037735849057</c:v>
                </c:pt>
                <c:pt idx="2">
                  <c:v>0.660377358490566</c:v>
                </c:pt>
                <c:pt idx="3">
                  <c:v>0.188679245283019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Graphs'!$F$64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Graphs'!$D$65:$D$69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'Prpportion Graphs'!$F$65:$F$69</c:f>
              <c:numCache>
                <c:formatCode>General</c:formatCode>
                <c:ptCount val="5"/>
                <c:pt idx="0">
                  <c:v>1.0</c:v>
                </c:pt>
                <c:pt idx="1">
                  <c:v>1.150210084033613</c:v>
                </c:pt>
                <c:pt idx="2">
                  <c:v>0.751050420168067</c:v>
                </c:pt>
                <c:pt idx="3">
                  <c:v>0.997899159663866</c:v>
                </c:pt>
                <c:pt idx="4">
                  <c:v>0.866596638655462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322832"/>
        <c:axId val="1837693952"/>
      </c:lineChart>
      <c:catAx>
        <c:axId val="184032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 b="0" i="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93952"/>
        <c:crosses val="autoZero"/>
        <c:auto val="1"/>
        <c:lblAlgn val="ctr"/>
        <c:lblOffset val="100"/>
        <c:noMultiLvlLbl val="0"/>
      </c:catAx>
      <c:valAx>
        <c:axId val="18376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 8: Social FR Increase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Graphs'!$E$71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Graphs'!$D$72:$D$76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'Prpportion Graphs'!$E$72:$E$76</c:f>
              <c:numCache>
                <c:formatCode>General</c:formatCode>
                <c:ptCount val="5"/>
                <c:pt idx="0">
                  <c:v>1.0</c:v>
                </c:pt>
                <c:pt idx="1">
                  <c:v>0.701030927835051</c:v>
                </c:pt>
                <c:pt idx="2">
                  <c:v>0.948453608247423</c:v>
                </c:pt>
                <c:pt idx="3">
                  <c:v>0.164948453608247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Graphs'!$F$71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Graphs'!$D$72:$D$76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'Prpportion Graphs'!$F$72:$F$76</c:f>
              <c:numCache>
                <c:formatCode>General</c:formatCode>
                <c:ptCount val="5"/>
                <c:pt idx="0">
                  <c:v>1.0</c:v>
                </c:pt>
                <c:pt idx="1">
                  <c:v>1.323863636363636</c:v>
                </c:pt>
                <c:pt idx="2">
                  <c:v>1.130681818181818</c:v>
                </c:pt>
                <c:pt idx="3">
                  <c:v>1.107954545454545</c:v>
                </c:pt>
                <c:pt idx="4">
                  <c:v>1.607954545454545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123472"/>
        <c:axId val="1871125184"/>
      </c:lineChart>
      <c:catAx>
        <c:axId val="18711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25184"/>
        <c:crosses val="autoZero"/>
        <c:auto val="1"/>
        <c:lblAlgn val="ctr"/>
        <c:lblOffset val="100"/>
        <c:noMultiLvlLbl val="0"/>
      </c:catAx>
      <c:valAx>
        <c:axId val="18711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6: Simultaneous FR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3F4-4EFA-AB75-747008046337}"/>
              </c:ext>
            </c:extLst>
          </c:dPt>
          <c:dLbls>
            <c:dLbl>
              <c:idx val="6"/>
              <c:layout>
                <c:manualLayout>
                  <c:x val="-0.0299756658181597"/>
                  <c:y val="-0.03980092111127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F3F4-4EFA-AB75-74700804633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0339242229110898"/>
                  <c:y val="0.006320672180128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F3F4-4EFA-AB75-74700804633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Sheet1!$A$26:$A$33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Sheet1!$B$26:$B$33</c:f>
              <c:numCache>
                <c:formatCode>General</c:formatCode>
                <c:ptCount val="8"/>
                <c:pt idx="0">
                  <c:v>19.0</c:v>
                </c:pt>
                <c:pt idx="1">
                  <c:v>28.0</c:v>
                </c:pt>
                <c:pt idx="2">
                  <c:v>15.0</c:v>
                </c:pt>
                <c:pt idx="3">
                  <c:v>7.0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82-4B43-A6B5-B91F46AC4E0B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F3F4-4EFA-AB75-747008046337}"/>
              </c:ext>
            </c:extLst>
          </c:dPt>
          <c:dLbls>
            <c:dLbl>
              <c:idx val="7"/>
              <c:layout>
                <c:manualLayout>
                  <c:x val="-0.0307542545407094"/>
                  <c:y val="-0.05237953746347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F3F4-4EFA-AB75-747008046337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Sheet1!$A$26:$A$33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Sheet1!$C$26:$C$33</c:f>
              <c:numCache>
                <c:formatCode>General</c:formatCode>
                <c:ptCount val="8"/>
                <c:pt idx="0">
                  <c:v>242.8</c:v>
                </c:pt>
                <c:pt idx="1">
                  <c:v>178.0</c:v>
                </c:pt>
                <c:pt idx="2">
                  <c:v>116.0</c:v>
                </c:pt>
                <c:pt idx="3">
                  <c:v>75.0</c:v>
                </c:pt>
                <c:pt idx="4">
                  <c:v>123.0</c:v>
                </c:pt>
                <c:pt idx="5">
                  <c:v>76.0</c:v>
                </c:pt>
                <c:pt idx="6">
                  <c:v>38.0</c:v>
                </c:pt>
                <c:pt idx="7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82-4B43-A6B5-B91F46AC4E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6171968"/>
        <c:axId val="-2136166496"/>
      </c:lineChart>
      <c:catAx>
        <c:axId val="-213617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Price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66496"/>
        <c:crosses val="autoZero"/>
        <c:auto val="1"/>
        <c:lblAlgn val="ctr"/>
        <c:lblOffset val="100"/>
        <c:noMultiLvlLbl val="0"/>
      </c:catAx>
      <c:valAx>
        <c:axId val="-21361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Rewards Earned/Session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7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 4: Simultaneous FR Increase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Graphs'!$E$80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Graphs'!$D$81:$D$87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'Prpportion Graphs'!$E$81:$E$87</c:f>
              <c:numCache>
                <c:formatCode>General</c:formatCode>
                <c:ptCount val="7"/>
                <c:pt idx="0">
                  <c:v>1.0</c:v>
                </c:pt>
                <c:pt idx="1">
                  <c:v>1.096256684491979</c:v>
                </c:pt>
                <c:pt idx="2">
                  <c:v>1.25668449197861</c:v>
                </c:pt>
                <c:pt idx="3">
                  <c:v>0.374331550802139</c:v>
                </c:pt>
                <c:pt idx="4">
                  <c:v>0.213903743315508</c:v>
                </c:pt>
                <c:pt idx="5">
                  <c:v>0.0267379679144385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Graphs'!$F$80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Graphs'!$D$81:$D$87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'Prpportion Graphs'!$F$81:$F$87</c:f>
              <c:numCache>
                <c:formatCode>General</c:formatCode>
                <c:ptCount val="7"/>
                <c:pt idx="0">
                  <c:v>1.0</c:v>
                </c:pt>
                <c:pt idx="1">
                  <c:v>1.136363636363636</c:v>
                </c:pt>
                <c:pt idx="2">
                  <c:v>0.526315789473684</c:v>
                </c:pt>
                <c:pt idx="3">
                  <c:v>1.022727272727273</c:v>
                </c:pt>
                <c:pt idx="4">
                  <c:v>0.747607655502392</c:v>
                </c:pt>
                <c:pt idx="5">
                  <c:v>0.424641148325359</c:v>
                </c:pt>
                <c:pt idx="6">
                  <c:v>0.299043062200957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661168"/>
        <c:axId val="1837615376"/>
      </c:lineChart>
      <c:catAx>
        <c:axId val="187466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5376"/>
        <c:crosses val="autoZero"/>
        <c:auto val="1"/>
        <c:lblAlgn val="ctr"/>
        <c:lblOffset val="100"/>
        <c:noMultiLvlLbl val="0"/>
      </c:catAx>
      <c:valAx>
        <c:axId val="18376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RAT 6: Simultaneous FR Increase 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'Prpportion Graphs'!$E$89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56-439D-BB74-1316775F3AD0}"/>
              </c:ext>
            </c:extLst>
          </c:dPt>
          <c:cat>
            <c:numRef>
              <c:f>'Prpportion Graphs'!$D$90:$D$97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'Prpportion Graphs'!$E$90:$E$97</c:f>
              <c:numCache>
                <c:formatCode>General</c:formatCode>
                <c:ptCount val="8"/>
                <c:pt idx="0">
                  <c:v>1.0</c:v>
                </c:pt>
                <c:pt idx="1">
                  <c:v>1.473684210526316</c:v>
                </c:pt>
                <c:pt idx="2">
                  <c:v>0.789473684210526</c:v>
                </c:pt>
                <c:pt idx="3">
                  <c:v>0.368421052631579</c:v>
                </c:pt>
                <c:pt idx="4">
                  <c:v>0.105263157894737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6D-48D8-8A2A-8066B21137A8}"/>
            </c:ext>
          </c:extLst>
        </c:ser>
        <c:ser>
          <c:idx val="1"/>
          <c:order val="1"/>
          <c:tx>
            <c:strRef>
              <c:f>'Prpportion Graphs'!$F$89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56-439D-BB74-1316775F3AD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0F56-439D-BB74-1316775F3AD0}"/>
              </c:ext>
            </c:extLst>
          </c:dPt>
          <c:cat>
            <c:numRef>
              <c:f>'Prpportion Graphs'!$D$90:$D$97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'Prpportion Graphs'!$F$90:$F$97</c:f>
              <c:numCache>
                <c:formatCode>General</c:formatCode>
                <c:ptCount val="8"/>
                <c:pt idx="0">
                  <c:v>1.0</c:v>
                </c:pt>
                <c:pt idx="1">
                  <c:v>0.733113673805601</c:v>
                </c:pt>
                <c:pt idx="2">
                  <c:v>0.477759472817133</c:v>
                </c:pt>
                <c:pt idx="3">
                  <c:v>0.308896210873147</c:v>
                </c:pt>
                <c:pt idx="4">
                  <c:v>0.50658978583196</c:v>
                </c:pt>
                <c:pt idx="5">
                  <c:v>0.313014827018122</c:v>
                </c:pt>
                <c:pt idx="6">
                  <c:v>0.156507413509061</c:v>
                </c:pt>
                <c:pt idx="7">
                  <c:v>0.0535420098846787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6D-48D8-8A2A-8066B21137A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6318592"/>
        <c:axId val="1845290192"/>
      </c:lineChart>
      <c:catAx>
        <c:axId val="18763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Rewards Earned/Session at FR Price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290192"/>
        <c:crosses val="autoZero"/>
        <c:auto val="1"/>
        <c:lblAlgn val="ctr"/>
        <c:lblOffset val="100"/>
        <c:noMultiLvlLbl val="0"/>
      </c:catAx>
      <c:valAx>
        <c:axId val="18452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Proportion Rew/BL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4: RESPONSES PER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food+'!$H$2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 food+'!$H$3:$H$20</c:f>
              <c:numCache>
                <c:formatCode>General</c:formatCode>
                <c:ptCount val="18"/>
                <c:pt idx="0">
                  <c:v>43.0</c:v>
                </c:pt>
                <c:pt idx="1">
                  <c:v>38.0</c:v>
                </c:pt>
                <c:pt idx="2">
                  <c:v>25.0</c:v>
                </c:pt>
                <c:pt idx="3">
                  <c:v>31.0</c:v>
                </c:pt>
                <c:pt idx="4">
                  <c:v>10.0</c:v>
                </c:pt>
                <c:pt idx="5">
                  <c:v>12.0</c:v>
                </c:pt>
                <c:pt idx="6">
                  <c:v>18.0</c:v>
                </c:pt>
                <c:pt idx="7">
                  <c:v>18.0</c:v>
                </c:pt>
                <c:pt idx="8">
                  <c:v>27.0</c:v>
                </c:pt>
                <c:pt idx="9">
                  <c:v>26.0</c:v>
                </c:pt>
                <c:pt idx="10">
                  <c:v>20.2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21.0</c:v>
                </c:pt>
                <c:pt idx="15">
                  <c:v>15.0</c:v>
                </c:pt>
                <c:pt idx="16">
                  <c:v>26.0</c:v>
                </c:pt>
                <c:pt idx="17">
                  <c:v>55.0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5-43C4-BC31-9B26C5AF7BA6}"/>
            </c:ext>
          </c:extLst>
        </c:ser>
        <c:ser>
          <c:idx val="1"/>
          <c:order val="1"/>
          <c:tx>
            <c:strRef>
              <c:f>'demand food+'!$J$2</c:f>
              <c:strCache>
                <c:ptCount val="1"/>
                <c:pt idx="0">
                  <c:v>Food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D84-4E22-9D30-E352E969089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D84-4E22-9D30-E352E96908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 food+'!$J$3:$J$20</c:f>
              <c:numCache>
                <c:formatCode>General</c:formatCode>
                <c:ptCount val="18"/>
                <c:pt idx="0">
                  <c:v>129.0</c:v>
                </c:pt>
                <c:pt idx="1">
                  <c:v>152.0</c:v>
                </c:pt>
                <c:pt idx="2">
                  <c:v>216.0</c:v>
                </c:pt>
                <c:pt idx="3">
                  <c:v>189.0</c:v>
                </c:pt>
                <c:pt idx="4">
                  <c:v>263.0</c:v>
                </c:pt>
                <c:pt idx="5">
                  <c:v>253.0</c:v>
                </c:pt>
                <c:pt idx="6">
                  <c:v>243.0</c:v>
                </c:pt>
                <c:pt idx="7">
                  <c:v>245.0</c:v>
                </c:pt>
                <c:pt idx="8">
                  <c:v>204.0</c:v>
                </c:pt>
                <c:pt idx="9">
                  <c:v>209.0</c:v>
                </c:pt>
                <c:pt idx="10">
                  <c:v>210.3</c:v>
                </c:pt>
                <c:pt idx="11">
                  <c:v>218.0</c:v>
                </c:pt>
                <c:pt idx="12">
                  <c:v>206.0</c:v>
                </c:pt>
                <c:pt idx="13">
                  <c:v>151.0</c:v>
                </c:pt>
                <c:pt idx="14">
                  <c:v>70.0</c:v>
                </c:pt>
                <c:pt idx="15">
                  <c:v>54.0</c:v>
                </c:pt>
                <c:pt idx="16">
                  <c:v>21.0</c:v>
                </c:pt>
                <c:pt idx="17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5-43C4-BC31-9B26C5AF7B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4052384"/>
        <c:axId val="-2134049136"/>
      </c:lineChart>
      <c:catAx>
        <c:axId val="-21340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49136"/>
        <c:crosses val="autoZero"/>
        <c:auto val="1"/>
        <c:lblAlgn val="ctr"/>
        <c:lblOffset val="100"/>
        <c:noMultiLvlLbl val="0"/>
      </c:catAx>
      <c:valAx>
        <c:axId val="-21340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5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6: RESPONSES PER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food+'!$M$2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('demand food+'!$M$3:$M$17,'demand food+'!$M$19:$M$20)</c:f>
              <c:numCache>
                <c:formatCode>General</c:formatCode>
                <c:ptCount val="17"/>
                <c:pt idx="0">
                  <c:v>73.0</c:v>
                </c:pt>
                <c:pt idx="1">
                  <c:v>32.0</c:v>
                </c:pt>
                <c:pt idx="2">
                  <c:v>32.0</c:v>
                </c:pt>
                <c:pt idx="3">
                  <c:v>20.0</c:v>
                </c:pt>
                <c:pt idx="4">
                  <c:v>26.0</c:v>
                </c:pt>
                <c:pt idx="5">
                  <c:v>27.0</c:v>
                </c:pt>
                <c:pt idx="6">
                  <c:v>40.0</c:v>
                </c:pt>
                <c:pt idx="7">
                  <c:v>16.0</c:v>
                </c:pt>
                <c:pt idx="8">
                  <c:v>20.0</c:v>
                </c:pt>
                <c:pt idx="9">
                  <c:v>20.0</c:v>
                </c:pt>
                <c:pt idx="10">
                  <c:v>24.6</c:v>
                </c:pt>
                <c:pt idx="11">
                  <c:v>23.0</c:v>
                </c:pt>
                <c:pt idx="12">
                  <c:v>24.0</c:v>
                </c:pt>
                <c:pt idx="13">
                  <c:v>35.0</c:v>
                </c:pt>
                <c:pt idx="14">
                  <c:v>35.0</c:v>
                </c:pt>
                <c:pt idx="15">
                  <c:v>72.0</c:v>
                </c:pt>
                <c:pt idx="16">
                  <c:v>55.0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8A-421A-BBEE-4EA81F3B0517}"/>
            </c:ext>
          </c:extLst>
        </c:ser>
        <c:ser>
          <c:idx val="1"/>
          <c:order val="1"/>
          <c:tx>
            <c:strRef>
              <c:f>'demand food+'!$O$2</c:f>
              <c:strCache>
                <c:ptCount val="1"/>
                <c:pt idx="0">
                  <c:v>Food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CB6E-4489-8B93-B300D86FDC07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6E-4489-8B93-B300D86FDC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('demand food+'!$O$3:$O$17,'demand food+'!$O$19:$O$20)</c:f>
              <c:numCache>
                <c:formatCode>General</c:formatCode>
                <c:ptCount val="17"/>
                <c:pt idx="0">
                  <c:v>53.0</c:v>
                </c:pt>
                <c:pt idx="1">
                  <c:v>127.0</c:v>
                </c:pt>
                <c:pt idx="2">
                  <c:v>156.0</c:v>
                </c:pt>
                <c:pt idx="3">
                  <c:v>184.0</c:v>
                </c:pt>
                <c:pt idx="4">
                  <c:v>180.0</c:v>
                </c:pt>
                <c:pt idx="5">
                  <c:v>181.0</c:v>
                </c:pt>
                <c:pt idx="6">
                  <c:v>179.0</c:v>
                </c:pt>
                <c:pt idx="7">
                  <c:v>255.0</c:v>
                </c:pt>
                <c:pt idx="8">
                  <c:v>232.0</c:v>
                </c:pt>
                <c:pt idx="9">
                  <c:v>221.0</c:v>
                </c:pt>
                <c:pt idx="10">
                  <c:v>176.8</c:v>
                </c:pt>
                <c:pt idx="11">
                  <c:v>194.0</c:v>
                </c:pt>
                <c:pt idx="12">
                  <c:v>166.0</c:v>
                </c:pt>
                <c:pt idx="13">
                  <c:v>93.0</c:v>
                </c:pt>
                <c:pt idx="14">
                  <c:v>54.0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8A-421A-BBEE-4EA81F3B05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3388368"/>
        <c:axId val="-2133385120"/>
      </c:lineChart>
      <c:catAx>
        <c:axId val="-21333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85120"/>
        <c:crosses val="autoZero"/>
        <c:auto val="1"/>
        <c:lblAlgn val="ctr"/>
        <c:lblOffset val="100"/>
        <c:noMultiLvlLbl val="0"/>
      </c:catAx>
      <c:valAx>
        <c:axId val="-213338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3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8: RESPONSES PER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food+'!$R$2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 food+'!$R$3:$R$20</c:f>
              <c:numCache>
                <c:formatCode>General</c:formatCode>
                <c:ptCount val="18"/>
                <c:pt idx="0">
                  <c:v>16.0</c:v>
                </c:pt>
                <c:pt idx="1">
                  <c:v>17.0</c:v>
                </c:pt>
                <c:pt idx="2">
                  <c:v>16.0</c:v>
                </c:pt>
                <c:pt idx="3">
                  <c:v>13.0</c:v>
                </c:pt>
                <c:pt idx="4">
                  <c:v>30.0</c:v>
                </c:pt>
                <c:pt idx="5">
                  <c:v>17.0</c:v>
                </c:pt>
                <c:pt idx="6">
                  <c:v>23.0</c:v>
                </c:pt>
                <c:pt idx="7">
                  <c:v>14.0</c:v>
                </c:pt>
                <c:pt idx="8">
                  <c:v>23.0</c:v>
                </c:pt>
                <c:pt idx="9">
                  <c:v>21.0</c:v>
                </c:pt>
                <c:pt idx="10">
                  <c:v>19.6</c:v>
                </c:pt>
                <c:pt idx="11">
                  <c:v>12.0</c:v>
                </c:pt>
                <c:pt idx="12">
                  <c:v>15.0</c:v>
                </c:pt>
                <c:pt idx="13">
                  <c:v>26.0</c:v>
                </c:pt>
                <c:pt idx="14">
                  <c:v>7.0</c:v>
                </c:pt>
                <c:pt idx="15">
                  <c:v>22.0</c:v>
                </c:pt>
                <c:pt idx="16">
                  <c:v>33.0</c:v>
                </c:pt>
                <c:pt idx="17">
                  <c:v>42.0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D8-4D12-A9CC-59368CA43D68}"/>
            </c:ext>
          </c:extLst>
        </c:ser>
        <c:ser>
          <c:idx val="1"/>
          <c:order val="1"/>
          <c:tx>
            <c:strRef>
              <c:f>'demand food+'!$T$2</c:f>
              <c:strCache>
                <c:ptCount val="1"/>
                <c:pt idx="0">
                  <c:v>Food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 food+'!$T$3:$T$20</c:f>
              <c:numCache>
                <c:formatCode>General</c:formatCode>
                <c:ptCount val="18"/>
                <c:pt idx="0">
                  <c:v>114.0</c:v>
                </c:pt>
                <c:pt idx="1">
                  <c:v>128.0</c:v>
                </c:pt>
                <c:pt idx="2">
                  <c:v>154.0</c:v>
                </c:pt>
                <c:pt idx="3">
                  <c:v>154.0</c:v>
                </c:pt>
                <c:pt idx="4">
                  <c:v>108.0</c:v>
                </c:pt>
                <c:pt idx="5">
                  <c:v>134.0</c:v>
                </c:pt>
                <c:pt idx="6">
                  <c:v>127.0</c:v>
                </c:pt>
                <c:pt idx="7">
                  <c:v>168.0</c:v>
                </c:pt>
                <c:pt idx="8">
                  <c:v>192.0</c:v>
                </c:pt>
                <c:pt idx="9">
                  <c:v>133.0</c:v>
                </c:pt>
                <c:pt idx="10">
                  <c:v>150.8</c:v>
                </c:pt>
                <c:pt idx="11">
                  <c:v>169.0</c:v>
                </c:pt>
                <c:pt idx="12">
                  <c:v>130.0</c:v>
                </c:pt>
                <c:pt idx="13">
                  <c:v>102.0</c:v>
                </c:pt>
                <c:pt idx="14">
                  <c:v>79.0</c:v>
                </c:pt>
                <c:pt idx="15">
                  <c:v>49.0</c:v>
                </c:pt>
                <c:pt idx="16">
                  <c:v>3.0</c:v>
                </c:pt>
                <c:pt idx="1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D8-4D12-A9CC-59368CA43D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4929536"/>
        <c:axId val="-2134926224"/>
      </c:lineChart>
      <c:catAx>
        <c:axId val="-21349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926224"/>
        <c:crosses val="autoZero"/>
        <c:auto val="1"/>
        <c:lblAlgn val="ctr"/>
        <c:lblOffset val="100"/>
        <c:noMultiLvlLbl val="0"/>
      </c:catAx>
      <c:valAx>
        <c:axId val="-21349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92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1: FR (orange) v. SR 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food+'!$C$2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 food+'!$C$8:$C$20</c:f>
              <c:numCache>
                <c:formatCode>General</c:formatCode>
                <c:ptCount val="13"/>
                <c:pt idx="0">
                  <c:v>12.0</c:v>
                </c:pt>
                <c:pt idx="1">
                  <c:v>23.0</c:v>
                </c:pt>
                <c:pt idx="2">
                  <c:v>17.0</c:v>
                </c:pt>
                <c:pt idx="3">
                  <c:v>12.0</c:v>
                </c:pt>
                <c:pt idx="4">
                  <c:v>18.0</c:v>
                </c:pt>
                <c:pt idx="5">
                  <c:v>19.0</c:v>
                </c:pt>
                <c:pt idx="6">
                  <c:v>17.0</c:v>
                </c:pt>
                <c:pt idx="7">
                  <c:v>16.6</c:v>
                </c:pt>
                <c:pt idx="8">
                  <c:v>23.0</c:v>
                </c:pt>
                <c:pt idx="9">
                  <c:v>23.0</c:v>
                </c:pt>
                <c:pt idx="10">
                  <c:v>24.0</c:v>
                </c:pt>
                <c:pt idx="11">
                  <c:v>33.0</c:v>
                </c:pt>
                <c:pt idx="12">
                  <c:v>27.0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A9-4ADD-A388-35B2D75F6C31}"/>
            </c:ext>
          </c:extLst>
        </c:ser>
        <c:ser>
          <c:idx val="1"/>
          <c:order val="1"/>
          <c:tx>
            <c:strRef>
              <c:f>'demand food+'!$E$2</c:f>
              <c:strCache>
                <c:ptCount val="1"/>
                <c:pt idx="0">
                  <c:v>Food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946-4C65-A5C6-DBD8DC93DDB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946-4C65-A5C6-DBD8DC93DD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'demand food+'!$E$8:$E$20</c:f>
              <c:numCache>
                <c:formatCode>General</c:formatCode>
                <c:ptCount val="13"/>
                <c:pt idx="0">
                  <c:v>63.0</c:v>
                </c:pt>
                <c:pt idx="1">
                  <c:v>82.0</c:v>
                </c:pt>
                <c:pt idx="2">
                  <c:v>116.0</c:v>
                </c:pt>
                <c:pt idx="3">
                  <c:v>109.0</c:v>
                </c:pt>
                <c:pt idx="4">
                  <c:v>111.0</c:v>
                </c:pt>
                <c:pt idx="5">
                  <c:v>94.0</c:v>
                </c:pt>
                <c:pt idx="6">
                  <c:v>104.0</c:v>
                </c:pt>
                <c:pt idx="7">
                  <c:v>106.8</c:v>
                </c:pt>
                <c:pt idx="8">
                  <c:v>106.0</c:v>
                </c:pt>
                <c:pt idx="9">
                  <c:v>83.0</c:v>
                </c:pt>
                <c:pt idx="10">
                  <c:v>76.0</c:v>
                </c:pt>
                <c:pt idx="11">
                  <c:v>36.0</c:v>
                </c:pt>
                <c:pt idx="12">
                  <c:v>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A9-4ADD-A388-35B2D75F6C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5704672"/>
        <c:axId val="-2135707936"/>
      </c:lineChart>
      <c:catAx>
        <c:axId val="-21357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07936"/>
        <c:crosses val="autoZero"/>
        <c:auto val="1"/>
        <c:lblAlgn val="ctr"/>
        <c:lblOffset val="100"/>
        <c:noMultiLvlLbl val="0"/>
      </c:catAx>
      <c:valAx>
        <c:axId val="-21357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7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food+'!$C$1:$C$2</c:f>
              <c:strCache>
                <c:ptCount val="2"/>
                <c:pt idx="0">
                  <c:v>R2</c:v>
                </c:pt>
                <c:pt idx="1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'demand food+'!$C$3:$C$20</c:f>
              <c:numCache>
                <c:formatCode>General</c:formatCode>
                <c:ptCount val="18"/>
                <c:pt idx="0">
                  <c:v>4.0</c:v>
                </c:pt>
                <c:pt idx="1">
                  <c:v>14.0</c:v>
                </c:pt>
                <c:pt idx="2">
                  <c:v>18.0</c:v>
                </c:pt>
                <c:pt idx="3">
                  <c:v>17.0</c:v>
                </c:pt>
                <c:pt idx="4">
                  <c:v>22.0</c:v>
                </c:pt>
                <c:pt idx="5">
                  <c:v>12.0</c:v>
                </c:pt>
                <c:pt idx="6">
                  <c:v>23.0</c:v>
                </c:pt>
                <c:pt idx="7">
                  <c:v>17.0</c:v>
                </c:pt>
                <c:pt idx="8">
                  <c:v>12.0</c:v>
                </c:pt>
                <c:pt idx="9">
                  <c:v>18.0</c:v>
                </c:pt>
                <c:pt idx="10">
                  <c:v>19.0</c:v>
                </c:pt>
                <c:pt idx="11">
                  <c:v>17.0</c:v>
                </c:pt>
                <c:pt idx="12">
                  <c:v>16.6</c:v>
                </c:pt>
                <c:pt idx="13">
                  <c:v>23.0</c:v>
                </c:pt>
                <c:pt idx="14">
                  <c:v>23.0</c:v>
                </c:pt>
                <c:pt idx="15">
                  <c:v>24.0</c:v>
                </c:pt>
                <c:pt idx="16">
                  <c:v>33.0</c:v>
                </c:pt>
                <c:pt idx="17">
                  <c:v>27.0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EB-4D18-9C88-2ECA5C3D4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14208"/>
        <c:axId val="-2136011104"/>
      </c:lineChart>
      <c:catAx>
        <c:axId val="-213601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11104"/>
        <c:crosses val="autoZero"/>
        <c:auto val="1"/>
        <c:lblAlgn val="ctr"/>
        <c:lblOffset val="100"/>
        <c:noMultiLvlLbl val="0"/>
      </c:catAx>
      <c:valAx>
        <c:axId val="-21360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food+'!$H$1:$H$2</c:f>
              <c:strCache>
                <c:ptCount val="2"/>
                <c:pt idx="0">
                  <c:v>R4</c:v>
                </c:pt>
                <c:pt idx="1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'demand food+'!$H$3:$H$20</c:f>
              <c:numCache>
                <c:formatCode>General</c:formatCode>
                <c:ptCount val="18"/>
                <c:pt idx="0">
                  <c:v>43.0</c:v>
                </c:pt>
                <c:pt idx="1">
                  <c:v>38.0</c:v>
                </c:pt>
                <c:pt idx="2">
                  <c:v>25.0</c:v>
                </c:pt>
                <c:pt idx="3">
                  <c:v>31.0</c:v>
                </c:pt>
                <c:pt idx="4">
                  <c:v>10.0</c:v>
                </c:pt>
                <c:pt idx="5">
                  <c:v>12.0</c:v>
                </c:pt>
                <c:pt idx="6">
                  <c:v>18.0</c:v>
                </c:pt>
                <c:pt idx="7">
                  <c:v>18.0</c:v>
                </c:pt>
                <c:pt idx="8">
                  <c:v>27.0</c:v>
                </c:pt>
                <c:pt idx="9">
                  <c:v>26.0</c:v>
                </c:pt>
                <c:pt idx="10">
                  <c:v>20.2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21.0</c:v>
                </c:pt>
                <c:pt idx="15">
                  <c:v>15.0</c:v>
                </c:pt>
                <c:pt idx="16">
                  <c:v>26.0</c:v>
                </c:pt>
                <c:pt idx="17">
                  <c:v>55.0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16-4A26-801D-F94902E1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084272"/>
        <c:axId val="-2138994560"/>
      </c:lineChart>
      <c:catAx>
        <c:axId val="-213408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94560"/>
        <c:crosses val="autoZero"/>
        <c:auto val="1"/>
        <c:lblAlgn val="ctr"/>
        <c:lblOffset val="100"/>
        <c:noMultiLvlLbl val="0"/>
      </c:catAx>
      <c:valAx>
        <c:axId val="-21389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08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food+'!$M$1:$M$2</c:f>
              <c:strCache>
                <c:ptCount val="2"/>
                <c:pt idx="0">
                  <c:v>R6</c:v>
                </c:pt>
                <c:pt idx="1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'demand food+'!$M$3:$M$20</c:f>
              <c:numCache>
                <c:formatCode>General</c:formatCode>
                <c:ptCount val="18"/>
                <c:pt idx="0">
                  <c:v>73.0</c:v>
                </c:pt>
                <c:pt idx="1">
                  <c:v>32.0</c:v>
                </c:pt>
                <c:pt idx="2">
                  <c:v>32.0</c:v>
                </c:pt>
                <c:pt idx="3">
                  <c:v>20.0</c:v>
                </c:pt>
                <c:pt idx="4">
                  <c:v>26.0</c:v>
                </c:pt>
                <c:pt idx="5">
                  <c:v>27.0</c:v>
                </c:pt>
                <c:pt idx="6">
                  <c:v>40.0</c:v>
                </c:pt>
                <c:pt idx="7">
                  <c:v>16.0</c:v>
                </c:pt>
                <c:pt idx="8">
                  <c:v>20.0</c:v>
                </c:pt>
                <c:pt idx="9">
                  <c:v>20.0</c:v>
                </c:pt>
                <c:pt idx="10">
                  <c:v>24.6</c:v>
                </c:pt>
                <c:pt idx="11">
                  <c:v>23.0</c:v>
                </c:pt>
                <c:pt idx="12">
                  <c:v>24.0</c:v>
                </c:pt>
                <c:pt idx="13">
                  <c:v>35.0</c:v>
                </c:pt>
                <c:pt idx="14">
                  <c:v>35.0</c:v>
                </c:pt>
                <c:pt idx="15">
                  <c:v>28.0</c:v>
                </c:pt>
                <c:pt idx="16">
                  <c:v>72.0</c:v>
                </c:pt>
                <c:pt idx="17">
                  <c:v>55.0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C8-4F07-B9E4-5EBED7F7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28464"/>
        <c:axId val="-2131425360"/>
      </c:lineChart>
      <c:catAx>
        <c:axId val="-213142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25360"/>
        <c:crosses val="autoZero"/>
        <c:auto val="1"/>
        <c:lblAlgn val="ctr"/>
        <c:lblOffset val="100"/>
        <c:noMultiLvlLbl val="0"/>
      </c:catAx>
      <c:valAx>
        <c:axId val="-21314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food+'!$R$1:$R$2</c:f>
              <c:strCache>
                <c:ptCount val="2"/>
                <c:pt idx="0">
                  <c:v>R8</c:v>
                </c:pt>
                <c:pt idx="1">
                  <c:v>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'demand food+'!$R$3:$R$20</c:f>
              <c:numCache>
                <c:formatCode>General</c:formatCode>
                <c:ptCount val="18"/>
                <c:pt idx="0">
                  <c:v>16.0</c:v>
                </c:pt>
                <c:pt idx="1">
                  <c:v>17.0</c:v>
                </c:pt>
                <c:pt idx="2">
                  <c:v>16.0</c:v>
                </c:pt>
                <c:pt idx="3">
                  <c:v>13.0</c:v>
                </c:pt>
                <c:pt idx="4">
                  <c:v>30.0</c:v>
                </c:pt>
                <c:pt idx="5">
                  <c:v>17.0</c:v>
                </c:pt>
                <c:pt idx="6">
                  <c:v>23.0</c:v>
                </c:pt>
                <c:pt idx="7">
                  <c:v>14.0</c:v>
                </c:pt>
                <c:pt idx="8">
                  <c:v>23.0</c:v>
                </c:pt>
                <c:pt idx="9">
                  <c:v>21.0</c:v>
                </c:pt>
                <c:pt idx="10">
                  <c:v>19.6</c:v>
                </c:pt>
                <c:pt idx="11">
                  <c:v>12.0</c:v>
                </c:pt>
                <c:pt idx="12">
                  <c:v>15.0</c:v>
                </c:pt>
                <c:pt idx="13">
                  <c:v>26.0</c:v>
                </c:pt>
                <c:pt idx="14">
                  <c:v>7.0</c:v>
                </c:pt>
                <c:pt idx="15">
                  <c:v>22.0</c:v>
                </c:pt>
                <c:pt idx="16">
                  <c:v>33.0</c:v>
                </c:pt>
                <c:pt idx="17">
                  <c:v>42.0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A7-48EB-B850-7CE0E0D2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401520"/>
        <c:axId val="-2131398416"/>
      </c:lineChart>
      <c:catAx>
        <c:axId val="-213140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98416"/>
        <c:crosses val="autoZero"/>
        <c:auto val="1"/>
        <c:lblAlgn val="ctr"/>
        <c:lblOffset val="100"/>
        <c:noMultiLvlLbl val="0"/>
      </c:catAx>
      <c:valAx>
        <c:axId val="-21313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0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>
                <a:latin typeface="+mn-lt"/>
              </a:rPr>
              <a:t>RAT 4: Food FR Increase</a:t>
            </a:r>
          </a:p>
        </c:rich>
      </c:tx>
      <c:layout>
        <c:manualLayout>
          <c:xMode val="edge"/>
          <c:yMode val="edge"/>
          <c:x val="0.316530674625896"/>
          <c:y val="0.0254777070063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1555258809"/>
          <c:y val="0.186555795820051"/>
          <c:w val="0.835791724864801"/>
          <c:h val="0.61808416565379"/>
        </c:manualLayout>
      </c:layout>
      <c:lineChart>
        <c:grouping val="standar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F5F-4815-A244-F45989A98BF0}"/>
              </c:ext>
            </c:extLst>
          </c:dPt>
          <c:dLbls>
            <c:dLbl>
              <c:idx val="5"/>
              <c:layout>
                <c:manualLayout>
                  <c:x val="-0.0366066341811028"/>
                  <c:y val="-0.04218899114225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F5F-4815-A244-F45989A98BF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[1]Sheet1!$B$3:$B$11</c:f>
              <c:numCache>
                <c:formatCode>General</c:formatCode>
                <c:ptCount val="9"/>
                <c:pt idx="0">
                  <c:v>20.2</c:v>
                </c:pt>
                <c:pt idx="1">
                  <c:v>20.0</c:v>
                </c:pt>
                <c:pt idx="2">
                  <c:v>20.0</c:v>
                </c:pt>
                <c:pt idx="3">
                  <c:v>20.0</c:v>
                </c:pt>
                <c:pt idx="4">
                  <c:v>21.0</c:v>
                </c:pt>
                <c:pt idx="5">
                  <c:v>15.0</c:v>
                </c:pt>
                <c:pt idx="6">
                  <c:v>26.0</c:v>
                </c:pt>
                <c:pt idx="7">
                  <c:v>55.0</c:v>
                </c:pt>
                <c:pt idx="8">
                  <c:v>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5F-4815-A244-F45989A98BF0}"/>
            </c:ext>
          </c:extLst>
        </c:ser>
        <c:ser>
          <c:idx val="1"/>
          <c:order val="1"/>
          <c:tx>
            <c:strRef>
              <c:f>[1]Sheet1!$C$2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F5F-4815-A244-F45989A98BF0}"/>
              </c:ext>
            </c:extLst>
          </c:dPt>
          <c:dLbls>
            <c:dLbl>
              <c:idx val="1"/>
              <c:layout>
                <c:manualLayout>
                  <c:x val="-0.0399392438362815"/>
                  <c:y val="-0.042188991142254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F5F-4815-A244-F45989A98BF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496246406466444"/>
                  <c:y val="0.02447769885483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F5F-4815-A244-F45989A98BF0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[1]Sheet1!$A$3:$A$11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[1]Sheet1!$C$3:$C$11</c:f>
              <c:numCache>
                <c:formatCode>General</c:formatCode>
                <c:ptCount val="9"/>
                <c:pt idx="0">
                  <c:v>210.3</c:v>
                </c:pt>
                <c:pt idx="1">
                  <c:v>218.0</c:v>
                </c:pt>
                <c:pt idx="2">
                  <c:v>206.0</c:v>
                </c:pt>
                <c:pt idx="3">
                  <c:v>151.0</c:v>
                </c:pt>
                <c:pt idx="4">
                  <c:v>70.0</c:v>
                </c:pt>
                <c:pt idx="5">
                  <c:v>54.0</c:v>
                </c:pt>
                <c:pt idx="6">
                  <c:v>21.0</c:v>
                </c:pt>
                <c:pt idx="7">
                  <c:v>1.0</c:v>
                </c:pt>
                <c:pt idx="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F5F-4815-A244-F45989A98B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5119456"/>
        <c:axId val="-2136149792"/>
      </c:lineChart>
      <c:catAx>
        <c:axId val="-213511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49792"/>
        <c:crosses val="autoZero"/>
        <c:auto val="1"/>
        <c:lblAlgn val="ctr"/>
        <c:lblOffset val="100"/>
        <c:noMultiLvlLbl val="0"/>
      </c:catAx>
      <c:valAx>
        <c:axId val="-21361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Rewards Earned/Session</a:t>
                </a:r>
              </a:p>
            </c:rich>
          </c:tx>
          <c:layout>
            <c:manualLayout>
              <c:xMode val="edge"/>
              <c:yMode val="edge"/>
              <c:x val="0.0285899935022742"/>
              <c:y val="0.173222457820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1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6: Total Responses Per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RAT6'!$E$7</c:f>
              <c:strCache>
                <c:ptCount val="1"/>
                <c:pt idx="0">
                  <c:v>SR+ Resp.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RAT6'!$E$8:$E$13</c:f>
              <c:numCache>
                <c:formatCode>General</c:formatCode>
                <c:ptCount val="6"/>
                <c:pt idx="0">
                  <c:v>10.6</c:v>
                </c:pt>
                <c:pt idx="2">
                  <c:v>12.0</c:v>
                </c:pt>
                <c:pt idx="3">
                  <c:v>28.0</c:v>
                </c:pt>
                <c:pt idx="4">
                  <c:v>34.0</c:v>
                </c:pt>
                <c:pt idx="5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B8-4249-A33C-094DD6E9037B}"/>
            </c:ext>
          </c:extLst>
        </c:ser>
        <c:ser>
          <c:idx val="1"/>
          <c:order val="1"/>
          <c:tx>
            <c:strRef>
              <c:f>'SR+ Increase RAT6'!$F$7</c:f>
              <c:strCache>
                <c:ptCount val="1"/>
                <c:pt idx="0">
                  <c:v>FR+ Resp.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RAT6'!$F$8:$F$13</c:f>
              <c:numCache>
                <c:formatCode>General</c:formatCode>
                <c:ptCount val="6"/>
                <c:pt idx="0">
                  <c:v>191.2</c:v>
                </c:pt>
                <c:pt idx="2">
                  <c:v>219.0</c:v>
                </c:pt>
                <c:pt idx="3">
                  <c:v>143.0</c:v>
                </c:pt>
                <c:pt idx="4">
                  <c:v>190.0</c:v>
                </c:pt>
                <c:pt idx="5">
                  <c:v>165.0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B8-4249-A33C-094DD6E903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3881296"/>
        <c:axId val="-2133877984"/>
      </c:lineChart>
      <c:catAx>
        <c:axId val="-21338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77984"/>
        <c:crosses val="autoZero"/>
        <c:auto val="1"/>
        <c:lblAlgn val="ctr"/>
        <c:lblOffset val="100"/>
        <c:noMultiLvlLbl val="0"/>
      </c:catAx>
      <c:valAx>
        <c:axId val="-21338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6: Total Reward per Session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RAT6'!$G$7</c:f>
              <c:strCache>
                <c:ptCount val="1"/>
                <c:pt idx="0">
                  <c:v>SR+ Rew.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RAT6'!$G$8:$G$13</c:f>
              <c:numCache>
                <c:formatCode>General</c:formatCode>
                <c:ptCount val="6"/>
                <c:pt idx="0">
                  <c:v>10.6</c:v>
                </c:pt>
                <c:pt idx="2">
                  <c:v>6.0</c:v>
                </c:pt>
                <c:pt idx="3">
                  <c:v>7.0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65-40D8-9271-86552856B804}"/>
            </c:ext>
          </c:extLst>
        </c:ser>
        <c:ser>
          <c:idx val="1"/>
          <c:order val="1"/>
          <c:tx>
            <c:strRef>
              <c:f>'SR+ Increase RAT6'!$H$7</c:f>
              <c:strCache>
                <c:ptCount val="1"/>
                <c:pt idx="0">
                  <c:v>FR+ Rew.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RAT6'!$H$8:$H$13</c:f>
              <c:numCache>
                <c:formatCode>General</c:formatCode>
                <c:ptCount val="6"/>
                <c:pt idx="0">
                  <c:v>190.4</c:v>
                </c:pt>
                <c:pt idx="2">
                  <c:v>219.0</c:v>
                </c:pt>
                <c:pt idx="3">
                  <c:v>143.0</c:v>
                </c:pt>
                <c:pt idx="4">
                  <c:v>190.0</c:v>
                </c:pt>
                <c:pt idx="5">
                  <c:v>165.0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65-40D8-9271-86552856B8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5999056"/>
        <c:axId val="-2135995744"/>
      </c:lineChart>
      <c:catAx>
        <c:axId val="-213599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995744"/>
        <c:crosses val="autoZero"/>
        <c:auto val="1"/>
        <c:lblAlgn val="ctr"/>
        <c:lblOffset val="100"/>
        <c:noMultiLvlLbl val="0"/>
      </c:catAx>
      <c:valAx>
        <c:axId val="-21359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99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1: Total Food and Social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RAT1'!$G$29</c:f>
              <c:strCache>
                <c:ptCount val="1"/>
                <c:pt idx="0">
                  <c:v>SR+ Rew.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RAT1'!$G$30:$G$35</c:f>
              <c:numCache>
                <c:formatCode>General</c:formatCode>
                <c:ptCount val="6"/>
                <c:pt idx="0">
                  <c:v>18.5</c:v>
                </c:pt>
                <c:pt idx="2">
                  <c:v>18.0</c:v>
                </c:pt>
                <c:pt idx="3">
                  <c:v>18.0</c:v>
                </c:pt>
                <c:pt idx="4">
                  <c:v>9.0</c:v>
                </c:pt>
                <c:pt idx="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D-4313-B67D-52C0BF08D5FD}"/>
            </c:ext>
          </c:extLst>
        </c:ser>
        <c:ser>
          <c:idx val="1"/>
          <c:order val="1"/>
          <c:tx>
            <c:strRef>
              <c:f>'SR+ Increase RAT1'!$H$29</c:f>
              <c:strCache>
                <c:ptCount val="1"/>
                <c:pt idx="0">
                  <c:v>FR+ Rew.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RAT1'!$H$30:$H$35</c:f>
              <c:numCache>
                <c:formatCode>General</c:formatCode>
                <c:ptCount val="6"/>
                <c:pt idx="0">
                  <c:v>162.5</c:v>
                </c:pt>
                <c:pt idx="2">
                  <c:v>196.0</c:v>
                </c:pt>
                <c:pt idx="3">
                  <c:v>181.0</c:v>
                </c:pt>
                <c:pt idx="4">
                  <c:v>186.0</c:v>
                </c:pt>
                <c:pt idx="5">
                  <c:v>212.0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D-4313-B67D-52C0BF08D5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3242912"/>
        <c:axId val="-2133239600"/>
      </c:lineChart>
      <c:catAx>
        <c:axId val="-213324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39600"/>
        <c:crosses val="autoZero"/>
        <c:auto val="1"/>
        <c:lblAlgn val="ctr"/>
        <c:lblOffset val="100"/>
        <c:noMultiLvlLbl val="0"/>
      </c:catAx>
      <c:valAx>
        <c:axId val="-21332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4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1: Total Food and Social Responses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RAT1'!$E$29</c:f>
              <c:strCache>
                <c:ptCount val="1"/>
                <c:pt idx="0">
                  <c:v>SR+ Resp.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RAT1'!$E$30:$E$35</c:f>
              <c:numCache>
                <c:formatCode>General</c:formatCode>
                <c:ptCount val="6"/>
                <c:pt idx="0">
                  <c:v>18.5</c:v>
                </c:pt>
                <c:pt idx="2">
                  <c:v>36.0</c:v>
                </c:pt>
                <c:pt idx="3">
                  <c:v>75.0</c:v>
                </c:pt>
                <c:pt idx="4">
                  <c:v>90.0</c:v>
                </c:pt>
                <c:pt idx="5">
                  <c:v>21.0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9E-489C-8EB1-3C0D9DED2DE4}"/>
            </c:ext>
          </c:extLst>
        </c:ser>
        <c:ser>
          <c:idx val="1"/>
          <c:order val="1"/>
          <c:tx>
            <c:strRef>
              <c:f>'SR+ Increase RAT1'!$F$29</c:f>
              <c:strCache>
                <c:ptCount val="1"/>
                <c:pt idx="0">
                  <c:v>FR+ Resp.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RAT1'!$F$30:$F$35</c:f>
              <c:numCache>
                <c:formatCode>General</c:formatCode>
                <c:ptCount val="6"/>
                <c:pt idx="0">
                  <c:v>162.8333333333333</c:v>
                </c:pt>
                <c:pt idx="2">
                  <c:v>196.0</c:v>
                </c:pt>
                <c:pt idx="3">
                  <c:v>183.0</c:v>
                </c:pt>
                <c:pt idx="4">
                  <c:v>187.0</c:v>
                </c:pt>
                <c:pt idx="5">
                  <c:v>215.0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9E-489C-8EB1-3C0D9DED2D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6734848"/>
        <c:axId val="-2136738176"/>
      </c:lineChart>
      <c:catAx>
        <c:axId val="-21367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38176"/>
        <c:crosses val="autoZero"/>
        <c:auto val="1"/>
        <c:lblAlgn val="ctr"/>
        <c:lblOffset val="100"/>
        <c:noMultiLvlLbl val="0"/>
      </c:catAx>
      <c:valAx>
        <c:axId val="-21367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7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1: Food and Soc Proportion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RAT1'!$I$29</c:f>
              <c:strCache>
                <c:ptCount val="1"/>
                <c:pt idx="0">
                  <c:v>Soc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RAT1'!$I$30:$I$35</c:f>
              <c:numCache>
                <c:formatCode>General</c:formatCode>
                <c:ptCount val="6"/>
                <c:pt idx="0">
                  <c:v>1.0</c:v>
                </c:pt>
                <c:pt idx="2">
                  <c:v>0.972972972972973</c:v>
                </c:pt>
                <c:pt idx="3">
                  <c:v>0.972972972972973</c:v>
                </c:pt>
                <c:pt idx="4">
                  <c:v>0.486486486486486</c:v>
                </c:pt>
                <c:pt idx="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EE-495C-8546-D0F406078E0B}"/>
            </c:ext>
          </c:extLst>
        </c:ser>
        <c:ser>
          <c:idx val="1"/>
          <c:order val="1"/>
          <c:tx>
            <c:strRef>
              <c:f>'SR+ Increase RAT1'!$J$29</c:f>
              <c:strCache>
                <c:ptCount val="1"/>
                <c:pt idx="0">
                  <c:v>Food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RAT1'!$J$30:$J$35</c:f>
              <c:numCache>
                <c:formatCode>General</c:formatCode>
                <c:ptCount val="6"/>
                <c:pt idx="0">
                  <c:v>1.0</c:v>
                </c:pt>
                <c:pt idx="2">
                  <c:v>1.206153846153846</c:v>
                </c:pt>
                <c:pt idx="3">
                  <c:v>1.113846153846154</c:v>
                </c:pt>
                <c:pt idx="4">
                  <c:v>1.144615384615385</c:v>
                </c:pt>
                <c:pt idx="5">
                  <c:v>1.304615384615384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EE-495C-8546-D0F406078E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1302608"/>
        <c:axId val="-2131250368"/>
      </c:lineChart>
      <c:catAx>
        <c:axId val="-2131302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50368"/>
        <c:crosses val="autoZero"/>
        <c:auto val="1"/>
        <c:lblAlgn val="ctr"/>
        <c:lblOffset val="100"/>
        <c:noMultiLvlLbl val="0"/>
      </c:catAx>
      <c:valAx>
        <c:axId val="-21312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FR+ v. SR+ Reward Proportion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RAT4'!$I$32</c:f>
              <c:strCache>
                <c:ptCount val="1"/>
                <c:pt idx="0">
                  <c:v>FR+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RAT4'!$I$33:$I$39</c:f>
              <c:numCache>
                <c:formatCode>General</c:formatCode>
                <c:ptCount val="7"/>
                <c:pt idx="0">
                  <c:v>1.0</c:v>
                </c:pt>
                <c:pt idx="2">
                  <c:v>0.549800796812749</c:v>
                </c:pt>
                <c:pt idx="3">
                  <c:v>0.98406374501992</c:v>
                </c:pt>
                <c:pt idx="4">
                  <c:v>0.832669322709163</c:v>
                </c:pt>
                <c:pt idx="5">
                  <c:v>0.629482071713147</c:v>
                </c:pt>
                <c:pt idx="6">
                  <c:v>0.900398406374502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41-49D9-B45D-ED1C490190AB}"/>
            </c:ext>
          </c:extLst>
        </c:ser>
        <c:ser>
          <c:idx val="1"/>
          <c:order val="1"/>
          <c:tx>
            <c:strRef>
              <c:f>'SR+ Increase RAT4'!$J$32</c:f>
              <c:strCache>
                <c:ptCount val="1"/>
                <c:pt idx="0">
                  <c:v>SR+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RAT4'!$J$33:$J$39</c:f>
              <c:numCache>
                <c:formatCode>General</c:formatCode>
                <c:ptCount val="7"/>
                <c:pt idx="0">
                  <c:v>1.0</c:v>
                </c:pt>
                <c:pt idx="2">
                  <c:v>2.857142857142857</c:v>
                </c:pt>
                <c:pt idx="3">
                  <c:v>0.809523809523809</c:v>
                </c:pt>
                <c:pt idx="4">
                  <c:v>0.523809523809524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41-49D9-B45D-ED1C490190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1362048"/>
        <c:axId val="-2131364208"/>
      </c:lineChart>
      <c:catAx>
        <c:axId val="-213136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64208"/>
        <c:crosses val="autoZero"/>
        <c:auto val="1"/>
        <c:lblAlgn val="ctr"/>
        <c:lblOffset val="100"/>
        <c:noMultiLvlLbl val="0"/>
      </c:catAx>
      <c:valAx>
        <c:axId val="-21313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36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4: Total Food and Social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RAT4'!$G$32</c:f>
              <c:strCache>
                <c:ptCount val="1"/>
                <c:pt idx="0">
                  <c:v>FR+ Rew.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RAT4'!$G$33:$G$39</c:f>
              <c:numCache>
                <c:formatCode>General</c:formatCode>
                <c:ptCount val="7"/>
                <c:pt idx="0">
                  <c:v>251.0</c:v>
                </c:pt>
                <c:pt idx="2">
                  <c:v>138.0</c:v>
                </c:pt>
                <c:pt idx="3">
                  <c:v>247.0</c:v>
                </c:pt>
                <c:pt idx="4">
                  <c:v>209.0</c:v>
                </c:pt>
                <c:pt idx="5">
                  <c:v>158.0</c:v>
                </c:pt>
                <c:pt idx="6">
                  <c:v>226.0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04-4901-B623-38A98D478D49}"/>
            </c:ext>
          </c:extLst>
        </c:ser>
        <c:ser>
          <c:idx val="1"/>
          <c:order val="1"/>
          <c:tx>
            <c:strRef>
              <c:f>'SR+ Increase RAT4'!$H$32</c:f>
              <c:strCache>
                <c:ptCount val="1"/>
                <c:pt idx="0">
                  <c:v>SR+ Rew.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RAT4'!$H$33:$H$39</c:f>
              <c:numCache>
                <c:formatCode>General</c:formatCode>
                <c:ptCount val="7"/>
                <c:pt idx="0">
                  <c:v>21.0</c:v>
                </c:pt>
                <c:pt idx="2">
                  <c:v>60.0</c:v>
                </c:pt>
                <c:pt idx="3">
                  <c:v>17.0</c:v>
                </c:pt>
                <c:pt idx="4">
                  <c:v>11.0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04-4901-B623-38A98D478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1277056"/>
        <c:axId val="-2131273744"/>
      </c:lineChart>
      <c:catAx>
        <c:axId val="-213127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73744"/>
        <c:crosses val="autoZero"/>
        <c:auto val="1"/>
        <c:lblAlgn val="ctr"/>
        <c:lblOffset val="100"/>
        <c:noMultiLvlLbl val="0"/>
      </c:catAx>
      <c:valAx>
        <c:axId val="-21312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4: Total Food and Social Responses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RAT4'!$E$32</c:f>
              <c:strCache>
                <c:ptCount val="1"/>
                <c:pt idx="0">
                  <c:v>FR+ Resp.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RAT4'!$E$33:$E$39</c:f>
              <c:numCache>
                <c:formatCode>General</c:formatCode>
                <c:ptCount val="7"/>
                <c:pt idx="0">
                  <c:v>251.0</c:v>
                </c:pt>
                <c:pt idx="2">
                  <c:v>138.0</c:v>
                </c:pt>
                <c:pt idx="3">
                  <c:v>247.0</c:v>
                </c:pt>
                <c:pt idx="4">
                  <c:v>209.0</c:v>
                </c:pt>
                <c:pt idx="5">
                  <c:v>158.0</c:v>
                </c:pt>
                <c:pt idx="6">
                  <c:v>226.0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CE-4D63-99BF-BBE25D94EA96}"/>
            </c:ext>
          </c:extLst>
        </c:ser>
        <c:ser>
          <c:idx val="1"/>
          <c:order val="1"/>
          <c:tx>
            <c:strRef>
              <c:f>'SR+ Increase RAT4'!$F$32</c:f>
              <c:strCache>
                <c:ptCount val="1"/>
                <c:pt idx="0">
                  <c:v>SR+ Resp.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RAT4'!$F$33:$F$39</c:f>
              <c:numCache>
                <c:formatCode>General</c:formatCode>
                <c:ptCount val="7"/>
                <c:pt idx="0">
                  <c:v>21.0</c:v>
                </c:pt>
                <c:pt idx="2">
                  <c:v>120.0</c:v>
                </c:pt>
                <c:pt idx="3">
                  <c:v>68.0</c:v>
                </c:pt>
                <c:pt idx="4">
                  <c:v>117.0</c:v>
                </c:pt>
                <c:pt idx="5">
                  <c:v>40.0</c:v>
                </c:pt>
                <c:pt idx="6">
                  <c:v>32.0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CE-4D63-99BF-BBE25D94EA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1233216"/>
        <c:axId val="-2131229904"/>
      </c:lineChart>
      <c:catAx>
        <c:axId val="-213123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29904"/>
        <c:crosses val="autoZero"/>
        <c:auto val="1"/>
        <c:lblAlgn val="ctr"/>
        <c:lblOffset val="100"/>
        <c:noMultiLvlLbl val="0"/>
      </c:catAx>
      <c:valAx>
        <c:axId val="-21312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3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6: Simultaneous FR Increase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74597112860892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FR+ Rew.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D8A0-42A0-8D17-70445451DE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'R4 Simultaneous FR Increase '!$D$9:$D$15</c:f>
              <c:numCache>
                <c:formatCode>General</c:formatCode>
                <c:ptCount val="7"/>
                <c:pt idx="0">
                  <c:v>167.2</c:v>
                </c:pt>
                <c:pt idx="1">
                  <c:v>190.0</c:v>
                </c:pt>
                <c:pt idx="2">
                  <c:v>88.0</c:v>
                </c:pt>
                <c:pt idx="3">
                  <c:v>171.0</c:v>
                </c:pt>
                <c:pt idx="4">
                  <c:v>125.0</c:v>
                </c:pt>
                <c:pt idx="5">
                  <c:v>71.0</c:v>
                </c:pt>
                <c:pt idx="6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A0-42A0-8D17-70445451DE57}"/>
            </c:ext>
          </c:extLst>
        </c:ser>
        <c:ser>
          <c:idx val="1"/>
          <c:order val="1"/>
          <c:tx>
            <c:v>SR+ Rew.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8A0-42A0-8D17-70445451DE5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8A0-42A0-8D17-70445451DE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'R4 Simultaneous FR Increase '!$F$9:$F$15</c:f>
              <c:numCache>
                <c:formatCode>General</c:formatCode>
                <c:ptCount val="7"/>
                <c:pt idx="0">
                  <c:v>37.4</c:v>
                </c:pt>
                <c:pt idx="1">
                  <c:v>41.0</c:v>
                </c:pt>
                <c:pt idx="2">
                  <c:v>47.0</c:v>
                </c:pt>
                <c:pt idx="3">
                  <c:v>14.0</c:v>
                </c:pt>
                <c:pt idx="4">
                  <c:v>8.0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A0-42A0-8D17-70445451DE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6836880"/>
        <c:axId val="-2136840144"/>
      </c:lineChart>
      <c:catAx>
        <c:axId val="-213683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40144"/>
        <c:crosses val="autoZero"/>
        <c:auto val="1"/>
        <c:lblAlgn val="ctr"/>
        <c:lblOffset val="100"/>
        <c:noMultiLvlLbl val="0"/>
      </c:catAx>
      <c:valAx>
        <c:axId val="-21368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RAT 4: </a:t>
            </a:r>
            <a:r>
              <a:rPr lang="en-US" sz="1400" b="0" i="0" baseline="0">
                <a:effectLst/>
              </a:rPr>
              <a:t> Concurrent FR Increase RESPONSE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48777777777778"/>
          <c:y val="0.0324074074074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FR+ Resp.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751-4B09-95BC-C4CA596541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'R4 Simultaneous FR Increase '!$C$9:$C$15</c:f>
              <c:numCache>
                <c:formatCode>General</c:formatCode>
                <c:ptCount val="7"/>
                <c:pt idx="0">
                  <c:v>167.2</c:v>
                </c:pt>
                <c:pt idx="1">
                  <c:v>380.0</c:v>
                </c:pt>
                <c:pt idx="2">
                  <c:v>359.0</c:v>
                </c:pt>
                <c:pt idx="3">
                  <c:v>1372.0</c:v>
                </c:pt>
                <c:pt idx="4">
                  <c:v>2001.0</c:v>
                </c:pt>
                <c:pt idx="5">
                  <c:v>2273.0</c:v>
                </c:pt>
                <c:pt idx="6">
                  <c:v>3208.0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51-4B09-95BC-C4CA59654179}"/>
            </c:ext>
          </c:extLst>
        </c:ser>
        <c:ser>
          <c:idx val="1"/>
          <c:order val="1"/>
          <c:tx>
            <c:v>SR+ Resp.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A751-4B09-95BC-C4CA59654179}"/>
              </c:ext>
            </c:extLst>
          </c:dPt>
          <c:dLbls>
            <c:dLbl>
              <c:idx val="0"/>
              <c:layout>
                <c:manualLayout>
                  <c:x val="-0.0846898972910734"/>
                  <c:y val="-0.02081993049927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751-4B09-95BC-C4CA5965417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96415450146411"/>
                  <c:y val="-0.01155122075110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751-4B09-95BC-C4CA5965417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650284179306705"/>
                  <c:y val="0.002351843871138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751-4B09-95BC-C4CA5965417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'R4 Simultaneous FR Increase '!$E$9:$E$15</c:f>
              <c:numCache>
                <c:formatCode>General</c:formatCode>
                <c:ptCount val="7"/>
                <c:pt idx="0">
                  <c:v>37.4</c:v>
                </c:pt>
                <c:pt idx="1">
                  <c:v>82.0</c:v>
                </c:pt>
                <c:pt idx="2">
                  <c:v>189.0</c:v>
                </c:pt>
                <c:pt idx="3">
                  <c:v>126.0</c:v>
                </c:pt>
                <c:pt idx="4">
                  <c:v>161.0</c:v>
                </c:pt>
                <c:pt idx="5">
                  <c:v>106.0</c:v>
                </c:pt>
                <c:pt idx="6">
                  <c:v>15.0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51-4B09-95BC-C4CA596541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3189232"/>
        <c:axId val="-2133185968"/>
      </c:lineChart>
      <c:catAx>
        <c:axId val="-2133189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85968"/>
        <c:crosses val="autoZero"/>
        <c:auto val="1"/>
        <c:lblAlgn val="ctr"/>
        <c:lblOffset val="100"/>
        <c:noMultiLvlLbl val="0"/>
      </c:catAx>
      <c:valAx>
        <c:axId val="-21331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4: Simultaneous FR Increase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Sheet1!$F$10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5102-4464-93AD-C3128281B3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Sheet1!$E$11:$E$17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167.2</c:v>
                </c:pt>
                <c:pt idx="1">
                  <c:v>190.0</c:v>
                </c:pt>
                <c:pt idx="2">
                  <c:v>88.0</c:v>
                </c:pt>
                <c:pt idx="3">
                  <c:v>171.0</c:v>
                </c:pt>
                <c:pt idx="4">
                  <c:v>125.0</c:v>
                </c:pt>
                <c:pt idx="5">
                  <c:v>71.0</c:v>
                </c:pt>
                <c:pt idx="6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02-4464-93AD-C3128281B34E}"/>
            </c:ext>
          </c:extLst>
        </c:ser>
        <c:ser>
          <c:idx val="1"/>
          <c:order val="1"/>
          <c:tx>
            <c:strRef>
              <c:f>Sheet1!$G$10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102-4464-93AD-C3128281B3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Sheet1!$E$11:$E$17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Sheet1!$G$11:$G$17</c:f>
              <c:numCache>
                <c:formatCode>General</c:formatCode>
                <c:ptCount val="7"/>
                <c:pt idx="0">
                  <c:v>37.4</c:v>
                </c:pt>
                <c:pt idx="1">
                  <c:v>41.0</c:v>
                </c:pt>
                <c:pt idx="2">
                  <c:v>47.0</c:v>
                </c:pt>
                <c:pt idx="3">
                  <c:v>14.0</c:v>
                </c:pt>
                <c:pt idx="4">
                  <c:v>8.0</c:v>
                </c:pt>
                <c:pt idx="5">
                  <c:v>1.0</c:v>
                </c:pt>
                <c:pt idx="6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02-4464-93AD-C3128281B3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3551664"/>
        <c:axId val="-2133545568"/>
      </c:lineChart>
      <c:catAx>
        <c:axId val="-21335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Price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45568"/>
        <c:crosses val="autoZero"/>
        <c:auto val="1"/>
        <c:lblAlgn val="ctr"/>
        <c:lblOffset val="100"/>
        <c:noMultiLvlLbl val="0"/>
      </c:catAx>
      <c:valAx>
        <c:axId val="-2133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solidFill>
                      <a:schemeClr val="tx1"/>
                    </a:solidFill>
                    <a:effectLst/>
                  </a:rPr>
                  <a:t>Rewards Earned/Session</a:t>
                </a:r>
                <a:endParaRPr lang="en-US" sz="6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55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RAT 6: </a:t>
            </a:r>
            <a:r>
              <a:rPr lang="en-US" sz="1400" b="0" i="0" baseline="0">
                <a:effectLst/>
              </a:rPr>
              <a:t> Concurrent FR Increase REWARDS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FR+ Rew.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16D-4576-B77C-CAB2337224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'R6 Simultaneous FR Increase'!$D$11:$D$18</c:f>
              <c:numCache>
                <c:formatCode>General</c:formatCode>
                <c:ptCount val="8"/>
                <c:pt idx="0">
                  <c:v>242.8</c:v>
                </c:pt>
                <c:pt idx="1">
                  <c:v>178.0</c:v>
                </c:pt>
                <c:pt idx="2">
                  <c:v>116.0</c:v>
                </c:pt>
                <c:pt idx="3">
                  <c:v>75.0</c:v>
                </c:pt>
                <c:pt idx="4">
                  <c:v>123.0</c:v>
                </c:pt>
                <c:pt idx="5">
                  <c:v>76.0</c:v>
                </c:pt>
                <c:pt idx="6">
                  <c:v>38.0</c:v>
                </c:pt>
                <c:pt idx="7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6D-4576-B77C-CAB23372246A}"/>
            </c:ext>
          </c:extLst>
        </c:ser>
        <c:ser>
          <c:idx val="1"/>
          <c:order val="1"/>
          <c:tx>
            <c:v>SR+ Rew.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16D-4576-B77C-CAB2337224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'R6 Simultaneous FR Increase'!$F$11:$F$18</c:f>
              <c:numCache>
                <c:formatCode>General</c:formatCode>
                <c:ptCount val="8"/>
                <c:pt idx="0">
                  <c:v>19.0</c:v>
                </c:pt>
                <c:pt idx="1">
                  <c:v>28.0</c:v>
                </c:pt>
                <c:pt idx="2">
                  <c:v>15.0</c:v>
                </c:pt>
                <c:pt idx="3">
                  <c:v>7.0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6D-4576-B77C-CAB2337224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3122624"/>
        <c:axId val="-2133119376"/>
      </c:lineChart>
      <c:catAx>
        <c:axId val="-213312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19376"/>
        <c:crosses val="autoZero"/>
        <c:auto val="1"/>
        <c:lblAlgn val="ctr"/>
        <c:lblOffset val="100"/>
        <c:noMultiLvlLbl val="0"/>
      </c:catAx>
      <c:valAx>
        <c:axId val="-213311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1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RAT 4: </a:t>
            </a:r>
            <a:r>
              <a:rPr lang="en-US" sz="1400" b="0" i="0" baseline="0">
                <a:effectLst/>
              </a:rPr>
              <a:t> Concurrent FR Increase RESPONSES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FR+ Resp.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726-4E78-86E8-61D1369BD0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'R6 Simultaneous FR Increase'!$C$11:$C$18</c:f>
              <c:numCache>
                <c:formatCode>General</c:formatCode>
                <c:ptCount val="8"/>
                <c:pt idx="0">
                  <c:v>242.8</c:v>
                </c:pt>
                <c:pt idx="1">
                  <c:v>356.0</c:v>
                </c:pt>
                <c:pt idx="2">
                  <c:v>464.0</c:v>
                </c:pt>
                <c:pt idx="3">
                  <c:v>610.0</c:v>
                </c:pt>
                <c:pt idx="4">
                  <c:v>984.0</c:v>
                </c:pt>
                <c:pt idx="5">
                  <c:v>1225.0</c:v>
                </c:pt>
                <c:pt idx="6">
                  <c:v>1216.0</c:v>
                </c:pt>
                <c:pt idx="7">
                  <c:v>851.0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26-4E78-86E8-61D1369BD063}"/>
            </c:ext>
          </c:extLst>
        </c:ser>
        <c:ser>
          <c:idx val="1"/>
          <c:order val="1"/>
          <c:tx>
            <c:v>SR+ Resp.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726-4E78-86E8-61D1369BD0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'R6 Simultaneous FR Increase'!$E$11:$E$18</c:f>
              <c:numCache>
                <c:formatCode>General</c:formatCode>
                <c:ptCount val="8"/>
                <c:pt idx="0">
                  <c:v>19.0</c:v>
                </c:pt>
                <c:pt idx="1">
                  <c:v>58.0</c:v>
                </c:pt>
                <c:pt idx="2">
                  <c:v>63.0</c:v>
                </c:pt>
                <c:pt idx="3">
                  <c:v>95.0</c:v>
                </c:pt>
                <c:pt idx="4">
                  <c:v>47.0</c:v>
                </c:pt>
                <c:pt idx="5">
                  <c:v>26.0</c:v>
                </c:pt>
                <c:pt idx="6">
                  <c:v>19.0</c:v>
                </c:pt>
                <c:pt idx="7">
                  <c:v>25.0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26-4E78-86E8-61D1369BD0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6867232"/>
        <c:axId val="-2136870496"/>
      </c:lineChart>
      <c:catAx>
        <c:axId val="-213686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70496"/>
        <c:crosses val="autoZero"/>
        <c:auto val="1"/>
        <c:lblAlgn val="ctr"/>
        <c:lblOffset val="100"/>
        <c:noMultiLvlLbl val="0"/>
      </c:catAx>
      <c:valAx>
        <c:axId val="-213687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8: Food Response vs. Soc Response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RAT8'!$E$6</c:f>
              <c:strCache>
                <c:ptCount val="1"/>
                <c:pt idx="0">
                  <c:v>SR+ Resp.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RAT8'!$E$7:$E$12</c:f>
              <c:numCache>
                <c:formatCode>General</c:formatCode>
                <c:ptCount val="6"/>
                <c:pt idx="0">
                  <c:v>24.75</c:v>
                </c:pt>
                <c:pt idx="2">
                  <c:v>34.0</c:v>
                </c:pt>
                <c:pt idx="3">
                  <c:v>101.0</c:v>
                </c:pt>
                <c:pt idx="4">
                  <c:v>69.0</c:v>
                </c:pt>
                <c:pt idx="5">
                  <c:v>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68-432A-A7D0-F8687244E4E0}"/>
            </c:ext>
          </c:extLst>
        </c:ser>
        <c:ser>
          <c:idx val="1"/>
          <c:order val="1"/>
          <c:tx>
            <c:strRef>
              <c:f>'SR+ Increase RAT8'!$F$6</c:f>
              <c:strCache>
                <c:ptCount val="1"/>
                <c:pt idx="0">
                  <c:v>FR+ Resp.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RAT8'!$F$7:$F$12</c:f>
              <c:numCache>
                <c:formatCode>General</c:formatCode>
                <c:ptCount val="6"/>
                <c:pt idx="0">
                  <c:v>176.75</c:v>
                </c:pt>
                <c:pt idx="2">
                  <c:v>234.0</c:v>
                </c:pt>
                <c:pt idx="3">
                  <c:v>199.0</c:v>
                </c:pt>
                <c:pt idx="4">
                  <c:v>196.0</c:v>
                </c:pt>
                <c:pt idx="5">
                  <c:v>286.0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68-432A-A7D0-F8687244E4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6892256"/>
        <c:axId val="-2136895584"/>
      </c:lineChart>
      <c:catAx>
        <c:axId val="-2136892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95584"/>
        <c:crosses val="autoZero"/>
        <c:auto val="1"/>
        <c:lblAlgn val="ctr"/>
        <c:lblOffset val="100"/>
        <c:noMultiLvlLbl val="0"/>
      </c:catAx>
      <c:valAx>
        <c:axId val="-21368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9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8: Food Reward vs. Soc Reward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RAT8'!$G$6</c:f>
              <c:strCache>
                <c:ptCount val="1"/>
                <c:pt idx="0">
                  <c:v>SR+ Rew.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RAT8'!$G$7:$G$12</c:f>
              <c:numCache>
                <c:formatCode>General</c:formatCode>
                <c:ptCount val="6"/>
                <c:pt idx="0">
                  <c:v>24.25</c:v>
                </c:pt>
                <c:pt idx="2">
                  <c:v>17.0</c:v>
                </c:pt>
                <c:pt idx="3">
                  <c:v>23.0</c:v>
                </c:pt>
                <c:pt idx="4">
                  <c:v>4.0</c:v>
                </c:pt>
                <c:pt idx="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E3-4C92-83C2-8671C19F2D6A}"/>
            </c:ext>
          </c:extLst>
        </c:ser>
        <c:ser>
          <c:idx val="1"/>
          <c:order val="1"/>
          <c:tx>
            <c:strRef>
              <c:f>'SR+ Increase RAT8'!$H$6</c:f>
              <c:strCache>
                <c:ptCount val="1"/>
                <c:pt idx="0">
                  <c:v>FR+ Rew.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RAT8'!$H$7:$H$12</c:f>
              <c:numCache>
                <c:formatCode>General</c:formatCode>
                <c:ptCount val="6"/>
                <c:pt idx="0">
                  <c:v>176.0</c:v>
                </c:pt>
                <c:pt idx="2">
                  <c:v>233.0</c:v>
                </c:pt>
                <c:pt idx="3">
                  <c:v>199.0</c:v>
                </c:pt>
                <c:pt idx="4">
                  <c:v>195.0</c:v>
                </c:pt>
                <c:pt idx="5">
                  <c:v>283.0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E3-4C92-83C2-8671C19F2D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4731808"/>
        <c:axId val="-2134735136"/>
      </c:lineChart>
      <c:catAx>
        <c:axId val="-213473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735136"/>
        <c:crosses val="autoZero"/>
        <c:auto val="1"/>
        <c:lblAlgn val="ctr"/>
        <c:lblOffset val="100"/>
        <c:noMultiLvlLbl val="0"/>
      </c:catAx>
      <c:valAx>
        <c:axId val="-21347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73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 8: Soc. Prop. vs. Food Prop.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'SR+ Increase RAT8'!$I$6</c:f>
              <c:strCache>
                <c:ptCount val="1"/>
                <c:pt idx="0">
                  <c:v>Soc Proportion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RAT8'!$I$7:$I$12</c:f>
              <c:numCache>
                <c:formatCode>General</c:formatCode>
                <c:ptCount val="6"/>
                <c:pt idx="0">
                  <c:v>1.0</c:v>
                </c:pt>
                <c:pt idx="2">
                  <c:v>0.701030927835051</c:v>
                </c:pt>
                <c:pt idx="3">
                  <c:v>0.948453608247423</c:v>
                </c:pt>
                <c:pt idx="4">
                  <c:v>0.164948453608247</c:v>
                </c:pt>
                <c:pt idx="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04-48FC-B3E9-77F059F9E291}"/>
            </c:ext>
          </c:extLst>
        </c:ser>
        <c:ser>
          <c:idx val="1"/>
          <c:order val="1"/>
          <c:tx>
            <c:strRef>
              <c:f>'SR+ Increase RAT8'!$J$6</c:f>
              <c:strCache>
                <c:ptCount val="1"/>
                <c:pt idx="0">
                  <c:v>Food Proportion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'SR+ Increase RAT8'!$J$7:$J$12</c:f>
              <c:numCache>
                <c:formatCode>General</c:formatCode>
                <c:ptCount val="6"/>
                <c:pt idx="0">
                  <c:v>1.0</c:v>
                </c:pt>
                <c:pt idx="2">
                  <c:v>1.323863636363636</c:v>
                </c:pt>
                <c:pt idx="3">
                  <c:v>1.130681818181818</c:v>
                </c:pt>
                <c:pt idx="4">
                  <c:v>1.107954545454545</c:v>
                </c:pt>
                <c:pt idx="5">
                  <c:v>1.607954545454545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704-48FC-B3E9-77F059F9E2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4750864"/>
        <c:axId val="-2134754192"/>
      </c:lineChart>
      <c:catAx>
        <c:axId val="-213475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754192"/>
        <c:crosses val="autoZero"/>
        <c:auto val="1"/>
        <c:lblAlgn val="ctr"/>
        <c:lblOffset val="100"/>
        <c:noMultiLvlLbl val="0"/>
      </c:catAx>
      <c:valAx>
        <c:axId val="-21347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75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1: Social FR Increase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SR+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96F-4C8A-8AD6-7F1411E70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Sheet1!$J$9:$J$13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Sheet1!$K$9:$K$13</c:f>
              <c:numCache>
                <c:formatCode>General</c:formatCode>
                <c:ptCount val="5"/>
                <c:pt idx="0">
                  <c:v>18.5</c:v>
                </c:pt>
                <c:pt idx="1">
                  <c:v>18.0</c:v>
                </c:pt>
                <c:pt idx="2">
                  <c:v>18.0</c:v>
                </c:pt>
                <c:pt idx="3">
                  <c:v>9.0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F-4C8A-8AD6-7F1411E70160}"/>
            </c:ext>
          </c:extLst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FR+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96F-4C8A-8AD6-7F1411E701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Sheet1!$J$9:$J$13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Sheet1!$L$9:$L$13</c:f>
              <c:numCache>
                <c:formatCode>General</c:formatCode>
                <c:ptCount val="5"/>
                <c:pt idx="0">
                  <c:v>162.5</c:v>
                </c:pt>
                <c:pt idx="1">
                  <c:v>196.0</c:v>
                </c:pt>
                <c:pt idx="2">
                  <c:v>181.0</c:v>
                </c:pt>
                <c:pt idx="3">
                  <c:v>186.0</c:v>
                </c:pt>
                <c:pt idx="4">
                  <c:v>212.0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6F-4C8A-8AD6-7F1411E701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6129792"/>
        <c:axId val="-2136123712"/>
      </c:lineChart>
      <c:catAx>
        <c:axId val="-213612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Price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23712"/>
        <c:crosses val="autoZero"/>
        <c:auto val="1"/>
        <c:lblAlgn val="ctr"/>
        <c:lblOffset val="100"/>
        <c:noMultiLvlLbl val="0"/>
      </c:catAx>
      <c:valAx>
        <c:axId val="-21361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Rewards Earned/Session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4: Social FR Increase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Sheet1!$Q$11</c:f>
              <c:strCache>
                <c:ptCount val="1"/>
                <c:pt idx="0">
                  <c:v>FR+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33-4B5F-B829-DB4F2D950A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Sheet1!$P$12:$P$17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Sheet1!$Q$12:$Q$17</c:f>
              <c:numCache>
                <c:formatCode>General</c:formatCode>
                <c:ptCount val="6"/>
                <c:pt idx="0">
                  <c:v>251.0</c:v>
                </c:pt>
                <c:pt idx="1">
                  <c:v>138.0</c:v>
                </c:pt>
                <c:pt idx="2">
                  <c:v>247.0</c:v>
                </c:pt>
                <c:pt idx="3">
                  <c:v>209.0</c:v>
                </c:pt>
                <c:pt idx="4">
                  <c:v>158.0</c:v>
                </c:pt>
                <c:pt idx="5">
                  <c:v>226.0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3-4B5F-B829-DB4F2D950A82}"/>
            </c:ext>
          </c:extLst>
        </c:ser>
        <c:ser>
          <c:idx val="1"/>
          <c:order val="1"/>
          <c:tx>
            <c:strRef>
              <c:f>Sheet1!$R$11</c:f>
              <c:strCache>
                <c:ptCount val="1"/>
                <c:pt idx="0">
                  <c:v>SR+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33-4B5F-B829-DB4F2D950A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Sheet1!$P$12:$P$17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Sheet1!$R$12:$R$17</c:f>
              <c:numCache>
                <c:formatCode>General</c:formatCode>
                <c:ptCount val="6"/>
                <c:pt idx="0">
                  <c:v>21.0</c:v>
                </c:pt>
                <c:pt idx="1">
                  <c:v>60.0</c:v>
                </c:pt>
                <c:pt idx="2">
                  <c:v>17.0</c:v>
                </c:pt>
                <c:pt idx="3">
                  <c:v>11.0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33-4B5F-B829-DB4F2D950A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4240176"/>
        <c:axId val="-2134233760"/>
      </c:lineChart>
      <c:catAx>
        <c:axId val="-213424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Price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3760"/>
        <c:crosses val="autoZero"/>
        <c:auto val="1"/>
        <c:lblAlgn val="ctr"/>
        <c:lblOffset val="100"/>
        <c:noMultiLvlLbl val="0"/>
      </c:catAx>
      <c:valAx>
        <c:axId val="-21342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Rewards Earned/Session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4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6: Social FR Increase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Sheet1!$V$7</c:f>
              <c:strCache>
                <c:ptCount val="1"/>
                <c:pt idx="0">
                  <c:v>SR+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B58-4257-9DFB-DE74E29050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Sheet1!$U$8:$U$12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Sheet1!$V$8:$V$12</c:f>
              <c:numCache>
                <c:formatCode>General</c:formatCode>
                <c:ptCount val="5"/>
                <c:pt idx="0">
                  <c:v>10.6</c:v>
                </c:pt>
                <c:pt idx="1">
                  <c:v>6.0</c:v>
                </c:pt>
                <c:pt idx="2">
                  <c:v>7.0</c:v>
                </c:pt>
                <c:pt idx="3">
                  <c:v>2.0</c:v>
                </c:pt>
                <c:pt idx="4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58-4257-9DFB-DE74E29050D4}"/>
            </c:ext>
          </c:extLst>
        </c:ser>
        <c:ser>
          <c:idx val="1"/>
          <c:order val="1"/>
          <c:tx>
            <c:strRef>
              <c:f>Sheet1!$W$7</c:f>
              <c:strCache>
                <c:ptCount val="1"/>
                <c:pt idx="0">
                  <c:v>FR+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B58-4257-9DFB-DE74E29050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Sheet1!$U$8:$U$12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Sheet1!$W$8:$W$12</c:f>
              <c:numCache>
                <c:formatCode>General</c:formatCode>
                <c:ptCount val="5"/>
                <c:pt idx="0">
                  <c:v>190.4</c:v>
                </c:pt>
                <c:pt idx="1">
                  <c:v>219.0</c:v>
                </c:pt>
                <c:pt idx="2">
                  <c:v>143.0</c:v>
                </c:pt>
                <c:pt idx="3">
                  <c:v>190.0</c:v>
                </c:pt>
                <c:pt idx="4">
                  <c:v>165.0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58-4257-9DFB-DE74E29050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4136672"/>
        <c:axId val="-2134130656"/>
      </c:lineChart>
      <c:catAx>
        <c:axId val="-213413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Price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30656"/>
        <c:crosses val="autoZero"/>
        <c:auto val="1"/>
        <c:lblAlgn val="ctr"/>
        <c:lblOffset val="100"/>
        <c:noMultiLvlLbl val="0"/>
      </c:catAx>
      <c:valAx>
        <c:axId val="-21341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Rewards Earned/Session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3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2: Food FR Increase</a:t>
            </a:r>
            <a:endParaRPr lang="en-US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Sheet1!$W$34</c:f>
              <c:strCache>
                <c:ptCount val="1"/>
                <c:pt idx="0">
                  <c:v>Social Rew.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2D7-4E11-973F-73CBA5121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Sheet1!$V$35:$V$43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Sheet1!$W$35:$W$43</c:f>
              <c:numCache>
                <c:formatCode>General</c:formatCode>
                <c:ptCount val="9"/>
                <c:pt idx="0">
                  <c:v>16.6</c:v>
                </c:pt>
                <c:pt idx="1">
                  <c:v>23.0</c:v>
                </c:pt>
                <c:pt idx="2">
                  <c:v>23.0</c:v>
                </c:pt>
                <c:pt idx="3">
                  <c:v>24.0</c:v>
                </c:pt>
                <c:pt idx="4">
                  <c:v>33.0</c:v>
                </c:pt>
                <c:pt idx="5">
                  <c:v>27.0</c:v>
                </c:pt>
                <c:pt idx="6">
                  <c:v>61.0</c:v>
                </c:pt>
                <c:pt idx="7">
                  <c:v>50.0</c:v>
                </c:pt>
                <c:pt idx="8">
                  <c:v>73.0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2D7-4E11-973F-73CBA5121EAA}"/>
            </c:ext>
          </c:extLst>
        </c:ser>
        <c:ser>
          <c:idx val="1"/>
          <c:order val="1"/>
          <c:tx>
            <c:strRef>
              <c:f>Sheet1!$X$34</c:f>
              <c:strCache>
                <c:ptCount val="1"/>
                <c:pt idx="0">
                  <c:v>Food Rew.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2D7-4E11-973F-73CBA5121E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Sheet1!$V$35:$V$43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</c:numCache>
            </c:numRef>
          </c:cat>
          <c:val>
            <c:numRef>
              <c:f>Sheet1!$X$35:$X$43</c:f>
              <c:numCache>
                <c:formatCode>General</c:formatCode>
                <c:ptCount val="9"/>
                <c:pt idx="0">
                  <c:v>106.8</c:v>
                </c:pt>
                <c:pt idx="1">
                  <c:v>106.0</c:v>
                </c:pt>
                <c:pt idx="2">
                  <c:v>83.0</c:v>
                </c:pt>
                <c:pt idx="3">
                  <c:v>76.0</c:v>
                </c:pt>
                <c:pt idx="4">
                  <c:v>36.0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D7-4E11-973F-73CBA5121E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5029968"/>
        <c:axId val="-2135024080"/>
      </c:lineChart>
      <c:catAx>
        <c:axId val="-213502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24080"/>
        <c:crosses val="autoZero"/>
        <c:auto val="1"/>
        <c:lblAlgn val="ctr"/>
        <c:lblOffset val="100"/>
        <c:noMultiLvlLbl val="0"/>
      </c:catAx>
      <c:valAx>
        <c:axId val="-21350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Rewards Earned/Session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2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/>
                </a:solidFill>
                <a:effectLst/>
              </a:rPr>
              <a:t>RAT 6: Food FR Increase</a:t>
            </a:r>
            <a:endParaRPr lang="en-US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Sheet1!$B$74</c:f>
              <c:strCache>
                <c:ptCount val="1"/>
                <c:pt idx="0">
                  <c:v>qwe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>
                    <a:lumMod val="75000"/>
                  </a:schemeClr>
                </a:solidFill>
                <a:ln w="9525">
                  <a:solidFill>
                    <a:schemeClr val="accent5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275-4AD5-895A-A5FBE5CFD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Sheet1!$A$75:$A$80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Sheet1!$B$75:$B$80</c:f>
              <c:numCache>
                <c:formatCode>General</c:formatCode>
                <c:ptCount val="6"/>
                <c:pt idx="0">
                  <c:v>30.6</c:v>
                </c:pt>
                <c:pt idx="1">
                  <c:v>23.0</c:v>
                </c:pt>
                <c:pt idx="2">
                  <c:v>24.0</c:v>
                </c:pt>
                <c:pt idx="3">
                  <c:v>35.0</c:v>
                </c:pt>
                <c:pt idx="4">
                  <c:v>35.0</c:v>
                </c:pt>
                <c:pt idx="5">
                  <c:v>72.0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75-4AD5-895A-A5FBE5CFD012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qwe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275-4AD5-895A-A5FBE5CFD0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Sheet1!$A$75:$A$80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Sheet1!$C$75:$C$80</c:f>
              <c:numCache>
                <c:formatCode>General</c:formatCode>
                <c:ptCount val="6"/>
                <c:pt idx="0">
                  <c:v>176.8</c:v>
                </c:pt>
                <c:pt idx="1">
                  <c:v>194.0</c:v>
                </c:pt>
                <c:pt idx="2">
                  <c:v>166.0</c:v>
                </c:pt>
                <c:pt idx="3">
                  <c:v>93.0</c:v>
                </c:pt>
                <c:pt idx="4">
                  <c:v>54.0</c:v>
                </c:pt>
                <c:pt idx="5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75-4AD5-895A-A5FBE5CFD0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4177600"/>
        <c:axId val="-2134187136"/>
      </c:lineChart>
      <c:catAx>
        <c:axId val="-213417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87136"/>
        <c:crosses val="autoZero"/>
        <c:auto val="1"/>
        <c:lblAlgn val="ctr"/>
        <c:lblOffset val="100"/>
        <c:noMultiLvlLbl val="0"/>
      </c:catAx>
      <c:valAx>
        <c:axId val="-21341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Rewards Earned/Session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17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7" Type="http://schemas.openxmlformats.org/officeDocument/2006/relationships/chart" Target="../charts/chart28.xml"/><Relationship Id="rId8" Type="http://schemas.openxmlformats.org/officeDocument/2006/relationships/chart" Target="../charts/chart29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580611</xdr:colOff>
      <xdr:row>57</xdr:row>
      <xdr:rowOff>131831</xdr:rowOff>
    </xdr:from>
    <xdr:to>
      <xdr:col>13</xdr:col>
      <xdr:colOff>352009</xdr:colOff>
      <xdr:row>72</xdr:row>
      <xdr:rowOff>122307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32</xdr:row>
      <xdr:rowOff>47625</xdr:rowOff>
    </xdr:from>
    <xdr:to>
      <xdr:col>20</xdr:col>
      <xdr:colOff>314325</xdr:colOff>
      <xdr:row>47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592345</xdr:colOff>
      <xdr:row>61</xdr:row>
      <xdr:rowOff>114714</xdr:rowOff>
    </xdr:from>
    <xdr:to>
      <xdr:col>20</xdr:col>
      <xdr:colOff>363745</xdr:colOff>
      <xdr:row>75</xdr:row>
      <xdr:rowOff>151571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18</xdr:row>
      <xdr:rowOff>95250</xdr:rowOff>
    </xdr:from>
    <xdr:to>
      <xdr:col>20</xdr:col>
      <xdr:colOff>314325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243025</xdr:colOff>
      <xdr:row>16</xdr:row>
      <xdr:rowOff>71645</xdr:rowOff>
    </xdr:from>
    <xdr:to>
      <xdr:col>13</xdr:col>
      <xdr:colOff>14424</xdr:colOff>
      <xdr:row>30</xdr:row>
      <xdr:rowOff>14495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287200</xdr:colOff>
      <xdr:row>30</xdr:row>
      <xdr:rowOff>14495</xdr:rowOff>
    </xdr:from>
    <xdr:to>
      <xdr:col>13</xdr:col>
      <xdr:colOff>58599</xdr:colOff>
      <xdr:row>43</xdr:row>
      <xdr:rowOff>157370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331374</xdr:colOff>
      <xdr:row>43</xdr:row>
      <xdr:rowOff>165652</xdr:rowOff>
    </xdr:from>
    <xdr:to>
      <xdr:col>13</xdr:col>
      <xdr:colOff>102773</xdr:colOff>
      <xdr:row>57</xdr:row>
      <xdr:rowOff>109743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503996</xdr:colOff>
      <xdr:row>47</xdr:row>
      <xdr:rowOff>127966</xdr:rowOff>
    </xdr:from>
    <xdr:to>
      <xdr:col>20</xdr:col>
      <xdr:colOff>275396</xdr:colOff>
      <xdr:row>61</xdr:row>
      <xdr:rowOff>72059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385762</xdr:colOff>
      <xdr:row>76</xdr:row>
      <xdr:rowOff>28575</xdr:rowOff>
    </xdr:from>
    <xdr:to>
      <xdr:col>18</xdr:col>
      <xdr:colOff>157162</xdr:colOff>
      <xdr:row>89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385762</xdr:colOff>
      <xdr:row>89</xdr:row>
      <xdr:rowOff>180975</xdr:rowOff>
    </xdr:from>
    <xdr:to>
      <xdr:col>18</xdr:col>
      <xdr:colOff>157162</xdr:colOff>
      <xdr:row>103</xdr:row>
      <xdr:rowOff>123825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22086</xdr:colOff>
      <xdr:row>18</xdr:row>
      <xdr:rowOff>185529</xdr:rowOff>
    </xdr:from>
    <xdr:to>
      <xdr:col>8</xdr:col>
      <xdr:colOff>552173</xdr:colOff>
      <xdr:row>32</xdr:row>
      <xdr:rowOff>145773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0</xdr:row>
      <xdr:rowOff>0</xdr:rowOff>
    </xdr:from>
    <xdr:to>
      <xdr:col>12</xdr:col>
      <xdr:colOff>596900</xdr:colOff>
      <xdr:row>12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11</xdr:row>
      <xdr:rowOff>76200</xdr:rowOff>
    </xdr:from>
    <xdr:to>
      <xdr:col>12</xdr:col>
      <xdr:colOff>514350</xdr:colOff>
      <xdr:row>24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82550</xdr:colOff>
      <xdr:row>24</xdr:row>
      <xdr:rowOff>12700</xdr:rowOff>
    </xdr:from>
    <xdr:to>
      <xdr:col>12</xdr:col>
      <xdr:colOff>527050</xdr:colOff>
      <xdr:row>36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36</xdr:row>
      <xdr:rowOff>63500</xdr:rowOff>
    </xdr:from>
    <xdr:to>
      <xdr:col>12</xdr:col>
      <xdr:colOff>463550</xdr:colOff>
      <xdr:row>49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755650</xdr:colOff>
      <xdr:row>49</xdr:row>
      <xdr:rowOff>114300</xdr:rowOff>
    </xdr:from>
    <xdr:to>
      <xdr:col>12</xdr:col>
      <xdr:colOff>374650</xdr:colOff>
      <xdr:row>63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666750</xdr:colOff>
      <xdr:row>49</xdr:row>
      <xdr:rowOff>101600</xdr:rowOff>
    </xdr:from>
    <xdr:to>
      <xdr:col>19</xdr:col>
      <xdr:colOff>285750</xdr:colOff>
      <xdr:row>63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615950</xdr:colOff>
      <xdr:row>63</xdr:row>
      <xdr:rowOff>139700</xdr:rowOff>
    </xdr:from>
    <xdr:to>
      <xdr:col>12</xdr:col>
      <xdr:colOff>234950</xdr:colOff>
      <xdr:row>77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717550</xdr:colOff>
      <xdr:row>63</xdr:row>
      <xdr:rowOff>139700</xdr:rowOff>
    </xdr:from>
    <xdr:to>
      <xdr:col>18</xdr:col>
      <xdr:colOff>336550</xdr:colOff>
      <xdr:row>77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603250</xdr:colOff>
      <xdr:row>79</xdr:row>
      <xdr:rowOff>190500</xdr:rowOff>
    </xdr:from>
    <xdr:to>
      <xdr:col>12</xdr:col>
      <xdr:colOff>222250</xdr:colOff>
      <xdr:row>93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577850</xdr:colOff>
      <xdr:row>80</xdr:row>
      <xdr:rowOff>50800</xdr:rowOff>
    </xdr:from>
    <xdr:to>
      <xdr:col>18</xdr:col>
      <xdr:colOff>196850</xdr:colOff>
      <xdr:row>93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142875</xdr:colOff>
      <xdr:row>0</xdr:row>
      <xdr:rowOff>57150</xdr:rowOff>
    </xdr:from>
    <xdr:to>
      <xdr:col>31</xdr:col>
      <xdr:colOff>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358123-53A5-4B44-9194-2A0972288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142875</xdr:colOff>
      <xdr:row>16</xdr:row>
      <xdr:rowOff>161925</xdr:rowOff>
    </xdr:from>
    <xdr:to>
      <xdr:col>29</xdr:col>
      <xdr:colOff>657225</xdr:colOff>
      <xdr:row>29</xdr:row>
      <xdr:rowOff>152400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B24258EF-548E-4FE5-92BE-4BAC04551048}"/>
            </a:ext>
            <a:ext uri="{147F2762-F138-4A5C-976F-8EAC2B608ADB}">
              <a16:predDERef xmlns:a16="http://schemas.microsoft.com/office/drawing/2014/main" xmlns="" pred="{00358123-53A5-4B44-9194-2A0972288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895350</xdr:colOff>
      <xdr:row>30</xdr:row>
      <xdr:rowOff>47625</xdr:rowOff>
    </xdr:from>
    <xdr:to>
      <xdr:col>29</xdr:col>
      <xdr:colOff>514350</xdr:colOff>
      <xdr:row>44</xdr:row>
      <xdr:rowOff>0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1137B23E-5997-4856-9EDE-72AE85C9B2E5}"/>
            </a:ext>
            <a:ext uri="{147F2762-F138-4A5C-976F-8EAC2B608ADB}">
              <a16:predDERef xmlns:a16="http://schemas.microsoft.com/office/drawing/2014/main" xmlns="" pred="{B24258EF-548E-4FE5-92BE-4BAC04551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895350</xdr:colOff>
      <xdr:row>44</xdr:row>
      <xdr:rowOff>95250</xdr:rowOff>
    </xdr:from>
    <xdr:to>
      <xdr:col>29</xdr:col>
      <xdr:colOff>542925</xdr:colOff>
      <xdr:row>58</xdr:row>
      <xdr:rowOff>38100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xmlns="" id="{B735E413-5791-4AC3-86C2-9C875AC7C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</xdr:colOff>
      <xdr:row>28</xdr:row>
      <xdr:rowOff>171450</xdr:rowOff>
    </xdr:from>
    <xdr:to>
      <xdr:col>4</xdr:col>
      <xdr:colOff>866775</xdr:colOff>
      <xdr:row>39</xdr:row>
      <xdr:rowOff>57150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xmlns="" id="{5613F332-870F-4209-9A11-8BCAB6D01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</xdr:colOff>
      <xdr:row>28</xdr:row>
      <xdr:rowOff>171450</xdr:rowOff>
    </xdr:from>
    <xdr:to>
      <xdr:col>9</xdr:col>
      <xdr:colOff>895350</xdr:colOff>
      <xdr:row>39</xdr:row>
      <xdr:rowOff>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xmlns="" id="{C5A99E5B-D30C-497A-A9C3-CEDB31511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28</xdr:row>
      <xdr:rowOff>171450</xdr:rowOff>
    </xdr:from>
    <xdr:to>
      <xdr:col>14</xdr:col>
      <xdr:colOff>885825</xdr:colOff>
      <xdr:row>38</xdr:row>
      <xdr:rowOff>190500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xmlns="" id="{2BE629D9-1135-4C56-9C0C-610F4E4F1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19050</xdr:colOff>
      <xdr:row>28</xdr:row>
      <xdr:rowOff>171450</xdr:rowOff>
    </xdr:from>
    <xdr:to>
      <xdr:col>20</xdr:col>
      <xdr:colOff>76200</xdr:colOff>
      <xdr:row>38</xdr:row>
      <xdr:rowOff>190500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xmlns="" id="{59AEA1A3-F239-4ED3-83D5-B4C0DCB52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</xdr:row>
      <xdr:rowOff>161925</xdr:rowOff>
    </xdr:from>
    <xdr:to>
      <xdr:col>17</xdr:col>
      <xdr:colOff>400050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2C5735-4D07-4410-AB1E-5960DAE63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628650</xdr:colOff>
      <xdr:row>16</xdr:row>
      <xdr:rowOff>95250</xdr:rowOff>
    </xdr:from>
    <xdr:to>
      <xdr:col>17</xdr:col>
      <xdr:colOff>400050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9BFA4A01-A006-4F10-9939-92DCAEC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35</xdr:row>
      <xdr:rowOff>152400</xdr:rowOff>
    </xdr:from>
    <xdr:to>
      <xdr:col>17</xdr:col>
      <xdr:colOff>152400</xdr:colOff>
      <xdr:row>50</xdr:row>
      <xdr:rowOff>28575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D8F65DE0-3803-4B37-970D-744D38A13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21</xdr:row>
      <xdr:rowOff>133350</xdr:rowOff>
    </xdr:from>
    <xdr:to>
      <xdr:col>17</xdr:col>
      <xdr:colOff>123825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A7ED6DE-33F6-4269-9DA5-35B3E14F8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35</xdr:row>
      <xdr:rowOff>38100</xdr:rowOff>
    </xdr:from>
    <xdr:to>
      <xdr:col>7</xdr:col>
      <xdr:colOff>619125</xdr:colOff>
      <xdr:row>48</xdr:row>
      <xdr:rowOff>76200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1F5BBD26-5E70-4371-AB41-76B709EB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39</xdr:row>
      <xdr:rowOff>104775</xdr:rowOff>
    </xdr:from>
    <xdr:to>
      <xdr:col>8</xdr:col>
      <xdr:colOff>28575</xdr:colOff>
      <xdr:row>52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6C40924-2922-436D-9B92-5A639D14C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22</xdr:row>
      <xdr:rowOff>85725</xdr:rowOff>
    </xdr:from>
    <xdr:to>
      <xdr:col>16</xdr:col>
      <xdr:colOff>476250</xdr:colOff>
      <xdr:row>35</xdr:row>
      <xdr:rowOff>95250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AB36F390-94BE-45AE-ADBB-69C81D281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66675</xdr:colOff>
      <xdr:row>36</xdr:row>
      <xdr:rowOff>9525</xdr:rowOff>
    </xdr:from>
    <xdr:to>
      <xdr:col>16</xdr:col>
      <xdr:colOff>466725</xdr:colOff>
      <xdr:row>48</xdr:row>
      <xdr:rowOff>95250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8219F7CF-6725-4C3D-B697-D3BBF5559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47625</xdr:rowOff>
    </xdr:from>
    <xdr:to>
      <xdr:col>14</xdr:col>
      <xdr:colOff>657225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595312</xdr:colOff>
      <xdr:row>17</xdr:row>
      <xdr:rowOff>47625</xdr:rowOff>
    </xdr:from>
    <xdr:to>
      <xdr:col>14</xdr:col>
      <xdr:colOff>309562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157162</xdr:colOff>
      <xdr:row>1</xdr:row>
      <xdr:rowOff>142875</xdr:rowOff>
    </xdr:from>
    <xdr:to>
      <xdr:col>16</xdr:col>
      <xdr:colOff>614362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176212</xdr:colOff>
      <xdr:row>17</xdr:row>
      <xdr:rowOff>0</xdr:rowOff>
    </xdr:from>
    <xdr:to>
      <xdr:col>16</xdr:col>
      <xdr:colOff>633412</xdr:colOff>
      <xdr:row>30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12</xdr:row>
      <xdr:rowOff>142875</xdr:rowOff>
    </xdr:from>
    <xdr:to>
      <xdr:col>20</xdr:col>
      <xdr:colOff>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2D13DC5-E8B9-48F4-9D9A-68A47CF81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676275</xdr:colOff>
      <xdr:row>12</xdr:row>
      <xdr:rowOff>152400</xdr:rowOff>
    </xdr:from>
    <xdr:to>
      <xdr:col>26</xdr:col>
      <xdr:colOff>447675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103A6E2-12B2-4032-BF2A-6F5773DFA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533400</xdr:colOff>
      <xdr:row>14</xdr:row>
      <xdr:rowOff>0</xdr:rowOff>
    </xdr:from>
    <xdr:to>
      <xdr:col>8</xdr:col>
      <xdr:colOff>304800</xdr:colOff>
      <xdr:row>27</xdr:row>
      <xdr:rowOff>142875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EB989DA7-33E8-4356-A02A-E75FECEB7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haoranw/Download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Social Rew.</v>
          </cell>
          <cell r="C2" t="str">
            <v>Food Rew.</v>
          </cell>
        </row>
        <row r="3">
          <cell r="A3">
            <v>1</v>
          </cell>
          <cell r="B3">
            <v>20.2</v>
          </cell>
          <cell r="C3">
            <v>210.3</v>
          </cell>
        </row>
        <row r="4">
          <cell r="A4">
            <v>2</v>
          </cell>
          <cell r="B4">
            <v>20</v>
          </cell>
          <cell r="C4">
            <v>218</v>
          </cell>
        </row>
        <row r="5">
          <cell r="A5">
            <v>4</v>
          </cell>
          <cell r="B5">
            <v>20</v>
          </cell>
          <cell r="C5">
            <v>206</v>
          </cell>
        </row>
        <row r="6">
          <cell r="A6">
            <v>8</v>
          </cell>
          <cell r="B6">
            <v>20</v>
          </cell>
          <cell r="C6">
            <v>151</v>
          </cell>
        </row>
        <row r="7">
          <cell r="A7">
            <v>16</v>
          </cell>
          <cell r="B7">
            <v>21</v>
          </cell>
          <cell r="C7">
            <v>70</v>
          </cell>
        </row>
        <row r="8">
          <cell r="A8">
            <v>32</v>
          </cell>
          <cell r="B8">
            <v>15</v>
          </cell>
          <cell r="C8">
            <v>54</v>
          </cell>
        </row>
        <row r="9">
          <cell r="A9">
            <v>64</v>
          </cell>
          <cell r="B9">
            <v>26</v>
          </cell>
          <cell r="C9">
            <v>21</v>
          </cell>
        </row>
        <row r="10">
          <cell r="A10">
            <v>128</v>
          </cell>
          <cell r="B10">
            <v>55</v>
          </cell>
          <cell r="C10">
            <v>1</v>
          </cell>
        </row>
        <row r="11">
          <cell r="A11">
            <v>256</v>
          </cell>
          <cell r="B11">
            <v>65</v>
          </cell>
          <cell r="C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opLeftCell="H12" zoomScale="115" zoomScaleNormal="115" zoomScalePageLayoutView="115" workbookViewId="0">
      <selection activeCell="V34" sqref="V34:X43"/>
    </sheetView>
  </sheetViews>
  <sheetFormatPr baseColWidth="10" defaultColWidth="8.83203125" defaultRowHeight="16" x14ac:dyDescent="0.2"/>
  <cols>
    <col min="1" max="1" width="20.1640625" customWidth="1"/>
  </cols>
  <sheetData>
    <row r="1" spans="1:23" x14ac:dyDescent="0.2">
      <c r="A1" t="s">
        <v>0</v>
      </c>
      <c r="J1" t="s">
        <v>42</v>
      </c>
      <c r="K1" s="1" t="s">
        <v>1</v>
      </c>
      <c r="L1" s="1" t="s">
        <v>2</v>
      </c>
      <c r="N1" t="s">
        <v>43</v>
      </c>
      <c r="Q1" s="1" t="s">
        <v>2</v>
      </c>
      <c r="R1" s="1" t="s">
        <v>1</v>
      </c>
      <c r="U1" t="s">
        <v>44</v>
      </c>
      <c r="V1" s="1" t="s">
        <v>1</v>
      </c>
      <c r="W1" s="1" t="s">
        <v>2</v>
      </c>
    </row>
    <row r="2" spans="1:23" x14ac:dyDescent="0.2">
      <c r="B2" s="1" t="s">
        <v>1</v>
      </c>
      <c r="C2" s="1" t="s">
        <v>2</v>
      </c>
      <c r="E2" t="s">
        <v>41</v>
      </c>
      <c r="K2" s="4">
        <v>17</v>
      </c>
      <c r="L2" s="4">
        <v>158</v>
      </c>
      <c r="Q2" s="4">
        <v>295</v>
      </c>
      <c r="R2" s="4">
        <v>3</v>
      </c>
      <c r="V2" s="4">
        <v>10</v>
      </c>
      <c r="W2" s="4">
        <v>185</v>
      </c>
    </row>
    <row r="3" spans="1:23" x14ac:dyDescent="0.2">
      <c r="B3" s="4">
        <v>22</v>
      </c>
      <c r="C3" s="4">
        <v>173</v>
      </c>
      <c r="F3" s="35" t="s">
        <v>2</v>
      </c>
      <c r="G3" s="35" t="s">
        <v>1</v>
      </c>
      <c r="K3" s="4">
        <v>16</v>
      </c>
      <c r="L3" s="4">
        <v>152</v>
      </c>
      <c r="Q3" s="4">
        <v>260</v>
      </c>
      <c r="R3" s="4">
        <v>13</v>
      </c>
      <c r="V3" s="4">
        <v>11</v>
      </c>
      <c r="W3" s="4">
        <v>224</v>
      </c>
    </row>
    <row r="4" spans="1:23" x14ac:dyDescent="0.2">
      <c r="B4" s="4">
        <v>28</v>
      </c>
      <c r="C4" s="4">
        <v>164</v>
      </c>
      <c r="F4" s="4">
        <v>175</v>
      </c>
      <c r="G4" s="4">
        <v>31</v>
      </c>
      <c r="K4" s="4">
        <v>17</v>
      </c>
      <c r="L4" s="4">
        <v>147</v>
      </c>
      <c r="Q4" s="4">
        <v>182</v>
      </c>
      <c r="R4" s="4">
        <v>31</v>
      </c>
      <c r="V4" s="4">
        <v>12</v>
      </c>
      <c r="W4" s="4">
        <v>147</v>
      </c>
    </row>
    <row r="5" spans="1:23" x14ac:dyDescent="0.2">
      <c r="B5" s="4">
        <v>23</v>
      </c>
      <c r="C5" s="4">
        <v>186</v>
      </c>
      <c r="F5" s="4">
        <v>176</v>
      </c>
      <c r="G5" s="4">
        <v>34</v>
      </c>
      <c r="K5" s="4">
        <v>20</v>
      </c>
      <c r="L5" s="4">
        <v>169</v>
      </c>
      <c r="Q5" s="4">
        <v>283</v>
      </c>
      <c r="R5" s="4">
        <v>9</v>
      </c>
      <c r="V5" s="18">
        <v>10</v>
      </c>
      <c r="W5" s="18">
        <v>209</v>
      </c>
    </row>
    <row r="6" spans="1:23" x14ac:dyDescent="0.2">
      <c r="B6" s="4">
        <v>24</v>
      </c>
      <c r="C6" s="4">
        <v>181</v>
      </c>
      <c r="F6" s="4">
        <v>133</v>
      </c>
      <c r="G6" s="4">
        <v>44</v>
      </c>
      <c r="K6" s="4">
        <v>17</v>
      </c>
      <c r="L6" s="4">
        <v>187</v>
      </c>
      <c r="Q6" s="4">
        <v>236</v>
      </c>
      <c r="R6" s="4">
        <v>27</v>
      </c>
      <c r="V6" s="4">
        <v>10</v>
      </c>
      <c r="W6" s="4">
        <v>187</v>
      </c>
    </row>
    <row r="7" spans="1:23" x14ac:dyDescent="0.2">
      <c r="B7" s="1" t="s">
        <v>39</v>
      </c>
      <c r="C7" s="1" t="s">
        <v>40</v>
      </c>
      <c r="F7" s="4">
        <v>170</v>
      </c>
      <c r="G7" s="4">
        <v>30</v>
      </c>
      <c r="K7" s="4">
        <v>24</v>
      </c>
      <c r="L7" s="4">
        <v>162</v>
      </c>
      <c r="Q7" s="4">
        <v>238</v>
      </c>
      <c r="R7" s="4">
        <v>20</v>
      </c>
      <c r="V7" s="1" t="s">
        <v>1</v>
      </c>
      <c r="W7" s="1" t="s">
        <v>2</v>
      </c>
    </row>
    <row r="8" spans="1:23" x14ac:dyDescent="0.2">
      <c r="A8">
        <v>1</v>
      </c>
      <c r="B8" s="1">
        <f>AVERAGE(B3:B6)</f>
        <v>24.25</v>
      </c>
      <c r="C8" s="1">
        <f>AVERAGE(C3:C6)</f>
        <v>176</v>
      </c>
      <c r="F8" s="4">
        <v>182</v>
      </c>
      <c r="G8" s="4">
        <v>37</v>
      </c>
      <c r="K8" s="1" t="s">
        <v>1</v>
      </c>
      <c r="L8" s="1" t="s">
        <v>2</v>
      </c>
      <c r="N8" s="1" t="s">
        <v>1</v>
      </c>
      <c r="O8" s="1" t="s">
        <v>2</v>
      </c>
      <c r="Q8" s="4">
        <v>286</v>
      </c>
      <c r="R8" s="4">
        <v>11</v>
      </c>
      <c r="U8">
        <v>1</v>
      </c>
      <c r="V8" s="1">
        <f>AVERAGE(V2:V6)</f>
        <v>10.6</v>
      </c>
      <c r="W8" s="1">
        <f>AVERAGE(W2:W6)</f>
        <v>190.4</v>
      </c>
    </row>
    <row r="9" spans="1:23" x14ac:dyDescent="0.2">
      <c r="A9">
        <v>2</v>
      </c>
      <c r="B9" s="13">
        <v>17</v>
      </c>
      <c r="C9" s="4">
        <v>233</v>
      </c>
      <c r="F9" s="4">
        <v>175</v>
      </c>
      <c r="G9" s="4">
        <v>42</v>
      </c>
      <c r="J9">
        <v>1</v>
      </c>
      <c r="K9" s="32">
        <f>AVERAGE(K2:K7)</f>
        <v>18.5</v>
      </c>
      <c r="L9" s="32">
        <f>AVERAGE(L2:L7)</f>
        <v>162.5</v>
      </c>
      <c r="M9">
        <v>1</v>
      </c>
      <c r="N9" s="32">
        <v>1</v>
      </c>
      <c r="O9" s="32">
        <v>1</v>
      </c>
      <c r="Q9" s="4">
        <v>230</v>
      </c>
      <c r="R9" s="4">
        <v>27</v>
      </c>
      <c r="U9">
        <v>2</v>
      </c>
      <c r="V9" s="4">
        <v>6</v>
      </c>
      <c r="W9" s="13">
        <v>219</v>
      </c>
    </row>
    <row r="10" spans="1:23" x14ac:dyDescent="0.2">
      <c r="A10">
        <v>4</v>
      </c>
      <c r="B10" s="13">
        <v>23</v>
      </c>
      <c r="C10" s="4">
        <v>199</v>
      </c>
      <c r="F10" s="35" t="s">
        <v>39</v>
      </c>
      <c r="G10" s="35" t="s">
        <v>40</v>
      </c>
      <c r="J10">
        <v>2</v>
      </c>
      <c r="K10" s="32">
        <v>18</v>
      </c>
      <c r="L10" s="32">
        <v>196</v>
      </c>
      <c r="M10">
        <v>2</v>
      </c>
      <c r="N10" s="32">
        <f>18/18.5</f>
        <v>0.97297297297297303</v>
      </c>
      <c r="O10" s="32">
        <f>196/162.5</f>
        <v>1.2061538461538461</v>
      </c>
      <c r="Q10" s="4">
        <v>265</v>
      </c>
      <c r="R10" s="4">
        <v>20</v>
      </c>
      <c r="U10">
        <v>4</v>
      </c>
      <c r="V10" s="4">
        <v>7</v>
      </c>
      <c r="W10" s="13">
        <v>143</v>
      </c>
    </row>
    <row r="11" spans="1:23" x14ac:dyDescent="0.2">
      <c r="A11">
        <v>8</v>
      </c>
      <c r="B11" s="13">
        <v>4</v>
      </c>
      <c r="C11" s="4">
        <v>195</v>
      </c>
      <c r="E11">
        <v>1</v>
      </c>
      <c r="F11" s="35">
        <v>167.2</v>
      </c>
      <c r="G11" s="35">
        <v>37.4</v>
      </c>
      <c r="J11">
        <v>4</v>
      </c>
      <c r="K11" s="32">
        <v>18</v>
      </c>
      <c r="L11" s="32">
        <v>181</v>
      </c>
      <c r="M11">
        <v>4</v>
      </c>
      <c r="N11" s="32">
        <f>18/18.5</f>
        <v>0.97297297297297303</v>
      </c>
      <c r="O11" s="32">
        <f>181/162.5</f>
        <v>1.1138461538461539</v>
      </c>
      <c r="Q11" s="1" t="s">
        <v>2</v>
      </c>
      <c r="R11" s="1" t="s">
        <v>1</v>
      </c>
      <c r="U11">
        <v>8</v>
      </c>
      <c r="V11" s="4">
        <v>2</v>
      </c>
      <c r="W11" s="13">
        <v>190</v>
      </c>
    </row>
    <row r="12" spans="1:23" x14ac:dyDescent="0.2">
      <c r="A12">
        <v>16</v>
      </c>
      <c r="B12" s="13">
        <v>0</v>
      </c>
      <c r="C12" s="4">
        <v>283</v>
      </c>
      <c r="E12">
        <v>2</v>
      </c>
      <c r="F12" s="18">
        <v>190</v>
      </c>
      <c r="G12" s="18">
        <v>41</v>
      </c>
      <c r="J12">
        <v>8</v>
      </c>
      <c r="K12" s="32">
        <v>9</v>
      </c>
      <c r="L12" s="32">
        <v>186</v>
      </c>
      <c r="M12">
        <v>8</v>
      </c>
      <c r="N12" s="32">
        <f>9/18.5</f>
        <v>0.48648648648648651</v>
      </c>
      <c r="O12" s="32">
        <f>186/162.5</f>
        <v>1.1446153846153846</v>
      </c>
      <c r="P12">
        <v>1</v>
      </c>
      <c r="Q12" s="32">
        <f>SUM(Q6:Q10)/5</f>
        <v>251</v>
      </c>
      <c r="R12" s="32">
        <f>SUM(R6:R10)/5</f>
        <v>21</v>
      </c>
      <c r="U12">
        <v>16</v>
      </c>
      <c r="V12" s="4">
        <v>0</v>
      </c>
      <c r="W12" s="13">
        <v>165</v>
      </c>
    </row>
    <row r="13" spans="1:23" x14ac:dyDescent="0.2">
      <c r="E13">
        <v>4</v>
      </c>
      <c r="F13" s="4">
        <v>88</v>
      </c>
      <c r="G13" s="4">
        <v>47</v>
      </c>
      <c r="J13">
        <v>16</v>
      </c>
      <c r="K13" s="32">
        <v>0</v>
      </c>
      <c r="L13" s="32">
        <v>212</v>
      </c>
      <c r="M13">
        <v>16</v>
      </c>
      <c r="N13" s="32">
        <f>0/18.5</f>
        <v>0</v>
      </c>
      <c r="O13" s="32">
        <f>212/162.5</f>
        <v>1.3046153846153845</v>
      </c>
      <c r="P13">
        <v>2</v>
      </c>
      <c r="Q13" s="32">
        <v>138</v>
      </c>
      <c r="R13" s="32">
        <v>60</v>
      </c>
      <c r="U13">
        <v>32</v>
      </c>
    </row>
    <row r="14" spans="1:23" x14ac:dyDescent="0.2">
      <c r="E14">
        <v>8</v>
      </c>
      <c r="F14" s="4">
        <v>171</v>
      </c>
      <c r="G14" s="4">
        <v>14</v>
      </c>
      <c r="J14">
        <v>32</v>
      </c>
      <c r="M14">
        <v>32</v>
      </c>
      <c r="P14">
        <v>4</v>
      </c>
      <c r="Q14" s="32">
        <v>247</v>
      </c>
      <c r="R14" s="32">
        <v>17</v>
      </c>
    </row>
    <row r="15" spans="1:23" x14ac:dyDescent="0.2">
      <c r="A15" t="s">
        <v>3</v>
      </c>
      <c r="E15">
        <v>16</v>
      </c>
      <c r="F15" s="4">
        <v>125</v>
      </c>
      <c r="G15" s="4">
        <v>8</v>
      </c>
      <c r="J15">
        <v>64</v>
      </c>
      <c r="M15">
        <v>64</v>
      </c>
      <c r="O15" s="4"/>
      <c r="P15">
        <v>8</v>
      </c>
      <c r="Q15" s="32">
        <v>209</v>
      </c>
      <c r="R15" s="32">
        <v>11</v>
      </c>
    </row>
    <row r="16" spans="1:23" x14ac:dyDescent="0.2">
      <c r="B16" s="35" t="s">
        <v>4</v>
      </c>
      <c r="C16" s="35" t="s">
        <v>2</v>
      </c>
      <c r="E16">
        <v>32</v>
      </c>
      <c r="F16" s="18">
        <v>71</v>
      </c>
      <c r="G16" s="18">
        <v>1</v>
      </c>
      <c r="J16">
        <v>128</v>
      </c>
      <c r="M16">
        <v>128</v>
      </c>
      <c r="O16" s="4"/>
      <c r="P16">
        <v>16</v>
      </c>
      <c r="Q16" s="32">
        <v>158</v>
      </c>
      <c r="R16" s="32">
        <v>0</v>
      </c>
    </row>
    <row r="17" spans="1:24" x14ac:dyDescent="0.2">
      <c r="B17" s="4">
        <v>28</v>
      </c>
      <c r="C17" s="4">
        <v>167</v>
      </c>
      <c r="E17">
        <v>64</v>
      </c>
      <c r="F17" s="40">
        <v>50</v>
      </c>
      <c r="G17" s="40">
        <v>0</v>
      </c>
      <c r="O17" s="4"/>
      <c r="P17">
        <v>32</v>
      </c>
      <c r="Q17" s="32">
        <v>226</v>
      </c>
      <c r="R17" s="32">
        <v>0</v>
      </c>
    </row>
    <row r="18" spans="1:24" x14ac:dyDescent="0.2">
      <c r="B18" s="4">
        <v>30</v>
      </c>
      <c r="C18" s="4">
        <v>181</v>
      </c>
      <c r="E18">
        <v>128</v>
      </c>
      <c r="O18" s="4"/>
    </row>
    <row r="19" spans="1:24" x14ac:dyDescent="0.2">
      <c r="B19" s="4">
        <v>16</v>
      </c>
      <c r="C19" s="4">
        <v>246</v>
      </c>
      <c r="O19" s="4">
        <v>11</v>
      </c>
    </row>
    <row r="20" spans="1:24" x14ac:dyDescent="0.2">
      <c r="B20" s="4">
        <v>14</v>
      </c>
      <c r="C20" s="4">
        <v>244</v>
      </c>
      <c r="O20" s="4">
        <v>34</v>
      </c>
      <c r="V20" t="s">
        <v>42</v>
      </c>
    </row>
    <row r="21" spans="1:24" x14ac:dyDescent="0.2">
      <c r="B21" s="4">
        <v>11</v>
      </c>
      <c r="C21" s="4">
        <v>267</v>
      </c>
      <c r="O21" s="4">
        <v>14</v>
      </c>
      <c r="W21" s="5" t="s">
        <v>20</v>
      </c>
      <c r="X21" s="5" t="s">
        <v>22</v>
      </c>
    </row>
    <row r="22" spans="1:24" x14ac:dyDescent="0.2">
      <c r="B22" s="4">
        <v>34</v>
      </c>
      <c r="C22" s="4">
        <v>204</v>
      </c>
      <c r="O22" s="4">
        <v>22</v>
      </c>
      <c r="W22" s="9">
        <v>4</v>
      </c>
      <c r="X22" s="9">
        <v>0</v>
      </c>
    </row>
    <row r="23" spans="1:24" x14ac:dyDescent="0.2">
      <c r="B23" s="4">
        <v>14</v>
      </c>
      <c r="C23" s="4">
        <v>248</v>
      </c>
      <c r="O23" s="41">
        <f t="shared" ref="O23" si="0">SUM(O18:O22)/5</f>
        <v>16.2</v>
      </c>
      <c r="W23" s="9">
        <v>14</v>
      </c>
      <c r="X23" s="9">
        <v>0</v>
      </c>
    </row>
    <row r="24" spans="1:24" x14ac:dyDescent="0.2">
      <c r="B24" s="4">
        <v>22</v>
      </c>
      <c r="C24" s="4">
        <v>251</v>
      </c>
      <c r="O24" s="4">
        <v>28</v>
      </c>
      <c r="W24" s="9">
        <v>18</v>
      </c>
      <c r="X24" s="9">
        <v>0</v>
      </c>
    </row>
    <row r="25" spans="1:24" x14ac:dyDescent="0.2">
      <c r="B25" s="35" t="s">
        <v>39</v>
      </c>
      <c r="C25" s="35" t="s">
        <v>40</v>
      </c>
      <c r="O25" s="40">
        <v>15</v>
      </c>
      <c r="W25" s="9">
        <v>17</v>
      </c>
      <c r="X25" s="9">
        <v>0</v>
      </c>
    </row>
    <row r="26" spans="1:24" x14ac:dyDescent="0.2">
      <c r="A26">
        <v>1</v>
      </c>
      <c r="B26" s="41">
        <f>SUM(B20:B24)/5</f>
        <v>19</v>
      </c>
      <c r="C26" s="41">
        <f>SUM(C20:C24)/5</f>
        <v>242.8</v>
      </c>
      <c r="O26" s="40">
        <v>7</v>
      </c>
      <c r="W26" s="9">
        <v>22</v>
      </c>
      <c r="X26" s="9">
        <v>0</v>
      </c>
    </row>
    <row r="27" spans="1:24" x14ac:dyDescent="0.2">
      <c r="A27">
        <v>2</v>
      </c>
      <c r="B27" s="4">
        <v>28</v>
      </c>
      <c r="C27" s="4">
        <v>178</v>
      </c>
      <c r="O27" s="4">
        <v>2</v>
      </c>
      <c r="W27" s="9">
        <v>12</v>
      </c>
      <c r="X27" s="9">
        <v>63</v>
      </c>
    </row>
    <row r="28" spans="1:24" x14ac:dyDescent="0.2">
      <c r="A28">
        <v>4</v>
      </c>
      <c r="B28" s="40">
        <v>15</v>
      </c>
      <c r="C28" s="40">
        <v>116</v>
      </c>
      <c r="O28" s="4">
        <v>0</v>
      </c>
      <c r="W28" s="9">
        <v>23</v>
      </c>
      <c r="X28" s="9">
        <v>82</v>
      </c>
    </row>
    <row r="29" spans="1:24" x14ac:dyDescent="0.2">
      <c r="A29">
        <v>8</v>
      </c>
      <c r="B29" s="40">
        <v>7</v>
      </c>
      <c r="C29" s="40">
        <v>75</v>
      </c>
      <c r="O29" s="18">
        <v>0</v>
      </c>
      <c r="W29" s="9">
        <v>17</v>
      </c>
      <c r="X29" s="9">
        <v>116</v>
      </c>
    </row>
    <row r="30" spans="1:24" x14ac:dyDescent="0.2">
      <c r="A30">
        <v>16</v>
      </c>
      <c r="B30" s="4">
        <v>2</v>
      </c>
      <c r="C30" s="40">
        <v>123</v>
      </c>
      <c r="O30" s="40">
        <v>0</v>
      </c>
      <c r="W30" s="9">
        <v>12</v>
      </c>
      <c r="X30" s="9">
        <v>109</v>
      </c>
    </row>
    <row r="31" spans="1:24" x14ac:dyDescent="0.2">
      <c r="A31">
        <v>32</v>
      </c>
      <c r="B31" s="4">
        <v>0</v>
      </c>
      <c r="C31" s="40">
        <v>76</v>
      </c>
      <c r="W31" s="4">
        <v>18</v>
      </c>
      <c r="X31" s="4">
        <v>111</v>
      </c>
    </row>
    <row r="32" spans="1:24" x14ac:dyDescent="0.2">
      <c r="A32">
        <v>64</v>
      </c>
      <c r="B32" s="18">
        <v>0</v>
      </c>
      <c r="C32" s="43">
        <v>38</v>
      </c>
      <c r="W32" s="18">
        <v>19</v>
      </c>
      <c r="X32" s="4">
        <v>94</v>
      </c>
    </row>
    <row r="33" spans="1:24" x14ac:dyDescent="0.2">
      <c r="A33">
        <v>128</v>
      </c>
      <c r="B33" s="40">
        <v>0</v>
      </c>
      <c r="C33" s="40">
        <v>13</v>
      </c>
      <c r="W33" s="4">
        <v>17</v>
      </c>
      <c r="X33" s="4">
        <v>104</v>
      </c>
    </row>
    <row r="34" spans="1:24" x14ac:dyDescent="0.2">
      <c r="W34" s="35" t="s">
        <v>39</v>
      </c>
      <c r="X34" s="35" t="s">
        <v>40</v>
      </c>
    </row>
    <row r="35" spans="1:24" x14ac:dyDescent="0.2">
      <c r="V35">
        <v>1</v>
      </c>
      <c r="W35" s="11">
        <v>16.600000000000001</v>
      </c>
      <c r="X35" s="11">
        <v>106.8</v>
      </c>
    </row>
    <row r="36" spans="1:24" x14ac:dyDescent="0.2">
      <c r="V36">
        <v>2</v>
      </c>
      <c r="W36" s="4">
        <v>23</v>
      </c>
      <c r="X36" s="4">
        <v>106</v>
      </c>
    </row>
    <row r="37" spans="1:24" x14ac:dyDescent="0.2">
      <c r="V37">
        <v>4</v>
      </c>
      <c r="W37" s="21">
        <v>23</v>
      </c>
      <c r="X37" s="4">
        <v>83</v>
      </c>
    </row>
    <row r="38" spans="1:24" x14ac:dyDescent="0.2">
      <c r="V38">
        <v>8</v>
      </c>
      <c r="W38" s="4">
        <v>24</v>
      </c>
      <c r="X38" s="4">
        <v>76</v>
      </c>
    </row>
    <row r="39" spans="1:24" x14ac:dyDescent="0.2">
      <c r="V39">
        <v>16</v>
      </c>
      <c r="W39" s="4">
        <v>33</v>
      </c>
      <c r="X39" s="4">
        <v>36</v>
      </c>
    </row>
    <row r="40" spans="1:24" x14ac:dyDescent="0.2">
      <c r="V40">
        <v>32</v>
      </c>
      <c r="W40" s="4">
        <v>27</v>
      </c>
      <c r="X40" s="4">
        <v>2</v>
      </c>
    </row>
    <row r="41" spans="1:24" x14ac:dyDescent="0.2">
      <c r="V41">
        <v>64</v>
      </c>
      <c r="W41" s="4">
        <v>61</v>
      </c>
      <c r="X41" s="4">
        <v>0</v>
      </c>
    </row>
    <row r="42" spans="1:24" x14ac:dyDescent="0.2">
      <c r="V42">
        <v>128</v>
      </c>
      <c r="W42" s="4">
        <v>50</v>
      </c>
      <c r="X42" s="4">
        <v>0</v>
      </c>
    </row>
    <row r="43" spans="1:24" x14ac:dyDescent="0.2">
      <c r="V43">
        <v>256</v>
      </c>
      <c r="W43" s="4">
        <v>73</v>
      </c>
      <c r="X43" s="4">
        <v>0</v>
      </c>
    </row>
    <row r="58" spans="1:2" x14ac:dyDescent="0.2">
      <c r="A58" s="5" t="s">
        <v>20</v>
      </c>
      <c r="B58" s="5" t="s">
        <v>22</v>
      </c>
    </row>
    <row r="59" spans="1:2" x14ac:dyDescent="0.2">
      <c r="A59" s="27">
        <v>73</v>
      </c>
      <c r="B59" s="9">
        <v>53</v>
      </c>
    </row>
    <row r="60" spans="1:2" x14ac:dyDescent="0.2">
      <c r="A60" s="27">
        <v>32</v>
      </c>
      <c r="B60" s="9">
        <v>127</v>
      </c>
    </row>
    <row r="61" spans="1:2" x14ac:dyDescent="0.2">
      <c r="A61" s="27">
        <v>32</v>
      </c>
      <c r="B61" s="9">
        <v>156</v>
      </c>
    </row>
    <row r="62" spans="1:2" x14ac:dyDescent="0.2">
      <c r="A62" s="27">
        <v>20</v>
      </c>
      <c r="B62" s="9">
        <v>184</v>
      </c>
    </row>
    <row r="63" spans="1:2" x14ac:dyDescent="0.2">
      <c r="A63" s="27">
        <v>26</v>
      </c>
      <c r="B63" s="9">
        <v>180</v>
      </c>
    </row>
    <row r="64" spans="1:2" x14ac:dyDescent="0.2">
      <c r="A64" s="27">
        <v>27</v>
      </c>
      <c r="B64" s="9">
        <v>181</v>
      </c>
    </row>
    <row r="65" spans="1:3" x14ac:dyDescent="0.2">
      <c r="A65" s="27">
        <v>40</v>
      </c>
      <c r="B65" s="9">
        <v>179</v>
      </c>
    </row>
    <row r="66" spans="1:3" x14ac:dyDescent="0.2">
      <c r="A66" s="27">
        <v>16</v>
      </c>
      <c r="B66" s="9">
        <v>255</v>
      </c>
    </row>
    <row r="67" spans="1:3" x14ac:dyDescent="0.2">
      <c r="A67" s="28">
        <v>20</v>
      </c>
      <c r="B67" s="9">
        <v>232</v>
      </c>
    </row>
    <row r="68" spans="1:3" x14ac:dyDescent="0.2">
      <c r="A68" s="29">
        <v>20</v>
      </c>
      <c r="B68" s="4">
        <v>221</v>
      </c>
    </row>
    <row r="73" spans="1:3" x14ac:dyDescent="0.2">
      <c r="B73" t="s">
        <v>45</v>
      </c>
    </row>
    <row r="74" spans="1:3" x14ac:dyDescent="0.2">
      <c r="B74" t="s">
        <v>45</v>
      </c>
      <c r="C74" t="s">
        <v>45</v>
      </c>
    </row>
    <row r="75" spans="1:3" x14ac:dyDescent="0.2">
      <c r="A75">
        <v>1</v>
      </c>
      <c r="B75" s="11">
        <f>AVERAGE(A59:A68)</f>
        <v>30.6</v>
      </c>
      <c r="C75" s="11">
        <v>176.8</v>
      </c>
    </row>
    <row r="76" spans="1:3" x14ac:dyDescent="0.2">
      <c r="A76">
        <v>2</v>
      </c>
      <c r="B76" s="29">
        <v>23</v>
      </c>
      <c r="C76" s="4">
        <v>194</v>
      </c>
    </row>
    <row r="77" spans="1:3" x14ac:dyDescent="0.2">
      <c r="A77">
        <v>4</v>
      </c>
      <c r="B77" s="25">
        <v>24</v>
      </c>
      <c r="C77" s="4">
        <v>166</v>
      </c>
    </row>
    <row r="78" spans="1:3" x14ac:dyDescent="0.2">
      <c r="A78">
        <v>8</v>
      </c>
      <c r="B78" s="29">
        <v>35</v>
      </c>
      <c r="C78" s="4">
        <v>93</v>
      </c>
    </row>
    <row r="79" spans="1:3" x14ac:dyDescent="0.2">
      <c r="A79">
        <v>16</v>
      </c>
      <c r="B79" s="29">
        <v>35</v>
      </c>
      <c r="C79" s="4">
        <v>54</v>
      </c>
    </row>
    <row r="80" spans="1:3" x14ac:dyDescent="0.2">
      <c r="A80">
        <v>32</v>
      </c>
      <c r="B80" s="29">
        <v>72</v>
      </c>
      <c r="C80" s="4">
        <v>0</v>
      </c>
    </row>
    <row r="81" spans="1:4" x14ac:dyDescent="0.2">
      <c r="B81" s="29"/>
      <c r="C81" s="4"/>
    </row>
    <row r="82" spans="1:4" x14ac:dyDescent="0.2">
      <c r="B82" s="29"/>
      <c r="C82" s="4"/>
    </row>
    <row r="83" spans="1:4" x14ac:dyDescent="0.2">
      <c r="B83" s="29"/>
      <c r="C83" s="4"/>
    </row>
    <row r="84" spans="1:4" x14ac:dyDescent="0.2">
      <c r="A84" s="5" t="s">
        <v>20</v>
      </c>
      <c r="B84" s="5" t="s">
        <v>22</v>
      </c>
    </row>
    <row r="85" spans="1:4" x14ac:dyDescent="0.2">
      <c r="A85" s="27">
        <v>16</v>
      </c>
      <c r="B85" s="9">
        <v>114</v>
      </c>
    </row>
    <row r="86" spans="1:4" x14ac:dyDescent="0.2">
      <c r="A86" s="27">
        <v>17</v>
      </c>
      <c r="B86" s="9">
        <v>128</v>
      </c>
    </row>
    <row r="87" spans="1:4" x14ac:dyDescent="0.2">
      <c r="A87" s="27">
        <v>16</v>
      </c>
      <c r="B87" s="9">
        <v>154</v>
      </c>
    </row>
    <row r="88" spans="1:4" x14ac:dyDescent="0.2">
      <c r="A88" s="27">
        <v>13</v>
      </c>
      <c r="B88" s="9">
        <v>154</v>
      </c>
    </row>
    <row r="89" spans="1:4" x14ac:dyDescent="0.2">
      <c r="A89" s="27">
        <v>30</v>
      </c>
      <c r="B89" s="9">
        <v>108</v>
      </c>
    </row>
    <row r="90" spans="1:4" x14ac:dyDescent="0.2">
      <c r="A90" s="27">
        <v>17</v>
      </c>
      <c r="B90" s="9">
        <v>134</v>
      </c>
    </row>
    <row r="91" spans="1:4" x14ac:dyDescent="0.2">
      <c r="A91" s="27">
        <v>23</v>
      </c>
      <c r="B91" s="9">
        <v>127</v>
      </c>
    </row>
    <row r="92" spans="1:4" x14ac:dyDescent="0.2">
      <c r="A92" s="27">
        <v>14</v>
      </c>
      <c r="B92" s="9">
        <v>168</v>
      </c>
    </row>
    <row r="93" spans="1:4" x14ac:dyDescent="0.2">
      <c r="A93" s="28">
        <v>23</v>
      </c>
      <c r="B93" s="23">
        <v>192</v>
      </c>
    </row>
    <row r="94" spans="1:4" x14ac:dyDescent="0.2">
      <c r="A94" s="29">
        <v>21</v>
      </c>
      <c r="B94" s="4">
        <v>133</v>
      </c>
    </row>
    <row r="95" spans="1:4" x14ac:dyDescent="0.2">
      <c r="C95" s="35" t="s">
        <v>39</v>
      </c>
      <c r="D95" s="35" t="s">
        <v>40</v>
      </c>
    </row>
    <row r="96" spans="1:4" x14ac:dyDescent="0.2">
      <c r="B96">
        <v>1</v>
      </c>
      <c r="C96">
        <f>AVERAGE(A85:A94)</f>
        <v>19</v>
      </c>
      <c r="D96">
        <f>AVERAGE(B85:B94)</f>
        <v>141.19999999999999</v>
      </c>
    </row>
    <row r="97" spans="2:4" x14ac:dyDescent="0.2">
      <c r="B97">
        <v>2</v>
      </c>
      <c r="C97" s="29">
        <v>12</v>
      </c>
      <c r="D97" s="4">
        <v>169</v>
      </c>
    </row>
    <row r="98" spans="2:4" x14ac:dyDescent="0.2">
      <c r="B98">
        <v>4</v>
      </c>
      <c r="C98" s="25">
        <v>15</v>
      </c>
      <c r="D98" s="21">
        <v>130</v>
      </c>
    </row>
    <row r="99" spans="2:4" x14ac:dyDescent="0.2">
      <c r="B99">
        <v>8</v>
      </c>
      <c r="C99" s="29">
        <v>26</v>
      </c>
      <c r="D99" s="4">
        <v>102</v>
      </c>
    </row>
    <row r="100" spans="2:4" x14ac:dyDescent="0.2">
      <c r="B100">
        <v>16</v>
      </c>
      <c r="C100" s="29">
        <v>7</v>
      </c>
      <c r="D100" s="4">
        <v>79</v>
      </c>
    </row>
    <row r="101" spans="2:4" x14ac:dyDescent="0.2">
      <c r="B101">
        <v>32</v>
      </c>
      <c r="C101" s="29">
        <v>22</v>
      </c>
      <c r="D101" s="4">
        <v>49</v>
      </c>
    </row>
    <row r="102" spans="2:4" x14ac:dyDescent="0.2">
      <c r="B102">
        <v>64</v>
      </c>
      <c r="C102" s="29">
        <v>33</v>
      </c>
      <c r="D102" s="4">
        <v>3</v>
      </c>
    </row>
    <row r="103" spans="2:4" x14ac:dyDescent="0.2">
      <c r="B103">
        <v>128</v>
      </c>
      <c r="C103" s="29">
        <v>42</v>
      </c>
      <c r="D103" s="4">
        <v>0</v>
      </c>
    </row>
    <row r="104" spans="2:4" x14ac:dyDescent="0.2">
      <c r="C104" s="29"/>
      <c r="D104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topLeftCell="G69" workbookViewId="0">
      <selection activeCell="P10" sqref="P10"/>
    </sheetView>
  </sheetViews>
  <sheetFormatPr baseColWidth="10" defaultRowHeight="16" x14ac:dyDescent="0.2"/>
  <sheetData>
    <row r="1" spans="1:6" x14ac:dyDescent="0.2">
      <c r="A1" t="s">
        <v>46</v>
      </c>
    </row>
    <row r="2" spans="1:6" x14ac:dyDescent="0.2">
      <c r="A2" t="s">
        <v>47</v>
      </c>
      <c r="D2" t="s">
        <v>48</v>
      </c>
    </row>
    <row r="3" spans="1:6" x14ac:dyDescent="0.2">
      <c r="A3" s="45"/>
      <c r="B3" s="46" t="s">
        <v>39</v>
      </c>
      <c r="C3" s="46" t="s">
        <v>40</v>
      </c>
      <c r="D3" s="45"/>
      <c r="E3" s="45" t="s">
        <v>39</v>
      </c>
      <c r="F3" s="45" t="s">
        <v>40</v>
      </c>
    </row>
    <row r="4" spans="1:6" x14ac:dyDescent="0.2">
      <c r="A4" s="45">
        <v>1</v>
      </c>
      <c r="B4" s="47">
        <v>16.600000000000001</v>
      </c>
      <c r="C4" s="47">
        <v>106.8</v>
      </c>
      <c r="D4" s="45">
        <v>1</v>
      </c>
      <c r="E4" s="45">
        <v>1</v>
      </c>
      <c r="F4" s="45">
        <v>1</v>
      </c>
    </row>
    <row r="5" spans="1:6" x14ac:dyDescent="0.2">
      <c r="A5" s="45">
        <v>2</v>
      </c>
      <c r="B5" s="47">
        <v>23</v>
      </c>
      <c r="C5" s="47">
        <v>106</v>
      </c>
      <c r="D5" s="45">
        <v>2</v>
      </c>
      <c r="E5" s="45">
        <f>B5/16.6</f>
        <v>1.3855421686746987</v>
      </c>
      <c r="F5" s="45">
        <f>C5/106.8</f>
        <v>0.99250936329588013</v>
      </c>
    </row>
    <row r="6" spans="1:6" x14ac:dyDescent="0.2">
      <c r="A6" s="45">
        <v>4</v>
      </c>
      <c r="B6" s="47">
        <v>23</v>
      </c>
      <c r="C6" s="47">
        <v>83</v>
      </c>
      <c r="D6" s="45">
        <v>4</v>
      </c>
      <c r="E6" s="45">
        <f t="shared" ref="E6:E12" si="0">B6/16.6</f>
        <v>1.3855421686746987</v>
      </c>
      <c r="F6" s="45">
        <f t="shared" ref="F6:F12" si="1">C6/106.8</f>
        <v>0.77715355805243447</v>
      </c>
    </row>
    <row r="7" spans="1:6" x14ac:dyDescent="0.2">
      <c r="A7" s="45">
        <v>8</v>
      </c>
      <c r="B7" s="47">
        <v>24</v>
      </c>
      <c r="C7" s="47">
        <v>76</v>
      </c>
      <c r="D7" s="45">
        <v>8</v>
      </c>
      <c r="E7" s="45">
        <f t="shared" si="0"/>
        <v>1.4457831325301203</v>
      </c>
      <c r="F7" s="45">
        <f t="shared" si="1"/>
        <v>0.71161048689138584</v>
      </c>
    </row>
    <row r="8" spans="1:6" x14ac:dyDescent="0.2">
      <c r="A8" s="45">
        <v>16</v>
      </c>
      <c r="B8" s="47">
        <v>33</v>
      </c>
      <c r="C8" s="47">
        <v>36</v>
      </c>
      <c r="D8" s="45">
        <v>16</v>
      </c>
      <c r="E8" s="45">
        <f t="shared" si="0"/>
        <v>1.9879518072289155</v>
      </c>
      <c r="F8" s="45">
        <f t="shared" si="1"/>
        <v>0.33707865168539325</v>
      </c>
    </row>
    <row r="9" spans="1:6" x14ac:dyDescent="0.2">
      <c r="A9" s="45">
        <v>32</v>
      </c>
      <c r="B9" s="47">
        <v>27</v>
      </c>
      <c r="C9" s="47">
        <v>2</v>
      </c>
      <c r="D9" s="45">
        <v>32</v>
      </c>
      <c r="E9" s="45">
        <f t="shared" si="0"/>
        <v>1.6265060240963853</v>
      </c>
      <c r="F9" s="45">
        <f t="shared" si="1"/>
        <v>1.8726591760299626E-2</v>
      </c>
    </row>
    <row r="10" spans="1:6" x14ac:dyDescent="0.2">
      <c r="A10" s="45">
        <v>64</v>
      </c>
      <c r="B10" s="47">
        <v>61</v>
      </c>
      <c r="C10" s="47">
        <v>0</v>
      </c>
      <c r="D10" s="45">
        <v>64</v>
      </c>
      <c r="E10" s="45">
        <f t="shared" si="0"/>
        <v>3.6746987951807224</v>
      </c>
      <c r="F10" s="45">
        <f t="shared" si="1"/>
        <v>0</v>
      </c>
    </row>
    <row r="11" spans="1:6" x14ac:dyDescent="0.2">
      <c r="A11" s="45">
        <v>128</v>
      </c>
      <c r="B11" s="47">
        <v>50</v>
      </c>
      <c r="C11" s="47">
        <v>0</v>
      </c>
      <c r="D11" s="45">
        <v>128</v>
      </c>
      <c r="E11" s="45">
        <f t="shared" si="0"/>
        <v>3.012048192771084</v>
      </c>
      <c r="F11" s="45">
        <f t="shared" si="1"/>
        <v>0</v>
      </c>
    </row>
    <row r="12" spans="1:6" x14ac:dyDescent="0.2">
      <c r="A12" s="45">
        <v>256</v>
      </c>
      <c r="B12" s="47">
        <v>73</v>
      </c>
      <c r="C12" s="47">
        <v>0</v>
      </c>
      <c r="D12" s="45">
        <v>256</v>
      </c>
      <c r="E12" s="45">
        <f t="shared" si="0"/>
        <v>4.3975903614457827</v>
      </c>
      <c r="F12" s="45">
        <f t="shared" si="1"/>
        <v>0</v>
      </c>
    </row>
    <row r="13" spans="1:6" x14ac:dyDescent="0.2">
      <c r="A13" t="s">
        <v>56</v>
      </c>
      <c r="D13" t="s">
        <v>49</v>
      </c>
    </row>
    <row r="14" spans="1:6" x14ac:dyDescent="0.2">
      <c r="A14" s="45"/>
      <c r="B14" s="51" t="s">
        <v>39</v>
      </c>
      <c r="C14" s="51" t="s">
        <v>40</v>
      </c>
      <c r="D14" s="45"/>
      <c r="E14" s="51" t="s">
        <v>39</v>
      </c>
      <c r="F14" s="51" t="s">
        <v>40</v>
      </c>
    </row>
    <row r="15" spans="1:6" x14ac:dyDescent="0.2">
      <c r="A15" s="45">
        <v>1</v>
      </c>
      <c r="B15" s="47">
        <v>20.2</v>
      </c>
      <c r="C15" s="47">
        <v>210.3</v>
      </c>
      <c r="D15" s="45">
        <v>1</v>
      </c>
      <c r="E15" s="45">
        <v>1</v>
      </c>
      <c r="F15" s="45">
        <v>1</v>
      </c>
    </row>
    <row r="16" spans="1:6" x14ac:dyDescent="0.2">
      <c r="A16" s="45">
        <v>2</v>
      </c>
      <c r="B16" s="47">
        <v>20</v>
      </c>
      <c r="C16" s="47">
        <v>218</v>
      </c>
      <c r="D16" s="45">
        <v>2</v>
      </c>
      <c r="E16" s="45">
        <f>B16/20.2</f>
        <v>0.99009900990099009</v>
      </c>
      <c r="F16" s="45">
        <f>C16/210.3</f>
        <v>1.0366143604374702</v>
      </c>
    </row>
    <row r="17" spans="1:6" x14ac:dyDescent="0.2">
      <c r="A17" s="45">
        <v>4</v>
      </c>
      <c r="B17" s="47">
        <v>20</v>
      </c>
      <c r="C17" s="47">
        <v>206</v>
      </c>
      <c r="D17" s="45">
        <v>4</v>
      </c>
      <c r="E17" s="45">
        <f t="shared" ref="E17:E23" si="2">B17/20.2</f>
        <v>0.99009900990099009</v>
      </c>
      <c r="F17" s="45">
        <f t="shared" ref="F17:F23" si="3">C17/210.3</f>
        <v>0.97955301949595808</v>
      </c>
    </row>
    <row r="18" spans="1:6" x14ac:dyDescent="0.2">
      <c r="A18" s="45">
        <v>8</v>
      </c>
      <c r="B18" s="47">
        <v>20</v>
      </c>
      <c r="C18" s="47">
        <v>151</v>
      </c>
      <c r="D18" s="45">
        <v>8</v>
      </c>
      <c r="E18" s="45">
        <f t="shared" si="2"/>
        <v>0.99009900990099009</v>
      </c>
      <c r="F18" s="45">
        <f t="shared" si="3"/>
        <v>0.71802187351402758</v>
      </c>
    </row>
    <row r="19" spans="1:6" x14ac:dyDescent="0.2">
      <c r="A19" s="45">
        <v>16</v>
      </c>
      <c r="B19" s="47">
        <v>21</v>
      </c>
      <c r="C19" s="47">
        <v>70</v>
      </c>
      <c r="D19" s="45">
        <v>16</v>
      </c>
      <c r="E19" s="45">
        <f t="shared" si="2"/>
        <v>1.0396039603960396</v>
      </c>
      <c r="F19" s="45">
        <f t="shared" si="3"/>
        <v>0.3328578221588207</v>
      </c>
    </row>
    <row r="20" spans="1:6" x14ac:dyDescent="0.2">
      <c r="A20" s="45">
        <v>32</v>
      </c>
      <c r="B20" s="47">
        <v>15</v>
      </c>
      <c r="C20" s="47">
        <v>54</v>
      </c>
      <c r="D20" s="45">
        <v>32</v>
      </c>
      <c r="E20" s="45">
        <f t="shared" si="2"/>
        <v>0.74257425742574257</v>
      </c>
      <c r="F20" s="45">
        <f t="shared" si="3"/>
        <v>0.25677603423680456</v>
      </c>
    </row>
    <row r="21" spans="1:6" x14ac:dyDescent="0.2">
      <c r="A21" s="45">
        <v>64</v>
      </c>
      <c r="B21" s="47">
        <v>26</v>
      </c>
      <c r="C21" s="47">
        <v>21</v>
      </c>
      <c r="D21" s="45">
        <v>64</v>
      </c>
      <c r="E21" s="45">
        <f t="shared" si="2"/>
        <v>1.2871287128712872</v>
      </c>
      <c r="F21" s="45">
        <f t="shared" si="3"/>
        <v>9.9857346647646214E-2</v>
      </c>
    </row>
    <row r="22" spans="1:6" x14ac:dyDescent="0.2">
      <c r="A22" s="45">
        <v>128</v>
      </c>
      <c r="B22" s="47">
        <v>55</v>
      </c>
      <c r="C22" s="47">
        <v>1</v>
      </c>
      <c r="D22" s="45">
        <v>128</v>
      </c>
      <c r="E22" s="45">
        <f t="shared" si="2"/>
        <v>2.722772277227723</v>
      </c>
      <c r="F22" s="45">
        <f t="shared" si="3"/>
        <v>4.7551117451260106E-3</v>
      </c>
    </row>
    <row r="23" spans="1:6" x14ac:dyDescent="0.2">
      <c r="A23" s="45">
        <v>256</v>
      </c>
      <c r="B23" s="47">
        <v>65</v>
      </c>
      <c r="C23" s="47">
        <v>0</v>
      </c>
      <c r="D23" s="45">
        <v>256</v>
      </c>
      <c r="E23" s="45">
        <f t="shared" si="2"/>
        <v>3.217821782178218</v>
      </c>
      <c r="F23" s="45">
        <f t="shared" si="3"/>
        <v>0</v>
      </c>
    </row>
    <row r="24" spans="1:6" x14ac:dyDescent="0.2">
      <c r="A24" t="s">
        <v>55</v>
      </c>
      <c r="D24" t="s">
        <v>51</v>
      </c>
    </row>
    <row r="25" spans="1:6" x14ac:dyDescent="0.2">
      <c r="A25" s="45"/>
      <c r="B25" s="51" t="s">
        <v>39</v>
      </c>
      <c r="C25" s="51" t="s">
        <v>40</v>
      </c>
      <c r="D25" s="45"/>
      <c r="E25" s="51" t="s">
        <v>39</v>
      </c>
      <c r="F25" s="53" t="s">
        <v>40</v>
      </c>
    </row>
    <row r="26" spans="1:6" x14ac:dyDescent="0.2">
      <c r="A26" s="45">
        <v>1</v>
      </c>
      <c r="B26" s="47">
        <v>24.6</v>
      </c>
      <c r="C26" s="47">
        <v>176.8</v>
      </c>
      <c r="D26" s="45">
        <v>1</v>
      </c>
      <c r="E26" s="45">
        <v>1</v>
      </c>
      <c r="F26" s="45">
        <v>1</v>
      </c>
    </row>
    <row r="27" spans="1:6" x14ac:dyDescent="0.2">
      <c r="A27" s="45">
        <v>2</v>
      </c>
      <c r="B27" s="47">
        <v>23</v>
      </c>
      <c r="C27" s="47">
        <v>194</v>
      </c>
      <c r="D27" s="45">
        <v>2</v>
      </c>
      <c r="E27" s="45">
        <f>B27/24.6</f>
        <v>0.93495934959349591</v>
      </c>
      <c r="F27" s="45">
        <f>C27/176.8</f>
        <v>1.097285067873303</v>
      </c>
    </row>
    <row r="28" spans="1:6" x14ac:dyDescent="0.2">
      <c r="A28" s="45">
        <v>4</v>
      </c>
      <c r="B28" s="47">
        <v>24</v>
      </c>
      <c r="C28" s="47">
        <v>166</v>
      </c>
      <c r="D28" s="45">
        <v>4</v>
      </c>
      <c r="E28" s="45">
        <f t="shared" ref="E28:E34" si="4">B28/24.6</f>
        <v>0.97560975609756095</v>
      </c>
      <c r="F28" s="45">
        <f t="shared" ref="F28:F34" si="5">C28/176.8</f>
        <v>0.93891402714932126</v>
      </c>
    </row>
    <row r="29" spans="1:6" x14ac:dyDescent="0.2">
      <c r="A29" s="45">
        <v>8</v>
      </c>
      <c r="B29" s="47">
        <v>35</v>
      </c>
      <c r="C29" s="47">
        <v>93</v>
      </c>
      <c r="D29" s="45">
        <v>8</v>
      </c>
      <c r="E29" s="45">
        <f t="shared" si="4"/>
        <v>1.4227642276422763</v>
      </c>
      <c r="F29" s="45">
        <f t="shared" si="5"/>
        <v>0.52601809954751133</v>
      </c>
    </row>
    <row r="30" spans="1:6" x14ac:dyDescent="0.2">
      <c r="A30" s="45">
        <v>16</v>
      </c>
      <c r="B30" s="47">
        <v>35</v>
      </c>
      <c r="C30" s="47">
        <v>54</v>
      </c>
      <c r="D30" s="45">
        <v>16</v>
      </c>
      <c r="E30" s="45">
        <f t="shared" si="4"/>
        <v>1.4227642276422763</v>
      </c>
      <c r="F30" s="45">
        <f t="shared" si="5"/>
        <v>0.30542986425339363</v>
      </c>
    </row>
    <row r="31" spans="1:6" x14ac:dyDescent="0.2">
      <c r="A31" s="45">
        <v>32</v>
      </c>
      <c r="B31" s="49">
        <v>28</v>
      </c>
      <c r="C31" s="49">
        <v>1</v>
      </c>
      <c r="D31" s="45">
        <v>32</v>
      </c>
      <c r="E31" s="45">
        <f t="shared" si="4"/>
        <v>1.1382113821138211</v>
      </c>
      <c r="F31" s="45">
        <f t="shared" si="5"/>
        <v>5.6561085972850677E-3</v>
      </c>
    </row>
    <row r="32" spans="1:6" x14ac:dyDescent="0.2">
      <c r="A32" s="45">
        <v>64</v>
      </c>
      <c r="B32" s="47">
        <v>72</v>
      </c>
      <c r="C32" s="47">
        <v>0</v>
      </c>
      <c r="D32" s="45">
        <v>64</v>
      </c>
      <c r="E32" s="45">
        <f t="shared" si="4"/>
        <v>2.9268292682926829</v>
      </c>
      <c r="F32" s="45">
        <f t="shared" si="5"/>
        <v>0</v>
      </c>
    </row>
    <row r="33" spans="1:6" x14ac:dyDescent="0.2">
      <c r="A33" s="45">
        <v>128</v>
      </c>
      <c r="B33" s="47">
        <v>55</v>
      </c>
      <c r="C33" s="47">
        <v>0</v>
      </c>
      <c r="D33" s="45">
        <v>128</v>
      </c>
      <c r="E33" s="45">
        <f t="shared" si="4"/>
        <v>2.2357723577235773</v>
      </c>
      <c r="F33" s="45">
        <f t="shared" si="5"/>
        <v>0</v>
      </c>
    </row>
    <row r="34" spans="1:6" x14ac:dyDescent="0.2">
      <c r="A34" s="45">
        <v>256</v>
      </c>
      <c r="B34" s="47">
        <v>75</v>
      </c>
      <c r="C34" s="47">
        <v>0</v>
      </c>
      <c r="D34" s="45">
        <v>256</v>
      </c>
      <c r="E34" s="45">
        <f t="shared" si="4"/>
        <v>3.0487804878048781</v>
      </c>
      <c r="F34" s="45">
        <f t="shared" si="5"/>
        <v>0</v>
      </c>
    </row>
    <row r="35" spans="1:6" x14ac:dyDescent="0.2">
      <c r="A35" t="s">
        <v>54</v>
      </c>
      <c r="B35" s="11"/>
      <c r="C35" s="50"/>
      <c r="D35" t="s">
        <v>52</v>
      </c>
    </row>
    <row r="36" spans="1:6" x14ac:dyDescent="0.2">
      <c r="A36" s="45"/>
      <c r="B36" s="51" t="s">
        <v>39</v>
      </c>
      <c r="C36" s="51" t="s">
        <v>40</v>
      </c>
      <c r="D36" s="45"/>
      <c r="E36" s="45" t="s">
        <v>50</v>
      </c>
      <c r="F36" s="51" t="s">
        <v>40</v>
      </c>
    </row>
    <row r="37" spans="1:6" x14ac:dyDescent="0.2">
      <c r="A37" s="45">
        <v>1</v>
      </c>
      <c r="B37" s="47">
        <v>19.600000000000001</v>
      </c>
      <c r="C37" s="47">
        <v>150.80000000000001</v>
      </c>
      <c r="D37" s="45">
        <v>1</v>
      </c>
      <c r="E37" s="45">
        <v>1</v>
      </c>
      <c r="F37" s="45">
        <v>1</v>
      </c>
    </row>
    <row r="38" spans="1:6" x14ac:dyDescent="0.2">
      <c r="A38" s="45">
        <v>2</v>
      </c>
      <c r="B38" s="47">
        <v>12</v>
      </c>
      <c r="C38" s="47">
        <v>169</v>
      </c>
      <c r="D38" s="45">
        <v>2</v>
      </c>
      <c r="E38" s="45">
        <f>B38/19.6</f>
        <v>0.61224489795918358</v>
      </c>
      <c r="F38" s="45">
        <f>C38/150.8</f>
        <v>1.1206896551724137</v>
      </c>
    </row>
    <row r="39" spans="1:6" x14ac:dyDescent="0.2">
      <c r="A39" s="45">
        <v>4</v>
      </c>
      <c r="B39" s="47">
        <v>15</v>
      </c>
      <c r="C39" s="47">
        <v>130</v>
      </c>
      <c r="D39" s="45">
        <v>4</v>
      </c>
      <c r="E39" s="45">
        <f t="shared" ref="E39:E45" si="6">B39/19.6</f>
        <v>0.76530612244897955</v>
      </c>
      <c r="F39" s="45">
        <f t="shared" ref="F39:F45" si="7">C39/150.8</f>
        <v>0.86206896551724133</v>
      </c>
    </row>
    <row r="40" spans="1:6" x14ac:dyDescent="0.2">
      <c r="A40" s="45">
        <v>8</v>
      </c>
      <c r="B40" s="47">
        <v>26</v>
      </c>
      <c r="C40" s="47">
        <v>102</v>
      </c>
      <c r="D40" s="45">
        <v>8</v>
      </c>
      <c r="E40" s="45">
        <f t="shared" si="6"/>
        <v>1.3265306122448979</v>
      </c>
      <c r="F40" s="45">
        <f t="shared" si="7"/>
        <v>0.676392572944297</v>
      </c>
    </row>
    <row r="41" spans="1:6" x14ac:dyDescent="0.2">
      <c r="A41" s="45">
        <v>16</v>
      </c>
      <c r="B41" s="47">
        <v>7</v>
      </c>
      <c r="C41" s="47">
        <v>79</v>
      </c>
      <c r="D41" s="45">
        <v>16</v>
      </c>
      <c r="E41" s="45">
        <f t="shared" si="6"/>
        <v>0.3571428571428571</v>
      </c>
      <c r="F41" s="45">
        <f t="shared" si="7"/>
        <v>0.52387267904509283</v>
      </c>
    </row>
    <row r="42" spans="1:6" x14ac:dyDescent="0.2">
      <c r="A42" s="45">
        <v>32</v>
      </c>
      <c r="B42" s="47">
        <v>22</v>
      </c>
      <c r="C42" s="47">
        <v>49</v>
      </c>
      <c r="D42" s="45">
        <v>32</v>
      </c>
      <c r="E42" s="45">
        <f t="shared" si="6"/>
        <v>1.1224489795918366</v>
      </c>
      <c r="F42" s="45">
        <f t="shared" si="7"/>
        <v>0.32493368700265252</v>
      </c>
    </row>
    <row r="43" spans="1:6" x14ac:dyDescent="0.2">
      <c r="A43" s="45">
        <v>64</v>
      </c>
      <c r="B43" s="47">
        <v>33</v>
      </c>
      <c r="C43" s="47">
        <v>3</v>
      </c>
      <c r="D43" s="45">
        <v>64</v>
      </c>
      <c r="E43" s="45">
        <f t="shared" si="6"/>
        <v>1.6836734693877551</v>
      </c>
      <c r="F43" s="45">
        <f t="shared" si="7"/>
        <v>1.9893899204244031E-2</v>
      </c>
    </row>
    <row r="44" spans="1:6" x14ac:dyDescent="0.2">
      <c r="A44" s="45">
        <v>128</v>
      </c>
      <c r="B44" s="47">
        <v>42</v>
      </c>
      <c r="C44" s="47">
        <v>0</v>
      </c>
      <c r="D44" s="45">
        <v>128</v>
      </c>
      <c r="E44" s="45">
        <f t="shared" si="6"/>
        <v>2.1428571428571428</v>
      </c>
      <c r="F44" s="45">
        <f t="shared" si="7"/>
        <v>0</v>
      </c>
    </row>
    <row r="45" spans="1:6" x14ac:dyDescent="0.2">
      <c r="A45" s="45">
        <v>256</v>
      </c>
      <c r="B45" s="47">
        <v>54</v>
      </c>
      <c r="C45" s="47">
        <v>0</v>
      </c>
      <c r="D45" s="45">
        <v>256</v>
      </c>
      <c r="E45" s="45">
        <f t="shared" si="6"/>
        <v>2.7551020408163263</v>
      </c>
      <c r="F45" s="45">
        <f t="shared" si="7"/>
        <v>0</v>
      </c>
    </row>
    <row r="47" spans="1:6" x14ac:dyDescent="0.2">
      <c r="A47" s="52" t="s">
        <v>53</v>
      </c>
    </row>
    <row r="48" spans="1:6" x14ac:dyDescent="0.2">
      <c r="A48" t="s">
        <v>57</v>
      </c>
      <c r="D48" t="s">
        <v>58</v>
      </c>
    </row>
    <row r="49" spans="1:6" x14ac:dyDescent="0.2">
      <c r="A49" s="54"/>
      <c r="B49" s="53" t="s">
        <v>39</v>
      </c>
      <c r="C49" s="53" t="s">
        <v>40</v>
      </c>
      <c r="D49" s="54"/>
      <c r="E49" s="53" t="s">
        <v>39</v>
      </c>
      <c r="F49" s="53" t="s">
        <v>40</v>
      </c>
    </row>
    <row r="50" spans="1:6" x14ac:dyDescent="0.2">
      <c r="A50" s="54">
        <v>1</v>
      </c>
      <c r="B50" s="54">
        <v>18.5</v>
      </c>
      <c r="C50" s="54">
        <v>162.5</v>
      </c>
      <c r="D50" s="54">
        <v>1</v>
      </c>
      <c r="E50" s="54">
        <v>1</v>
      </c>
      <c r="F50" s="54">
        <v>1</v>
      </c>
    </row>
    <row r="51" spans="1:6" x14ac:dyDescent="0.2">
      <c r="A51" s="54">
        <v>2</v>
      </c>
      <c r="B51" s="54">
        <v>18</v>
      </c>
      <c r="C51" s="54">
        <v>196</v>
      </c>
      <c r="D51" s="54">
        <v>2</v>
      </c>
      <c r="E51" s="54">
        <f>B51/18.5</f>
        <v>0.97297297297297303</v>
      </c>
      <c r="F51" s="54">
        <f>C51/162.5</f>
        <v>1.2061538461538461</v>
      </c>
    </row>
    <row r="52" spans="1:6" x14ac:dyDescent="0.2">
      <c r="A52" s="54">
        <v>4</v>
      </c>
      <c r="B52" s="54">
        <v>18</v>
      </c>
      <c r="C52" s="54">
        <v>181</v>
      </c>
      <c r="D52" s="54">
        <v>4</v>
      </c>
      <c r="E52" s="54">
        <f t="shared" ref="E52:E54" si="8">B52/18.5</f>
        <v>0.97297297297297303</v>
      </c>
      <c r="F52" s="54">
        <f t="shared" ref="F52:F54" si="9">C52/162.5</f>
        <v>1.1138461538461539</v>
      </c>
    </row>
    <row r="53" spans="1:6" x14ac:dyDescent="0.2">
      <c r="A53" s="54">
        <v>8</v>
      </c>
      <c r="B53" s="54">
        <v>9</v>
      </c>
      <c r="C53" s="54">
        <v>186</v>
      </c>
      <c r="D53" s="54">
        <v>8</v>
      </c>
      <c r="E53" s="54">
        <f t="shared" si="8"/>
        <v>0.48648648648648651</v>
      </c>
      <c r="F53" s="54">
        <f t="shared" si="9"/>
        <v>1.1446153846153846</v>
      </c>
    </row>
    <row r="54" spans="1:6" x14ac:dyDescent="0.2">
      <c r="A54" s="54">
        <v>16</v>
      </c>
      <c r="B54" s="54">
        <v>0</v>
      </c>
      <c r="C54" s="54">
        <v>212</v>
      </c>
      <c r="D54" s="54">
        <v>16</v>
      </c>
      <c r="E54" s="54">
        <f t="shared" si="8"/>
        <v>0</v>
      </c>
      <c r="F54" s="54">
        <f t="shared" si="9"/>
        <v>1.3046153846153845</v>
      </c>
    </row>
    <row r="55" spans="1:6" x14ac:dyDescent="0.2">
      <c r="A55" s="48" t="s">
        <v>59</v>
      </c>
      <c r="B55" s="48"/>
      <c r="C55" s="48"/>
      <c r="D55" s="48" t="s">
        <v>61</v>
      </c>
    </row>
    <row r="56" spans="1:6" x14ac:dyDescent="0.2">
      <c r="A56" s="54"/>
      <c r="B56" s="53" t="s">
        <v>39</v>
      </c>
      <c r="C56" s="53" t="s">
        <v>40</v>
      </c>
      <c r="D56" s="54"/>
      <c r="E56" s="53" t="s">
        <v>39</v>
      </c>
      <c r="F56" s="53" t="s">
        <v>40</v>
      </c>
    </row>
    <row r="57" spans="1:6" x14ac:dyDescent="0.2">
      <c r="A57" s="54">
        <v>1</v>
      </c>
      <c r="B57" s="54">
        <v>21</v>
      </c>
      <c r="C57" s="54">
        <v>251</v>
      </c>
      <c r="D57" s="54">
        <v>1</v>
      </c>
      <c r="E57" s="54">
        <v>1</v>
      </c>
      <c r="F57" s="54">
        <v>1</v>
      </c>
    </row>
    <row r="58" spans="1:6" x14ac:dyDescent="0.2">
      <c r="A58" s="54">
        <v>2</v>
      </c>
      <c r="B58" s="54">
        <v>60</v>
      </c>
      <c r="C58" s="54">
        <v>138</v>
      </c>
      <c r="D58" s="54">
        <v>2</v>
      </c>
      <c r="E58" s="54">
        <f>B58/21</f>
        <v>2.8571428571428572</v>
      </c>
      <c r="F58" s="54">
        <f>C58/251</f>
        <v>0.54980079681274896</v>
      </c>
    </row>
    <row r="59" spans="1:6" x14ac:dyDescent="0.2">
      <c r="A59" s="54">
        <v>4</v>
      </c>
      <c r="B59" s="54">
        <v>17</v>
      </c>
      <c r="C59" s="54">
        <v>247</v>
      </c>
      <c r="D59" s="54">
        <v>4</v>
      </c>
      <c r="E59" s="54">
        <f t="shared" ref="E59:E62" si="10">B59/21</f>
        <v>0.80952380952380953</v>
      </c>
      <c r="F59" s="54">
        <f t="shared" ref="F59:F62" si="11">C59/251</f>
        <v>0.98406374501992033</v>
      </c>
    </row>
    <row r="60" spans="1:6" x14ac:dyDescent="0.2">
      <c r="A60" s="54">
        <v>8</v>
      </c>
      <c r="B60" s="54">
        <v>11</v>
      </c>
      <c r="C60" s="54">
        <v>209</v>
      </c>
      <c r="D60" s="54">
        <v>8</v>
      </c>
      <c r="E60" s="54">
        <f t="shared" si="10"/>
        <v>0.52380952380952384</v>
      </c>
      <c r="F60" s="54">
        <f t="shared" si="11"/>
        <v>0.83266932270916338</v>
      </c>
    </row>
    <row r="61" spans="1:6" x14ac:dyDescent="0.2">
      <c r="A61" s="54">
        <v>16</v>
      </c>
      <c r="B61" s="54">
        <v>0</v>
      </c>
      <c r="C61" s="54">
        <v>158</v>
      </c>
      <c r="D61" s="54">
        <v>16</v>
      </c>
      <c r="E61" s="54">
        <f t="shared" si="10"/>
        <v>0</v>
      </c>
      <c r="F61" s="54">
        <f t="shared" si="11"/>
        <v>0.62948207171314741</v>
      </c>
    </row>
    <row r="62" spans="1:6" x14ac:dyDescent="0.2">
      <c r="A62" s="54">
        <v>32</v>
      </c>
      <c r="B62" s="54">
        <v>0</v>
      </c>
      <c r="C62" s="54">
        <v>226</v>
      </c>
      <c r="D62" s="54">
        <v>32</v>
      </c>
      <c r="E62" s="54">
        <f t="shared" si="10"/>
        <v>0</v>
      </c>
      <c r="F62" s="54">
        <f t="shared" si="11"/>
        <v>0.90039840637450197</v>
      </c>
    </row>
    <row r="63" spans="1:6" x14ac:dyDescent="0.2">
      <c r="A63" t="s">
        <v>60</v>
      </c>
      <c r="D63" t="s">
        <v>62</v>
      </c>
    </row>
    <row r="64" spans="1:6" x14ac:dyDescent="0.2">
      <c r="A64" s="45"/>
      <c r="B64" s="51" t="s">
        <v>39</v>
      </c>
      <c r="C64" s="51" t="s">
        <v>40</v>
      </c>
      <c r="D64" s="45"/>
      <c r="E64" s="51" t="s">
        <v>39</v>
      </c>
      <c r="F64" s="51" t="s">
        <v>40</v>
      </c>
    </row>
    <row r="65" spans="1:6" x14ac:dyDescent="0.2">
      <c r="A65" s="45">
        <v>1</v>
      </c>
      <c r="B65" s="45">
        <v>10.6</v>
      </c>
      <c r="C65" s="45">
        <v>190.4</v>
      </c>
      <c r="D65" s="45">
        <v>1</v>
      </c>
      <c r="E65" s="45">
        <f>B65/10.6</f>
        <v>1</v>
      </c>
      <c r="F65" s="45">
        <f>C65/190.4</f>
        <v>1</v>
      </c>
    </row>
    <row r="66" spans="1:6" x14ac:dyDescent="0.2">
      <c r="A66" s="45">
        <v>2</v>
      </c>
      <c r="B66" s="47">
        <v>6</v>
      </c>
      <c r="C66" s="47">
        <v>219</v>
      </c>
      <c r="D66" s="45">
        <v>2</v>
      </c>
      <c r="E66" s="45">
        <f t="shared" ref="E66:E69" si="12">B66/10.6</f>
        <v>0.56603773584905659</v>
      </c>
      <c r="F66" s="45">
        <f t="shared" ref="F66:F69" si="13">C66/190.4</f>
        <v>1.1502100840336134</v>
      </c>
    </row>
    <row r="67" spans="1:6" x14ac:dyDescent="0.2">
      <c r="A67" s="45">
        <v>4</v>
      </c>
      <c r="B67" s="47">
        <v>7</v>
      </c>
      <c r="C67" s="47">
        <v>143</v>
      </c>
      <c r="D67" s="45">
        <v>4</v>
      </c>
      <c r="E67" s="45">
        <f t="shared" si="12"/>
        <v>0.66037735849056611</v>
      </c>
      <c r="F67" s="45">
        <f t="shared" si="13"/>
        <v>0.75105042016806722</v>
      </c>
    </row>
    <row r="68" spans="1:6" x14ac:dyDescent="0.2">
      <c r="A68" s="45">
        <v>8</v>
      </c>
      <c r="B68" s="47">
        <v>2</v>
      </c>
      <c r="C68" s="47">
        <v>190</v>
      </c>
      <c r="D68" s="45">
        <v>8</v>
      </c>
      <c r="E68" s="45">
        <f t="shared" si="12"/>
        <v>0.18867924528301888</v>
      </c>
      <c r="F68" s="45">
        <f t="shared" si="13"/>
        <v>0.99789915966386555</v>
      </c>
    </row>
    <row r="69" spans="1:6" x14ac:dyDescent="0.2">
      <c r="A69" s="45">
        <v>16</v>
      </c>
      <c r="B69" s="47">
        <v>0</v>
      </c>
      <c r="C69" s="47">
        <v>165</v>
      </c>
      <c r="D69" s="45">
        <v>16</v>
      </c>
      <c r="E69" s="45">
        <f t="shared" si="12"/>
        <v>0</v>
      </c>
      <c r="F69" s="45">
        <f t="shared" si="13"/>
        <v>0.8665966386554621</v>
      </c>
    </row>
    <row r="70" spans="1:6" x14ac:dyDescent="0.2">
      <c r="A70" t="s">
        <v>63</v>
      </c>
      <c r="D70" t="s">
        <v>64</v>
      </c>
    </row>
    <row r="71" spans="1:6" x14ac:dyDescent="0.2">
      <c r="A71" s="45"/>
      <c r="B71" s="51" t="s">
        <v>39</v>
      </c>
      <c r="C71" s="51" t="s">
        <v>40</v>
      </c>
      <c r="D71" s="45"/>
      <c r="E71" s="51" t="s">
        <v>39</v>
      </c>
      <c r="F71" s="51" t="s">
        <v>40</v>
      </c>
    </row>
    <row r="72" spans="1:6" x14ac:dyDescent="0.2">
      <c r="A72" s="45">
        <v>1</v>
      </c>
      <c r="B72" s="47">
        <v>24.25</v>
      </c>
      <c r="C72" s="47">
        <v>176</v>
      </c>
      <c r="D72" s="45">
        <v>1</v>
      </c>
      <c r="E72" s="45">
        <f>B72/24.25</f>
        <v>1</v>
      </c>
      <c r="F72" s="45">
        <f>C72/176</f>
        <v>1</v>
      </c>
    </row>
    <row r="73" spans="1:6" x14ac:dyDescent="0.2">
      <c r="A73" s="45">
        <v>2</v>
      </c>
      <c r="B73" s="47">
        <v>17</v>
      </c>
      <c r="C73" s="47">
        <v>233</v>
      </c>
      <c r="D73" s="45">
        <v>2</v>
      </c>
      <c r="E73" s="45">
        <f t="shared" ref="E73:E76" si="14">B73/24.25</f>
        <v>0.7010309278350515</v>
      </c>
      <c r="F73" s="45">
        <f t="shared" ref="F73:F76" si="15">C73/176</f>
        <v>1.3238636363636365</v>
      </c>
    </row>
    <row r="74" spans="1:6" x14ac:dyDescent="0.2">
      <c r="A74" s="45">
        <v>4</v>
      </c>
      <c r="B74" s="47">
        <v>23</v>
      </c>
      <c r="C74" s="47">
        <v>199</v>
      </c>
      <c r="D74" s="45">
        <v>4</v>
      </c>
      <c r="E74" s="45">
        <f t="shared" si="14"/>
        <v>0.94845360824742264</v>
      </c>
      <c r="F74" s="45">
        <f t="shared" si="15"/>
        <v>1.1306818181818181</v>
      </c>
    </row>
    <row r="75" spans="1:6" x14ac:dyDescent="0.2">
      <c r="A75" s="45">
        <v>8</v>
      </c>
      <c r="B75" s="47">
        <v>4</v>
      </c>
      <c r="C75" s="47">
        <v>195</v>
      </c>
      <c r="D75" s="45">
        <v>8</v>
      </c>
      <c r="E75" s="45">
        <f t="shared" si="14"/>
        <v>0.16494845360824742</v>
      </c>
      <c r="F75" s="45">
        <f t="shared" si="15"/>
        <v>1.1079545454545454</v>
      </c>
    </row>
    <row r="76" spans="1:6" x14ac:dyDescent="0.2">
      <c r="A76" s="45">
        <v>16</v>
      </c>
      <c r="B76" s="47">
        <v>0</v>
      </c>
      <c r="C76" s="47">
        <v>283</v>
      </c>
      <c r="D76" s="45">
        <v>16</v>
      </c>
      <c r="E76" s="45">
        <f t="shared" si="14"/>
        <v>0</v>
      </c>
      <c r="F76" s="45">
        <f t="shared" si="15"/>
        <v>1.6079545454545454</v>
      </c>
    </row>
    <row r="78" spans="1:6" x14ac:dyDescent="0.2">
      <c r="A78" s="52" t="s">
        <v>65</v>
      </c>
    </row>
    <row r="79" spans="1:6" x14ac:dyDescent="0.2">
      <c r="A79" t="s">
        <v>59</v>
      </c>
      <c r="D79" t="s">
        <v>61</v>
      </c>
    </row>
    <row r="80" spans="1:6" x14ac:dyDescent="0.2">
      <c r="A80" s="45"/>
      <c r="B80" s="51" t="s">
        <v>39</v>
      </c>
      <c r="C80" s="51" t="s">
        <v>40</v>
      </c>
      <c r="D80" s="45"/>
      <c r="E80" s="51" t="s">
        <v>39</v>
      </c>
      <c r="F80" s="51" t="s">
        <v>40</v>
      </c>
    </row>
    <row r="81" spans="1:6" x14ac:dyDescent="0.2">
      <c r="A81" s="45">
        <v>1</v>
      </c>
      <c r="B81" s="55">
        <v>37.4</v>
      </c>
      <c r="C81" s="55">
        <v>167.2</v>
      </c>
      <c r="D81" s="45">
        <v>1</v>
      </c>
      <c r="E81" s="45">
        <f>B81/37.4</f>
        <v>1</v>
      </c>
      <c r="F81" s="45">
        <f>C81/167.2</f>
        <v>1</v>
      </c>
    </row>
    <row r="82" spans="1:6" x14ac:dyDescent="0.2">
      <c r="A82" s="45">
        <v>2</v>
      </c>
      <c r="B82" s="55">
        <v>41</v>
      </c>
      <c r="C82" s="55">
        <v>190</v>
      </c>
      <c r="D82" s="45">
        <v>2</v>
      </c>
      <c r="E82" s="45">
        <f t="shared" ref="E82:E87" si="16">B82/37.4</f>
        <v>1.0962566844919786</v>
      </c>
      <c r="F82" s="45">
        <f t="shared" ref="F82:F87" si="17">C82/167.2</f>
        <v>1.1363636363636365</v>
      </c>
    </row>
    <row r="83" spans="1:6" x14ac:dyDescent="0.2">
      <c r="A83" s="45">
        <v>4</v>
      </c>
      <c r="B83" s="55">
        <v>47</v>
      </c>
      <c r="C83" s="55">
        <v>88</v>
      </c>
      <c r="D83" s="45">
        <v>4</v>
      </c>
      <c r="E83" s="45">
        <f t="shared" si="16"/>
        <v>1.2566844919786098</v>
      </c>
      <c r="F83" s="45">
        <f t="shared" si="17"/>
        <v>0.52631578947368429</v>
      </c>
    </row>
    <row r="84" spans="1:6" x14ac:dyDescent="0.2">
      <c r="A84" s="45">
        <v>8</v>
      </c>
      <c r="B84" s="55">
        <v>14</v>
      </c>
      <c r="C84" s="55">
        <v>171</v>
      </c>
      <c r="D84" s="45">
        <v>8</v>
      </c>
      <c r="E84" s="45">
        <f t="shared" si="16"/>
        <v>0.37433155080213903</v>
      </c>
      <c r="F84" s="45">
        <f t="shared" si="17"/>
        <v>1.0227272727272727</v>
      </c>
    </row>
    <row r="85" spans="1:6" x14ac:dyDescent="0.2">
      <c r="A85" s="45">
        <v>16</v>
      </c>
      <c r="B85" s="55">
        <v>8</v>
      </c>
      <c r="C85" s="55">
        <v>125</v>
      </c>
      <c r="D85" s="45">
        <v>16</v>
      </c>
      <c r="E85" s="45">
        <f t="shared" si="16"/>
        <v>0.21390374331550802</v>
      </c>
      <c r="F85" s="45">
        <f t="shared" si="17"/>
        <v>0.74760765550239239</v>
      </c>
    </row>
    <row r="86" spans="1:6" x14ac:dyDescent="0.2">
      <c r="A86" s="45">
        <v>32</v>
      </c>
      <c r="B86" s="55">
        <v>1</v>
      </c>
      <c r="C86" s="55">
        <v>71</v>
      </c>
      <c r="D86" s="45">
        <v>32</v>
      </c>
      <c r="E86" s="45">
        <f t="shared" si="16"/>
        <v>2.6737967914438502E-2</v>
      </c>
      <c r="F86" s="45">
        <f t="shared" si="17"/>
        <v>0.42464114832535887</v>
      </c>
    </row>
    <row r="87" spans="1:6" x14ac:dyDescent="0.2">
      <c r="A87" s="45">
        <v>64</v>
      </c>
      <c r="B87" s="56">
        <v>0</v>
      </c>
      <c r="C87" s="56">
        <v>50</v>
      </c>
      <c r="D87" s="45">
        <v>64</v>
      </c>
      <c r="E87" s="45">
        <f t="shared" si="16"/>
        <v>0</v>
      </c>
      <c r="F87" s="45">
        <f t="shared" si="17"/>
        <v>0.29904306220095694</v>
      </c>
    </row>
    <row r="88" spans="1:6" x14ac:dyDescent="0.2">
      <c r="A88" t="s">
        <v>60</v>
      </c>
      <c r="D88" t="s">
        <v>62</v>
      </c>
    </row>
    <row r="89" spans="1:6" x14ac:dyDescent="0.2">
      <c r="A89" s="45"/>
      <c r="B89" s="51" t="s">
        <v>39</v>
      </c>
      <c r="C89" s="51" t="s">
        <v>40</v>
      </c>
      <c r="D89" s="45"/>
      <c r="E89" s="51" t="s">
        <v>39</v>
      </c>
      <c r="F89" s="51" t="s">
        <v>40</v>
      </c>
    </row>
    <row r="90" spans="1:6" x14ac:dyDescent="0.2">
      <c r="A90" s="45">
        <v>1</v>
      </c>
      <c r="B90" s="45">
        <v>19</v>
      </c>
      <c r="C90" s="45">
        <v>242.8</v>
      </c>
      <c r="D90" s="45">
        <v>1</v>
      </c>
      <c r="E90" s="45">
        <f>B90/19</f>
        <v>1</v>
      </c>
      <c r="F90" s="45">
        <f>C90/242.8</f>
        <v>1</v>
      </c>
    </row>
    <row r="91" spans="1:6" x14ac:dyDescent="0.2">
      <c r="A91" s="45">
        <v>2</v>
      </c>
      <c r="B91" s="47">
        <v>28</v>
      </c>
      <c r="C91" s="47">
        <v>178</v>
      </c>
      <c r="D91" s="45">
        <v>2</v>
      </c>
      <c r="E91" s="45">
        <f t="shared" ref="E91:E97" si="18">B91/19</f>
        <v>1.4736842105263157</v>
      </c>
      <c r="F91" s="45">
        <f t="shared" ref="F91:F97" si="19">C91/242.8</f>
        <v>0.73311367380560133</v>
      </c>
    </row>
    <row r="92" spans="1:6" x14ac:dyDescent="0.2">
      <c r="A92" s="45">
        <v>4</v>
      </c>
      <c r="B92" s="45">
        <v>15</v>
      </c>
      <c r="C92" s="45">
        <v>116</v>
      </c>
      <c r="D92" s="45">
        <v>4</v>
      </c>
      <c r="E92" s="45">
        <f t="shared" si="18"/>
        <v>0.78947368421052633</v>
      </c>
      <c r="F92" s="45">
        <f t="shared" si="19"/>
        <v>0.47775947281713343</v>
      </c>
    </row>
    <row r="93" spans="1:6" x14ac:dyDescent="0.2">
      <c r="A93" s="45">
        <v>8</v>
      </c>
      <c r="B93" s="45">
        <v>7</v>
      </c>
      <c r="C93" s="45">
        <v>75</v>
      </c>
      <c r="D93" s="45">
        <v>8</v>
      </c>
      <c r="E93" s="45">
        <f t="shared" si="18"/>
        <v>0.36842105263157893</v>
      </c>
      <c r="F93" s="45">
        <f t="shared" si="19"/>
        <v>0.30889621087314661</v>
      </c>
    </row>
    <row r="94" spans="1:6" x14ac:dyDescent="0.2">
      <c r="A94" s="45">
        <v>16</v>
      </c>
      <c r="B94" s="47">
        <v>2</v>
      </c>
      <c r="C94" s="45">
        <v>123</v>
      </c>
      <c r="D94" s="45">
        <v>16</v>
      </c>
      <c r="E94" s="45">
        <f t="shared" si="18"/>
        <v>0.10526315789473684</v>
      </c>
      <c r="F94" s="45">
        <f t="shared" si="19"/>
        <v>0.50658978583196046</v>
      </c>
    </row>
    <row r="95" spans="1:6" x14ac:dyDescent="0.2">
      <c r="A95" s="45">
        <v>32</v>
      </c>
      <c r="B95" s="47">
        <v>0</v>
      </c>
      <c r="C95" s="45">
        <v>76</v>
      </c>
      <c r="D95" s="45">
        <v>32</v>
      </c>
      <c r="E95" s="45">
        <f t="shared" si="18"/>
        <v>0</v>
      </c>
      <c r="F95" s="45">
        <f t="shared" si="19"/>
        <v>0.31301482701812189</v>
      </c>
    </row>
    <row r="96" spans="1:6" x14ac:dyDescent="0.2">
      <c r="A96" s="45">
        <v>64</v>
      </c>
      <c r="B96" s="47">
        <v>0</v>
      </c>
      <c r="C96" s="45">
        <v>38</v>
      </c>
      <c r="D96" s="45">
        <v>64</v>
      </c>
      <c r="E96" s="45">
        <f t="shared" si="18"/>
        <v>0</v>
      </c>
      <c r="F96" s="45">
        <f t="shared" si="19"/>
        <v>0.15650741350906094</v>
      </c>
    </row>
    <row r="97" spans="1:6" x14ac:dyDescent="0.2">
      <c r="A97" s="54">
        <v>128</v>
      </c>
      <c r="B97" s="45">
        <v>0</v>
      </c>
      <c r="C97" s="45">
        <v>13</v>
      </c>
      <c r="D97" s="54">
        <v>128</v>
      </c>
      <c r="E97" s="45">
        <f t="shared" si="18"/>
        <v>0</v>
      </c>
      <c r="F97" s="45">
        <f t="shared" si="19"/>
        <v>5.3542009884678748E-2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zoomScale="85" workbookViewId="0">
      <selection activeCell="R21" sqref="R14:R21"/>
    </sheetView>
  </sheetViews>
  <sheetFormatPr baseColWidth="10" defaultColWidth="8.83203125" defaultRowHeight="16" x14ac:dyDescent="0.2"/>
  <cols>
    <col min="1" max="1" width="39.33203125" style="1" customWidth="1"/>
    <col min="2" max="2" width="7.33203125" style="1" customWidth="1"/>
    <col min="3" max="4" width="8.83203125" style="1"/>
    <col min="5" max="5" width="12.1640625" style="1" customWidth="1"/>
    <col min="6" max="6" width="3.1640625" style="1" customWidth="1"/>
    <col min="7" max="7" width="7.1640625" style="11" customWidth="1"/>
    <col min="8" max="9" width="8.83203125" style="1"/>
    <col min="10" max="10" width="12" style="1" customWidth="1"/>
    <col min="11" max="11" width="3" style="11" customWidth="1"/>
    <col min="12" max="12" width="7.5" style="11" customWidth="1"/>
    <col min="13" max="14" width="8.83203125" style="1"/>
    <col min="15" max="15" width="11.83203125" style="1" customWidth="1"/>
    <col min="16" max="16" width="3.1640625" style="11" customWidth="1"/>
    <col min="17" max="17" width="7.6640625" style="11" customWidth="1"/>
    <col min="18" max="19" width="8.83203125" style="1"/>
    <col min="20" max="20" width="12" style="1" customWidth="1"/>
    <col min="21" max="16384" width="8.83203125" style="1"/>
  </cols>
  <sheetData>
    <row r="1" spans="1:20" x14ac:dyDescent="0.2">
      <c r="A1" s="5" t="s">
        <v>14</v>
      </c>
      <c r="B1" s="5" t="s">
        <v>15</v>
      </c>
      <c r="C1" s="5" t="s">
        <v>16</v>
      </c>
      <c r="D1" s="5"/>
      <c r="E1" s="5"/>
      <c r="F1" s="5"/>
      <c r="G1" s="26" t="s">
        <v>15</v>
      </c>
      <c r="H1" s="6" t="s">
        <v>17</v>
      </c>
      <c r="I1" s="6"/>
      <c r="J1" s="6"/>
      <c r="K1" s="26"/>
      <c r="L1" s="26" t="s">
        <v>15</v>
      </c>
      <c r="M1" s="5" t="s">
        <v>18</v>
      </c>
      <c r="N1" s="5"/>
      <c r="O1" s="5"/>
      <c r="P1" s="26"/>
      <c r="Q1" s="26" t="s">
        <v>15</v>
      </c>
      <c r="R1" s="5" t="s">
        <v>19</v>
      </c>
      <c r="S1" s="5"/>
      <c r="T1" s="5"/>
    </row>
    <row r="2" spans="1:20" x14ac:dyDescent="0.2">
      <c r="A2" s="5"/>
      <c r="B2" s="5"/>
      <c r="C2" s="5" t="s">
        <v>20</v>
      </c>
      <c r="D2" s="5" t="s">
        <v>21</v>
      </c>
      <c r="E2" s="5" t="s">
        <v>22</v>
      </c>
      <c r="F2" s="5"/>
      <c r="G2" s="26"/>
      <c r="H2" s="5" t="s">
        <v>20</v>
      </c>
      <c r="I2" s="5" t="s">
        <v>21</v>
      </c>
      <c r="J2" s="5" t="s">
        <v>22</v>
      </c>
      <c r="K2" s="26"/>
      <c r="L2" s="26"/>
      <c r="M2" s="5" t="s">
        <v>20</v>
      </c>
      <c r="N2" s="5" t="s">
        <v>21</v>
      </c>
      <c r="O2" s="5" t="s">
        <v>22</v>
      </c>
      <c r="P2" s="26"/>
      <c r="Q2" s="26"/>
      <c r="R2" s="5" t="s">
        <v>20</v>
      </c>
      <c r="S2" s="5" t="s">
        <v>21</v>
      </c>
      <c r="T2" s="5" t="s">
        <v>22</v>
      </c>
    </row>
    <row r="3" spans="1:20" x14ac:dyDescent="0.2">
      <c r="A3" s="5" t="s">
        <v>23</v>
      </c>
      <c r="B3" s="8">
        <v>43312</v>
      </c>
      <c r="C3" s="9">
        <v>4</v>
      </c>
      <c r="D3" s="12">
        <v>1</v>
      </c>
      <c r="E3" s="9">
        <v>0</v>
      </c>
      <c r="F3" s="26"/>
      <c r="G3" s="8">
        <v>43312</v>
      </c>
      <c r="H3" s="27">
        <v>43</v>
      </c>
      <c r="I3" s="12">
        <v>129</v>
      </c>
      <c r="J3" s="9">
        <v>129</v>
      </c>
      <c r="K3" s="26"/>
      <c r="L3" s="8">
        <v>43312</v>
      </c>
      <c r="M3" s="27">
        <v>73</v>
      </c>
      <c r="N3" s="12">
        <v>53</v>
      </c>
      <c r="O3" s="9">
        <v>53</v>
      </c>
      <c r="P3" s="26"/>
      <c r="Q3" s="8">
        <v>43312</v>
      </c>
      <c r="R3" s="27">
        <v>16</v>
      </c>
      <c r="S3" s="9">
        <v>115</v>
      </c>
      <c r="T3" s="9">
        <v>114</v>
      </c>
    </row>
    <row r="4" spans="1:20" x14ac:dyDescent="0.2">
      <c r="A4" s="7" t="s">
        <v>24</v>
      </c>
      <c r="B4" s="8">
        <v>43313</v>
      </c>
      <c r="C4" s="9">
        <v>14</v>
      </c>
      <c r="D4" s="12">
        <v>5</v>
      </c>
      <c r="E4" s="9">
        <v>0</v>
      </c>
      <c r="F4" s="26"/>
      <c r="G4" s="8">
        <v>43313</v>
      </c>
      <c r="H4" s="27">
        <v>38</v>
      </c>
      <c r="I4" s="12">
        <v>152</v>
      </c>
      <c r="J4" s="9">
        <v>152</v>
      </c>
      <c r="K4" s="26"/>
      <c r="L4" s="8">
        <v>43313</v>
      </c>
      <c r="M4" s="27">
        <v>32</v>
      </c>
      <c r="N4" s="12">
        <v>127</v>
      </c>
      <c r="O4" s="9">
        <v>127</v>
      </c>
      <c r="P4" s="26"/>
      <c r="Q4" s="8">
        <v>43313</v>
      </c>
      <c r="R4" s="27">
        <v>17</v>
      </c>
      <c r="S4" s="9">
        <v>128</v>
      </c>
      <c r="T4" s="9">
        <v>128</v>
      </c>
    </row>
    <row r="5" spans="1:20" x14ac:dyDescent="0.2">
      <c r="A5" s="5" t="s">
        <v>25</v>
      </c>
      <c r="B5" s="8">
        <v>43314</v>
      </c>
      <c r="C5" s="9">
        <v>18</v>
      </c>
      <c r="D5" s="12">
        <v>2</v>
      </c>
      <c r="E5" s="9">
        <v>0</v>
      </c>
      <c r="F5" s="26"/>
      <c r="G5" s="8">
        <v>43314</v>
      </c>
      <c r="H5" s="27">
        <v>25</v>
      </c>
      <c r="I5" s="12">
        <v>216</v>
      </c>
      <c r="J5" s="9">
        <v>216</v>
      </c>
      <c r="K5" s="26"/>
      <c r="L5" s="8">
        <v>43314</v>
      </c>
      <c r="M5" s="27">
        <v>32</v>
      </c>
      <c r="N5" s="12">
        <v>156</v>
      </c>
      <c r="O5" s="9">
        <v>156</v>
      </c>
      <c r="P5" s="26"/>
      <c r="Q5" s="8">
        <v>43314</v>
      </c>
      <c r="R5" s="27">
        <v>16</v>
      </c>
      <c r="S5" s="9">
        <v>154</v>
      </c>
      <c r="T5" s="9">
        <v>154</v>
      </c>
    </row>
    <row r="6" spans="1:20" x14ac:dyDescent="0.2">
      <c r="A6" s="5" t="s">
        <v>24</v>
      </c>
      <c r="B6" s="8">
        <v>43315</v>
      </c>
      <c r="C6" s="9">
        <v>17</v>
      </c>
      <c r="D6" s="12">
        <v>3</v>
      </c>
      <c r="E6" s="9">
        <v>0</v>
      </c>
      <c r="F6" s="26"/>
      <c r="G6" s="8">
        <v>43315</v>
      </c>
      <c r="H6" s="27">
        <v>31</v>
      </c>
      <c r="I6" s="12">
        <v>189</v>
      </c>
      <c r="J6" s="9">
        <v>189</v>
      </c>
      <c r="K6" s="26"/>
      <c r="L6" s="8">
        <v>43315</v>
      </c>
      <c r="M6" s="27">
        <v>20</v>
      </c>
      <c r="N6" s="12">
        <v>184</v>
      </c>
      <c r="O6" s="9">
        <v>184</v>
      </c>
      <c r="P6" s="26"/>
      <c r="Q6" s="8">
        <v>43315</v>
      </c>
      <c r="R6" s="27">
        <v>13</v>
      </c>
      <c r="S6" s="9">
        <v>141</v>
      </c>
      <c r="T6" s="9">
        <v>154</v>
      </c>
    </row>
    <row r="7" spans="1:20" x14ac:dyDescent="0.2">
      <c r="A7" s="5" t="s">
        <v>24</v>
      </c>
      <c r="B7" s="8">
        <v>43316</v>
      </c>
      <c r="C7" s="9">
        <v>22</v>
      </c>
      <c r="D7" s="12">
        <v>0</v>
      </c>
      <c r="E7" s="9">
        <v>0</v>
      </c>
      <c r="F7" s="26"/>
      <c r="G7" s="8">
        <v>43316</v>
      </c>
      <c r="H7" s="27">
        <v>10</v>
      </c>
      <c r="I7" s="12">
        <v>263</v>
      </c>
      <c r="J7" s="9">
        <v>263</v>
      </c>
      <c r="K7" s="26"/>
      <c r="L7" s="8">
        <v>43316</v>
      </c>
      <c r="M7" s="27">
        <v>26</v>
      </c>
      <c r="N7" s="12">
        <v>180</v>
      </c>
      <c r="O7" s="9">
        <v>180</v>
      </c>
      <c r="P7" s="26"/>
      <c r="Q7" s="8">
        <v>43316</v>
      </c>
      <c r="R7" s="27">
        <v>30</v>
      </c>
      <c r="S7" s="9">
        <v>108</v>
      </c>
      <c r="T7" s="9">
        <v>108</v>
      </c>
    </row>
    <row r="8" spans="1:20" x14ac:dyDescent="0.2">
      <c r="A8" s="5" t="s">
        <v>26</v>
      </c>
      <c r="B8" s="8">
        <v>43318</v>
      </c>
      <c r="C8" s="9">
        <v>12</v>
      </c>
      <c r="D8" s="12">
        <v>63</v>
      </c>
      <c r="E8" s="9">
        <v>63</v>
      </c>
      <c r="F8" s="26"/>
      <c r="G8" s="8">
        <v>43318</v>
      </c>
      <c r="H8" s="27">
        <v>12</v>
      </c>
      <c r="I8" s="12">
        <v>253</v>
      </c>
      <c r="J8" s="9">
        <v>253</v>
      </c>
      <c r="K8" s="26"/>
      <c r="L8" s="8">
        <v>43318</v>
      </c>
      <c r="M8" s="27">
        <v>27</v>
      </c>
      <c r="N8" s="12">
        <v>181</v>
      </c>
      <c r="O8" s="9">
        <v>181</v>
      </c>
      <c r="P8" s="26"/>
      <c r="Q8" s="8">
        <v>43318</v>
      </c>
      <c r="R8" s="27">
        <v>17</v>
      </c>
      <c r="S8" s="9">
        <v>134</v>
      </c>
      <c r="T8" s="9">
        <v>134</v>
      </c>
    </row>
    <row r="9" spans="1:20" x14ac:dyDescent="0.2">
      <c r="A9" s="5" t="s">
        <v>24</v>
      </c>
      <c r="B9" s="8">
        <v>43319</v>
      </c>
      <c r="C9" s="9">
        <v>23</v>
      </c>
      <c r="D9" s="12">
        <v>82</v>
      </c>
      <c r="E9" s="9">
        <v>82</v>
      </c>
      <c r="F9" s="26"/>
      <c r="G9" s="8">
        <v>43319</v>
      </c>
      <c r="H9" s="27">
        <v>18</v>
      </c>
      <c r="I9" s="12">
        <v>243</v>
      </c>
      <c r="J9" s="9">
        <v>243</v>
      </c>
      <c r="K9" s="26"/>
      <c r="L9" s="8">
        <v>43319</v>
      </c>
      <c r="M9" s="27">
        <v>40</v>
      </c>
      <c r="N9" s="12">
        <v>179</v>
      </c>
      <c r="O9" s="9">
        <v>179</v>
      </c>
      <c r="P9" s="26"/>
      <c r="Q9" s="8">
        <v>43319</v>
      </c>
      <c r="R9" s="27">
        <v>23</v>
      </c>
      <c r="S9" s="9">
        <v>127</v>
      </c>
      <c r="T9" s="9">
        <v>127</v>
      </c>
    </row>
    <row r="10" spans="1:20" x14ac:dyDescent="0.2">
      <c r="A10" s="5" t="s">
        <v>27</v>
      </c>
      <c r="B10" s="8">
        <v>43320</v>
      </c>
      <c r="C10" s="9">
        <v>17</v>
      </c>
      <c r="D10" s="12">
        <v>116</v>
      </c>
      <c r="E10" s="9">
        <v>116</v>
      </c>
      <c r="F10" s="26"/>
      <c r="G10" s="8">
        <v>43321</v>
      </c>
      <c r="H10" s="27">
        <v>18</v>
      </c>
      <c r="I10" s="12">
        <v>245</v>
      </c>
      <c r="J10" s="9">
        <v>245</v>
      </c>
      <c r="K10" s="26"/>
      <c r="L10" s="8">
        <v>43321</v>
      </c>
      <c r="M10" s="27">
        <v>16</v>
      </c>
      <c r="N10" s="12">
        <v>255</v>
      </c>
      <c r="O10" s="9">
        <v>255</v>
      </c>
      <c r="P10" s="26"/>
      <c r="Q10" s="8">
        <v>43321</v>
      </c>
      <c r="R10" s="27">
        <v>14</v>
      </c>
      <c r="S10" s="9">
        <v>168</v>
      </c>
      <c r="T10" s="9">
        <v>168</v>
      </c>
    </row>
    <row r="11" spans="1:20" x14ac:dyDescent="0.2">
      <c r="A11" s="5"/>
      <c r="B11" s="8">
        <v>43321</v>
      </c>
      <c r="C11" s="9">
        <v>12</v>
      </c>
      <c r="D11" s="12">
        <v>109</v>
      </c>
      <c r="E11" s="9">
        <v>109</v>
      </c>
      <c r="F11" s="26"/>
      <c r="G11" s="3">
        <v>43322</v>
      </c>
      <c r="H11" s="28">
        <v>27</v>
      </c>
      <c r="I11" s="24">
        <v>204</v>
      </c>
      <c r="J11" s="9">
        <v>204</v>
      </c>
      <c r="K11" s="26"/>
      <c r="L11" s="3">
        <v>43322</v>
      </c>
      <c r="M11" s="28">
        <v>20</v>
      </c>
      <c r="N11" s="24">
        <v>232</v>
      </c>
      <c r="O11" s="9">
        <v>232</v>
      </c>
      <c r="P11" s="26"/>
      <c r="Q11" s="3">
        <v>43322</v>
      </c>
      <c r="R11" s="28">
        <v>23</v>
      </c>
      <c r="S11" s="23">
        <v>192</v>
      </c>
      <c r="T11" s="23">
        <v>192</v>
      </c>
    </row>
    <row r="12" spans="1:20" x14ac:dyDescent="0.2">
      <c r="B12" s="3">
        <v>43322</v>
      </c>
      <c r="C12" s="4">
        <v>18</v>
      </c>
      <c r="D12" s="13">
        <v>111</v>
      </c>
      <c r="E12" s="4">
        <v>111</v>
      </c>
      <c r="F12" s="11"/>
      <c r="G12" s="3">
        <v>43324</v>
      </c>
      <c r="H12" s="29">
        <v>26</v>
      </c>
      <c r="I12" s="13">
        <v>209</v>
      </c>
      <c r="J12" s="4">
        <v>209</v>
      </c>
      <c r="L12" s="3">
        <v>43324</v>
      </c>
      <c r="M12" s="29">
        <v>20</v>
      </c>
      <c r="N12" s="13">
        <v>221</v>
      </c>
      <c r="O12" s="4">
        <v>221</v>
      </c>
      <c r="Q12" s="3">
        <v>43324</v>
      </c>
      <c r="R12" s="29">
        <v>21</v>
      </c>
      <c r="S12" s="4">
        <v>133</v>
      </c>
      <c r="T12" s="4">
        <v>133</v>
      </c>
    </row>
    <row r="13" spans="1:20" x14ac:dyDescent="0.2">
      <c r="B13" s="17">
        <v>43324</v>
      </c>
      <c r="C13" s="18">
        <v>19</v>
      </c>
      <c r="D13" s="19">
        <v>94</v>
      </c>
      <c r="E13" s="4">
        <v>94</v>
      </c>
      <c r="F13" s="11"/>
      <c r="G13" s="10"/>
      <c r="H13" s="11">
        <f>AVERAGE(H8:H12)</f>
        <v>20.2</v>
      </c>
      <c r="I13" s="11"/>
      <c r="J13" s="11">
        <f>AVERAGE(J3:J12)</f>
        <v>210.3</v>
      </c>
      <c r="L13" s="10"/>
      <c r="M13" s="11">
        <f>AVERAGE(M8:M12)</f>
        <v>24.6</v>
      </c>
      <c r="N13" s="11"/>
      <c r="O13" s="11">
        <f>AVERAGE(O3:O12)</f>
        <v>176.8</v>
      </c>
      <c r="Q13" s="10"/>
      <c r="R13" s="11">
        <f>AVERAGE(R8:R12)</f>
        <v>19.600000000000001</v>
      </c>
      <c r="S13" s="11">
        <f>AVERAGE(S3:S12)</f>
        <v>140</v>
      </c>
      <c r="T13" s="11">
        <f>AVERAGE(T8:T12)</f>
        <v>150.80000000000001</v>
      </c>
    </row>
    <row r="14" spans="1:20" x14ac:dyDescent="0.2">
      <c r="A14" s="1" t="s">
        <v>28</v>
      </c>
      <c r="B14" s="3">
        <v>43326</v>
      </c>
      <c r="C14" s="4">
        <v>17</v>
      </c>
      <c r="D14" s="13">
        <v>104</v>
      </c>
      <c r="E14" s="4">
        <v>104</v>
      </c>
      <c r="F14" s="11"/>
      <c r="G14" s="3">
        <v>43325</v>
      </c>
      <c r="H14" s="29">
        <v>20</v>
      </c>
      <c r="I14" s="13">
        <v>440</v>
      </c>
      <c r="J14" s="4">
        <v>218</v>
      </c>
      <c r="L14" s="3">
        <v>43325</v>
      </c>
      <c r="M14" s="29">
        <v>23</v>
      </c>
      <c r="N14" s="13">
        <v>389</v>
      </c>
      <c r="O14" s="4">
        <v>194</v>
      </c>
      <c r="Q14" s="3">
        <v>43325</v>
      </c>
      <c r="R14" s="29">
        <v>12</v>
      </c>
      <c r="S14" s="4">
        <v>339</v>
      </c>
      <c r="T14" s="4">
        <v>169</v>
      </c>
    </row>
    <row r="15" spans="1:20" x14ac:dyDescent="0.2">
      <c r="B15" s="11"/>
      <c r="C15" s="11">
        <f>AVERAGE(C10:C14)</f>
        <v>16.600000000000001</v>
      </c>
      <c r="D15" s="11"/>
      <c r="E15" s="11">
        <f>AVERAGE(E10:E14)</f>
        <v>106.8</v>
      </c>
      <c r="F15" s="11"/>
      <c r="G15" s="3">
        <v>43326</v>
      </c>
      <c r="H15" s="25">
        <v>20</v>
      </c>
      <c r="I15" s="22">
        <v>825</v>
      </c>
      <c r="J15" s="4">
        <v>206</v>
      </c>
      <c r="L15" s="3">
        <v>43326</v>
      </c>
      <c r="M15" s="25">
        <v>24</v>
      </c>
      <c r="N15" s="22">
        <v>668</v>
      </c>
      <c r="O15" s="4">
        <v>166</v>
      </c>
      <c r="Q15" s="3">
        <v>43326</v>
      </c>
      <c r="R15" s="25">
        <v>15</v>
      </c>
      <c r="S15" s="21">
        <v>520</v>
      </c>
      <c r="T15" s="21">
        <v>130</v>
      </c>
    </row>
    <row r="16" spans="1:20" x14ac:dyDescent="0.2">
      <c r="B16" s="3">
        <v>43327</v>
      </c>
      <c r="C16" s="4">
        <v>23</v>
      </c>
      <c r="D16" s="13">
        <v>212</v>
      </c>
      <c r="E16" s="4">
        <v>106</v>
      </c>
      <c r="F16" s="11"/>
      <c r="G16" s="3">
        <v>43327</v>
      </c>
      <c r="H16" s="29">
        <v>20</v>
      </c>
      <c r="I16" s="13">
        <v>1208</v>
      </c>
      <c r="J16" s="4">
        <v>151</v>
      </c>
      <c r="L16" s="3">
        <v>43327</v>
      </c>
      <c r="M16" s="29">
        <v>35</v>
      </c>
      <c r="N16" s="13">
        <v>751</v>
      </c>
      <c r="O16" s="4">
        <v>93</v>
      </c>
      <c r="Q16" s="3">
        <v>43327</v>
      </c>
      <c r="R16" s="29">
        <v>26</v>
      </c>
      <c r="S16" s="4">
        <v>817</v>
      </c>
      <c r="T16" s="4">
        <v>102</v>
      </c>
    </row>
    <row r="17" spans="1:20" x14ac:dyDescent="0.2">
      <c r="B17" s="20">
        <v>43328</v>
      </c>
      <c r="C17" s="21">
        <v>23</v>
      </c>
      <c r="D17" s="22">
        <v>332</v>
      </c>
      <c r="E17" s="4">
        <v>83</v>
      </c>
      <c r="F17" s="11"/>
      <c r="G17" s="3">
        <v>43328</v>
      </c>
      <c r="H17" s="29">
        <v>21</v>
      </c>
      <c r="I17" s="13">
        <v>1166</v>
      </c>
      <c r="J17" s="4">
        <v>70</v>
      </c>
      <c r="L17" s="3">
        <v>43328</v>
      </c>
      <c r="M17" s="29">
        <v>35</v>
      </c>
      <c r="N17" s="13">
        <v>956</v>
      </c>
      <c r="O17" s="4">
        <v>54</v>
      </c>
      <c r="Q17" s="3">
        <v>43328</v>
      </c>
      <c r="R17" s="29">
        <v>7</v>
      </c>
      <c r="S17" s="4">
        <v>1293</v>
      </c>
      <c r="T17" s="4">
        <v>79</v>
      </c>
    </row>
    <row r="18" spans="1:20" x14ac:dyDescent="0.2">
      <c r="A18" s="1" t="s">
        <v>29</v>
      </c>
      <c r="B18" s="3">
        <v>43329</v>
      </c>
      <c r="C18" s="4">
        <v>24</v>
      </c>
      <c r="D18" s="13">
        <v>608</v>
      </c>
      <c r="E18" s="4">
        <v>76</v>
      </c>
      <c r="F18" s="11"/>
      <c r="G18" s="3">
        <v>43329</v>
      </c>
      <c r="H18" s="29">
        <v>15</v>
      </c>
      <c r="I18" s="13">
        <v>1823</v>
      </c>
      <c r="J18" s="4">
        <v>54</v>
      </c>
      <c r="L18" s="14">
        <v>43329</v>
      </c>
      <c r="M18" s="30">
        <v>28</v>
      </c>
      <c r="N18" s="16">
        <v>181</v>
      </c>
      <c r="O18" s="15">
        <v>1</v>
      </c>
      <c r="P18" s="33"/>
      <c r="Q18" s="3">
        <v>43329</v>
      </c>
      <c r="R18" s="29">
        <v>22</v>
      </c>
      <c r="S18" s="4">
        <v>1644</v>
      </c>
      <c r="T18" s="4">
        <v>49</v>
      </c>
    </row>
    <row r="19" spans="1:20" x14ac:dyDescent="0.2">
      <c r="B19" s="3">
        <v>43330</v>
      </c>
      <c r="C19" s="4">
        <v>33</v>
      </c>
      <c r="D19" s="13">
        <v>612</v>
      </c>
      <c r="E19" s="4">
        <v>36</v>
      </c>
      <c r="F19" s="11"/>
      <c r="G19" s="3">
        <v>43330</v>
      </c>
      <c r="H19" s="29">
        <v>26</v>
      </c>
      <c r="I19" s="13">
        <v>1535</v>
      </c>
      <c r="J19" s="4">
        <v>21</v>
      </c>
      <c r="L19" s="3">
        <v>43330</v>
      </c>
      <c r="M19" s="29">
        <v>72</v>
      </c>
      <c r="N19" s="13">
        <v>23</v>
      </c>
      <c r="O19" s="4">
        <v>0</v>
      </c>
      <c r="Q19" s="3">
        <v>43330</v>
      </c>
      <c r="R19" s="29">
        <v>33</v>
      </c>
      <c r="S19" s="4">
        <v>384</v>
      </c>
      <c r="T19" s="4">
        <v>3</v>
      </c>
    </row>
    <row r="20" spans="1:20" x14ac:dyDescent="0.2">
      <c r="B20" s="3">
        <v>43333</v>
      </c>
      <c r="C20" s="4">
        <v>27</v>
      </c>
      <c r="D20" s="13">
        <v>104</v>
      </c>
      <c r="E20" s="4">
        <v>2</v>
      </c>
      <c r="F20" s="11"/>
      <c r="G20" s="3">
        <v>43333</v>
      </c>
      <c r="H20" s="29">
        <v>55</v>
      </c>
      <c r="I20" s="13">
        <v>536</v>
      </c>
      <c r="J20" s="4">
        <v>1</v>
      </c>
      <c r="L20" s="3">
        <v>43333</v>
      </c>
      <c r="M20" s="29">
        <v>55</v>
      </c>
      <c r="N20" s="13">
        <v>5</v>
      </c>
      <c r="O20" s="4">
        <v>0</v>
      </c>
      <c r="Q20" s="3">
        <v>43333</v>
      </c>
      <c r="R20" s="29">
        <v>42</v>
      </c>
      <c r="S20" s="4">
        <v>31</v>
      </c>
      <c r="T20" s="4">
        <v>0</v>
      </c>
    </row>
    <row r="21" spans="1:20" x14ac:dyDescent="0.2">
      <c r="B21" s="3">
        <v>43334</v>
      </c>
      <c r="C21" s="4">
        <v>61</v>
      </c>
      <c r="D21" s="13">
        <v>13</v>
      </c>
      <c r="E21" s="4">
        <v>0</v>
      </c>
      <c r="F21" s="11"/>
      <c r="G21" s="3">
        <v>43334</v>
      </c>
      <c r="H21" s="29">
        <v>65</v>
      </c>
      <c r="I21" s="13">
        <v>109</v>
      </c>
      <c r="J21" s="4">
        <v>0</v>
      </c>
      <c r="L21" s="3">
        <v>43334</v>
      </c>
      <c r="M21" s="29">
        <v>75</v>
      </c>
      <c r="N21" s="13">
        <v>3</v>
      </c>
      <c r="O21" s="4">
        <v>0</v>
      </c>
      <c r="Q21" s="3">
        <v>43334</v>
      </c>
      <c r="R21" s="29">
        <v>54</v>
      </c>
      <c r="S21" s="4">
        <v>28</v>
      </c>
      <c r="T21" s="4">
        <v>0</v>
      </c>
    </row>
    <row r="22" spans="1:20" x14ac:dyDescent="0.2">
      <c r="B22" s="3">
        <v>43335</v>
      </c>
      <c r="C22" s="4">
        <v>50</v>
      </c>
      <c r="D22" s="13">
        <v>4</v>
      </c>
      <c r="E22" s="4">
        <v>0</v>
      </c>
      <c r="F22" s="11"/>
      <c r="L22" s="3">
        <v>43335</v>
      </c>
      <c r="M22" s="29">
        <v>78</v>
      </c>
      <c r="N22" s="13">
        <v>5</v>
      </c>
      <c r="O22" s="4">
        <v>0</v>
      </c>
    </row>
    <row r="23" spans="1:20" x14ac:dyDescent="0.2">
      <c r="B23" s="3">
        <v>43336</v>
      </c>
      <c r="C23" s="4">
        <v>73</v>
      </c>
      <c r="D23" s="13">
        <v>3</v>
      </c>
      <c r="E23" s="4">
        <v>0</v>
      </c>
      <c r="F23" s="11"/>
    </row>
    <row r="24" spans="1:20" x14ac:dyDescent="0.2">
      <c r="F24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H13" sqref="H10:H13"/>
    </sheetView>
  </sheetViews>
  <sheetFormatPr baseColWidth="10" defaultColWidth="8.83203125" defaultRowHeight="16" x14ac:dyDescent="0.2"/>
  <cols>
    <col min="1" max="1" width="3.1640625" style="1" customWidth="1"/>
    <col min="2" max="4" width="8.83203125" style="1"/>
    <col min="5" max="5" width="9.1640625" style="1" customWidth="1"/>
    <col min="6" max="8" width="8.83203125" style="1"/>
    <col min="9" max="10" width="7" style="1" customWidth="1"/>
    <col min="11" max="16384" width="8.83203125" style="1"/>
  </cols>
  <sheetData>
    <row r="1" spans="2:10" x14ac:dyDescent="0.2">
      <c r="B1" s="1" t="s">
        <v>30</v>
      </c>
      <c r="C1" s="1" t="s">
        <v>7</v>
      </c>
      <c r="D1" s="1" t="s">
        <v>8</v>
      </c>
      <c r="E1" s="1" t="s">
        <v>11</v>
      </c>
      <c r="F1" s="1" t="s">
        <v>4</v>
      </c>
      <c r="G1" s="1" t="s">
        <v>1</v>
      </c>
      <c r="H1" s="1" t="s">
        <v>2</v>
      </c>
    </row>
    <row r="2" spans="2:10" x14ac:dyDescent="0.2">
      <c r="B2" s="3">
        <v>43430</v>
      </c>
      <c r="C2" s="4">
        <v>1</v>
      </c>
      <c r="D2" s="4">
        <v>1</v>
      </c>
      <c r="E2" s="4">
        <v>10</v>
      </c>
      <c r="F2" s="4">
        <v>185</v>
      </c>
      <c r="G2" s="4">
        <v>10</v>
      </c>
      <c r="H2" s="4">
        <v>185</v>
      </c>
    </row>
    <row r="3" spans="2:10" x14ac:dyDescent="0.2">
      <c r="B3" s="3">
        <v>43432</v>
      </c>
      <c r="C3" s="4">
        <v>1</v>
      </c>
      <c r="D3" s="4">
        <v>1</v>
      </c>
      <c r="E3" s="4">
        <v>11</v>
      </c>
      <c r="F3" s="4">
        <v>224</v>
      </c>
      <c r="G3" s="4">
        <v>11</v>
      </c>
      <c r="H3" s="4">
        <v>224</v>
      </c>
    </row>
    <row r="4" spans="2:10" x14ac:dyDescent="0.2">
      <c r="B4" s="3">
        <v>43433</v>
      </c>
      <c r="C4" s="4">
        <v>1</v>
      </c>
      <c r="D4" s="4">
        <v>1</v>
      </c>
      <c r="E4" s="4">
        <v>12</v>
      </c>
      <c r="F4" s="4">
        <v>147</v>
      </c>
      <c r="G4" s="4">
        <v>12</v>
      </c>
      <c r="H4" s="4">
        <v>147</v>
      </c>
    </row>
    <row r="5" spans="2:10" x14ac:dyDescent="0.2">
      <c r="B5" s="17">
        <v>43434</v>
      </c>
      <c r="C5" s="18">
        <v>1</v>
      </c>
      <c r="D5" s="18">
        <v>1</v>
      </c>
      <c r="E5" s="18">
        <v>10</v>
      </c>
      <c r="F5" s="18">
        <v>209</v>
      </c>
      <c r="G5" s="18">
        <v>10</v>
      </c>
      <c r="H5" s="18">
        <v>209</v>
      </c>
    </row>
    <row r="6" spans="2:10" x14ac:dyDescent="0.2">
      <c r="B6" s="3">
        <v>43435</v>
      </c>
      <c r="C6" s="4">
        <v>1</v>
      </c>
      <c r="D6" s="4">
        <v>1</v>
      </c>
      <c r="E6" s="4">
        <v>10</v>
      </c>
      <c r="F6" s="4">
        <v>191</v>
      </c>
      <c r="G6" s="4">
        <v>10</v>
      </c>
      <c r="H6" s="4">
        <v>187</v>
      </c>
    </row>
    <row r="7" spans="2:10" x14ac:dyDescent="0.2">
      <c r="E7" s="1" t="s">
        <v>11</v>
      </c>
      <c r="F7" s="1" t="s">
        <v>4</v>
      </c>
      <c r="G7" s="1" t="s">
        <v>1</v>
      </c>
      <c r="H7" s="1" t="s">
        <v>2</v>
      </c>
      <c r="I7" s="1" t="s">
        <v>32</v>
      </c>
      <c r="J7" s="1" t="s">
        <v>33</v>
      </c>
    </row>
    <row r="8" spans="2:10" x14ac:dyDescent="0.2">
      <c r="D8" s="1" t="s">
        <v>38</v>
      </c>
      <c r="E8" s="1">
        <f>AVERAGE(E2:E6)</f>
        <v>10.6</v>
      </c>
      <c r="F8" s="1">
        <f>AVERAGE(F2:F6)</f>
        <v>191.2</v>
      </c>
      <c r="G8" s="1">
        <f>AVERAGE(G2:G6)</f>
        <v>10.6</v>
      </c>
      <c r="H8" s="1">
        <f>AVERAGE(H2:H6)</f>
        <v>190.4</v>
      </c>
      <c r="I8" s="1">
        <v>1</v>
      </c>
      <c r="J8" s="1">
        <v>1</v>
      </c>
    </row>
    <row r="10" spans="2:10" x14ac:dyDescent="0.2">
      <c r="B10" s="3">
        <v>43436</v>
      </c>
      <c r="C10" s="4">
        <v>1</v>
      </c>
      <c r="D10" s="4">
        <v>2</v>
      </c>
      <c r="E10" s="4">
        <v>12</v>
      </c>
      <c r="F10" s="4">
        <v>219</v>
      </c>
      <c r="G10" s="4">
        <v>6</v>
      </c>
      <c r="H10" s="13">
        <v>219</v>
      </c>
      <c r="I10" s="4"/>
      <c r="J10" s="4"/>
    </row>
    <row r="11" spans="2:10" x14ac:dyDescent="0.2">
      <c r="B11" s="4"/>
      <c r="C11" s="4">
        <v>1</v>
      </c>
      <c r="D11" s="4">
        <v>4</v>
      </c>
      <c r="E11" s="4">
        <v>28</v>
      </c>
      <c r="F11" s="4">
        <v>143</v>
      </c>
      <c r="G11" s="4">
        <v>7</v>
      </c>
      <c r="H11" s="13">
        <v>143</v>
      </c>
      <c r="I11" s="4"/>
      <c r="J11" s="4"/>
    </row>
    <row r="12" spans="2:10" x14ac:dyDescent="0.2">
      <c r="B12" s="4"/>
      <c r="C12" s="4">
        <v>1</v>
      </c>
      <c r="D12" s="4">
        <v>8</v>
      </c>
      <c r="E12" s="4">
        <v>34</v>
      </c>
      <c r="F12" s="4">
        <v>190</v>
      </c>
      <c r="G12" s="4">
        <v>2</v>
      </c>
      <c r="H12" s="13">
        <v>190</v>
      </c>
      <c r="I12" s="4"/>
      <c r="J12" s="4"/>
    </row>
    <row r="13" spans="2:10" x14ac:dyDescent="0.2">
      <c r="B13" s="4"/>
      <c r="C13" s="4">
        <v>1</v>
      </c>
      <c r="D13" s="4">
        <v>16</v>
      </c>
      <c r="E13" s="4">
        <v>20</v>
      </c>
      <c r="F13" s="4">
        <v>165</v>
      </c>
      <c r="G13" s="4">
        <v>0</v>
      </c>
      <c r="H13" s="13">
        <v>165</v>
      </c>
      <c r="I13" s="4"/>
      <c r="J13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opLeftCell="A22" workbookViewId="0">
      <selection activeCell="H32" sqref="H32:H35"/>
    </sheetView>
  </sheetViews>
  <sheetFormatPr baseColWidth="10" defaultColWidth="8.83203125" defaultRowHeight="16" x14ac:dyDescent="0.2"/>
  <cols>
    <col min="1" max="1" width="2.6640625" style="1" customWidth="1"/>
    <col min="2" max="7" width="8.83203125" style="1"/>
    <col min="8" max="8" width="10.1640625" style="1" customWidth="1"/>
    <col min="9" max="10" width="5.1640625" style="1" customWidth="1"/>
    <col min="11" max="16384" width="8.83203125" style="1"/>
  </cols>
  <sheetData>
    <row r="1" spans="2:9" hidden="1" x14ac:dyDescent="0.2">
      <c r="B1" s="1" t="s">
        <v>30</v>
      </c>
      <c r="C1" s="1" t="s">
        <v>7</v>
      </c>
      <c r="D1" s="1" t="s">
        <v>8</v>
      </c>
      <c r="E1" s="1" t="s">
        <v>11</v>
      </c>
      <c r="F1" s="1" t="s">
        <v>4</v>
      </c>
      <c r="G1" s="1" t="s">
        <v>1</v>
      </c>
      <c r="H1" s="1" t="s">
        <v>2</v>
      </c>
      <c r="I1" s="1" t="s">
        <v>31</v>
      </c>
    </row>
    <row r="2" spans="2:9" hidden="1" x14ac:dyDescent="0.2">
      <c r="B2" s="3">
        <v>43375</v>
      </c>
      <c r="C2" s="4">
        <v>2</v>
      </c>
      <c r="D2" s="4">
        <v>1</v>
      </c>
      <c r="E2" s="4">
        <v>7</v>
      </c>
      <c r="F2" s="4">
        <v>68</v>
      </c>
      <c r="G2" s="4">
        <v>7</v>
      </c>
      <c r="H2" s="4">
        <v>34</v>
      </c>
    </row>
    <row r="3" spans="2:9" hidden="1" x14ac:dyDescent="0.2">
      <c r="B3" s="3">
        <v>43376</v>
      </c>
      <c r="C3" s="4">
        <v>4</v>
      </c>
      <c r="D3" s="4">
        <v>1</v>
      </c>
      <c r="E3" s="4">
        <v>10</v>
      </c>
      <c r="F3" s="4">
        <v>226</v>
      </c>
      <c r="G3" s="4">
        <v>10</v>
      </c>
      <c r="H3" s="4">
        <v>26</v>
      </c>
    </row>
    <row r="4" spans="2:9" hidden="1" x14ac:dyDescent="0.2">
      <c r="B4" s="3">
        <v>43377</v>
      </c>
      <c r="C4" s="4">
        <v>16</v>
      </c>
      <c r="D4" s="4">
        <v>1</v>
      </c>
      <c r="E4" s="4">
        <v>27</v>
      </c>
      <c r="F4" s="4">
        <v>375</v>
      </c>
      <c r="G4" s="4">
        <v>27</v>
      </c>
      <c r="H4" s="4">
        <v>22</v>
      </c>
    </row>
    <row r="5" spans="2:9" hidden="1" x14ac:dyDescent="0.2">
      <c r="B5" s="3">
        <v>43378</v>
      </c>
      <c r="C5" s="4">
        <v>16</v>
      </c>
      <c r="D5" s="4">
        <v>1</v>
      </c>
      <c r="E5" s="4">
        <v>12</v>
      </c>
      <c r="F5" s="4">
        <v>364</v>
      </c>
      <c r="G5" s="4">
        <v>12</v>
      </c>
      <c r="H5" s="4">
        <v>21</v>
      </c>
    </row>
    <row r="6" spans="2:9" hidden="1" x14ac:dyDescent="0.2">
      <c r="B6" s="3">
        <v>43381</v>
      </c>
      <c r="C6" s="4">
        <v>24</v>
      </c>
      <c r="D6" s="4">
        <v>1</v>
      </c>
      <c r="E6" s="4">
        <v>45</v>
      </c>
      <c r="F6" s="4">
        <v>367</v>
      </c>
      <c r="G6" s="4">
        <v>45</v>
      </c>
      <c r="H6" s="4">
        <v>14</v>
      </c>
    </row>
    <row r="7" spans="2:9" hidden="1" x14ac:dyDescent="0.2">
      <c r="B7" s="3">
        <v>43382</v>
      </c>
      <c r="C7" s="4">
        <v>24</v>
      </c>
      <c r="D7" s="4">
        <v>1</v>
      </c>
      <c r="E7" s="4">
        <v>27</v>
      </c>
      <c r="F7" s="4">
        <v>153</v>
      </c>
      <c r="G7" s="4">
        <v>27</v>
      </c>
      <c r="H7" s="4">
        <v>5</v>
      </c>
    </row>
    <row r="8" spans="2:9" hidden="1" x14ac:dyDescent="0.2">
      <c r="B8" s="3">
        <v>43383</v>
      </c>
      <c r="C8" s="4">
        <v>24</v>
      </c>
      <c r="D8" s="4">
        <v>1</v>
      </c>
      <c r="E8" s="4">
        <v>29</v>
      </c>
      <c r="F8" s="4">
        <v>223</v>
      </c>
      <c r="G8" s="4">
        <v>29</v>
      </c>
      <c r="H8" s="4">
        <v>9</v>
      </c>
    </row>
    <row r="9" spans="2:9" hidden="1" x14ac:dyDescent="0.2">
      <c r="B9" s="1" t="s">
        <v>30</v>
      </c>
      <c r="C9" s="1" t="s">
        <v>7</v>
      </c>
      <c r="D9" s="1" t="s">
        <v>8</v>
      </c>
      <c r="E9" s="1" t="s">
        <v>11</v>
      </c>
      <c r="F9" s="1" t="s">
        <v>4</v>
      </c>
      <c r="G9" s="1" t="s">
        <v>1</v>
      </c>
      <c r="H9" s="1" t="s">
        <v>2</v>
      </c>
      <c r="I9" s="1" t="s">
        <v>31</v>
      </c>
    </row>
    <row r="10" spans="2:9" hidden="1" x14ac:dyDescent="0.2">
      <c r="B10" s="3">
        <v>43384</v>
      </c>
      <c r="C10" s="4">
        <v>16</v>
      </c>
      <c r="D10" s="4">
        <v>1</v>
      </c>
      <c r="E10" s="4">
        <v>25</v>
      </c>
      <c r="F10" s="4">
        <v>262</v>
      </c>
      <c r="G10" s="4">
        <v>25</v>
      </c>
      <c r="H10" s="4">
        <v>16</v>
      </c>
    </row>
    <row r="11" spans="2:9" hidden="1" x14ac:dyDescent="0.2">
      <c r="B11" s="3">
        <v>43385</v>
      </c>
      <c r="C11" s="4">
        <v>16</v>
      </c>
      <c r="D11" s="4">
        <v>1</v>
      </c>
      <c r="E11" s="4">
        <v>14</v>
      </c>
      <c r="F11" s="4">
        <v>473</v>
      </c>
      <c r="G11" s="4">
        <v>14</v>
      </c>
      <c r="H11" s="4">
        <v>29</v>
      </c>
    </row>
    <row r="12" spans="2:9" hidden="1" x14ac:dyDescent="0.2">
      <c r="B12" s="3">
        <v>43396</v>
      </c>
      <c r="C12" s="4">
        <v>16</v>
      </c>
      <c r="D12" s="4">
        <v>1</v>
      </c>
      <c r="E12" s="4">
        <v>35</v>
      </c>
      <c r="F12" s="4">
        <v>136</v>
      </c>
      <c r="G12" s="4">
        <v>35</v>
      </c>
      <c r="H12" s="4">
        <v>7</v>
      </c>
    </row>
    <row r="13" spans="2:9" hidden="1" x14ac:dyDescent="0.2">
      <c r="B13" s="3">
        <v>43397</v>
      </c>
      <c r="C13" s="4">
        <v>16</v>
      </c>
      <c r="D13" s="4">
        <v>1</v>
      </c>
      <c r="E13" s="4">
        <v>27</v>
      </c>
      <c r="F13" s="4">
        <v>178</v>
      </c>
      <c r="G13" s="4">
        <v>26</v>
      </c>
      <c r="H13" s="4">
        <v>11</v>
      </c>
    </row>
    <row r="14" spans="2:9" hidden="1" x14ac:dyDescent="0.2">
      <c r="B14" s="3">
        <v>43398</v>
      </c>
      <c r="C14" s="4">
        <v>16</v>
      </c>
      <c r="D14" s="4">
        <v>1</v>
      </c>
      <c r="E14" s="4">
        <v>17</v>
      </c>
      <c r="F14" s="4">
        <v>483</v>
      </c>
      <c r="G14" s="4">
        <v>17</v>
      </c>
      <c r="H14" s="4">
        <v>30</v>
      </c>
    </row>
    <row r="15" spans="2:9" hidden="1" x14ac:dyDescent="0.2">
      <c r="B15" s="3">
        <v>43399</v>
      </c>
      <c r="C15" s="4">
        <v>16</v>
      </c>
      <c r="D15" s="4">
        <v>1</v>
      </c>
      <c r="E15" s="4">
        <v>21</v>
      </c>
      <c r="F15" s="4">
        <v>417</v>
      </c>
      <c r="G15" s="4">
        <v>21</v>
      </c>
      <c r="H15" s="4">
        <v>26</v>
      </c>
    </row>
    <row r="16" spans="2:9" hidden="1" x14ac:dyDescent="0.2">
      <c r="B16" s="3">
        <v>43400</v>
      </c>
      <c r="C16" s="4">
        <v>16</v>
      </c>
      <c r="D16" s="4">
        <v>1</v>
      </c>
      <c r="E16" s="4">
        <v>29</v>
      </c>
      <c r="F16" s="4">
        <v>518</v>
      </c>
      <c r="G16" s="4">
        <v>29</v>
      </c>
      <c r="H16" s="4">
        <v>32</v>
      </c>
    </row>
    <row r="17" spans="2:10" hidden="1" x14ac:dyDescent="0.2">
      <c r="B17" s="3">
        <v>43403</v>
      </c>
      <c r="C17" s="4">
        <v>16</v>
      </c>
      <c r="D17" s="4">
        <v>1</v>
      </c>
      <c r="E17" s="4">
        <v>18</v>
      </c>
      <c r="F17" s="4">
        <v>649</v>
      </c>
      <c r="G17" s="4">
        <v>18</v>
      </c>
      <c r="H17" s="4">
        <v>40</v>
      </c>
    </row>
    <row r="18" spans="2:10" hidden="1" x14ac:dyDescent="0.2">
      <c r="B18" s="3">
        <v>43404</v>
      </c>
      <c r="C18" s="4">
        <v>16</v>
      </c>
      <c r="D18" s="4">
        <v>1</v>
      </c>
      <c r="E18" s="4">
        <v>22</v>
      </c>
      <c r="F18" s="4">
        <v>816</v>
      </c>
      <c r="G18" s="4">
        <v>22</v>
      </c>
      <c r="H18" s="4">
        <v>51</v>
      </c>
    </row>
    <row r="19" spans="2:10" hidden="1" x14ac:dyDescent="0.2">
      <c r="B19" s="3">
        <v>43405</v>
      </c>
      <c r="C19" s="4">
        <v>16</v>
      </c>
      <c r="D19" s="4">
        <v>1</v>
      </c>
      <c r="E19" s="4">
        <v>30</v>
      </c>
      <c r="F19" s="4">
        <v>928</v>
      </c>
      <c r="G19" s="4">
        <v>30</v>
      </c>
      <c r="H19" s="4">
        <v>58</v>
      </c>
    </row>
    <row r="20" spans="2:10" hidden="1" x14ac:dyDescent="0.2">
      <c r="B20" s="3">
        <v>43409</v>
      </c>
      <c r="C20" s="4">
        <v>16</v>
      </c>
      <c r="D20" s="4">
        <v>1</v>
      </c>
      <c r="E20" s="4">
        <v>27</v>
      </c>
      <c r="F20" s="4">
        <v>959</v>
      </c>
      <c r="G20" s="4">
        <v>27</v>
      </c>
      <c r="H20" s="4">
        <v>59</v>
      </c>
    </row>
    <row r="21" spans="2:10" hidden="1" x14ac:dyDescent="0.2">
      <c r="B21" s="3">
        <v>43410</v>
      </c>
      <c r="C21" s="4">
        <v>16</v>
      </c>
      <c r="D21" s="4">
        <v>1</v>
      </c>
      <c r="E21" s="4">
        <v>17</v>
      </c>
      <c r="F21" s="4">
        <v>1664</v>
      </c>
      <c r="G21" s="4">
        <v>17</v>
      </c>
      <c r="H21" s="4">
        <v>104</v>
      </c>
    </row>
    <row r="22" spans="2:10" x14ac:dyDescent="0.2">
      <c r="B22" s="1" t="s">
        <v>30</v>
      </c>
      <c r="C22" s="1" t="s">
        <v>7</v>
      </c>
      <c r="D22" s="1" t="s">
        <v>8</v>
      </c>
      <c r="E22" s="1" t="s">
        <v>11</v>
      </c>
      <c r="F22" s="1" t="s">
        <v>4</v>
      </c>
      <c r="G22" s="1" t="s">
        <v>1</v>
      </c>
      <c r="H22" s="1" t="s">
        <v>2</v>
      </c>
    </row>
    <row r="23" spans="2:10" x14ac:dyDescent="0.2">
      <c r="B23" s="3">
        <v>43411</v>
      </c>
      <c r="C23" s="4">
        <v>1</v>
      </c>
      <c r="D23" s="4">
        <v>1</v>
      </c>
      <c r="E23" s="4">
        <v>17</v>
      </c>
      <c r="F23" s="4">
        <v>158</v>
      </c>
      <c r="G23" s="4">
        <v>17</v>
      </c>
      <c r="H23" s="4">
        <v>158</v>
      </c>
    </row>
    <row r="24" spans="2:10" x14ac:dyDescent="0.2">
      <c r="B24" s="3">
        <v>43412</v>
      </c>
      <c r="C24" s="4">
        <v>1</v>
      </c>
      <c r="D24" s="4">
        <v>1</v>
      </c>
      <c r="E24" s="4">
        <v>16</v>
      </c>
      <c r="F24" s="4">
        <v>153</v>
      </c>
      <c r="G24" s="4">
        <v>16</v>
      </c>
      <c r="H24" s="4">
        <v>152</v>
      </c>
    </row>
    <row r="25" spans="2:10" x14ac:dyDescent="0.2">
      <c r="B25" s="3">
        <v>43413</v>
      </c>
      <c r="C25" s="4">
        <v>1</v>
      </c>
      <c r="D25" s="4">
        <v>1</v>
      </c>
      <c r="E25" s="4">
        <v>17</v>
      </c>
      <c r="F25" s="4">
        <v>147</v>
      </c>
      <c r="G25" s="4">
        <v>17</v>
      </c>
      <c r="H25" s="4">
        <v>147</v>
      </c>
    </row>
    <row r="26" spans="2:10" x14ac:dyDescent="0.2">
      <c r="B26" s="3">
        <v>43417</v>
      </c>
      <c r="C26" s="4">
        <v>1</v>
      </c>
      <c r="D26" s="4">
        <v>1</v>
      </c>
      <c r="E26" s="4">
        <v>20</v>
      </c>
      <c r="F26" s="4">
        <v>169</v>
      </c>
      <c r="G26" s="4">
        <v>20</v>
      </c>
      <c r="H26" s="4">
        <v>169</v>
      </c>
    </row>
    <row r="27" spans="2:10" x14ac:dyDescent="0.2">
      <c r="B27" s="3">
        <v>43418</v>
      </c>
      <c r="C27" s="4">
        <v>1</v>
      </c>
      <c r="D27" s="4">
        <v>1</v>
      </c>
      <c r="E27" s="4">
        <v>17</v>
      </c>
      <c r="F27" s="4">
        <v>187</v>
      </c>
      <c r="G27" s="4">
        <v>17</v>
      </c>
      <c r="H27" s="4">
        <v>187</v>
      </c>
    </row>
    <row r="28" spans="2:10" x14ac:dyDescent="0.2">
      <c r="B28" s="3">
        <v>43420</v>
      </c>
      <c r="C28" s="4">
        <v>1</v>
      </c>
      <c r="D28" s="4">
        <v>1</v>
      </c>
      <c r="E28" s="4">
        <v>24</v>
      </c>
      <c r="F28" s="4">
        <v>163</v>
      </c>
      <c r="G28" s="4">
        <v>24</v>
      </c>
      <c r="H28" s="4">
        <v>162</v>
      </c>
    </row>
    <row r="29" spans="2:10" x14ac:dyDescent="0.2">
      <c r="B29" s="2"/>
      <c r="E29" s="1" t="s">
        <v>11</v>
      </c>
      <c r="F29" s="1" t="s">
        <v>4</v>
      </c>
      <c r="G29" s="1" t="s">
        <v>1</v>
      </c>
      <c r="H29" s="1" t="s">
        <v>2</v>
      </c>
      <c r="I29" s="1" t="s">
        <v>32</v>
      </c>
      <c r="J29" s="1" t="s">
        <v>33</v>
      </c>
    </row>
    <row r="30" spans="2:10" x14ac:dyDescent="0.2">
      <c r="B30" s="31" t="s">
        <v>34</v>
      </c>
      <c r="C30" s="32"/>
      <c r="D30" s="32"/>
      <c r="E30" s="32">
        <f>AVERAGE(E23:E28)</f>
        <v>18.5</v>
      </c>
      <c r="F30" s="32">
        <f>AVERAGE(F23:F28)</f>
        <v>162.83333333333334</v>
      </c>
      <c r="G30" s="32">
        <f>AVERAGE(G23:G28)</f>
        <v>18.5</v>
      </c>
      <c r="H30" s="32">
        <f>AVERAGE(H23:H28)</f>
        <v>162.5</v>
      </c>
      <c r="I30" s="32">
        <v>1</v>
      </c>
      <c r="J30" s="32">
        <v>1</v>
      </c>
    </row>
    <row r="31" spans="2:10" x14ac:dyDescent="0.2">
      <c r="B31" s="2"/>
    </row>
    <row r="32" spans="2:10" x14ac:dyDescent="0.2">
      <c r="B32" s="31">
        <v>43421</v>
      </c>
      <c r="C32" s="32">
        <v>1</v>
      </c>
      <c r="D32" s="32">
        <v>2</v>
      </c>
      <c r="E32" s="32">
        <v>36</v>
      </c>
      <c r="F32" s="32">
        <v>196</v>
      </c>
      <c r="G32" s="32">
        <v>18</v>
      </c>
      <c r="H32" s="32">
        <v>196</v>
      </c>
      <c r="I32" s="32">
        <f>(G32/G30)</f>
        <v>0.97297297297297303</v>
      </c>
      <c r="J32" s="32">
        <f>(H32/H30)</f>
        <v>1.2061538461538461</v>
      </c>
    </row>
    <row r="33" spans="2:10" x14ac:dyDescent="0.2">
      <c r="B33" s="31">
        <v>43422</v>
      </c>
      <c r="C33" s="32">
        <v>1</v>
      </c>
      <c r="D33" s="32">
        <v>4</v>
      </c>
      <c r="E33" s="32">
        <v>75</v>
      </c>
      <c r="F33" s="32">
        <v>183</v>
      </c>
      <c r="G33" s="32">
        <v>18</v>
      </c>
      <c r="H33" s="32">
        <v>181</v>
      </c>
      <c r="I33" s="32">
        <f>(G33/G30)</f>
        <v>0.97297297297297303</v>
      </c>
      <c r="J33" s="32">
        <f>(H33/H30)</f>
        <v>1.1138461538461539</v>
      </c>
    </row>
    <row r="34" spans="2:10" x14ac:dyDescent="0.2">
      <c r="B34" s="31">
        <v>43423</v>
      </c>
      <c r="C34" s="32">
        <v>1</v>
      </c>
      <c r="D34" s="32">
        <v>8</v>
      </c>
      <c r="E34" s="32">
        <v>90</v>
      </c>
      <c r="F34" s="32">
        <v>187</v>
      </c>
      <c r="G34" s="32">
        <v>9</v>
      </c>
      <c r="H34" s="32">
        <v>186</v>
      </c>
      <c r="I34" s="32">
        <f>(G34/G30)</f>
        <v>0.48648648648648651</v>
      </c>
      <c r="J34" s="32">
        <f>(H34/H30)</f>
        <v>1.1446153846153846</v>
      </c>
    </row>
    <row r="35" spans="2:10" x14ac:dyDescent="0.2">
      <c r="B35" s="31">
        <v>43424</v>
      </c>
      <c r="C35" s="32">
        <v>1</v>
      </c>
      <c r="D35" s="32">
        <v>16</v>
      </c>
      <c r="E35" s="32">
        <v>21</v>
      </c>
      <c r="F35" s="32">
        <v>215</v>
      </c>
      <c r="G35" s="32">
        <v>0</v>
      </c>
      <c r="H35" s="32">
        <v>212</v>
      </c>
      <c r="I35" s="32">
        <f>(G35/G30)</f>
        <v>0</v>
      </c>
      <c r="J35" s="32">
        <f>(H35/H30)</f>
        <v>1.3046153846153845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opLeftCell="A22" workbookViewId="0">
      <selection activeCell="G39" sqref="G35:G39"/>
    </sheetView>
  </sheetViews>
  <sheetFormatPr baseColWidth="10" defaultColWidth="8.83203125" defaultRowHeight="16" x14ac:dyDescent="0.2"/>
  <cols>
    <col min="1" max="1" width="2.6640625" style="1" customWidth="1"/>
    <col min="2" max="8" width="8.83203125" style="1"/>
    <col min="9" max="9" width="5.6640625" style="1" customWidth="1"/>
    <col min="10" max="10" width="4.83203125" style="1" customWidth="1"/>
    <col min="11" max="16384" width="8.83203125" style="1"/>
  </cols>
  <sheetData>
    <row r="1" spans="2:8" hidden="1" x14ac:dyDescent="0.2">
      <c r="B1" s="1" t="s">
        <v>30</v>
      </c>
      <c r="C1" s="1" t="s">
        <v>7</v>
      </c>
      <c r="D1" s="1" t="s">
        <v>8</v>
      </c>
      <c r="E1" s="1" t="s">
        <v>4</v>
      </c>
      <c r="F1" s="1" t="s">
        <v>11</v>
      </c>
      <c r="G1" s="1" t="s">
        <v>2</v>
      </c>
      <c r="H1" s="1" t="s">
        <v>1</v>
      </c>
    </row>
    <row r="2" spans="2:8" hidden="1" x14ac:dyDescent="0.2">
      <c r="B2" s="3">
        <v>43374</v>
      </c>
      <c r="C2" s="4">
        <v>2</v>
      </c>
      <c r="D2" s="4">
        <v>1</v>
      </c>
      <c r="E2" s="4">
        <v>321</v>
      </c>
      <c r="F2" s="4">
        <v>14</v>
      </c>
      <c r="G2" s="4">
        <v>159</v>
      </c>
      <c r="H2" s="4">
        <v>14</v>
      </c>
    </row>
    <row r="3" spans="2:8" hidden="1" x14ac:dyDescent="0.2">
      <c r="B3" s="3">
        <v>43375</v>
      </c>
      <c r="C3" s="4">
        <v>4</v>
      </c>
      <c r="D3" s="4">
        <v>1</v>
      </c>
      <c r="E3" s="4">
        <v>518</v>
      </c>
      <c r="F3" s="4">
        <v>29</v>
      </c>
      <c r="G3" s="4">
        <v>129</v>
      </c>
      <c r="H3" s="4">
        <v>29</v>
      </c>
    </row>
    <row r="4" spans="2:8" hidden="1" x14ac:dyDescent="0.2">
      <c r="B4" s="3">
        <v>43376</v>
      </c>
      <c r="C4" s="4">
        <v>8</v>
      </c>
      <c r="D4" s="4">
        <v>1</v>
      </c>
      <c r="E4" s="4">
        <v>1001</v>
      </c>
      <c r="F4" s="4">
        <v>31</v>
      </c>
      <c r="G4" s="4">
        <v>125</v>
      </c>
      <c r="H4" s="4">
        <v>31</v>
      </c>
    </row>
    <row r="5" spans="2:8" hidden="1" x14ac:dyDescent="0.2">
      <c r="B5" s="3">
        <v>43377</v>
      </c>
      <c r="C5" s="4">
        <v>16</v>
      </c>
      <c r="D5" s="4">
        <v>1</v>
      </c>
      <c r="E5" s="4">
        <v>1224</v>
      </c>
      <c r="F5" s="4">
        <v>23</v>
      </c>
      <c r="G5" s="4">
        <v>76</v>
      </c>
      <c r="H5" s="4">
        <v>23</v>
      </c>
    </row>
    <row r="6" spans="2:8" hidden="1" x14ac:dyDescent="0.2">
      <c r="B6" s="3">
        <v>43378</v>
      </c>
      <c r="C6" s="4">
        <v>16</v>
      </c>
      <c r="D6" s="4">
        <v>1</v>
      </c>
      <c r="E6" s="4">
        <v>1455</v>
      </c>
      <c r="F6" s="4">
        <v>15</v>
      </c>
      <c r="G6" s="4">
        <v>90</v>
      </c>
      <c r="H6" s="4">
        <v>15</v>
      </c>
    </row>
    <row r="7" spans="2:8" hidden="1" x14ac:dyDescent="0.2">
      <c r="B7" s="3">
        <v>43381</v>
      </c>
      <c r="C7" s="4">
        <v>32</v>
      </c>
      <c r="D7" s="4">
        <v>1</v>
      </c>
      <c r="E7" s="4">
        <v>1728</v>
      </c>
      <c r="F7" s="4">
        <v>18</v>
      </c>
      <c r="G7" s="4">
        <v>54</v>
      </c>
      <c r="H7" s="4">
        <v>18</v>
      </c>
    </row>
    <row r="8" spans="2:8" hidden="1" x14ac:dyDescent="0.2">
      <c r="B8" s="3">
        <v>43382</v>
      </c>
      <c r="C8" s="4">
        <v>64</v>
      </c>
      <c r="D8" s="4">
        <v>1</v>
      </c>
      <c r="E8" s="4">
        <v>1087</v>
      </c>
      <c r="F8" s="4">
        <v>34</v>
      </c>
      <c r="G8" s="4">
        <v>16</v>
      </c>
      <c r="H8" s="4">
        <v>34</v>
      </c>
    </row>
    <row r="9" spans="2:8" hidden="1" x14ac:dyDescent="0.2">
      <c r="B9" s="3">
        <v>43383</v>
      </c>
      <c r="C9" s="4">
        <v>96</v>
      </c>
      <c r="D9" s="4">
        <v>1</v>
      </c>
      <c r="E9" s="4">
        <v>836</v>
      </c>
      <c r="F9" s="4">
        <v>36</v>
      </c>
      <c r="G9" s="4">
        <v>7</v>
      </c>
      <c r="H9" s="4">
        <v>36</v>
      </c>
    </row>
    <row r="10" spans="2:8" hidden="1" x14ac:dyDescent="0.2">
      <c r="B10" s="1" t="s">
        <v>30</v>
      </c>
      <c r="C10" s="1" t="s">
        <v>7</v>
      </c>
      <c r="D10" s="1" t="s">
        <v>8</v>
      </c>
      <c r="E10" s="1" t="s">
        <v>4</v>
      </c>
      <c r="F10" s="1" t="s">
        <v>11</v>
      </c>
      <c r="G10" s="1" t="s">
        <v>2</v>
      </c>
      <c r="H10" s="1" t="s">
        <v>1</v>
      </c>
    </row>
    <row r="11" spans="2:8" hidden="1" x14ac:dyDescent="0.2">
      <c r="B11" s="3">
        <v>43384</v>
      </c>
      <c r="C11" s="4">
        <v>64</v>
      </c>
      <c r="D11" s="4">
        <v>1</v>
      </c>
      <c r="E11" s="4">
        <v>1016</v>
      </c>
      <c r="F11" s="4">
        <v>28</v>
      </c>
      <c r="G11" s="4">
        <v>15</v>
      </c>
      <c r="H11" s="4">
        <v>28</v>
      </c>
    </row>
    <row r="12" spans="2:8" hidden="1" x14ac:dyDescent="0.2">
      <c r="B12" s="3">
        <v>43385</v>
      </c>
      <c r="C12" s="4">
        <v>64</v>
      </c>
      <c r="D12" s="4">
        <v>1</v>
      </c>
      <c r="E12" s="4">
        <v>868</v>
      </c>
      <c r="F12" s="4">
        <v>51</v>
      </c>
      <c r="G12" s="4">
        <v>13</v>
      </c>
      <c r="H12" s="4">
        <v>51</v>
      </c>
    </row>
    <row r="13" spans="2:8" hidden="1" x14ac:dyDescent="0.2">
      <c r="B13" s="3">
        <v>43396</v>
      </c>
      <c r="C13" s="4">
        <v>32</v>
      </c>
      <c r="D13" s="4">
        <v>1</v>
      </c>
      <c r="E13" s="4">
        <v>1570</v>
      </c>
      <c r="F13" s="4">
        <v>28</v>
      </c>
      <c r="G13" s="4">
        <v>48</v>
      </c>
      <c r="H13" s="4">
        <v>28</v>
      </c>
    </row>
    <row r="14" spans="2:8" hidden="1" x14ac:dyDescent="0.2">
      <c r="B14" s="3">
        <v>43397</v>
      </c>
      <c r="C14" s="4">
        <v>64</v>
      </c>
      <c r="D14" s="4">
        <v>1</v>
      </c>
      <c r="E14" s="4">
        <v>1741</v>
      </c>
      <c r="F14" s="4">
        <v>26</v>
      </c>
      <c r="G14" s="4">
        <v>27</v>
      </c>
      <c r="H14" s="4">
        <v>26</v>
      </c>
    </row>
    <row r="15" spans="2:8" hidden="1" x14ac:dyDescent="0.2">
      <c r="B15" s="3">
        <v>43398</v>
      </c>
      <c r="C15" s="4">
        <v>64</v>
      </c>
      <c r="D15" s="4">
        <v>1</v>
      </c>
      <c r="E15" s="4">
        <v>1766</v>
      </c>
      <c r="F15" s="4">
        <v>24</v>
      </c>
      <c r="G15" s="4">
        <v>27</v>
      </c>
      <c r="H15" s="4">
        <v>24</v>
      </c>
    </row>
    <row r="16" spans="2:8" hidden="1" x14ac:dyDescent="0.2">
      <c r="B16" s="3">
        <v>43399</v>
      </c>
      <c r="C16" s="4">
        <v>64</v>
      </c>
      <c r="D16" s="4">
        <v>1</v>
      </c>
      <c r="E16" s="4">
        <v>1540</v>
      </c>
      <c r="F16" s="4">
        <v>19</v>
      </c>
      <c r="G16" s="4">
        <v>24</v>
      </c>
      <c r="H16" s="4">
        <v>19</v>
      </c>
    </row>
    <row r="17" spans="2:10" hidden="1" x14ac:dyDescent="0.2">
      <c r="B17" s="3">
        <v>43403</v>
      </c>
      <c r="C17" s="4">
        <v>64</v>
      </c>
      <c r="D17" s="4">
        <v>1</v>
      </c>
      <c r="E17" s="4">
        <v>826</v>
      </c>
      <c r="F17" s="4">
        <v>38</v>
      </c>
      <c r="G17" s="4">
        <v>12</v>
      </c>
      <c r="H17" s="4">
        <v>38</v>
      </c>
    </row>
    <row r="18" spans="2:10" hidden="1" x14ac:dyDescent="0.2">
      <c r="B18" s="3">
        <v>43404</v>
      </c>
      <c r="C18" s="4">
        <v>64</v>
      </c>
      <c r="D18" s="4">
        <v>1</v>
      </c>
      <c r="E18" s="4">
        <v>900</v>
      </c>
      <c r="F18" s="4">
        <v>41</v>
      </c>
      <c r="G18" s="4">
        <v>14</v>
      </c>
      <c r="H18" s="4">
        <v>41</v>
      </c>
    </row>
    <row r="19" spans="2:10" hidden="1" x14ac:dyDescent="0.2">
      <c r="B19" s="3">
        <v>43405</v>
      </c>
      <c r="C19" s="4">
        <v>64</v>
      </c>
      <c r="D19" s="4">
        <v>1</v>
      </c>
      <c r="E19" s="4">
        <v>651</v>
      </c>
      <c r="F19" s="4">
        <v>61</v>
      </c>
      <c r="G19" s="4">
        <v>10</v>
      </c>
      <c r="H19" s="4">
        <v>61</v>
      </c>
    </row>
    <row r="20" spans="2:10" hidden="1" x14ac:dyDescent="0.2">
      <c r="B20" s="3">
        <v>43409</v>
      </c>
      <c r="C20" s="4">
        <v>64</v>
      </c>
      <c r="D20" s="4">
        <v>1</v>
      </c>
      <c r="E20" s="4">
        <v>1097</v>
      </c>
      <c r="F20" s="4">
        <v>29</v>
      </c>
      <c r="G20" s="4">
        <v>17</v>
      </c>
      <c r="H20" s="4">
        <v>29</v>
      </c>
    </row>
    <row r="21" spans="2:10" hidden="1" x14ac:dyDescent="0.2">
      <c r="B21" s="3">
        <v>43410</v>
      </c>
      <c r="C21" s="4">
        <v>64</v>
      </c>
      <c r="D21" s="4">
        <v>1</v>
      </c>
      <c r="E21" s="4">
        <v>1735</v>
      </c>
      <c r="F21" s="4">
        <v>16</v>
      </c>
      <c r="G21" s="4">
        <v>26</v>
      </c>
      <c r="H21" s="4">
        <v>16</v>
      </c>
    </row>
    <row r="22" spans="2:10" x14ac:dyDescent="0.2">
      <c r="B22" s="1" t="s">
        <v>30</v>
      </c>
      <c r="C22" s="1" t="s">
        <v>7</v>
      </c>
      <c r="D22" s="1" t="s">
        <v>8</v>
      </c>
      <c r="E22" s="1" t="s">
        <v>4</v>
      </c>
      <c r="F22" s="1" t="s">
        <v>11</v>
      </c>
      <c r="G22" s="1" t="s">
        <v>2</v>
      </c>
      <c r="H22" s="1" t="s">
        <v>1</v>
      </c>
    </row>
    <row r="23" spans="2:10" x14ac:dyDescent="0.2">
      <c r="B23" s="3">
        <v>43411</v>
      </c>
      <c r="C23" s="4">
        <v>1</v>
      </c>
      <c r="D23" s="4">
        <v>1</v>
      </c>
      <c r="E23" s="4">
        <v>295</v>
      </c>
      <c r="F23" s="4">
        <v>3</v>
      </c>
      <c r="G23" s="4">
        <v>295</v>
      </c>
      <c r="H23" s="4">
        <v>3</v>
      </c>
    </row>
    <row r="24" spans="2:10" x14ac:dyDescent="0.2">
      <c r="B24" s="3">
        <v>43412</v>
      </c>
      <c r="C24" s="4">
        <v>1</v>
      </c>
      <c r="D24" s="4">
        <v>1</v>
      </c>
      <c r="E24" s="4">
        <v>262</v>
      </c>
      <c r="F24" s="4">
        <v>13</v>
      </c>
      <c r="G24" s="4">
        <v>260</v>
      </c>
      <c r="H24" s="4">
        <v>13</v>
      </c>
    </row>
    <row r="25" spans="2:10" x14ac:dyDescent="0.2">
      <c r="B25" s="3">
        <v>43413</v>
      </c>
      <c r="C25" s="4">
        <v>1</v>
      </c>
      <c r="D25" s="4">
        <v>1</v>
      </c>
      <c r="E25" s="4">
        <v>182</v>
      </c>
      <c r="F25" s="4">
        <v>31</v>
      </c>
      <c r="G25" s="4">
        <v>182</v>
      </c>
      <c r="H25" s="4">
        <v>31</v>
      </c>
    </row>
    <row r="26" spans="2:10" x14ac:dyDescent="0.2">
      <c r="B26" s="3">
        <v>43416</v>
      </c>
      <c r="C26" s="4">
        <v>1</v>
      </c>
      <c r="D26" s="4">
        <v>1</v>
      </c>
      <c r="E26" s="4">
        <v>283</v>
      </c>
      <c r="F26" s="4">
        <v>9</v>
      </c>
      <c r="G26" s="4">
        <v>283</v>
      </c>
      <c r="H26" s="4">
        <v>9</v>
      </c>
    </row>
    <row r="27" spans="2:10" x14ac:dyDescent="0.2">
      <c r="B27" s="3">
        <v>43417</v>
      </c>
      <c r="C27" s="4">
        <v>1</v>
      </c>
      <c r="D27" s="4">
        <v>1</v>
      </c>
      <c r="E27" s="4">
        <v>236</v>
      </c>
      <c r="F27" s="4">
        <v>27</v>
      </c>
      <c r="G27" s="4">
        <v>236</v>
      </c>
      <c r="H27" s="4">
        <v>27</v>
      </c>
    </row>
    <row r="28" spans="2:10" x14ac:dyDescent="0.2">
      <c r="B28" s="3">
        <v>43418</v>
      </c>
      <c r="C28" s="4">
        <v>1</v>
      </c>
      <c r="D28" s="4">
        <v>1</v>
      </c>
      <c r="E28" s="4">
        <v>238</v>
      </c>
      <c r="F28" s="4">
        <v>20</v>
      </c>
      <c r="G28" s="4">
        <v>238</v>
      </c>
      <c r="H28" s="4">
        <v>20</v>
      </c>
    </row>
    <row r="29" spans="2:10" x14ac:dyDescent="0.2">
      <c r="B29" s="3">
        <v>43419</v>
      </c>
      <c r="C29" s="4">
        <v>1</v>
      </c>
      <c r="D29" s="4">
        <v>1</v>
      </c>
      <c r="E29" s="4">
        <v>286</v>
      </c>
      <c r="F29" s="4">
        <v>11</v>
      </c>
      <c r="G29" s="4">
        <v>286</v>
      </c>
      <c r="H29" s="4">
        <v>11</v>
      </c>
    </row>
    <row r="30" spans="2:10" x14ac:dyDescent="0.2">
      <c r="B30" s="3">
        <v>43420</v>
      </c>
      <c r="C30" s="4">
        <v>1</v>
      </c>
      <c r="D30" s="4">
        <v>1</v>
      </c>
      <c r="E30" s="4">
        <v>230</v>
      </c>
      <c r="F30" s="4">
        <v>27</v>
      </c>
      <c r="G30" s="4">
        <v>230</v>
      </c>
      <c r="H30" s="4">
        <v>27</v>
      </c>
    </row>
    <row r="31" spans="2:10" x14ac:dyDescent="0.2">
      <c r="B31" s="3">
        <v>43421</v>
      </c>
      <c r="C31" s="4">
        <v>1</v>
      </c>
      <c r="D31" s="4">
        <v>1</v>
      </c>
      <c r="E31" s="4">
        <v>265</v>
      </c>
      <c r="F31" s="4">
        <v>20</v>
      </c>
      <c r="G31" s="4">
        <v>265</v>
      </c>
      <c r="H31" s="4">
        <v>20</v>
      </c>
    </row>
    <row r="32" spans="2:10" x14ac:dyDescent="0.2">
      <c r="B32" s="1" t="s">
        <v>30</v>
      </c>
      <c r="C32" s="1" t="s">
        <v>7</v>
      </c>
      <c r="D32" s="1" t="s">
        <v>8</v>
      </c>
      <c r="E32" s="1" t="s">
        <v>4</v>
      </c>
      <c r="F32" s="1" t="s">
        <v>11</v>
      </c>
      <c r="G32" s="1" t="s">
        <v>2</v>
      </c>
      <c r="H32" s="1" t="s">
        <v>1</v>
      </c>
      <c r="I32" s="1" t="s">
        <v>35</v>
      </c>
      <c r="J32" s="1" t="s">
        <v>36</v>
      </c>
    </row>
    <row r="33" spans="2:10" x14ac:dyDescent="0.2">
      <c r="B33" s="31" t="s">
        <v>37</v>
      </c>
      <c r="C33" s="32">
        <v>1</v>
      </c>
      <c r="D33" s="32">
        <v>1</v>
      </c>
      <c r="E33" s="32">
        <v>251</v>
      </c>
      <c r="F33" s="32">
        <v>21</v>
      </c>
      <c r="G33" s="32">
        <f>SUM(G27:G31)/5</f>
        <v>251</v>
      </c>
      <c r="H33" s="32">
        <f>SUM(H27:H31)/5</f>
        <v>21</v>
      </c>
      <c r="I33" s="32">
        <v>1</v>
      </c>
      <c r="J33" s="32">
        <v>1</v>
      </c>
    </row>
    <row r="34" spans="2:10" x14ac:dyDescent="0.2">
      <c r="B34" s="2"/>
    </row>
    <row r="35" spans="2:10" x14ac:dyDescent="0.2">
      <c r="B35" s="31">
        <v>43422</v>
      </c>
      <c r="C35" s="32">
        <v>1</v>
      </c>
      <c r="D35" s="32">
        <v>2</v>
      </c>
      <c r="E35" s="32">
        <v>138</v>
      </c>
      <c r="F35" s="32">
        <v>120</v>
      </c>
      <c r="G35" s="32">
        <v>138</v>
      </c>
      <c r="H35" s="32">
        <v>60</v>
      </c>
      <c r="I35" s="32">
        <f>G35/G33</f>
        <v>0.54980079681274896</v>
      </c>
      <c r="J35" s="32">
        <f>H35/H33</f>
        <v>2.8571428571428572</v>
      </c>
    </row>
    <row r="36" spans="2:10" x14ac:dyDescent="0.2">
      <c r="B36" s="31">
        <v>43423</v>
      </c>
      <c r="C36" s="32">
        <v>1</v>
      </c>
      <c r="D36" s="32">
        <v>4</v>
      </c>
      <c r="E36" s="32">
        <v>247</v>
      </c>
      <c r="F36" s="32">
        <v>68</v>
      </c>
      <c r="G36" s="32">
        <v>247</v>
      </c>
      <c r="H36" s="32">
        <v>17</v>
      </c>
      <c r="I36" s="32">
        <f>G36/G33</f>
        <v>0.98406374501992033</v>
      </c>
      <c r="J36" s="32">
        <f>H36/H33</f>
        <v>0.80952380952380953</v>
      </c>
    </row>
    <row r="37" spans="2:10" x14ac:dyDescent="0.2">
      <c r="B37" s="31">
        <v>43424</v>
      </c>
      <c r="C37" s="32">
        <v>1</v>
      </c>
      <c r="D37" s="32">
        <v>8</v>
      </c>
      <c r="E37" s="32">
        <v>209</v>
      </c>
      <c r="F37" s="32">
        <v>117</v>
      </c>
      <c r="G37" s="32">
        <v>209</v>
      </c>
      <c r="H37" s="32">
        <v>11</v>
      </c>
      <c r="I37" s="32">
        <f>G37/G33</f>
        <v>0.83266932270916338</v>
      </c>
      <c r="J37" s="32">
        <f>H37/H33</f>
        <v>0.52380952380952384</v>
      </c>
    </row>
    <row r="38" spans="2:10" x14ac:dyDescent="0.2">
      <c r="B38" s="31">
        <v>43425</v>
      </c>
      <c r="C38" s="32">
        <v>1</v>
      </c>
      <c r="D38" s="32">
        <v>16</v>
      </c>
      <c r="E38" s="32">
        <v>158</v>
      </c>
      <c r="F38" s="32">
        <v>40</v>
      </c>
      <c r="G38" s="32">
        <v>158</v>
      </c>
      <c r="H38" s="32">
        <v>0</v>
      </c>
      <c r="I38" s="32">
        <f>G38/G33</f>
        <v>0.62948207171314741</v>
      </c>
      <c r="J38" s="32">
        <f>H38/H33</f>
        <v>0</v>
      </c>
    </row>
    <row r="39" spans="2:10" x14ac:dyDescent="0.2">
      <c r="B39" s="31">
        <v>43428</v>
      </c>
      <c r="C39" s="32">
        <v>1</v>
      </c>
      <c r="D39" s="32">
        <v>32</v>
      </c>
      <c r="E39" s="32">
        <v>226</v>
      </c>
      <c r="F39" s="32">
        <v>32</v>
      </c>
      <c r="G39" s="32">
        <v>226</v>
      </c>
      <c r="H39" s="32">
        <v>0</v>
      </c>
      <c r="I39" s="32">
        <f>G39/G33</f>
        <v>0.90039840637450197</v>
      </c>
      <c r="J39" s="3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5" sqref="F9:F15"/>
    </sheetView>
  </sheetViews>
  <sheetFormatPr baseColWidth="10" defaultColWidth="8.83203125" defaultRowHeight="16" x14ac:dyDescent="0.2"/>
  <cols>
    <col min="1" max="1" width="11.5" style="1" customWidth="1"/>
    <col min="2" max="8" width="8.83203125" style="1"/>
    <col min="9" max="10" width="13.83203125" style="1" customWidth="1"/>
    <col min="11" max="16384" width="8.83203125" style="1"/>
  </cols>
  <sheetData>
    <row r="1" spans="1:7" x14ac:dyDescent="0.2">
      <c r="A1" s="44" t="s">
        <v>5</v>
      </c>
    </row>
    <row r="2" spans="1:7" x14ac:dyDescent="0.2">
      <c r="A2" s="35" t="s">
        <v>6</v>
      </c>
      <c r="B2" s="36" t="s">
        <v>10</v>
      </c>
      <c r="C2" s="35" t="s">
        <v>4</v>
      </c>
      <c r="D2" s="35" t="s">
        <v>2</v>
      </c>
      <c r="E2" s="35" t="s">
        <v>11</v>
      </c>
      <c r="F2" s="35" t="s">
        <v>1</v>
      </c>
      <c r="G2" s="35" t="s">
        <v>12</v>
      </c>
    </row>
    <row r="3" spans="1:7" x14ac:dyDescent="0.2">
      <c r="A3" s="3">
        <v>43488</v>
      </c>
      <c r="B3" s="29">
        <v>1</v>
      </c>
      <c r="C3" s="4">
        <v>175</v>
      </c>
      <c r="D3" s="4">
        <v>175</v>
      </c>
      <c r="E3" s="4">
        <v>31</v>
      </c>
      <c r="F3" s="4">
        <v>31</v>
      </c>
      <c r="G3" s="4">
        <f>(C3+E3)</f>
        <v>206</v>
      </c>
    </row>
    <row r="4" spans="1:7" x14ac:dyDescent="0.2">
      <c r="A4" s="3">
        <v>43489</v>
      </c>
      <c r="B4" s="29">
        <v>1</v>
      </c>
      <c r="C4" s="4">
        <v>176</v>
      </c>
      <c r="D4" s="4">
        <v>176</v>
      </c>
      <c r="E4" s="4">
        <v>34</v>
      </c>
      <c r="F4" s="4">
        <v>34</v>
      </c>
      <c r="G4" s="4">
        <f>(C4+E4)</f>
        <v>210</v>
      </c>
    </row>
    <row r="5" spans="1:7" x14ac:dyDescent="0.2">
      <c r="A5" s="3">
        <v>43490</v>
      </c>
      <c r="B5" s="29">
        <v>1</v>
      </c>
      <c r="C5" s="4">
        <v>133</v>
      </c>
      <c r="D5" s="4">
        <v>133</v>
      </c>
      <c r="E5" s="4">
        <v>44</v>
      </c>
      <c r="F5" s="4">
        <v>44</v>
      </c>
      <c r="G5" s="4">
        <f>(C5+E5)</f>
        <v>177</v>
      </c>
    </row>
    <row r="6" spans="1:7" x14ac:dyDescent="0.2">
      <c r="A6" s="3">
        <v>43495</v>
      </c>
      <c r="B6" s="29">
        <v>1</v>
      </c>
      <c r="C6" s="4">
        <v>170</v>
      </c>
      <c r="D6" s="4">
        <v>170</v>
      </c>
      <c r="E6" s="4">
        <v>30</v>
      </c>
      <c r="F6" s="4">
        <v>30</v>
      </c>
      <c r="G6" s="4">
        <f>(C6+E6)</f>
        <v>200</v>
      </c>
    </row>
    <row r="7" spans="1:7" x14ac:dyDescent="0.2">
      <c r="A7" s="3">
        <v>43496</v>
      </c>
      <c r="B7" s="29">
        <v>1</v>
      </c>
      <c r="C7" s="4">
        <v>182</v>
      </c>
      <c r="D7" s="4">
        <v>182</v>
      </c>
      <c r="E7" s="4">
        <v>37</v>
      </c>
      <c r="F7" s="4">
        <v>37</v>
      </c>
      <c r="G7" s="4">
        <f>(C7+E7)</f>
        <v>219</v>
      </c>
    </row>
    <row r="8" spans="1:7" x14ac:dyDescent="0.2">
      <c r="A8" s="3">
        <v>43497</v>
      </c>
      <c r="B8" s="29">
        <v>1</v>
      </c>
      <c r="C8" s="4">
        <v>175</v>
      </c>
      <c r="D8" s="4">
        <v>175</v>
      </c>
      <c r="E8" s="4">
        <v>42</v>
      </c>
      <c r="F8" s="4">
        <v>42</v>
      </c>
      <c r="G8" s="4">
        <f>(D8+F8)</f>
        <v>217</v>
      </c>
    </row>
    <row r="9" spans="1:7" x14ac:dyDescent="0.2">
      <c r="A9" s="35" t="s">
        <v>13</v>
      </c>
      <c r="B9" s="36">
        <v>1</v>
      </c>
      <c r="C9" s="35">
        <f>SUM(C4:C8)/5</f>
        <v>167.2</v>
      </c>
      <c r="D9" s="35">
        <f t="shared" ref="D9:G9" si="0">SUM(D4:D8)/5</f>
        <v>167.2</v>
      </c>
      <c r="E9" s="35">
        <f t="shared" si="0"/>
        <v>37.4</v>
      </c>
      <c r="F9" s="35">
        <f t="shared" si="0"/>
        <v>37.4</v>
      </c>
      <c r="G9" s="35">
        <f t="shared" si="0"/>
        <v>204.6</v>
      </c>
    </row>
    <row r="10" spans="1:7" x14ac:dyDescent="0.2">
      <c r="A10" s="37">
        <v>43507</v>
      </c>
      <c r="B10" s="38">
        <v>2</v>
      </c>
      <c r="C10" s="18">
        <v>380</v>
      </c>
      <c r="D10" s="18">
        <v>190</v>
      </c>
      <c r="E10" s="18">
        <v>82</v>
      </c>
      <c r="F10" s="18">
        <v>41</v>
      </c>
      <c r="G10" s="18">
        <f>(D10+F10)</f>
        <v>231</v>
      </c>
    </row>
    <row r="11" spans="1:7" x14ac:dyDescent="0.2">
      <c r="A11" s="34">
        <v>43508</v>
      </c>
      <c r="B11" s="4">
        <v>4</v>
      </c>
      <c r="C11" s="4">
        <v>359</v>
      </c>
      <c r="D11" s="4">
        <v>88</v>
      </c>
      <c r="E11" s="4">
        <v>189</v>
      </c>
      <c r="F11" s="4">
        <v>47</v>
      </c>
      <c r="G11" s="4">
        <f>(D11+F11)</f>
        <v>135</v>
      </c>
    </row>
    <row r="12" spans="1:7" x14ac:dyDescent="0.2">
      <c r="A12" s="34">
        <v>43509</v>
      </c>
      <c r="B12" s="4">
        <v>8</v>
      </c>
      <c r="C12" s="4">
        <v>1372</v>
      </c>
      <c r="D12" s="4">
        <v>171</v>
      </c>
      <c r="E12" s="4">
        <v>126</v>
      </c>
      <c r="F12" s="4">
        <v>14</v>
      </c>
      <c r="G12" s="4">
        <f>(D12+F12)</f>
        <v>185</v>
      </c>
    </row>
    <row r="13" spans="1:7" x14ac:dyDescent="0.2">
      <c r="A13" s="34">
        <v>43510</v>
      </c>
      <c r="B13" s="4">
        <v>16</v>
      </c>
      <c r="C13" s="4">
        <v>2001</v>
      </c>
      <c r="D13" s="4">
        <v>125</v>
      </c>
      <c r="E13" s="4">
        <v>161</v>
      </c>
      <c r="F13" s="4">
        <v>8</v>
      </c>
      <c r="G13" s="4">
        <f>(D13+F13)</f>
        <v>133</v>
      </c>
    </row>
    <row r="14" spans="1:7" x14ac:dyDescent="0.2">
      <c r="A14" s="37">
        <v>43512</v>
      </c>
      <c r="B14" s="18">
        <v>32</v>
      </c>
      <c r="C14" s="18">
        <v>2273</v>
      </c>
      <c r="D14" s="18">
        <v>71</v>
      </c>
      <c r="E14" s="18">
        <v>106</v>
      </c>
      <c r="F14" s="18">
        <v>1</v>
      </c>
      <c r="G14" s="18">
        <v>107</v>
      </c>
    </row>
    <row r="15" spans="1:7" x14ac:dyDescent="0.2">
      <c r="A15" s="34">
        <v>43513</v>
      </c>
      <c r="B15" s="4">
        <v>64</v>
      </c>
      <c r="C15" s="4">
        <v>3208</v>
      </c>
      <c r="D15" s="40">
        <v>50</v>
      </c>
      <c r="E15" s="40">
        <v>15</v>
      </c>
      <c r="F15" s="40">
        <v>0</v>
      </c>
      <c r="G15" s="40">
        <v>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8" sqref="F12:F18"/>
    </sheetView>
  </sheetViews>
  <sheetFormatPr baseColWidth="10" defaultColWidth="8.83203125" defaultRowHeight="16" x14ac:dyDescent="0.2"/>
  <cols>
    <col min="1" max="1" width="10.6640625" customWidth="1"/>
  </cols>
  <sheetData>
    <row r="1" spans="1:7" x14ac:dyDescent="0.2">
      <c r="A1" s="44" t="s">
        <v>9</v>
      </c>
      <c r="B1" s="1"/>
      <c r="C1" s="1"/>
      <c r="D1" s="1"/>
      <c r="E1" s="1"/>
      <c r="F1" s="1"/>
      <c r="G1" s="1"/>
    </row>
    <row r="2" spans="1:7" x14ac:dyDescent="0.2">
      <c r="A2" s="35" t="s">
        <v>6</v>
      </c>
      <c r="B2" s="35" t="s">
        <v>10</v>
      </c>
      <c r="C2" s="35" t="s">
        <v>4</v>
      </c>
      <c r="D2" s="35" t="s">
        <v>2</v>
      </c>
      <c r="E2" s="35" t="s">
        <v>11</v>
      </c>
      <c r="F2" s="35" t="s">
        <v>1</v>
      </c>
      <c r="G2" s="35" t="s">
        <v>12</v>
      </c>
    </row>
    <row r="3" spans="1:7" x14ac:dyDescent="0.2">
      <c r="A3" s="3">
        <v>43488</v>
      </c>
      <c r="B3" s="4">
        <v>1</v>
      </c>
      <c r="C3" s="4">
        <v>167</v>
      </c>
      <c r="D3" s="4">
        <v>167</v>
      </c>
      <c r="E3" s="4">
        <v>28</v>
      </c>
      <c r="F3" s="4">
        <v>28</v>
      </c>
      <c r="G3" s="4">
        <f t="shared" ref="G3:G11" si="0">(C3+E3)</f>
        <v>195</v>
      </c>
    </row>
    <row r="4" spans="1:7" x14ac:dyDescent="0.2">
      <c r="A4" s="3">
        <v>43489</v>
      </c>
      <c r="B4" s="4">
        <v>1</v>
      </c>
      <c r="C4" s="4">
        <v>182</v>
      </c>
      <c r="D4" s="4">
        <v>181</v>
      </c>
      <c r="E4" s="4">
        <v>30</v>
      </c>
      <c r="F4" s="4">
        <v>30</v>
      </c>
      <c r="G4" s="4">
        <f t="shared" si="0"/>
        <v>212</v>
      </c>
    </row>
    <row r="5" spans="1:7" x14ac:dyDescent="0.2">
      <c r="A5" s="3">
        <v>43490</v>
      </c>
      <c r="B5" s="4">
        <v>1</v>
      </c>
      <c r="C5" s="4">
        <v>247</v>
      </c>
      <c r="D5" s="4">
        <v>246</v>
      </c>
      <c r="E5" s="4">
        <v>16</v>
      </c>
      <c r="F5" s="4">
        <v>16</v>
      </c>
      <c r="G5" s="4">
        <f t="shared" si="0"/>
        <v>263</v>
      </c>
    </row>
    <row r="6" spans="1:7" x14ac:dyDescent="0.2">
      <c r="A6" s="3">
        <v>43495</v>
      </c>
      <c r="B6" s="4">
        <v>1</v>
      </c>
      <c r="C6" s="4">
        <v>244</v>
      </c>
      <c r="D6" s="4">
        <v>244</v>
      </c>
      <c r="E6" s="4">
        <v>14</v>
      </c>
      <c r="F6" s="4">
        <v>14</v>
      </c>
      <c r="G6" s="4">
        <f t="shared" si="0"/>
        <v>258</v>
      </c>
    </row>
    <row r="7" spans="1:7" x14ac:dyDescent="0.2">
      <c r="A7" s="3">
        <v>43496</v>
      </c>
      <c r="B7" s="4">
        <v>1</v>
      </c>
      <c r="C7" s="4">
        <v>267</v>
      </c>
      <c r="D7" s="4">
        <v>267</v>
      </c>
      <c r="E7" s="4">
        <v>11</v>
      </c>
      <c r="F7" s="4">
        <v>11</v>
      </c>
      <c r="G7" s="4">
        <f t="shared" si="0"/>
        <v>278</v>
      </c>
    </row>
    <row r="8" spans="1:7" x14ac:dyDescent="0.2">
      <c r="A8" s="3">
        <v>43497</v>
      </c>
      <c r="B8" s="4">
        <v>1</v>
      </c>
      <c r="C8" s="4">
        <v>204</v>
      </c>
      <c r="D8" s="4">
        <v>204</v>
      </c>
      <c r="E8" s="4">
        <v>34</v>
      </c>
      <c r="F8" s="4">
        <v>34</v>
      </c>
      <c r="G8" s="21">
        <f t="shared" si="0"/>
        <v>238</v>
      </c>
    </row>
    <row r="9" spans="1:7" x14ac:dyDescent="0.2">
      <c r="A9" s="34">
        <v>43503</v>
      </c>
      <c r="B9" s="4">
        <v>1</v>
      </c>
      <c r="C9" s="4">
        <v>248</v>
      </c>
      <c r="D9" s="4">
        <v>248</v>
      </c>
      <c r="E9" s="4">
        <v>14</v>
      </c>
      <c r="F9" s="4">
        <v>14</v>
      </c>
      <c r="G9" s="4">
        <f t="shared" si="0"/>
        <v>262</v>
      </c>
    </row>
    <row r="10" spans="1:7" x14ac:dyDescent="0.2">
      <c r="A10" s="34">
        <v>43504</v>
      </c>
      <c r="B10" s="4">
        <v>1</v>
      </c>
      <c r="C10" s="4">
        <v>251</v>
      </c>
      <c r="D10" s="4">
        <v>251</v>
      </c>
      <c r="E10" s="4">
        <v>22</v>
      </c>
      <c r="F10" s="4">
        <v>22</v>
      </c>
      <c r="G10" s="4">
        <f t="shared" si="0"/>
        <v>273</v>
      </c>
    </row>
    <row r="11" spans="1:7" x14ac:dyDescent="0.2">
      <c r="A11" s="41" t="s">
        <v>13</v>
      </c>
      <c r="B11" s="41">
        <v>1</v>
      </c>
      <c r="C11" s="41">
        <f>SUM(C6:C10)/5</f>
        <v>242.8</v>
      </c>
      <c r="D11" s="41">
        <f t="shared" ref="D11:F11" si="1">SUM(D6:D10)/5</f>
        <v>242.8</v>
      </c>
      <c r="E11" s="41">
        <f t="shared" si="1"/>
        <v>19</v>
      </c>
      <c r="F11" s="41">
        <f t="shared" si="1"/>
        <v>19</v>
      </c>
      <c r="G11" s="4">
        <f t="shared" si="0"/>
        <v>261.8</v>
      </c>
    </row>
    <row r="12" spans="1:7" x14ac:dyDescent="0.2">
      <c r="A12" s="34">
        <v>43507</v>
      </c>
      <c r="B12" s="4">
        <v>2</v>
      </c>
      <c r="C12" s="4">
        <v>356</v>
      </c>
      <c r="D12" s="4">
        <v>178</v>
      </c>
      <c r="E12" s="4">
        <v>58</v>
      </c>
      <c r="F12" s="4">
        <v>28</v>
      </c>
      <c r="G12" s="4">
        <v>206</v>
      </c>
    </row>
    <row r="13" spans="1:7" x14ac:dyDescent="0.2">
      <c r="A13" s="39">
        <v>43508</v>
      </c>
      <c r="B13" s="40">
        <v>4</v>
      </c>
      <c r="C13" s="40">
        <v>464</v>
      </c>
      <c r="D13" s="40">
        <v>116</v>
      </c>
      <c r="E13" s="40">
        <v>63</v>
      </c>
      <c r="F13" s="40">
        <v>15</v>
      </c>
      <c r="G13" s="4">
        <v>131</v>
      </c>
    </row>
    <row r="14" spans="1:7" x14ac:dyDescent="0.2">
      <c r="A14" s="39">
        <v>43509</v>
      </c>
      <c r="B14" s="40">
        <v>8</v>
      </c>
      <c r="C14" s="40">
        <v>610</v>
      </c>
      <c r="D14" s="40">
        <v>75</v>
      </c>
      <c r="E14" s="40">
        <v>95</v>
      </c>
      <c r="F14" s="40">
        <v>7</v>
      </c>
      <c r="G14" s="4">
        <v>82</v>
      </c>
    </row>
    <row r="15" spans="1:7" x14ac:dyDescent="0.2">
      <c r="A15" s="39">
        <v>43510</v>
      </c>
      <c r="B15" s="40">
        <v>8</v>
      </c>
      <c r="C15" s="40">
        <v>984</v>
      </c>
      <c r="D15" s="40">
        <v>123</v>
      </c>
      <c r="E15" s="40">
        <v>47</v>
      </c>
      <c r="F15" s="4">
        <v>2</v>
      </c>
      <c r="G15" s="4">
        <v>125</v>
      </c>
    </row>
    <row r="16" spans="1:7" x14ac:dyDescent="0.2">
      <c r="A16" s="39">
        <v>43511</v>
      </c>
      <c r="B16" s="40">
        <v>16</v>
      </c>
      <c r="C16" s="40">
        <v>1225</v>
      </c>
      <c r="D16" s="40">
        <v>76</v>
      </c>
      <c r="E16" s="40">
        <v>26</v>
      </c>
      <c r="F16" s="4">
        <v>0</v>
      </c>
      <c r="G16" s="4">
        <v>76</v>
      </c>
    </row>
    <row r="17" spans="1:7" x14ac:dyDescent="0.2">
      <c r="A17" s="42">
        <v>43512</v>
      </c>
      <c r="B17" s="43">
        <v>32</v>
      </c>
      <c r="C17" s="43">
        <v>1216</v>
      </c>
      <c r="D17" s="43">
        <v>38</v>
      </c>
      <c r="E17" s="43">
        <v>19</v>
      </c>
      <c r="F17" s="18">
        <v>0</v>
      </c>
      <c r="G17" s="18">
        <v>38</v>
      </c>
    </row>
    <row r="18" spans="1:7" x14ac:dyDescent="0.2">
      <c r="A18" s="39">
        <v>43513</v>
      </c>
      <c r="B18" s="40">
        <v>64</v>
      </c>
      <c r="C18" s="40">
        <v>851</v>
      </c>
      <c r="D18" s="40">
        <v>13</v>
      </c>
      <c r="E18" s="40">
        <v>25</v>
      </c>
      <c r="F18" s="40">
        <v>0</v>
      </c>
      <c r="G18" s="40">
        <v>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H12" sqref="H9:H12"/>
    </sheetView>
  </sheetViews>
  <sheetFormatPr baseColWidth="10" defaultColWidth="8.83203125" defaultRowHeight="16" x14ac:dyDescent="0.2"/>
  <cols>
    <col min="1" max="1" width="3.1640625" style="1" customWidth="1"/>
    <col min="2" max="8" width="8.83203125" style="1"/>
    <col min="9" max="9" width="6.6640625" style="1" customWidth="1"/>
    <col min="10" max="10" width="6.5" style="1" customWidth="1"/>
    <col min="11" max="16384" width="8.83203125" style="1"/>
  </cols>
  <sheetData>
    <row r="1" spans="2:10" x14ac:dyDescent="0.2">
      <c r="B1" s="1" t="s">
        <v>30</v>
      </c>
      <c r="C1" s="1" t="s">
        <v>7</v>
      </c>
      <c r="D1" s="1" t="s">
        <v>8</v>
      </c>
      <c r="E1" s="1" t="s">
        <v>11</v>
      </c>
      <c r="F1" s="1" t="s">
        <v>4</v>
      </c>
      <c r="G1" s="1" t="s">
        <v>1</v>
      </c>
      <c r="H1" s="1" t="s">
        <v>2</v>
      </c>
      <c r="I1" s="1" t="s">
        <v>31</v>
      </c>
    </row>
    <row r="2" spans="2:10" x14ac:dyDescent="0.2">
      <c r="B2" s="3">
        <v>43430</v>
      </c>
      <c r="C2" s="4">
        <v>1</v>
      </c>
      <c r="D2" s="4">
        <v>1</v>
      </c>
      <c r="E2" s="4">
        <v>22</v>
      </c>
      <c r="F2" s="4">
        <v>175</v>
      </c>
      <c r="G2" s="4">
        <v>22</v>
      </c>
      <c r="H2" s="4">
        <v>173</v>
      </c>
    </row>
    <row r="3" spans="2:10" x14ac:dyDescent="0.2">
      <c r="B3" s="3">
        <v>43431</v>
      </c>
      <c r="C3" s="4">
        <v>1</v>
      </c>
      <c r="D3" s="4">
        <v>1</v>
      </c>
      <c r="E3" s="4">
        <v>28</v>
      </c>
      <c r="F3" s="4">
        <v>164</v>
      </c>
      <c r="G3" s="4">
        <v>28</v>
      </c>
      <c r="H3" s="4">
        <v>164</v>
      </c>
    </row>
    <row r="4" spans="2:10" x14ac:dyDescent="0.2">
      <c r="B4" s="3">
        <v>43433</v>
      </c>
      <c r="C4" s="4">
        <v>1</v>
      </c>
      <c r="D4" s="4">
        <v>1</v>
      </c>
      <c r="E4" s="4">
        <v>23</v>
      </c>
      <c r="F4" s="4">
        <v>186</v>
      </c>
      <c r="G4" s="4">
        <v>23</v>
      </c>
      <c r="H4" s="4">
        <v>186</v>
      </c>
    </row>
    <row r="5" spans="2:10" x14ac:dyDescent="0.2">
      <c r="B5" s="3">
        <v>43434</v>
      </c>
      <c r="C5" s="4">
        <v>1</v>
      </c>
      <c r="D5" s="4">
        <v>1</v>
      </c>
      <c r="E5" s="4">
        <v>26</v>
      </c>
      <c r="F5" s="4">
        <v>182</v>
      </c>
      <c r="G5" s="4">
        <v>24</v>
      </c>
      <c r="H5" s="4">
        <v>181</v>
      </c>
    </row>
    <row r="6" spans="2:10" x14ac:dyDescent="0.2">
      <c r="B6" s="2"/>
      <c r="E6" s="1" t="s">
        <v>11</v>
      </c>
      <c r="F6" s="1" t="s">
        <v>4</v>
      </c>
      <c r="G6" s="1" t="s">
        <v>1</v>
      </c>
      <c r="H6" s="1" t="s">
        <v>2</v>
      </c>
      <c r="I6" s="1" t="s">
        <v>32</v>
      </c>
      <c r="J6" s="1" t="s">
        <v>33</v>
      </c>
    </row>
    <row r="7" spans="2:10" x14ac:dyDescent="0.2">
      <c r="B7" s="2"/>
      <c r="D7" s="1" t="s">
        <v>38</v>
      </c>
      <c r="E7" s="1">
        <f>AVERAGE(E2:E5)</f>
        <v>24.75</v>
      </c>
      <c r="F7" s="1">
        <f>AVERAGE(F2:F5)</f>
        <v>176.75</v>
      </c>
      <c r="G7" s="1">
        <f>AVERAGE(G2:G5)</f>
        <v>24.25</v>
      </c>
      <c r="H7" s="1">
        <f>AVERAGE(H2:H5)</f>
        <v>176</v>
      </c>
      <c r="I7" s="1">
        <v>1</v>
      </c>
      <c r="J7" s="1">
        <v>1</v>
      </c>
    </row>
    <row r="9" spans="2:10" x14ac:dyDescent="0.2">
      <c r="B9" s="3">
        <v>43437</v>
      </c>
      <c r="C9" s="4">
        <v>1</v>
      </c>
      <c r="D9" s="4">
        <v>2</v>
      </c>
      <c r="E9" s="4">
        <v>34</v>
      </c>
      <c r="F9" s="4">
        <v>234</v>
      </c>
      <c r="G9" s="13">
        <v>17</v>
      </c>
      <c r="H9" s="4">
        <v>233</v>
      </c>
      <c r="I9" s="4">
        <f>(G9/G7)</f>
        <v>0.7010309278350515</v>
      </c>
      <c r="J9" s="4">
        <f>(H9/H7)</f>
        <v>1.3238636363636365</v>
      </c>
    </row>
    <row r="10" spans="2:10" x14ac:dyDescent="0.2">
      <c r="B10" s="3">
        <v>43438</v>
      </c>
      <c r="C10" s="4">
        <v>1</v>
      </c>
      <c r="D10" s="4">
        <v>4</v>
      </c>
      <c r="E10" s="4">
        <v>101</v>
      </c>
      <c r="F10" s="4">
        <v>199</v>
      </c>
      <c r="G10" s="13">
        <v>23</v>
      </c>
      <c r="H10" s="4">
        <v>199</v>
      </c>
      <c r="I10" s="4">
        <f>(G10/G7)</f>
        <v>0.94845360824742264</v>
      </c>
      <c r="J10" s="4">
        <f>(H10/H7)</f>
        <v>1.1306818181818181</v>
      </c>
    </row>
    <row r="11" spans="2:10" x14ac:dyDescent="0.2">
      <c r="B11" s="3">
        <v>43439</v>
      </c>
      <c r="C11" s="4">
        <v>1</v>
      </c>
      <c r="D11" s="4">
        <v>8</v>
      </c>
      <c r="E11" s="4">
        <v>69</v>
      </c>
      <c r="F11" s="4">
        <v>196</v>
      </c>
      <c r="G11" s="13">
        <v>4</v>
      </c>
      <c r="H11" s="4">
        <v>195</v>
      </c>
      <c r="I11" s="4">
        <f>(G11/G7)</f>
        <v>0.16494845360824742</v>
      </c>
      <c r="J11" s="4">
        <f>(H11/H7)</f>
        <v>1.1079545454545454</v>
      </c>
    </row>
    <row r="12" spans="2:10" x14ac:dyDescent="0.2">
      <c r="B12" s="3">
        <v>43440</v>
      </c>
      <c r="C12" s="4">
        <v>1</v>
      </c>
      <c r="D12" s="4">
        <v>16</v>
      </c>
      <c r="E12" s="4">
        <v>7</v>
      </c>
      <c r="F12" s="4">
        <v>286</v>
      </c>
      <c r="G12" s="13">
        <v>0</v>
      </c>
      <c r="H12" s="4">
        <v>283</v>
      </c>
      <c r="I12" s="4">
        <f>(G12/G7)</f>
        <v>0</v>
      </c>
      <c r="J12" s="4">
        <f>(H12/H7)</f>
        <v>1.6079545454545454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Prpportion Graphs</vt:lpstr>
      <vt:lpstr>demand food+</vt:lpstr>
      <vt:lpstr>SR+ Increase RAT6</vt:lpstr>
      <vt:lpstr>SR+ Increase RAT1</vt:lpstr>
      <vt:lpstr>SR+ Increase RAT4</vt:lpstr>
      <vt:lpstr>R4 Simultaneous FR Increase </vt:lpstr>
      <vt:lpstr>R6 Simultaneous FR Increase</vt:lpstr>
      <vt:lpstr>SR+ Increase RAT8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2017-10-28T00:49:23Z</dcterms:created>
  <dcterms:modified xsi:type="dcterms:W3CDTF">2019-05-16T19:27:05Z</dcterms:modified>
  <cp:category/>
  <cp:contentStatus/>
</cp:coreProperties>
</file>