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F93E1B10-E581-4FCA-8794-C79B9FF7A94F}" xr6:coauthVersionLast="41" xr6:coauthVersionMax="41" xr10:uidLastSave="{00000000-0000-0000-0000-000000000000}"/>
  <bookViews>
    <workbookView xWindow="-120" yWindow="-120" windowWidth="29040" windowHeight="15840" tabRatio="347"/>
  </bookViews>
  <sheets>
    <sheet name="TAIFEX" sheetId="15" r:id="rId1"/>
  </sheets>
  <definedNames>
    <definedName name="_xlnm.Print_Area" localSheetId="0">TAIFEX!$A$2:$U$64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" i="15" l="1"/>
  <c r="S28" i="15"/>
  <c r="Q31" i="15"/>
  <c r="Q28" i="15"/>
  <c r="O31" i="15"/>
  <c r="O28" i="15"/>
  <c r="M31" i="15"/>
  <c r="M28" i="15"/>
  <c r="S38" i="15"/>
  <c r="Q38" i="15"/>
  <c r="O38" i="15"/>
  <c r="M38" i="15"/>
  <c r="S37" i="15"/>
  <c r="Q37" i="15"/>
  <c r="O37" i="15"/>
  <c r="M37" i="15"/>
  <c r="S40" i="15"/>
  <c r="Q40" i="15"/>
  <c r="O40" i="15"/>
  <c r="M40" i="15"/>
  <c r="S39" i="15"/>
  <c r="Q39" i="15"/>
  <c r="O39" i="15"/>
  <c r="M39" i="15"/>
  <c r="S36" i="15"/>
  <c r="Q36" i="15"/>
  <c r="O36" i="15"/>
  <c r="M36" i="15"/>
  <c r="S35" i="15"/>
  <c r="Q35" i="15"/>
  <c r="O35" i="15"/>
  <c r="M35" i="15"/>
  <c r="Q34" i="15"/>
  <c r="O32" i="15"/>
  <c r="O24" i="15"/>
  <c r="M55" i="15"/>
  <c r="M54" i="15"/>
  <c r="M53" i="15"/>
  <c r="M52" i="15"/>
  <c r="M51" i="15"/>
  <c r="M50" i="15"/>
  <c r="M49" i="15"/>
  <c r="M48" i="15"/>
  <c r="M47" i="15"/>
  <c r="M46" i="15"/>
  <c r="M45" i="15"/>
  <c r="M43" i="15"/>
  <c r="M42" i="15"/>
  <c r="M41" i="15"/>
  <c r="M34" i="15"/>
  <c r="M33" i="15"/>
  <c r="M32" i="15"/>
  <c r="M30" i="15"/>
  <c r="M29" i="15"/>
  <c r="M27" i="15"/>
  <c r="M26" i="15"/>
  <c r="M25" i="15"/>
  <c r="M24" i="15"/>
  <c r="M23" i="15"/>
  <c r="M22" i="15"/>
  <c r="M21" i="15"/>
  <c r="M20" i="15"/>
  <c r="M19" i="15"/>
  <c r="M17" i="15"/>
  <c r="M16" i="15"/>
  <c r="M15" i="15"/>
  <c r="U53" i="15"/>
  <c r="U49" i="15"/>
  <c r="U50" i="15"/>
  <c r="U51" i="15"/>
  <c r="U52" i="15"/>
  <c r="U30" i="15"/>
  <c r="U32" i="15"/>
  <c r="U33" i="15"/>
  <c r="U34" i="15"/>
  <c r="U35" i="15"/>
  <c r="U36" i="15"/>
  <c r="U23" i="15"/>
  <c r="U24" i="15"/>
  <c r="U25" i="15"/>
  <c r="U26" i="15"/>
  <c r="U27" i="15"/>
  <c r="U39" i="15"/>
  <c r="U40" i="15"/>
  <c r="S26" i="15"/>
  <c r="S27" i="15"/>
  <c r="Q26" i="15"/>
  <c r="Q27" i="15"/>
  <c r="O26" i="15"/>
  <c r="O27" i="15"/>
  <c r="R41" i="15"/>
  <c r="S41" i="15" s="1"/>
  <c r="BP36" i="15"/>
  <c r="BP39" i="15"/>
  <c r="S24" i="15"/>
  <c r="Q24" i="15"/>
  <c r="S51" i="15"/>
  <c r="S52" i="15"/>
  <c r="Q51" i="15"/>
  <c r="Q52" i="15"/>
  <c r="O51" i="15"/>
  <c r="O52" i="15"/>
  <c r="O53" i="15"/>
  <c r="Q53" i="15"/>
  <c r="S53" i="15"/>
  <c r="S33" i="15"/>
  <c r="Q33" i="15"/>
  <c r="O33" i="15"/>
  <c r="BP40" i="15"/>
  <c r="BP35" i="15"/>
  <c r="S25" i="15"/>
  <c r="Q25" i="15"/>
  <c r="O25" i="15"/>
  <c r="O43" i="15"/>
  <c r="P14" i="15"/>
  <c r="R14" i="15"/>
  <c r="N5" i="15"/>
  <c r="P5" i="15" s="1"/>
  <c r="R54" i="15"/>
  <c r="S63" i="15" s="1"/>
  <c r="T63" i="15" s="1"/>
  <c r="S54" i="15"/>
  <c r="O63" i="15"/>
  <c r="J44" i="15"/>
  <c r="J54" i="15"/>
  <c r="K50" i="15" s="1"/>
  <c r="J18" i="15"/>
  <c r="J41" i="15" s="1"/>
  <c r="Q5" i="15"/>
  <c r="M5" i="15"/>
  <c r="L5" i="15"/>
  <c r="R7" i="15"/>
  <c r="R6" i="15"/>
  <c r="P7" i="15"/>
  <c r="P6" i="15"/>
  <c r="S16" i="15"/>
  <c r="BL47" i="15"/>
  <c r="BL48" i="15"/>
  <c r="BL44" i="15"/>
  <c r="BL21" i="15"/>
  <c r="BL22" i="15"/>
  <c r="BL23" i="15"/>
  <c r="BJ54" i="15"/>
  <c r="BL54" i="15"/>
  <c r="BJ41" i="15"/>
  <c r="BL41" i="15" s="1"/>
  <c r="BJ55" i="15"/>
  <c r="BL55" i="15" s="1"/>
  <c r="BL50" i="15"/>
  <c r="BL49" i="15"/>
  <c r="BL46" i="15"/>
  <c r="BL45" i="15"/>
  <c r="BL34" i="15"/>
  <c r="BL30" i="15"/>
  <c r="BL20" i="15"/>
  <c r="BL19" i="15"/>
  <c r="BL18" i="15"/>
  <c r="BL15" i="15"/>
  <c r="O17" i="15"/>
  <c r="T41" i="15"/>
  <c r="T55" i="15" s="1"/>
  <c r="U41" i="15"/>
  <c r="U20" i="15"/>
  <c r="V41" i="15"/>
  <c r="V55" i="15"/>
  <c r="S17" i="15"/>
  <c r="S18" i="15"/>
  <c r="Q16" i="15"/>
  <c r="Q17" i="15"/>
  <c r="O16" i="15"/>
  <c r="K5" i="15"/>
  <c r="O64" i="15"/>
  <c r="L64" i="15"/>
  <c r="L63" i="15"/>
  <c r="L62" i="15"/>
  <c r="BF44" i="15"/>
  <c r="BF54" i="15" s="1"/>
  <c r="BH43" i="15"/>
  <c r="BF43" i="15"/>
  <c r="BB55" i="15"/>
  <c r="BD55" i="15" s="1"/>
  <c r="BB54" i="15"/>
  <c r="BD54" i="15" s="1"/>
  <c r="BB41" i="15"/>
  <c r="BD41" i="15" s="1"/>
  <c r="BH50" i="15"/>
  <c r="BH49" i="15"/>
  <c r="BH46" i="15"/>
  <c r="BH45" i="15"/>
  <c r="BH42" i="15"/>
  <c r="BF41" i="15"/>
  <c r="BH41" i="15"/>
  <c r="BH34" i="15"/>
  <c r="BH30" i="15"/>
  <c r="BH23" i="15"/>
  <c r="BH22" i="15"/>
  <c r="BH20" i="15"/>
  <c r="BH19" i="15"/>
  <c r="BH18" i="15"/>
  <c r="BH15" i="15"/>
  <c r="BD43" i="15"/>
  <c r="Q43" i="15"/>
  <c r="Q44" i="15"/>
  <c r="S43" i="15"/>
  <c r="S44" i="15"/>
  <c r="S42" i="15"/>
  <c r="V54" i="15"/>
  <c r="T54" i="15"/>
  <c r="U54" i="15"/>
  <c r="U45" i="15"/>
  <c r="K43" i="15"/>
  <c r="BD19" i="15"/>
  <c r="BD20" i="15"/>
  <c r="BD22" i="15"/>
  <c r="BD23" i="15"/>
  <c r="BD30" i="15"/>
  <c r="BD34" i="15"/>
  <c r="BD42" i="15"/>
  <c r="BD45" i="15"/>
  <c r="BD46" i="15"/>
  <c r="BD49" i="15"/>
  <c r="BD50" i="15"/>
  <c r="BD18" i="15"/>
  <c r="BD15" i="15"/>
  <c r="S45" i="15"/>
  <c r="S46" i="15"/>
  <c r="S47" i="15"/>
  <c r="S48" i="15"/>
  <c r="S49" i="15"/>
  <c r="S50" i="15"/>
  <c r="S19" i="15"/>
  <c r="S20" i="15"/>
  <c r="S21" i="15"/>
  <c r="S22" i="15"/>
  <c r="S23" i="15"/>
  <c r="S29" i="15"/>
  <c r="S30" i="15"/>
  <c r="S32" i="15"/>
  <c r="S34" i="15"/>
  <c r="S15" i="15"/>
  <c r="AZ49" i="15"/>
  <c r="AZ50" i="15"/>
  <c r="AZ42" i="15"/>
  <c r="AZ54" i="15" s="1"/>
  <c r="AZ45" i="15"/>
  <c r="AZ46" i="15"/>
  <c r="AZ47" i="15"/>
  <c r="AZ48" i="15"/>
  <c r="AZ34" i="15"/>
  <c r="AZ23" i="15"/>
  <c r="AZ29" i="15"/>
  <c r="AZ15" i="15"/>
  <c r="AZ41" i="15" s="1"/>
  <c r="AZ55" i="15" s="1"/>
  <c r="AZ18" i="15"/>
  <c r="AX41" i="15" s="1"/>
  <c r="AZ19" i="15"/>
  <c r="AZ20" i="15"/>
  <c r="AZ21" i="15"/>
  <c r="AZ22" i="15"/>
  <c r="AZ30" i="15"/>
  <c r="AZ32" i="15"/>
  <c r="O5" i="15"/>
  <c r="R5" i="15" s="1"/>
  <c r="AW23" i="15"/>
  <c r="AW29" i="15"/>
  <c r="AW15" i="15"/>
  <c r="AW18" i="15"/>
  <c r="AW19" i="15"/>
  <c r="AW20" i="15"/>
  <c r="AW21" i="15"/>
  <c r="AW22" i="15"/>
  <c r="AW41" i="15" s="1"/>
  <c r="AW30" i="15"/>
  <c r="AW32" i="15"/>
  <c r="AW42" i="15"/>
  <c r="AW45" i="15"/>
  <c r="AW46" i="15"/>
  <c r="AW47" i="15"/>
  <c r="AW54" i="15" s="1"/>
  <c r="AU54" i="15" s="1"/>
  <c r="AW48" i="15"/>
  <c r="AW49" i="15"/>
  <c r="AW50" i="15"/>
  <c r="AT15" i="15"/>
  <c r="AT18" i="15"/>
  <c r="AT19" i="15"/>
  <c r="AT20" i="15"/>
  <c r="AT21" i="15"/>
  <c r="AT22" i="15"/>
  <c r="AT23" i="15"/>
  <c r="AT29" i="15"/>
  <c r="AT41" i="15" s="1"/>
  <c r="AT55" i="15" s="1"/>
  <c r="AT30" i="15"/>
  <c r="AT32" i="15"/>
  <c r="AT42" i="15"/>
  <c r="AT45" i="15"/>
  <c r="AT46" i="15"/>
  <c r="AT47" i="15"/>
  <c r="AT54" i="15" s="1"/>
  <c r="AT48" i="15"/>
  <c r="AT49" i="15"/>
  <c r="AT50" i="15"/>
  <c r="Q30" i="15"/>
  <c r="Q55" i="15"/>
  <c r="Q45" i="15"/>
  <c r="Q46" i="15"/>
  <c r="Q47" i="15"/>
  <c r="Q48" i="15"/>
  <c r="Q49" i="15"/>
  <c r="Q50" i="15"/>
  <c r="Q54" i="15"/>
  <c r="Q42" i="15"/>
  <c r="Q21" i="15"/>
  <c r="Q18" i="15"/>
  <c r="Q19" i="15"/>
  <c r="Q20" i="15"/>
  <c r="Q22" i="15"/>
  <c r="Q23" i="15"/>
  <c r="Q29" i="15"/>
  <c r="Q32" i="15"/>
  <c r="Q41" i="15"/>
  <c r="Q15" i="15"/>
  <c r="AT34" i="15"/>
  <c r="O30" i="15"/>
  <c r="O48" i="15"/>
  <c r="O47" i="15"/>
  <c r="O23" i="15"/>
  <c r="O22" i="15"/>
  <c r="O34" i="15"/>
  <c r="O46" i="15"/>
  <c r="O49" i="15"/>
  <c r="O50" i="15"/>
  <c r="O45" i="15"/>
  <c r="O42" i="15"/>
  <c r="O19" i="15"/>
  <c r="O20" i="15"/>
  <c r="O21" i="15"/>
  <c r="O29" i="15"/>
  <c r="O15" i="15"/>
  <c r="U43" i="15"/>
  <c r="U44" i="15"/>
  <c r="U21" i="15"/>
  <c r="U18" i="15"/>
  <c r="U22" i="15"/>
  <c r="U16" i="15"/>
  <c r="U42" i="15"/>
  <c r="U15" i="15"/>
  <c r="U48" i="15"/>
  <c r="U47" i="15"/>
  <c r="U46" i="15"/>
  <c r="U29" i="15"/>
  <c r="U19" i="15"/>
  <c r="U17" i="15"/>
  <c r="K17" i="15"/>
  <c r="O62" i="15"/>
  <c r="O54" i="15"/>
  <c r="O44" i="15"/>
  <c r="O18" i="15"/>
  <c r="O41" i="15"/>
  <c r="O55" i="15"/>
  <c r="J63" i="15"/>
  <c r="R55" i="15"/>
  <c r="S64" i="15" s="1"/>
  <c r="T64" i="15" s="1"/>
  <c r="S55" i="15"/>
  <c r="M44" i="15"/>
  <c r="J64" i="15"/>
  <c r="K49" i="15"/>
  <c r="K42" i="15"/>
  <c r="BF55" i="15" l="1"/>
  <c r="BH55" i="15" s="1"/>
  <c r="BH54" i="15"/>
  <c r="AW55" i="15"/>
  <c r="AU55" i="15" s="1"/>
  <c r="AU41" i="15"/>
  <c r="K39" i="15"/>
  <c r="K30" i="15"/>
  <c r="K37" i="15"/>
  <c r="K15" i="15"/>
  <c r="K35" i="15"/>
  <c r="K21" i="15"/>
  <c r="K33" i="15"/>
  <c r="K24" i="15"/>
  <c r="K25" i="15"/>
  <c r="K27" i="15"/>
  <c r="K20" i="15"/>
  <c r="K32" i="15"/>
  <c r="K16" i="15"/>
  <c r="K29" i="15"/>
  <c r="K31" i="15"/>
  <c r="K34" i="15"/>
  <c r="K38" i="15"/>
  <c r="K22" i="15"/>
  <c r="J55" i="15"/>
  <c r="K18" i="15"/>
  <c r="K19" i="15"/>
  <c r="K40" i="15"/>
  <c r="K23" i="15"/>
  <c r="K26" i="15"/>
  <c r="K28" i="15"/>
  <c r="K36" i="15"/>
  <c r="K51" i="15"/>
  <c r="AX55" i="15"/>
  <c r="K47" i="15"/>
  <c r="AX54" i="15"/>
  <c r="K44" i="15"/>
  <c r="K52" i="15"/>
  <c r="M18" i="15"/>
  <c r="S62" i="15"/>
  <c r="T62" i="15" s="1"/>
  <c r="K48" i="15"/>
  <c r="K45" i="15"/>
  <c r="K46" i="15"/>
  <c r="K53" i="15"/>
  <c r="J62" i="15"/>
  <c r="J5" i="15" l="1"/>
  <c r="K54" i="15"/>
  <c r="K41" i="15"/>
</calcChain>
</file>

<file path=xl/comments1.xml><?xml version="1.0" encoding="utf-8"?>
<comments xmlns="http://schemas.openxmlformats.org/spreadsheetml/2006/main">
  <authors>
    <author>jackie</author>
  </authors>
  <commentList>
    <comment ref="Q5" authorId="0" shapeId="0">
      <text>
        <r>
          <rPr>
            <b/>
            <sz val="16"/>
            <color indexed="81"/>
            <rFont val="新細明體"/>
            <family val="1"/>
            <charset val="136"/>
          </rPr>
          <t>jackie:</t>
        </r>
        <r>
          <rPr>
            <sz val="16"/>
            <color indexed="81"/>
            <rFont val="新細明體"/>
            <family val="1"/>
            <charset val="136"/>
          </rPr>
          <t xml:space="preserve">
not AUTO
2013已更新</t>
        </r>
      </text>
    </comment>
    <comment ref="Q6" authorId="0" shapeId="0">
      <text>
        <r>
          <rPr>
            <b/>
            <sz val="16"/>
            <color indexed="81"/>
            <rFont val="新細明體"/>
            <family val="1"/>
            <charset val="136"/>
          </rPr>
          <t xml:space="preserve">jackie:集中市場總成交金額欄  </t>
        </r>
        <r>
          <rPr>
            <sz val="16"/>
            <color indexed="81"/>
            <rFont val="新細明體"/>
            <family val="1"/>
            <charset val="136"/>
          </rPr>
          <t>待更新</t>
        </r>
      </text>
    </comment>
    <comment ref="Q7" authorId="0" shapeId="0">
      <text>
        <r>
          <rPr>
            <b/>
            <sz val="18"/>
            <color indexed="81"/>
            <rFont val="新細明體"/>
            <family val="1"/>
            <charset val="136"/>
          </rPr>
          <t>待更新</t>
        </r>
      </text>
    </comment>
    <comment ref="H14" authorId="0" shapeId="0">
      <text>
        <r>
          <rPr>
            <b/>
            <sz val="22"/>
            <color indexed="81"/>
            <rFont val="標楷體"/>
            <family val="4"/>
            <charset val="136"/>
          </rPr>
          <t>漲跌=</t>
        </r>
        <r>
          <rPr>
            <b/>
            <sz val="22"/>
            <color indexed="81"/>
            <rFont val="標楷體"/>
            <family val="4"/>
            <charset val="136"/>
          </rPr>
          <t>最近月份</t>
        </r>
        <r>
          <rPr>
            <sz val="22"/>
            <color indexed="81"/>
            <rFont val="標楷體"/>
            <family val="4"/>
            <charset val="136"/>
          </rPr>
          <t>最後成交價 - 前1日結算價</t>
        </r>
      </text>
    </comment>
    <comment ref="R14" authorId="0" shapeId="0">
      <text>
        <r>
          <rPr>
            <b/>
            <sz val="20"/>
            <color indexed="81"/>
            <rFont val="新細明體"/>
            <family val="1"/>
            <charset val="136"/>
          </rPr>
          <t>jackie:此格</t>
        </r>
        <r>
          <rPr>
            <sz val="20"/>
            <color indexed="81"/>
            <rFont val="新細明體"/>
            <family val="1"/>
            <charset val="136"/>
          </rPr>
          <t xml:space="preserve"> AUTO</t>
        </r>
      </text>
    </comment>
  </commentList>
</comments>
</file>

<file path=xl/sharedStrings.xml><?xml version="1.0" encoding="utf-8"?>
<sst xmlns="http://schemas.openxmlformats.org/spreadsheetml/2006/main" count="381" uniqueCount="213">
  <si>
    <t>櫃買中心</t>
    <phoneticPr fontId="2" type="noConversion"/>
  </si>
  <si>
    <t>FIMTX</t>
    <phoneticPr fontId="2" type="noConversion"/>
  </si>
  <si>
    <t>FITE</t>
    <phoneticPr fontId="2" type="noConversion"/>
  </si>
  <si>
    <t>FITF</t>
    <phoneticPr fontId="2" type="noConversion"/>
  </si>
  <si>
    <t>FIT5</t>
    <phoneticPr fontId="2" type="noConversion"/>
  </si>
  <si>
    <t>FIGD</t>
    <phoneticPr fontId="2" type="noConversion"/>
  </si>
  <si>
    <t>FIGB</t>
    <phoneticPr fontId="2" type="noConversion"/>
  </si>
  <si>
    <t>FITX</t>
    <phoneticPr fontId="2" type="noConversion"/>
  </si>
  <si>
    <t>公債期貨</t>
    <phoneticPr fontId="2" type="noConversion"/>
  </si>
  <si>
    <t>臺股期貨</t>
    <phoneticPr fontId="2" type="noConversion"/>
  </si>
  <si>
    <t>電子期貨</t>
    <phoneticPr fontId="2" type="noConversion"/>
  </si>
  <si>
    <t>金融期貨</t>
    <phoneticPr fontId="2" type="noConversion"/>
  </si>
  <si>
    <t>電子選擇權</t>
    <phoneticPr fontId="2" type="noConversion"/>
  </si>
  <si>
    <t>金融選擇權</t>
    <phoneticPr fontId="2" type="noConversion"/>
  </si>
  <si>
    <t>商品名稱</t>
    <phoneticPr fontId="2" type="noConversion"/>
  </si>
  <si>
    <t>序號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</si>
  <si>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</si>
  <si>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</si>
  <si>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</si>
  <si>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</si>
  <si>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</si>
  <si>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TXO</t>
    <phoneticPr fontId="2" type="noConversion"/>
  </si>
  <si>
    <t>TEO</t>
    <phoneticPr fontId="2" type="noConversion"/>
  </si>
  <si>
    <t>TFO</t>
    <phoneticPr fontId="2" type="noConversion"/>
  </si>
  <si>
    <t>3</t>
    <phoneticPr fontId="2" type="noConversion"/>
  </si>
  <si>
    <t>4</t>
    <phoneticPr fontId="2" type="noConversion"/>
  </si>
  <si>
    <t>FIXI</t>
    <phoneticPr fontId="2" type="noConversion"/>
  </si>
  <si>
    <t>FIGT</t>
    <phoneticPr fontId="2" type="noConversion"/>
  </si>
  <si>
    <t>.</t>
    <phoneticPr fontId="2" type="noConversion"/>
  </si>
  <si>
    <t>FUT</t>
    <phoneticPr fontId="2" type="noConversion"/>
  </si>
  <si>
    <t>OPT</t>
    <phoneticPr fontId="2" type="noConversion"/>
  </si>
  <si>
    <t>商
品
項</t>
    <phoneticPr fontId="2" type="noConversion"/>
  </si>
  <si>
    <t>個股</t>
    <phoneticPr fontId="2" type="noConversion"/>
  </si>
  <si>
    <r>
      <t xml:space="preserve">與今年
日均量
增減比率(%)
</t>
    </r>
    <r>
      <rPr>
        <sz val="16"/>
        <color indexed="8"/>
        <rFont val="標楷體"/>
        <family val="4"/>
        <charset val="136"/>
      </rPr>
      <t>(1-2)/(2)</t>
    </r>
    <phoneticPr fontId="2" type="noConversion"/>
  </si>
  <si>
    <t>TOT</t>
    <phoneticPr fontId="2" type="noConversion"/>
  </si>
  <si>
    <t>非金電期貨</t>
    <phoneticPr fontId="2" type="noConversion"/>
  </si>
  <si>
    <t>非金電選擇權</t>
    <phoneticPr fontId="2" type="noConversion"/>
  </si>
  <si>
    <t>櫃買選擇權</t>
    <phoneticPr fontId="2" type="noConversion"/>
  </si>
  <si>
    <t>9</t>
    <phoneticPr fontId="2" type="noConversion"/>
  </si>
  <si>
    <t>XIO</t>
    <phoneticPr fontId="2" type="noConversion"/>
  </si>
  <si>
    <t>GTO</t>
    <phoneticPr fontId="2" type="noConversion"/>
  </si>
  <si>
    <t xml:space="preserve"> </t>
    <phoneticPr fontId="2" type="noConversion"/>
  </si>
  <si>
    <t>上市
日期</t>
    <phoneticPr fontId="2" type="noConversion"/>
  </si>
  <si>
    <t>2001.12.24</t>
  </si>
  <si>
    <t>1998.07.21</t>
    <phoneticPr fontId="2" type="noConversion"/>
  </si>
  <si>
    <t>2001.04.09</t>
    <phoneticPr fontId="2" type="noConversion"/>
  </si>
  <si>
    <t>1999.07.21</t>
    <phoneticPr fontId="2" type="noConversion"/>
  </si>
  <si>
    <t>2003.06.30</t>
    <phoneticPr fontId="2" type="noConversion"/>
  </si>
  <si>
    <t>2006.03.27</t>
    <phoneticPr fontId="2" type="noConversion"/>
  </si>
  <si>
    <t>2007.10.08</t>
    <phoneticPr fontId="2" type="noConversion"/>
  </si>
  <si>
    <t>2005.03.28</t>
    <phoneticPr fontId="2" type="noConversion"/>
  </si>
  <si>
    <t>2003.01.20</t>
    <phoneticPr fontId="2" type="noConversion"/>
  </si>
  <si>
    <t>2004.01.02</t>
    <phoneticPr fontId="2" type="noConversion"/>
  </si>
  <si>
    <t>本年度尚有</t>
    <phoneticPr fontId="2" type="noConversion"/>
  </si>
  <si>
    <t>小計</t>
    <phoneticPr fontId="2" type="noConversion"/>
  </si>
  <si>
    <t>2008.01.28</t>
    <phoneticPr fontId="2" type="noConversion"/>
  </si>
  <si>
    <t>FITG</t>
    <phoneticPr fontId="2" type="noConversion"/>
  </si>
  <si>
    <r>
      <t xml:space="preserve">累計均量與
去年日均量
增減比率(%)
</t>
    </r>
    <r>
      <rPr>
        <sz val="16"/>
        <color indexed="8"/>
        <rFont val="標楷體"/>
        <family val="4"/>
        <charset val="136"/>
      </rPr>
      <t>(2-3)/(3)</t>
    </r>
    <phoneticPr fontId="2" type="noConversion"/>
  </si>
  <si>
    <t>占商品類
別未平倉
口數比率(%)</t>
    <phoneticPr fontId="2" type="noConversion"/>
  </si>
  <si>
    <t>台幣黃金期貨</t>
    <phoneticPr fontId="2" type="noConversion"/>
  </si>
  <si>
    <t>close_price</t>
    <phoneticPr fontId="2" type="noConversion"/>
  </si>
  <si>
    <t>黃金選擇權</t>
    <phoneticPr fontId="2" type="noConversion"/>
  </si>
  <si>
    <t>2009.01.19</t>
    <phoneticPr fontId="2" type="noConversion"/>
  </si>
  <si>
    <t>7</t>
    <phoneticPr fontId="2" type="noConversion"/>
  </si>
  <si>
    <t>商品</t>
    <phoneticPr fontId="2" type="noConversion"/>
  </si>
  <si>
    <t>台灣證券交易所</t>
    <phoneticPr fontId="2" type="noConversion"/>
  </si>
  <si>
    <t>台灣期貨交易所</t>
    <phoneticPr fontId="2" type="noConversion"/>
  </si>
  <si>
    <t>8</t>
    <phoneticPr fontId="2" type="noConversion"/>
  </si>
  <si>
    <t>TGO</t>
    <phoneticPr fontId="2" type="noConversion"/>
  </si>
  <si>
    <t>S999998</t>
    <phoneticPr fontId="2" type="noConversion"/>
  </si>
  <si>
    <t>2010.01.25</t>
    <phoneticPr fontId="2" type="noConversion"/>
  </si>
  <si>
    <t>STF</t>
    <phoneticPr fontId="2" type="noConversion"/>
  </si>
  <si>
    <t>櫃買期貨</t>
    <phoneticPr fontId="2" type="noConversion"/>
  </si>
  <si>
    <t>股票期貨</t>
    <phoneticPr fontId="2" type="noConversion"/>
  </si>
  <si>
    <t>NA</t>
    <phoneticPr fontId="2" type="noConversion"/>
  </si>
  <si>
    <t>本營業日_x000D_
未平倉
口數</t>
    <phoneticPr fontId="2" type="noConversion"/>
  </si>
  <si>
    <t>黃金期貨</t>
    <phoneticPr fontId="2" type="noConversion"/>
  </si>
  <si>
    <t>類
別</t>
    <phoneticPr fontId="2" type="noConversion"/>
  </si>
  <si>
    <t>期貨</t>
    <phoneticPr fontId="2" type="noConversion"/>
  </si>
  <si>
    <t>選擇權</t>
    <phoneticPr fontId="2" type="noConversion"/>
  </si>
  <si>
    <t>-</t>
  </si>
  <si>
    <t>漲跌
百分
比
(%)</t>
    <phoneticPr fontId="2" type="noConversion"/>
  </si>
  <si>
    <t>漲跌
(點,元)</t>
    <phoneticPr fontId="2" type="noConversion"/>
  </si>
  <si>
    <t>-</t>
    <phoneticPr fontId="2" type="noConversion"/>
  </si>
  <si>
    <t>註2：本表收盤指數(最後成交價)為臺股期貨(各契約)最近月份收盤價。漲跌點數及漲跌幅(%)係以(收盤價-前日結算價)÷前日結算價為計算基準。</t>
    <phoneticPr fontId="2" type="noConversion"/>
  </si>
  <si>
    <t>6</t>
    <phoneticPr fontId="2" type="noConversion"/>
  </si>
  <si>
    <t>10</t>
    <phoneticPr fontId="2" type="noConversion"/>
  </si>
  <si>
    <t>5</t>
    <phoneticPr fontId="2" type="noConversion"/>
  </si>
  <si>
    <t>本日
交易量
(1)</t>
    <phoneticPr fontId="2" type="noConversion"/>
  </si>
  <si>
    <r>
      <t xml:space="preserve">比值
</t>
    </r>
    <r>
      <rPr>
        <sz val="18"/>
        <color indexed="8"/>
        <rFont val="Times New Roman"/>
        <family val="1"/>
      </rPr>
      <t>(%)
(A)/(B)</t>
    </r>
    <phoneticPr fontId="2" type="noConversion"/>
  </si>
  <si>
    <r>
      <t xml:space="preserve">比值
</t>
    </r>
    <r>
      <rPr>
        <sz val="18"/>
        <color indexed="8"/>
        <rFont val="Times New Roman"/>
        <family val="1"/>
      </rPr>
      <t>(%)
(B)/(C)</t>
    </r>
    <phoneticPr fontId="2" type="noConversion"/>
  </si>
  <si>
    <r>
      <t xml:space="preserve">漲跌
百分比
</t>
    </r>
    <r>
      <rPr>
        <sz val="18"/>
        <color indexed="8"/>
        <rFont val="Times New Roman"/>
        <family val="1"/>
      </rPr>
      <t>(%)</t>
    </r>
    <phoneticPr fontId="2" type="noConversion"/>
  </si>
  <si>
    <t>漲跌
點數</t>
    <phoneticPr fontId="2" type="noConversion"/>
  </si>
  <si>
    <t>各市場資料統計與比值</t>
    <phoneticPr fontId="2" type="noConversion"/>
  </si>
  <si>
    <t>本年
日均值(量)
(含本日)
-(B)</t>
    <phoneticPr fontId="2" type="noConversion"/>
  </si>
  <si>
    <t>本年
日均量
(含本日)
(2)</t>
    <phoneticPr fontId="2" type="noConversion"/>
  </si>
  <si>
    <r>
      <t>本日收盤
指數(點)
(</t>
    </r>
    <r>
      <rPr>
        <sz val="18"/>
        <color indexed="10"/>
        <rFont val="標楷體"/>
        <family val="4"/>
        <charset val="136"/>
      </rPr>
      <t>TX</t>
    </r>
    <r>
      <rPr>
        <sz val="18"/>
        <color indexed="8"/>
        <rFont val="標楷體"/>
        <family val="4"/>
        <charset val="136"/>
      </rPr>
      <t>最近月份)</t>
    </r>
    <phoneticPr fontId="2" type="noConversion"/>
  </si>
  <si>
    <t>本月
日均量(值)
(含本日)
-(A)</t>
    <phoneticPr fontId="2" type="noConversion"/>
  </si>
  <si>
    <r>
      <t>去年度
日均值(量)</t>
    </r>
    <r>
      <rPr>
        <sz val="16"/>
        <color indexed="8"/>
        <rFont val="標楷體"/>
        <family val="4"/>
        <charset val="136"/>
      </rPr>
      <t xml:space="preserve">
</t>
    </r>
    <r>
      <rPr>
        <sz val="18"/>
        <color indexed="8"/>
        <rFont val="標楷體"/>
        <family val="4"/>
        <charset val="136"/>
      </rPr>
      <t>-(C)</t>
    </r>
    <phoneticPr fontId="2" type="noConversion"/>
  </si>
  <si>
    <t>本日
成交量、值
(口、億元)</t>
    <phoneticPr fontId="2" type="noConversion"/>
  </si>
  <si>
    <t>全市場總計</t>
    <phoneticPr fontId="2" type="noConversion"/>
  </si>
  <si>
    <t>期貨合計</t>
    <phoneticPr fontId="2" type="noConversion"/>
  </si>
  <si>
    <t>選擇權合計</t>
    <phoneticPr fontId="2" type="noConversion"/>
  </si>
  <si>
    <t>天數</t>
    <phoneticPr fontId="2" type="noConversion"/>
  </si>
  <si>
    <t>年度交易量</t>
    <phoneticPr fontId="2" type="noConversion"/>
  </si>
  <si>
    <t>預估
天數</t>
    <phoneticPr fontId="2" type="noConversion"/>
  </si>
  <si>
    <t>預估年度
交易量</t>
    <phoneticPr fontId="2" type="noConversion"/>
  </si>
  <si>
    <t>年度均量與
預算日均量
增減比率(%)
(2-4)/(4)</t>
    <phoneticPr fontId="2" type="noConversion"/>
  </si>
  <si>
    <t>2012.11.21</t>
    <phoneticPr fontId="2" type="noConversion"/>
  </si>
  <si>
    <t>指
數
類</t>
    <phoneticPr fontId="2" type="noConversion"/>
  </si>
  <si>
    <t>商
品</t>
    <phoneticPr fontId="2" type="noConversion"/>
  </si>
  <si>
    <t>交易量、OI
是否創新高</t>
    <phoneticPr fontId="2" type="noConversion"/>
  </si>
  <si>
    <t>註1：證交所與櫃買中心成交值不含零股、鉅額、盤後定價、拍賣及標購。證交所與櫃買中心A、B欄之本年度統計數據均不含前述資料。</t>
    <phoneticPr fontId="2" type="noConversion"/>
  </si>
  <si>
    <t>品項</t>
    <phoneticPr fontId="2" type="noConversion"/>
  </si>
  <si>
    <t>剩餘天數</t>
    <phoneticPr fontId="2" type="noConversion"/>
  </si>
  <si>
    <t>remark_FUT</t>
    <phoneticPr fontId="2" type="noConversion"/>
  </si>
  <si>
    <t>remark_OPT</t>
    <phoneticPr fontId="2" type="noConversion"/>
  </si>
  <si>
    <t>remark_TOT</t>
    <phoneticPr fontId="2" type="noConversion"/>
  </si>
  <si>
    <t>remark_title</t>
    <phoneticPr fontId="2" type="noConversion"/>
  </si>
  <si>
    <t>remark</t>
    <phoneticPr fontId="2" type="noConversion"/>
  </si>
  <si>
    <t>年度預估日均量</t>
    <phoneticPr fontId="2" type="noConversion"/>
  </si>
  <si>
    <t/>
  </si>
  <si>
    <t>年度截至本日日均量</t>
    <phoneticPr fontId="2" type="noConversion"/>
  </si>
  <si>
    <t>年度剩餘天數所需日均量</t>
    <phoneticPr fontId="2" type="noConversion"/>
  </si>
  <si>
    <t>本月日均量</t>
    <phoneticPr fontId="2" type="noConversion"/>
  </si>
  <si>
    <t>利率</t>
    <phoneticPr fontId="2" type="noConversion"/>
  </si>
  <si>
    <t>2013/07/31</t>
    <phoneticPr fontId="2" type="noConversion"/>
  </si>
  <si>
    <t>小計</t>
    <phoneticPr fontId="2" type="noConversion"/>
  </si>
  <si>
    <t>最近月(週)最後成交價
(點,元)</t>
    <phoneticPr fontId="2" type="noConversion"/>
  </si>
  <si>
    <r>
      <t>97</t>
    </r>
    <r>
      <rPr>
        <b/>
        <sz val="20"/>
        <color indexed="9"/>
        <rFont val="細明體"/>
        <family val="3"/>
        <charset val="136"/>
      </rPr>
      <t>年均量</t>
    </r>
    <phoneticPr fontId="2" type="noConversion"/>
  </si>
  <si>
    <r>
      <t>98</t>
    </r>
    <r>
      <rPr>
        <b/>
        <sz val="20"/>
        <color indexed="9"/>
        <rFont val="細明體"/>
        <family val="3"/>
        <charset val="136"/>
      </rPr>
      <t>年均量</t>
    </r>
    <phoneticPr fontId="2" type="noConversion"/>
  </si>
  <si>
    <r>
      <t>99</t>
    </r>
    <r>
      <rPr>
        <b/>
        <sz val="20"/>
        <color indexed="9"/>
        <rFont val="細明體"/>
        <family val="3"/>
        <charset val="136"/>
      </rPr>
      <t xml:space="preserve">年預估均量
</t>
    </r>
    <r>
      <rPr>
        <b/>
        <sz val="20"/>
        <color indexed="9"/>
        <rFont val="Times New Roman"/>
        <family val="1"/>
      </rPr>
      <t>(</t>
    </r>
    <r>
      <rPr>
        <b/>
        <sz val="20"/>
        <color indexed="9"/>
        <rFont val="細明體"/>
        <family val="3"/>
        <charset val="136"/>
      </rPr>
      <t>含降手續費</t>
    </r>
    <r>
      <rPr>
        <b/>
        <sz val="20"/>
        <color indexed="9"/>
        <rFont val="Times New Roman"/>
        <family val="1"/>
      </rPr>
      <t>)</t>
    </r>
    <phoneticPr fontId="2" type="noConversion"/>
  </si>
  <si>
    <r>
      <t>100</t>
    </r>
    <r>
      <rPr>
        <b/>
        <sz val="20"/>
        <color indexed="9"/>
        <rFont val="細明體"/>
        <family val="3"/>
        <charset val="136"/>
      </rPr>
      <t>年
預估均量</t>
    </r>
    <phoneticPr fontId="2" type="noConversion"/>
  </si>
  <si>
    <r>
      <t>101</t>
    </r>
    <r>
      <rPr>
        <sz val="20"/>
        <color indexed="9"/>
        <rFont val="細明體"/>
        <family val="3"/>
        <charset val="136"/>
      </rPr>
      <t>年
預估均量</t>
    </r>
    <phoneticPr fontId="2" type="noConversion"/>
  </si>
  <si>
    <r>
      <t>102</t>
    </r>
    <r>
      <rPr>
        <sz val="20"/>
        <color indexed="9"/>
        <rFont val="細明體"/>
        <family val="3"/>
        <charset val="136"/>
      </rPr>
      <t>年
預估均量</t>
    </r>
    <phoneticPr fontId="2" type="noConversion"/>
  </si>
  <si>
    <r>
      <t>13000</t>
    </r>
    <r>
      <rPr>
        <sz val="20"/>
        <color indexed="9"/>
        <rFont val="細明體"/>
        <family val="3"/>
        <charset val="136"/>
      </rPr>
      <t>為</t>
    </r>
    <r>
      <rPr>
        <sz val="20"/>
        <color indexed="9"/>
        <rFont val="Times New Roman"/>
        <family val="1"/>
      </rPr>
      <t>247</t>
    </r>
    <r>
      <rPr>
        <sz val="20"/>
        <color indexed="9"/>
        <rFont val="細明體"/>
        <family val="3"/>
        <charset val="136"/>
      </rPr>
      <t>天之日均</t>
    </r>
    <phoneticPr fontId="2" type="noConversion"/>
  </si>
  <si>
    <r>
      <rPr>
        <sz val="20"/>
        <color indexed="9"/>
        <rFont val="細明體"/>
        <family val="3"/>
        <charset val="136"/>
      </rPr>
      <t>∴</t>
    </r>
    <r>
      <rPr>
        <sz val="20"/>
        <color indexed="9"/>
        <rFont val="Times New Roman"/>
        <family val="1"/>
      </rPr>
      <t>204</t>
    </r>
    <r>
      <rPr>
        <sz val="20"/>
        <color indexed="9"/>
        <rFont val="細明體"/>
        <family val="3"/>
        <charset val="136"/>
      </rPr>
      <t>天為</t>
    </r>
    <r>
      <rPr>
        <sz val="20"/>
        <color indexed="9"/>
        <rFont val="Times New Roman"/>
        <family val="1"/>
      </rPr>
      <t>15740</t>
    </r>
    <r>
      <rPr>
        <sz val="20"/>
        <color indexed="9"/>
        <rFont val="細明體"/>
        <family val="3"/>
        <charset val="136"/>
      </rPr>
      <t>口</t>
    </r>
    <phoneticPr fontId="2" type="noConversion"/>
  </si>
  <si>
    <r>
      <t>103</t>
    </r>
    <r>
      <rPr>
        <sz val="20"/>
        <color indexed="55"/>
        <rFont val="細明體"/>
        <family val="3"/>
        <charset val="136"/>
      </rPr>
      <t>年
預估均量</t>
    </r>
    <phoneticPr fontId="2" type="noConversion"/>
  </si>
  <si>
    <t>本資料日期為</t>
    <phoneticPr fontId="2" type="noConversion"/>
  </si>
  <si>
    <t>2013</t>
    <phoneticPr fontId="2" type="noConversion"/>
  </si>
  <si>
    <t>※因應期交稅調降，年度預估日均量已作調整。</t>
    <phoneticPr fontId="2" type="noConversion"/>
  </si>
  <si>
    <r>
      <rPr>
        <b/>
        <sz val="22"/>
        <color indexed="8"/>
        <rFont val="標楷體"/>
        <family val="4"/>
        <charset val="136"/>
      </rPr>
      <t>期貨</t>
    </r>
    <phoneticPr fontId="2" type="noConversion"/>
  </si>
  <si>
    <r>
      <rPr>
        <b/>
        <sz val="22"/>
        <color indexed="8"/>
        <rFont val="標楷體"/>
        <family val="4"/>
        <charset val="136"/>
      </rPr>
      <t>全市場</t>
    </r>
    <phoneticPr fontId="2" type="noConversion"/>
  </si>
  <si>
    <r>
      <t>104</t>
    </r>
    <r>
      <rPr>
        <sz val="20"/>
        <color indexed="55"/>
        <rFont val="細明體"/>
        <family val="3"/>
        <charset val="136"/>
      </rPr>
      <t>年
預估均量</t>
    </r>
    <phoneticPr fontId="2" type="noConversion"/>
  </si>
  <si>
    <t xml:space="preserve"> </t>
    <phoneticPr fontId="2" type="noConversion"/>
  </si>
  <si>
    <t>-</t>
    <phoneticPr fontId="2" type="noConversion"/>
  </si>
  <si>
    <t>-</t>
    <phoneticPr fontId="2" type="noConversion"/>
  </si>
  <si>
    <t>2014/12/18</t>
    <phoneticPr fontId="2" type="noConversion"/>
  </si>
  <si>
    <t>註1：103年度預計有248個交易日，已交易238日，共計成交194,720,297口【日均量818,153口(期貨日均量202,229口，占比:24.72%、選擇權日均量615,924口，占比:75.28%)】。_x000D_
　　 102年度同期(交易天數237天)149,623,475口【日均量631,323口(期貨日均量178,945口，占比:28.34%、選擇權日均量452,378口，占比:71.66%)】，_x000D_
　　 另達成102年度246個交易日，全年成交153,225,238口【日均量622,867口(期貨日均量176,381口，占比:28.32%、選擇權日均量446,486口，占比:71.68%)】的127.08%。</t>
    <phoneticPr fontId="2" type="noConversion"/>
  </si>
  <si>
    <t>註2：103年12月份預計有24個交易日，已交易14日，共計成交15,771,264口【日均量1,126,519口(期貨日均量275,756口，占比:24.48%、選擇權日均量850,763口，占比:75.52%)】。_x000D_
　　 102年度12月份共計成交10,780,486口(日均量490,022口)，日均量比值約為229.89%。</t>
    <phoneticPr fontId="2" type="noConversion"/>
  </si>
  <si>
    <t>占商品類
別成交量
口數比率</t>
    <phoneticPr fontId="2" type="noConversion"/>
  </si>
  <si>
    <t>東證期貨</t>
    <phoneticPr fontId="2" type="noConversion"/>
  </si>
  <si>
    <t>股票選擇權</t>
    <phoneticPr fontId="2" type="noConversion"/>
  </si>
  <si>
    <t>ETF選擇權</t>
    <phoneticPr fontId="2" type="noConversion"/>
  </si>
  <si>
    <t>匯率</t>
    <phoneticPr fontId="2" type="noConversion"/>
  </si>
  <si>
    <t>FIRT</t>
    <phoneticPr fontId="2" type="noConversion"/>
  </si>
  <si>
    <t>2015.07.20</t>
    <phoneticPr fontId="2" type="noConversion"/>
  </si>
  <si>
    <t>FIRH</t>
    <phoneticPr fontId="2" type="noConversion"/>
  </si>
  <si>
    <t>美元兌人民幣</t>
    <phoneticPr fontId="2" type="noConversion"/>
  </si>
  <si>
    <t>ETF期貨</t>
    <phoneticPr fontId="2" type="noConversion"/>
  </si>
  <si>
    <t>2014.10.06</t>
    <phoneticPr fontId="2" type="noConversion"/>
  </si>
  <si>
    <t>2007.10.08</t>
    <phoneticPr fontId="2" type="noConversion"/>
  </si>
  <si>
    <t>2015.12.21</t>
    <phoneticPr fontId="2" type="noConversion"/>
  </si>
  <si>
    <t>2016.06.27</t>
    <phoneticPr fontId="2" type="noConversion"/>
  </si>
  <si>
    <t>美元兌人民幣選擇權</t>
    <phoneticPr fontId="2" type="noConversion"/>
  </si>
  <si>
    <t>匯率</t>
    <phoneticPr fontId="2" type="noConversion"/>
  </si>
  <si>
    <t>2016.11.07</t>
    <phoneticPr fontId="2" type="noConversion"/>
  </si>
  <si>
    <t>印度50指數期貨</t>
    <phoneticPr fontId="2" type="noConversion"/>
  </si>
  <si>
    <t>歐元兌美元</t>
    <phoneticPr fontId="2" type="noConversion"/>
  </si>
  <si>
    <t>美元兌日圓</t>
    <phoneticPr fontId="2" type="noConversion"/>
  </si>
  <si>
    <t>2017.05.15</t>
    <phoneticPr fontId="2" type="noConversion"/>
  </si>
  <si>
    <t>11</t>
    <phoneticPr fontId="2" type="noConversion"/>
  </si>
  <si>
    <t>道瓊期貨</t>
    <phoneticPr fontId="2" type="noConversion"/>
  </si>
  <si>
    <t>標普500期貨</t>
    <phoneticPr fontId="2" type="noConversion"/>
  </si>
  <si>
    <t>本公司及周邊單位市場交易速報表</t>
    <phoneticPr fontId="2" type="noConversion"/>
  </si>
  <si>
    <t>註3：下表淺色部分，將於本日收盤後，再次更新。</t>
    <phoneticPr fontId="2" type="noConversion"/>
  </si>
  <si>
    <t>夜盤
交易量
(1a)</t>
    <phoneticPr fontId="2" type="noConversion"/>
  </si>
  <si>
    <r>
      <t xml:space="preserve">夜盤/日盤
比值(%)
</t>
    </r>
    <r>
      <rPr>
        <sz val="16"/>
        <color indexed="8"/>
        <rFont val="標楷體"/>
        <family val="4"/>
        <charset val="136"/>
      </rPr>
      <t>(1</t>
    </r>
    <r>
      <rPr>
        <sz val="16"/>
        <color indexed="8"/>
        <rFont val="標楷體"/>
        <family val="4"/>
        <charset val="136"/>
      </rPr>
      <t>a</t>
    </r>
    <r>
      <rPr>
        <sz val="16"/>
        <color indexed="8"/>
        <rFont val="標楷體"/>
        <family val="4"/>
        <charset val="136"/>
      </rPr>
      <t>)/(1</t>
    </r>
    <r>
      <rPr>
        <sz val="16"/>
        <color indexed="8"/>
        <rFont val="標楷體"/>
        <family val="4"/>
        <charset val="136"/>
      </rPr>
      <t>-1a</t>
    </r>
    <r>
      <rPr>
        <sz val="16"/>
        <color indexed="8"/>
        <rFont val="標楷體"/>
        <family val="4"/>
        <charset val="136"/>
      </rPr>
      <t>)</t>
    </r>
    <phoneticPr fontId="2" type="noConversion"/>
  </si>
  <si>
    <t>製表：交易部</t>
  </si>
  <si>
    <r>
      <t>未平倉量 
較前營業日
增減(</t>
    </r>
    <r>
      <rPr>
        <b/>
        <sz val="22"/>
        <rFont val="標楷體"/>
        <family val="4"/>
        <charset val="136"/>
      </rPr>
      <t>-</t>
    </r>
    <r>
      <rPr>
        <sz val="18"/>
        <rFont val="標楷體"/>
        <family val="4"/>
        <charset val="136"/>
      </rPr>
      <t>)</t>
    </r>
    <phoneticPr fontId="2" type="noConversion"/>
  </si>
  <si>
    <t xml:space="preserve"> </t>
    <phoneticPr fontId="2" type="noConversion"/>
  </si>
  <si>
    <t xml:space="preserve"> </t>
    <phoneticPr fontId="2" type="noConversion"/>
  </si>
  <si>
    <t>2018.01.22</t>
    <phoneticPr fontId="2" type="noConversion"/>
  </si>
  <si>
    <t>英鎊兌美元</t>
    <phoneticPr fontId="2" type="noConversion"/>
  </si>
  <si>
    <t>澳幣兌美元</t>
    <phoneticPr fontId="2" type="noConversion"/>
  </si>
  <si>
    <t>已成交總量</t>
  </si>
  <si>
    <t>預估總量</t>
  </si>
  <si>
    <t>差額</t>
  </si>
  <si>
    <t>年預估天數</t>
  </si>
  <si>
    <t>那斯達克100期貨</t>
    <phoneticPr fontId="2" type="noConversion"/>
  </si>
  <si>
    <t>2018.07.02</t>
    <phoneticPr fontId="2" type="noConversion"/>
  </si>
  <si>
    <t>12</t>
    <phoneticPr fontId="2" type="noConversion"/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</si>
  <si>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</si>
  <si>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</si>
  <si>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</si>
  <si>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</si>
  <si>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</si>
  <si>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</si>
  <si>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</si>
  <si>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</si>
  <si>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</si>
  <si>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</si>
  <si>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</si>
  <si>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</si>
  <si>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布蘭特原油期貨</t>
    <phoneticPr fontId="2" type="noConversion"/>
  </si>
  <si>
    <r>
      <t xml:space="preserve">2132
</t>
    </r>
    <r>
      <rPr>
        <sz val="16"/>
        <rFont val="細明體"/>
        <family val="3"/>
        <charset val="136"/>
      </rPr>
      <t>商品代號</t>
    </r>
    <phoneticPr fontId="2" type="noConversion"/>
  </si>
  <si>
    <t>小型臺指期貨-月</t>
    <phoneticPr fontId="2" type="noConversion"/>
  </si>
  <si>
    <t>小型臺指期貨-週</t>
    <phoneticPr fontId="2" type="noConversion"/>
  </si>
  <si>
    <r>
      <t>臺灣</t>
    </r>
    <r>
      <rPr>
        <sz val="18"/>
        <rFont val="Times New Roman"/>
        <family val="1"/>
      </rPr>
      <t>50</t>
    </r>
    <r>
      <rPr>
        <sz val="18"/>
        <rFont val="標楷體"/>
        <family val="4"/>
        <charset val="136"/>
      </rPr>
      <t>期貨</t>
    </r>
    <phoneticPr fontId="2" type="noConversion"/>
  </si>
  <si>
    <r>
      <rPr>
        <sz val="12"/>
        <rFont val="標楷體"/>
        <family val="4"/>
        <charset val="136"/>
      </rPr>
      <t>小型</t>
    </r>
    <r>
      <rPr>
        <sz val="18"/>
        <rFont val="標楷體"/>
        <family val="4"/>
        <charset val="136"/>
      </rPr>
      <t>美元兌人民幣</t>
    </r>
    <phoneticPr fontId="2" type="noConversion"/>
  </si>
  <si>
    <t>臺指選擇權-月</t>
    <phoneticPr fontId="2" type="noConversion"/>
  </si>
  <si>
    <t>臺指選擇權-週</t>
    <phoneticPr fontId="2" type="noConversion"/>
  </si>
  <si>
    <r>
      <rPr>
        <sz val="12"/>
        <rFont val="標楷體"/>
        <family val="4"/>
        <charset val="136"/>
      </rPr>
      <t>小型</t>
    </r>
    <r>
      <rPr>
        <sz val="18"/>
        <rFont val="標楷體"/>
        <family val="4"/>
        <charset val="136"/>
      </rPr>
      <t>美元兌人民幣選擇權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</si>
</sst>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3" formatCode="_-* #,##0.00_-;\-* #,##0.00_-;_-* &quot;-&quot;??_-;_-@_-"/>
    <numFmt numFmtId="182" formatCode="0_);[Red]\(0\)"/>
    <numFmt numFmtId="189" formatCode="#,##0_ "/>
    <numFmt numFmtId="190" formatCode="#,##0_);[Red]\(#,##0\)"/>
    <numFmt numFmtId="191" formatCode="#,##0.00_);[Red]\(#,##0.00\)"/>
    <numFmt numFmtId="192" formatCode="#,##0.00_ ;[Red]\-#,##0.00\ "/>
    <numFmt numFmtId="193" formatCode="0.00_ ;[Red]\-0.00\ "/>
    <numFmt numFmtId="194" formatCode="0.00_);[Red]\(0.00\)"/>
    <numFmt numFmtId="195" formatCode="0.0_);[Red]\(0.0\)"/>
    <numFmt numFmtId="199" formatCode="0_ ;[Red]\-0\ "/>
    <numFmt numFmtId="200" formatCode="#,##0_ ;[Red]\-#,##0\ "/>
    <numFmt numFmtId="202" formatCode="0_ "/>
    <numFmt numFmtId="206" formatCode="0.0_ ;[Red]\-0.0\ "/>
    <numFmt numFmtId="208" formatCode="0.0_ "/>
    <numFmt numFmtId="216" formatCode="#,##0_ ;[Red]\-#,##0\ ;\-"/>
    <numFmt numFmtId="217" formatCode="0.00_ ;[Red]\-0.00\ ;\-"/>
    <numFmt numFmtId="218" formatCode="0_ ;[Red]\-0\ ;\-"/>
    <numFmt numFmtId="219" formatCode="0.0_ ;[Red]\-0.0\ ;\-"/>
    <numFmt numFmtId="220" formatCode="0.000_ ;[Red]\-0.000\ ;\-"/>
    <numFmt numFmtId="221" formatCode="#,##0_);[Red]\(#,##0\);\-"/>
    <numFmt numFmtId="222" formatCode="#,##0.000_ ;[Red]\-#,##0.000\ "/>
    <numFmt numFmtId="223" formatCode="#,##0.0000_);[Red]\(#,##0.0000\)"/>
    <numFmt numFmtId="224" formatCode="0.0000_ ;[Red]\-0.0000\ "/>
  </numFmts>
  <fonts count="13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20"/>
      <color indexed="8"/>
      <name val="Times New Roman"/>
      <family val="1"/>
    </font>
    <font>
      <sz val="18"/>
      <color indexed="8"/>
      <name val="Times New Roman"/>
      <family val="1"/>
    </font>
    <font>
      <sz val="18"/>
      <color indexed="8"/>
      <name val="標楷體"/>
      <family val="4"/>
      <charset val="136"/>
    </font>
    <font>
      <sz val="16"/>
      <color indexed="8"/>
      <name val="Times New Roman"/>
      <family val="1"/>
    </font>
    <font>
      <b/>
      <sz val="20"/>
      <color indexed="8"/>
      <name val="Times New Roman"/>
      <family val="1"/>
    </font>
    <font>
      <b/>
      <u/>
      <sz val="24"/>
      <color indexed="8"/>
      <name val="Times New Roman"/>
      <family val="1"/>
    </font>
    <font>
      <b/>
      <sz val="12"/>
      <color indexed="8"/>
      <name val="Times New Roman"/>
      <family val="1"/>
    </font>
    <font>
      <sz val="24"/>
      <name val="標楷體"/>
      <family val="4"/>
      <charset val="136"/>
    </font>
    <font>
      <b/>
      <sz val="24"/>
      <name val="標楷體"/>
      <family val="4"/>
      <charset val="136"/>
    </font>
    <font>
      <sz val="16"/>
      <name val="標楷體"/>
      <family val="4"/>
      <charset val="136"/>
    </font>
    <font>
      <sz val="12"/>
      <color indexed="8"/>
      <name val="新細明體"/>
      <family val="1"/>
      <charset val="136"/>
    </font>
    <font>
      <b/>
      <sz val="20"/>
      <color indexed="16"/>
      <name val="Times New Roman"/>
      <family val="1"/>
    </font>
    <font>
      <sz val="18"/>
      <color indexed="10"/>
      <name val="標楷體"/>
      <family val="4"/>
      <charset val="136"/>
    </font>
    <font>
      <b/>
      <sz val="18"/>
      <color indexed="81"/>
      <name val="新細明體"/>
      <family val="1"/>
      <charset val="136"/>
    </font>
    <font>
      <sz val="18"/>
      <name val="標楷體"/>
      <family val="4"/>
      <charset val="136"/>
    </font>
    <font>
      <sz val="20"/>
      <color indexed="12"/>
      <name val="Times New Roman"/>
      <family val="1"/>
    </font>
    <font>
      <sz val="20"/>
      <color indexed="8"/>
      <name val="標楷體"/>
      <family val="4"/>
      <charset val="136"/>
    </font>
    <font>
      <b/>
      <sz val="16"/>
      <color indexed="81"/>
      <name val="新細明體"/>
      <family val="1"/>
      <charset val="136"/>
    </font>
    <font>
      <sz val="16"/>
      <color indexed="81"/>
      <name val="新細明體"/>
      <family val="1"/>
      <charset val="136"/>
    </font>
    <font>
      <sz val="24"/>
      <color indexed="10"/>
      <name val="標楷體"/>
      <family val="4"/>
      <charset val="136"/>
    </font>
    <font>
      <sz val="12"/>
      <color indexed="10"/>
      <name val="Times New Roman"/>
      <family val="1"/>
    </font>
    <font>
      <sz val="18"/>
      <color indexed="10"/>
      <name val="Times New Roman"/>
      <family val="1"/>
    </font>
    <font>
      <b/>
      <sz val="20"/>
      <color indexed="10"/>
      <name val="標楷體"/>
      <family val="4"/>
      <charset val="136"/>
    </font>
    <font>
      <b/>
      <sz val="20"/>
      <color indexed="10"/>
      <name val="Times New Roman"/>
      <family val="1"/>
    </font>
    <font>
      <b/>
      <sz val="20"/>
      <color indexed="12"/>
      <name val="Times New Roman"/>
      <family val="1"/>
    </font>
    <font>
      <sz val="17"/>
      <color indexed="8"/>
      <name val="Times New Roman"/>
      <family val="1"/>
    </font>
    <font>
      <b/>
      <sz val="22"/>
      <color indexed="81"/>
      <name val="標楷體"/>
      <family val="4"/>
      <charset val="136"/>
    </font>
    <font>
      <sz val="22"/>
      <color indexed="81"/>
      <name val="標楷體"/>
      <family val="4"/>
      <charset val="136"/>
    </font>
    <font>
      <sz val="20"/>
      <color indexed="9"/>
      <name val="Times New Roman"/>
      <family val="1"/>
    </font>
    <font>
      <sz val="20"/>
      <color indexed="9"/>
      <name val="細明體"/>
      <family val="3"/>
      <charset val="136"/>
    </font>
    <font>
      <b/>
      <sz val="20"/>
      <color indexed="9"/>
      <name val="Times New Roman"/>
      <family val="1"/>
    </font>
    <font>
      <b/>
      <sz val="20"/>
      <color indexed="9"/>
      <name val="細明體"/>
      <family val="3"/>
      <charset val="136"/>
    </font>
    <font>
      <sz val="20"/>
      <color indexed="55"/>
      <name val="細明體"/>
      <family val="3"/>
      <charset val="136"/>
    </font>
    <font>
      <b/>
      <sz val="22"/>
      <color indexed="8"/>
      <name val="標楷體"/>
      <family val="4"/>
      <charset val="136"/>
    </font>
    <font>
      <sz val="20"/>
      <color indexed="55"/>
      <name val="細明體"/>
      <family val="3"/>
      <charset val="136"/>
    </font>
    <font>
      <b/>
      <sz val="20"/>
      <color indexed="81"/>
      <name val="新細明體"/>
      <family val="1"/>
      <charset val="136"/>
    </font>
    <font>
      <sz val="20"/>
      <color indexed="81"/>
      <name val="新細明體"/>
      <family val="1"/>
      <charset val="136"/>
    </font>
    <font>
      <sz val="12"/>
      <name val="標楷體"/>
      <family val="4"/>
      <charset val="136"/>
    </font>
    <font>
      <sz val="17"/>
      <name val="標楷體"/>
      <family val="4"/>
      <charset val="136"/>
    </font>
    <font>
      <sz val="16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標楷體"/>
      <family val="4"/>
      <charset val="136"/>
    </font>
    <font>
      <sz val="12"/>
      <name val="Times New Roman"/>
      <family val="1"/>
    </font>
    <font>
      <sz val="20"/>
      <name val="細明體"/>
      <family val="3"/>
      <charset val="136"/>
    </font>
    <font>
      <b/>
      <sz val="16"/>
      <name val="Times New Roman"/>
      <family val="1"/>
    </font>
    <font>
      <b/>
      <sz val="22"/>
      <name val="標楷體"/>
      <family val="4"/>
      <charset val="136"/>
    </font>
    <font>
      <b/>
      <sz val="20"/>
      <name val="Times New Roman"/>
      <family val="1"/>
    </font>
    <font>
      <b/>
      <sz val="16"/>
      <name val="標楷體"/>
      <family val="4"/>
      <charset val="136"/>
    </font>
    <font>
      <sz val="16"/>
      <name val="細明體"/>
      <family val="3"/>
      <charset val="136"/>
    </font>
    <font>
      <b/>
      <sz val="18"/>
      <name val="標楷體"/>
      <family val="4"/>
      <charset val="136"/>
    </font>
    <font>
      <b/>
      <sz val="18"/>
      <name val="Times New Roman"/>
      <family val="1"/>
    </font>
    <font>
      <b/>
      <sz val="20"/>
      <name val="標楷體"/>
      <family val="4"/>
      <charset val="136"/>
    </font>
    <font>
      <sz val="14"/>
      <name val="標楷體"/>
      <family val="4"/>
      <charset val="136"/>
    </font>
    <font>
      <sz val="20"/>
      <color theme="1"/>
      <name val="Times New Roman"/>
      <family val="1"/>
    </font>
    <font>
      <sz val="18"/>
      <color rgb="FFFF0000"/>
      <name val="Times New Roman"/>
      <family val="1"/>
    </font>
    <font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2"/>
      <color rgb="FFFF0000"/>
      <name val="Times New Roman"/>
      <family val="1"/>
    </font>
    <font>
      <sz val="16"/>
      <color rgb="FFFF0000"/>
      <name val="Times New Roman"/>
      <family val="1"/>
    </font>
    <font>
      <sz val="17"/>
      <color rgb="FFFF0000"/>
      <name val="Times New Roman"/>
      <family val="1"/>
    </font>
    <font>
      <sz val="20"/>
      <color rgb="FF0000FF"/>
      <name val="Times New Roman"/>
      <family val="1"/>
    </font>
    <font>
      <sz val="18"/>
      <color rgb="FFFF0000"/>
      <name val="標楷體"/>
      <family val="4"/>
      <charset val="136"/>
    </font>
    <font>
      <sz val="24"/>
      <color rgb="FFFF0000"/>
      <name val="標楷體"/>
      <family val="4"/>
      <charset val="136"/>
    </font>
    <font>
      <b/>
      <u/>
      <sz val="36"/>
      <color rgb="FFFF0000"/>
      <name val="Times New Roman"/>
      <family val="1"/>
    </font>
    <font>
      <b/>
      <u/>
      <sz val="24"/>
      <color rgb="FFFF0000"/>
      <name val="標楷體"/>
      <family val="4"/>
      <charset val="136"/>
    </font>
    <font>
      <b/>
      <u/>
      <sz val="24"/>
      <color rgb="FFFF0000"/>
      <name val="Times New Roman"/>
      <family val="1"/>
    </font>
    <font>
      <sz val="14"/>
      <color rgb="FFFF0000"/>
      <name val="標楷體"/>
      <family val="4"/>
      <charset val="136"/>
    </font>
    <font>
      <sz val="20"/>
      <color rgb="FFFF0000"/>
      <name val="Times New Roman"/>
      <family val="1"/>
    </font>
    <font>
      <sz val="14"/>
      <color rgb="FFFF0000"/>
      <name val="Times New Roman"/>
      <family val="1"/>
    </font>
    <font>
      <sz val="12"/>
      <color rgb="FFFF0000"/>
      <name val="新細明體"/>
      <family val="1"/>
      <charset val="136"/>
    </font>
    <font>
      <b/>
      <sz val="14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rgb="FFFF0000"/>
      <name val="標楷體"/>
      <family val="4"/>
      <charset val="136"/>
    </font>
    <font>
      <b/>
      <u/>
      <sz val="20"/>
      <color rgb="FFFF0000"/>
      <name val="Times New Roman"/>
      <family val="1"/>
    </font>
    <font>
      <sz val="20"/>
      <color rgb="FFFF0000"/>
      <name val="標楷體"/>
      <family val="4"/>
      <charset val="136"/>
    </font>
    <font>
      <b/>
      <u/>
      <sz val="20"/>
      <color rgb="FFFF0000"/>
      <name val="標楷體"/>
      <family val="4"/>
      <charset val="136"/>
    </font>
    <font>
      <b/>
      <sz val="20"/>
      <color rgb="FFFF0000"/>
      <name val="標楷體"/>
      <family val="4"/>
      <charset val="136"/>
    </font>
    <font>
      <sz val="17"/>
      <color rgb="FFFF0000"/>
      <name val="標楷體"/>
      <family val="4"/>
      <charset val="136"/>
    </font>
    <font>
      <b/>
      <sz val="20"/>
      <color rgb="FF0000FF"/>
      <name val="Times New Roman"/>
      <family val="1"/>
    </font>
    <font>
      <b/>
      <sz val="22"/>
      <color theme="1"/>
      <name val="標楷體"/>
      <family val="4"/>
      <charset val="136"/>
    </font>
    <font>
      <b/>
      <sz val="22"/>
      <color theme="1"/>
      <name val="Times New Roman"/>
      <family val="1"/>
    </font>
    <font>
      <b/>
      <u/>
      <sz val="22"/>
      <color rgb="FFFF0000"/>
      <name val="Times New Roman"/>
      <family val="1"/>
    </font>
    <font>
      <sz val="20"/>
      <color theme="0" tint="-0.14999847407452621"/>
      <name val="Times New Roman"/>
      <family val="1"/>
    </font>
    <font>
      <b/>
      <sz val="20"/>
      <color theme="0" tint="-0.14999847407452621"/>
      <name val="Times New Roman"/>
      <family val="1"/>
    </font>
    <font>
      <sz val="18"/>
      <color theme="0" tint="-0.14999847407452621"/>
      <name val="Times New Roman"/>
      <family val="1"/>
    </font>
    <font>
      <b/>
      <u/>
      <sz val="36"/>
      <color theme="0" tint="-0.14999847407452621"/>
      <name val="Times New Roman"/>
      <family val="1"/>
    </font>
    <font>
      <sz val="14"/>
      <color theme="0" tint="-0.14999847407452621"/>
      <name val="Times New Roman"/>
      <family val="1"/>
    </font>
    <font>
      <sz val="12"/>
      <color theme="0" tint="-0.14999847407452621"/>
      <name val="Times New Roman"/>
      <family val="1"/>
    </font>
    <font>
      <sz val="20"/>
      <color theme="0" tint="-0.14999847407452621"/>
      <name val="標楷體"/>
      <family val="4"/>
      <charset val="136"/>
    </font>
    <font>
      <sz val="16"/>
      <color theme="0" tint="-0.14999847407452621"/>
      <name val="Times New Roman"/>
      <family val="1"/>
    </font>
    <font>
      <sz val="17"/>
      <color theme="0" tint="-0.14999847407452621"/>
      <name val="Times New Roman"/>
      <family val="1"/>
    </font>
    <font>
      <sz val="20"/>
      <color theme="0"/>
      <name val="Times New Roman"/>
      <family val="1"/>
    </font>
    <font>
      <b/>
      <u/>
      <sz val="20"/>
      <color theme="0"/>
      <name val="Times New Roman"/>
      <family val="1"/>
    </font>
    <font>
      <sz val="12"/>
      <color theme="0"/>
      <name val="Times New Roman"/>
      <family val="1"/>
    </font>
    <font>
      <sz val="20"/>
      <color theme="0"/>
      <name val="細明體"/>
      <family val="3"/>
      <charset val="136"/>
    </font>
    <font>
      <sz val="18"/>
      <color theme="0"/>
      <name val="標楷體"/>
      <family val="4"/>
      <charset val="136"/>
    </font>
    <font>
      <b/>
      <sz val="20"/>
      <color theme="0"/>
      <name val="標楷體"/>
      <family val="4"/>
      <charset val="136"/>
    </font>
    <font>
      <b/>
      <sz val="20"/>
      <color theme="0"/>
      <name val="Times New Roman"/>
      <family val="1"/>
    </font>
    <font>
      <b/>
      <sz val="12"/>
      <color theme="0"/>
      <name val="Times New Roman"/>
      <family val="1"/>
    </font>
    <font>
      <sz val="16"/>
      <color theme="0"/>
      <name val="Times New Roman"/>
      <family val="1"/>
    </font>
    <font>
      <sz val="17"/>
      <color theme="0"/>
      <name val="Times New Roman"/>
      <family val="1"/>
    </font>
    <font>
      <b/>
      <sz val="18"/>
      <color rgb="FFFF0000"/>
      <name val="標楷體"/>
      <family val="4"/>
      <charset val="136"/>
    </font>
    <font>
      <sz val="20"/>
      <color theme="0" tint="-0.34998626667073579"/>
      <name val="Times New Roman"/>
      <family val="1"/>
    </font>
    <font>
      <b/>
      <u/>
      <sz val="20"/>
      <color theme="0" tint="-0.34998626667073579"/>
      <name val="Times New Roman"/>
      <family val="1"/>
    </font>
    <font>
      <sz val="12"/>
      <color theme="0" tint="-0.34998626667073579"/>
      <name val="Times New Roman"/>
      <family val="1"/>
    </font>
    <font>
      <sz val="20"/>
      <color theme="0" tint="-0.34998626667073579"/>
      <name val="細明體"/>
      <family val="3"/>
      <charset val="136"/>
    </font>
    <font>
      <b/>
      <sz val="20"/>
      <color theme="0" tint="-0.34998626667073579"/>
      <name val="Times New Roman"/>
      <family val="1"/>
    </font>
    <font>
      <sz val="16"/>
      <color theme="0" tint="-0.34998626667073579"/>
      <name val="Times New Roman"/>
      <family val="1"/>
    </font>
    <font>
      <sz val="17"/>
      <color theme="0" tint="-0.34998626667073579"/>
      <name val="Times New Roman"/>
      <family val="1"/>
    </font>
    <font>
      <sz val="16"/>
      <color theme="1"/>
      <name val="細明體"/>
      <family val="3"/>
      <charset val="136"/>
    </font>
    <font>
      <sz val="16"/>
      <color theme="1"/>
      <name val="標楷體"/>
      <family val="4"/>
      <charset val="136"/>
    </font>
    <font>
      <sz val="18"/>
      <color theme="1"/>
      <name val="Times New Roman"/>
      <family val="1"/>
    </font>
    <font>
      <sz val="18"/>
      <color theme="1"/>
      <name val="標楷體"/>
      <family val="4"/>
      <charset val="136"/>
    </font>
    <font>
      <sz val="20"/>
      <color theme="1"/>
      <name val="標楷體"/>
      <family val="4"/>
      <charset val="136"/>
    </font>
    <font>
      <sz val="12"/>
      <color theme="1"/>
      <name val="Times New Roman"/>
      <family val="1"/>
    </font>
    <font>
      <sz val="14"/>
      <color theme="0"/>
      <name val="標楷體"/>
      <family val="4"/>
      <charset val="136"/>
    </font>
    <font>
      <b/>
      <sz val="20"/>
      <color theme="1"/>
      <name val="Times New Roman"/>
      <family val="1"/>
    </font>
    <font>
      <sz val="16"/>
      <color rgb="FFFF0000"/>
      <name val="標楷體"/>
      <family val="4"/>
      <charset val="136"/>
    </font>
    <font>
      <sz val="26"/>
      <color theme="0"/>
      <name val="Times New Roman"/>
      <family val="1"/>
    </font>
    <font>
      <sz val="18"/>
      <color rgb="FF000000"/>
      <name val="標楷體"/>
      <family val="4"/>
      <charset val="136"/>
    </font>
    <font>
      <sz val="12"/>
      <color theme="0"/>
      <name val="新細明體"/>
      <family val="1"/>
      <charset val="136"/>
    </font>
    <font>
      <b/>
      <sz val="22"/>
      <color rgb="FF0000FF"/>
      <name val="Times New Roman"/>
      <family val="1"/>
    </font>
    <font>
      <sz val="12"/>
      <color rgb="FF0000FF"/>
      <name val="新細明體"/>
      <family val="1"/>
      <charset val="136"/>
    </font>
    <font>
      <sz val="12"/>
      <color theme="1"/>
      <name val="新細明體"/>
      <family val="1"/>
      <charset val="136"/>
    </font>
    <font>
      <sz val="3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9">
    <xf numFmtId="0" fontId="0" fillId="0" borderId="0" xfId="0"/>
    <xf numFmtId="0" fontId="7" fillId="0" borderId="0" xfId="0" applyFont="1" applyProtection="1">
      <protection locked="0"/>
    </xf>
    <xf numFmtId="0" fontId="13" fillId="0" borderId="0" xfId="0" applyFont="1" applyAlignment="1" applyProtection="1">
      <alignment horizontal="center" vertical="center"/>
      <protection locked="0"/>
    </xf>
    <xf numFmtId="49" fontId="13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/>
      <protection locked="0"/>
    </xf>
    <xf numFmtId="190" fontId="8" fillId="0" borderId="1" xfId="0" applyNumberFormat="1" applyFont="1" applyBorder="1" applyAlignment="1" applyProtection="1">
      <alignment horizontal="center" vertical="center" wrapText="1"/>
      <protection locked="0"/>
    </xf>
    <xf numFmtId="190" fontId="8" fillId="0" borderId="2" xfId="0" applyNumberFormat="1" applyFont="1" applyBorder="1" applyAlignment="1" applyProtection="1">
      <alignment horizontal="center" vertical="center" wrapText="1"/>
      <protection locked="0"/>
    </xf>
    <xf numFmtId="190" fontId="8" fillId="0" borderId="3" xfId="0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6" fillId="0" borderId="4" xfId="0" applyFont="1" applyBorder="1" applyAlignment="1" applyProtection="1">
      <alignment horizontal="left" vertical="center" indent="2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0" fontId="18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27" fillId="0" borderId="0" xfId="0" applyFont="1" applyProtection="1">
      <protection locked="0"/>
    </xf>
    <xf numFmtId="14" fontId="8" fillId="0" borderId="7" xfId="0" applyNumberFormat="1" applyFont="1" applyBorder="1" applyAlignment="1" applyProtection="1">
      <alignment horizontal="center" vertical="center" wrapText="1"/>
      <protection locked="0"/>
    </xf>
    <xf numFmtId="14" fontId="8" fillId="0" borderId="8" xfId="0" applyNumberFormat="1" applyFont="1" applyBorder="1" applyAlignment="1" applyProtection="1">
      <alignment horizontal="center" vertical="center" wrapText="1"/>
      <protection locked="0"/>
    </xf>
    <xf numFmtId="14" fontId="8" fillId="0" borderId="9" xfId="0" applyNumberFormat="1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182" fontId="6" fillId="0" borderId="10" xfId="0" applyNumberFormat="1" applyFont="1" applyBorder="1" applyAlignment="1" applyProtection="1">
      <alignment horizontal="right" vertical="center" wrapText="1"/>
      <protection locked="0"/>
    </xf>
    <xf numFmtId="200" fontId="6" fillId="0" borderId="10" xfId="0" applyNumberFormat="1" applyFont="1" applyBorder="1" applyAlignment="1" applyProtection="1">
      <alignment horizontal="right" vertical="center" wrapText="1"/>
      <protection locked="0"/>
    </xf>
    <xf numFmtId="182" fontId="6" fillId="0" borderId="11" xfId="0" applyNumberFormat="1" applyFont="1" applyBorder="1" applyAlignment="1" applyProtection="1">
      <alignment horizontal="right" vertical="center" wrapText="1"/>
      <protection locked="0"/>
    </xf>
    <xf numFmtId="200" fontId="6" fillId="0" borderId="11" xfId="0" applyNumberFormat="1" applyFont="1" applyBorder="1" applyAlignment="1" applyProtection="1">
      <alignment horizontal="right" vertical="center" wrapText="1"/>
      <protection locked="0"/>
    </xf>
    <xf numFmtId="190" fontId="6" fillId="0" borderId="11" xfId="1" quotePrefix="1" applyNumberFormat="1" applyFont="1" applyBorder="1" applyAlignment="1" applyProtection="1">
      <alignment horizontal="right" vertical="center" wrapText="1"/>
      <protection locked="0"/>
    </xf>
    <xf numFmtId="200" fontId="6" fillId="0" borderId="12" xfId="1" quotePrefix="1" applyNumberFormat="1" applyFont="1" applyBorder="1" applyAlignment="1" applyProtection="1">
      <alignment horizontal="right" vertical="center" wrapText="1"/>
      <protection locked="0"/>
    </xf>
    <xf numFmtId="194" fontId="6" fillId="0" borderId="11" xfId="0" applyNumberFormat="1" applyFont="1" applyBorder="1" applyAlignment="1" applyProtection="1">
      <alignment horizontal="right" vertical="center" wrapText="1"/>
      <protection locked="0"/>
    </xf>
    <xf numFmtId="195" fontId="6" fillId="0" borderId="11" xfId="0" applyNumberFormat="1" applyFont="1" applyBorder="1" applyAlignment="1" applyProtection="1">
      <alignment horizontal="right" vertical="center" wrapText="1"/>
      <protection locked="0"/>
    </xf>
    <xf numFmtId="191" fontId="6" fillId="0" borderId="11" xfId="0" applyNumberFormat="1" applyFont="1" applyBorder="1" applyAlignment="1" applyProtection="1">
      <alignment horizontal="right" vertical="center" wrapText="1"/>
      <protection locked="0"/>
    </xf>
    <xf numFmtId="190" fontId="6" fillId="0" borderId="8" xfId="1" quotePrefix="1" applyNumberFormat="1" applyFont="1" applyBorder="1" applyAlignment="1" applyProtection="1">
      <alignment horizontal="right" vertical="center" wrapText="1"/>
      <protection locked="0"/>
    </xf>
    <xf numFmtId="190" fontId="10" fillId="0" borderId="13" xfId="1" applyNumberFormat="1" applyFont="1" applyBorder="1" applyAlignment="1" applyProtection="1">
      <alignment horizontal="right" vertical="center" wrapText="1"/>
      <protection locked="0"/>
    </xf>
    <xf numFmtId="0" fontId="10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7" fillId="0" borderId="14" xfId="0" applyFont="1" applyBorder="1" applyAlignment="1" applyProtection="1">
      <alignment horizontal="right" vertical="center" wrapText="1" shrinkToFit="1"/>
      <protection locked="0"/>
    </xf>
    <xf numFmtId="0" fontId="7" fillId="0" borderId="4" xfId="0" applyFont="1" applyBorder="1" applyAlignment="1" applyProtection="1">
      <alignment horizontal="right" vertical="center" wrapText="1" shrinkToFit="1"/>
      <protection locked="0"/>
    </xf>
    <xf numFmtId="0" fontId="7" fillId="0" borderId="15" xfId="0" applyFont="1" applyBorder="1" applyAlignment="1" applyProtection="1">
      <alignment horizontal="right" vertical="center" wrapText="1" shrinkToFit="1"/>
      <protection locked="0"/>
    </xf>
    <xf numFmtId="200" fontId="6" fillId="0" borderId="14" xfId="0" applyNumberFormat="1" applyFont="1" applyBorder="1" applyAlignment="1" applyProtection="1">
      <alignment horizontal="right" vertical="center" wrapText="1"/>
      <protection locked="0"/>
    </xf>
    <xf numFmtId="200" fontId="17" fillId="0" borderId="16" xfId="0" applyNumberFormat="1" applyFont="1" applyBorder="1" applyAlignment="1" applyProtection="1">
      <alignment horizontal="right" vertical="center" wrapText="1"/>
      <protection locked="0"/>
    </xf>
    <xf numFmtId="0" fontId="9" fillId="0" borderId="0" xfId="0" applyFont="1" applyProtection="1">
      <protection locked="0"/>
    </xf>
    <xf numFmtId="0" fontId="2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31" fillId="0" borderId="0" xfId="0" applyFont="1" applyProtection="1">
      <protection locked="0"/>
    </xf>
    <xf numFmtId="190" fontId="8" fillId="0" borderId="4" xfId="0" applyNumberFormat="1" applyFont="1" applyBorder="1" applyAlignment="1" applyProtection="1">
      <alignment horizontal="center" vertical="center" wrapText="1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5" fillId="0" borderId="14" xfId="0" applyFont="1" applyBorder="1" applyProtection="1">
      <protection locked="0"/>
    </xf>
    <xf numFmtId="0" fontId="5" fillId="0" borderId="17" xfId="0" applyFont="1" applyBorder="1" applyProtection="1">
      <protection locked="0"/>
    </xf>
    <xf numFmtId="14" fontId="8" fillId="0" borderId="8" xfId="0" applyNumberFormat="1" applyFont="1" applyBorder="1" applyAlignment="1" applyProtection="1">
      <alignment horizontal="center" wrapText="1"/>
      <protection locked="0"/>
    </xf>
    <xf numFmtId="14" fontId="8" fillId="0" borderId="18" xfId="0" applyNumberFormat="1" applyFont="1" applyBorder="1" applyAlignment="1" applyProtection="1">
      <alignment horizontal="center" wrapText="1"/>
      <protection locked="0"/>
    </xf>
    <xf numFmtId="14" fontId="8" fillId="0" borderId="19" xfId="0" applyNumberFormat="1" applyFont="1" applyBorder="1" applyAlignment="1" applyProtection="1">
      <alignment horizontal="center" wrapText="1"/>
      <protection locked="0"/>
    </xf>
    <xf numFmtId="14" fontId="3" fillId="0" borderId="3" xfId="0" applyNumberFormat="1" applyFont="1" applyBorder="1" applyAlignment="1" applyProtection="1">
      <alignment horizontal="center" vertical="center" wrapText="1"/>
      <protection locked="0"/>
    </xf>
    <xf numFmtId="14" fontId="3" fillId="0" borderId="20" xfId="0" applyNumberFormat="1" applyFont="1" applyBorder="1" applyAlignment="1" applyProtection="1">
      <alignment horizontal="center" vertical="center" wrapText="1"/>
      <protection locked="0"/>
    </xf>
    <xf numFmtId="190" fontId="8" fillId="0" borderId="20" xfId="0" applyNumberFormat="1" applyFont="1" applyBorder="1" applyAlignment="1" applyProtection="1">
      <alignment horizontal="center" vertical="center" wrapText="1"/>
      <protection locked="0"/>
    </xf>
    <xf numFmtId="0" fontId="26" fillId="0" borderId="4" xfId="0" applyFont="1" applyBorder="1" applyAlignment="1" applyProtection="1">
      <alignment horizontal="center"/>
      <protection locked="0"/>
    </xf>
    <xf numFmtId="200" fontId="60" fillId="0" borderId="14" xfId="0" applyNumberFormat="1" applyFont="1" applyBorder="1" applyAlignment="1" applyProtection="1">
      <alignment horizontal="right" vertical="center" wrapText="1"/>
      <protection locked="0"/>
    </xf>
    <xf numFmtId="0" fontId="61" fillId="0" borderId="0" xfId="0" applyFont="1" applyProtection="1">
      <protection locked="0"/>
    </xf>
    <xf numFmtId="0" fontId="62" fillId="0" borderId="0" xfId="0" applyFont="1" applyProtection="1">
      <protection locked="0"/>
    </xf>
    <xf numFmtId="0" fontId="62" fillId="0" borderId="0" xfId="0" applyFont="1" applyAlignment="1" applyProtection="1">
      <alignment horizontal="center"/>
      <protection locked="0"/>
    </xf>
    <xf numFmtId="0" fontId="62" fillId="0" borderId="0" xfId="0" applyFont="1" applyProtection="1">
      <protection locked="0"/>
    </xf>
    <xf numFmtId="0" fontId="63" fillId="0" borderId="0" xfId="0" applyFont="1" applyProtection="1">
      <protection locked="0"/>
    </xf>
    <xf numFmtId="0" fontId="64" fillId="0" borderId="0" xfId="0" applyFont="1" applyProtection="1">
      <protection locked="0"/>
    </xf>
    <xf numFmtId="0" fontId="65" fillId="0" borderId="0" xfId="0" applyFont="1" applyProtection="1">
      <protection locked="0"/>
    </xf>
    <xf numFmtId="0" fontId="66" fillId="0" borderId="0" xfId="0" applyFont="1" applyProtection="1">
      <protection locked="0"/>
    </xf>
    <xf numFmtId="193" fontId="67" fillId="0" borderId="21" xfId="0" applyNumberFormat="1" applyFont="1" applyBorder="1" applyAlignment="1" applyProtection="1">
      <alignment horizontal="right" vertical="center" wrapText="1"/>
      <protection locked="0"/>
    </xf>
    <xf numFmtId="193" fontId="67" fillId="0" borderId="22" xfId="0" applyNumberFormat="1" applyFont="1" applyBorder="1" applyAlignment="1" applyProtection="1">
      <alignment horizontal="right" vertical="center" wrapText="1"/>
      <protection locked="0"/>
    </xf>
    <xf numFmtId="199" fontId="67" fillId="0" borderId="16" xfId="0" applyNumberFormat="1" applyFont="1" applyBorder="1" applyAlignment="1" applyProtection="1">
      <alignment horizontal="right" vertical="center" wrapText="1"/>
      <protection locked="0"/>
    </xf>
    <xf numFmtId="199" fontId="67" fillId="0" borderId="23" xfId="0" applyNumberFormat="1" applyFont="1" applyBorder="1" applyAlignment="1" applyProtection="1">
      <alignment horizontal="right" vertical="center" wrapText="1"/>
      <protection locked="0"/>
    </xf>
    <xf numFmtId="192" fontId="67" fillId="0" borderId="23" xfId="0" applyNumberFormat="1" applyFont="1" applyBorder="1" applyAlignment="1" applyProtection="1">
      <alignment horizontal="right" vertical="center" wrapText="1"/>
      <protection locked="0"/>
    </xf>
    <xf numFmtId="206" fontId="67" fillId="0" borderId="23" xfId="0" applyNumberFormat="1" applyFont="1" applyBorder="1" applyAlignment="1" applyProtection="1">
      <alignment horizontal="right" vertical="center" wrapText="1"/>
      <protection locked="0"/>
    </xf>
    <xf numFmtId="193" fontId="67" fillId="0" borderId="23" xfId="0" applyNumberFormat="1" applyFont="1" applyBorder="1" applyAlignment="1" applyProtection="1">
      <alignment horizontal="right" vertical="center" wrapText="1"/>
      <protection locked="0"/>
    </xf>
    <xf numFmtId="0" fontId="68" fillId="0" borderId="0" xfId="0" applyFont="1" applyAlignment="1" applyProtection="1">
      <alignment horizontal="left"/>
      <protection locked="0"/>
    </xf>
    <xf numFmtId="0" fontId="69" fillId="0" borderId="0" xfId="0" applyFont="1" applyAlignment="1" applyProtection="1">
      <alignment horizontal="left" vertical="center"/>
      <protection locked="0"/>
    </xf>
    <xf numFmtId="0" fontId="70" fillId="0" borderId="0" xfId="0" applyFont="1" applyAlignment="1" applyProtection="1">
      <alignment horizontal="center" vertical="center"/>
      <protection locked="0"/>
    </xf>
    <xf numFmtId="0" fontId="71" fillId="0" borderId="0" xfId="0" applyFont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center" vertical="center"/>
      <protection locked="0"/>
    </xf>
    <xf numFmtId="190" fontId="73" fillId="0" borderId="0" xfId="0" applyNumberFormat="1" applyFont="1" applyAlignment="1" applyProtection="1">
      <alignment horizontal="left"/>
      <protection locked="0"/>
    </xf>
    <xf numFmtId="14" fontId="74" fillId="0" borderId="0" xfId="0" applyNumberFormat="1" applyFont="1" applyAlignment="1" applyProtection="1">
      <alignment horizontal="right"/>
      <protection locked="0"/>
    </xf>
    <xf numFmtId="0" fontId="75" fillId="0" borderId="0" xfId="0" applyFont="1" applyProtection="1">
      <protection locked="0"/>
    </xf>
    <xf numFmtId="0" fontId="76" fillId="0" borderId="0" xfId="0" applyFont="1" applyProtection="1">
      <protection locked="0"/>
    </xf>
    <xf numFmtId="0" fontId="62" fillId="0" borderId="0" xfId="0" applyFont="1" applyProtection="1">
      <protection locked="0"/>
    </xf>
    <xf numFmtId="0" fontId="61" fillId="0" borderId="0" xfId="0" applyFont="1" applyAlignment="1" applyProtection="1">
      <alignment horizontal="center"/>
      <protection locked="0"/>
    </xf>
    <xf numFmtId="0" fontId="61" fillId="0" borderId="0" xfId="0" applyFont="1" applyProtection="1">
      <protection locked="0"/>
    </xf>
    <xf numFmtId="0" fontId="77" fillId="0" borderId="0" xfId="0" applyFont="1" applyProtection="1">
      <protection locked="0"/>
    </xf>
    <xf numFmtId="0" fontId="78" fillId="0" borderId="0" xfId="0" applyFont="1" applyProtection="1">
      <protection locked="0"/>
    </xf>
    <xf numFmtId="0" fontId="79" fillId="0" borderId="0" xfId="0" applyFont="1" applyAlignment="1" applyProtection="1">
      <alignment horizontal="left"/>
      <protection locked="0"/>
    </xf>
    <xf numFmtId="0" fontId="75" fillId="0" borderId="0" xfId="0" applyFont="1" applyProtection="1">
      <protection locked="0"/>
    </xf>
    <xf numFmtId="0" fontId="74" fillId="0" borderId="0" xfId="0" applyFont="1" applyProtection="1">
      <protection locked="0"/>
    </xf>
    <xf numFmtId="0" fontId="80" fillId="0" borderId="0" xfId="0" applyFont="1" applyAlignment="1" applyProtection="1">
      <alignment horizontal="center" vertical="center"/>
      <protection locked="0"/>
    </xf>
    <xf numFmtId="0" fontId="74" fillId="0" borderId="0" xfId="0" applyFont="1" applyProtection="1">
      <protection locked="0"/>
    </xf>
    <xf numFmtId="0" fontId="74" fillId="0" borderId="0" xfId="0" applyFont="1" applyAlignment="1" applyProtection="1">
      <alignment horizontal="center"/>
      <protection locked="0"/>
    </xf>
    <xf numFmtId="0" fontId="74" fillId="0" borderId="0" xfId="0" applyFont="1" applyProtection="1">
      <protection locked="0"/>
    </xf>
    <xf numFmtId="0" fontId="81" fillId="0" borderId="0" xfId="0" applyFont="1" applyProtection="1">
      <protection locked="0"/>
    </xf>
    <xf numFmtId="0" fontId="82" fillId="0" borderId="0" xfId="0" applyFont="1" applyAlignment="1" applyProtection="1">
      <alignment horizontal="center" vertical="center"/>
      <protection locked="0"/>
    </xf>
    <xf numFmtId="0" fontId="74" fillId="0" borderId="0" xfId="0" applyFont="1" applyAlignment="1" applyProtection="1">
      <alignment horizontal="right"/>
      <protection locked="0"/>
    </xf>
    <xf numFmtId="14" fontId="81" fillId="0" borderId="0" xfId="0" applyNumberFormat="1" applyFont="1" applyAlignment="1" applyProtection="1">
      <alignment horizontal="right"/>
      <protection locked="0"/>
    </xf>
    <xf numFmtId="14" fontId="74" fillId="0" borderId="0" xfId="0" applyNumberFormat="1" applyFont="1" applyAlignment="1" applyProtection="1">
      <alignment horizontal="right"/>
      <protection locked="0"/>
    </xf>
    <xf numFmtId="0" fontId="81" fillId="0" borderId="0" xfId="0" applyFont="1" applyProtection="1">
      <protection locked="0"/>
    </xf>
    <xf numFmtId="0" fontId="81" fillId="0" borderId="0" xfId="0" applyFont="1" applyAlignment="1" applyProtection="1">
      <alignment horizontal="center"/>
      <protection locked="0"/>
    </xf>
    <xf numFmtId="0" fontId="74" fillId="0" borderId="0" xfId="0" applyFont="1" applyAlignment="1" applyProtection="1">
      <alignment horizontal="center" wrapText="1"/>
      <protection locked="0"/>
    </xf>
    <xf numFmtId="0" fontId="81" fillId="0" borderId="0" xfId="0" applyFont="1" applyProtection="1">
      <protection locked="0"/>
    </xf>
    <xf numFmtId="0" fontId="83" fillId="0" borderId="0" xfId="0" applyFont="1" applyProtection="1">
      <protection locked="0"/>
    </xf>
    <xf numFmtId="202" fontId="63" fillId="0" borderId="0" xfId="0" applyNumberFormat="1" applyFont="1" applyProtection="1">
      <protection locked="0"/>
    </xf>
    <xf numFmtId="0" fontId="63" fillId="0" borderId="0" xfId="0" applyFont="1" applyProtection="1">
      <protection locked="0"/>
    </xf>
    <xf numFmtId="0" fontId="84" fillId="0" borderId="0" xfId="0" applyFont="1" applyProtection="1">
      <protection locked="0"/>
    </xf>
    <xf numFmtId="189" fontId="85" fillId="0" borderId="13" xfId="0" applyNumberFormat="1" applyFont="1" applyBorder="1" applyAlignment="1" applyProtection="1">
      <alignment horizontal="right" vertical="center" wrapText="1"/>
      <protection locked="0"/>
    </xf>
    <xf numFmtId="200" fontId="85" fillId="0" borderId="10" xfId="0" applyNumberFormat="1" applyFont="1" applyBorder="1" applyAlignment="1" applyProtection="1">
      <alignment horizontal="right" vertical="center" wrapText="1"/>
      <protection locked="0"/>
    </xf>
    <xf numFmtId="49" fontId="86" fillId="0" borderId="23" xfId="0" applyNumberFormat="1" applyFont="1" applyBorder="1" applyAlignment="1" applyProtection="1">
      <alignment horizontal="center" vertical="center"/>
      <protection locked="0"/>
    </xf>
    <xf numFmtId="49" fontId="87" fillId="0" borderId="23" xfId="0" applyNumberFormat="1" applyFont="1" applyBorder="1" applyAlignment="1" applyProtection="1">
      <alignment horizontal="left" vertical="center"/>
      <protection locked="0"/>
    </xf>
    <xf numFmtId="49" fontId="86" fillId="0" borderId="23" xfId="0" applyNumberFormat="1" applyFont="1" applyBorder="1" applyAlignment="1" applyProtection="1">
      <alignment horizontal="center" vertical="center" wrapText="1"/>
      <protection locked="0"/>
    </xf>
    <xf numFmtId="193" fontId="21" fillId="0" borderId="6" xfId="0" applyNumberFormat="1" applyFont="1" applyBorder="1" applyAlignment="1" applyProtection="1">
      <alignment horizontal="center" vertical="center"/>
      <protection locked="0"/>
    </xf>
    <xf numFmtId="192" fontId="10" fillId="0" borderId="12" xfId="0" applyNumberFormat="1" applyFont="1" applyBorder="1" applyAlignment="1" applyProtection="1">
      <alignment vertical="center"/>
      <protection locked="0"/>
    </xf>
    <xf numFmtId="192" fontId="10" fillId="0" borderId="6" xfId="0" applyNumberFormat="1" applyFont="1" applyBorder="1" applyAlignment="1" applyProtection="1">
      <alignment horizontal="right" vertical="center"/>
      <protection locked="0"/>
    </xf>
    <xf numFmtId="193" fontId="21" fillId="0" borderId="11" xfId="0" applyNumberFormat="1" applyFont="1" applyBorder="1" applyAlignment="1" applyProtection="1">
      <alignment horizontal="right" vertical="center"/>
      <protection locked="0"/>
    </xf>
    <xf numFmtId="192" fontId="67" fillId="0" borderId="11" xfId="0" applyNumberFormat="1" applyFont="1" applyBorder="1" applyAlignment="1" applyProtection="1">
      <alignment vertical="center"/>
      <protection locked="0"/>
    </xf>
    <xf numFmtId="192" fontId="67" fillId="0" borderId="23" xfId="0" applyNumberFormat="1" applyFont="1" applyBorder="1" applyAlignment="1" applyProtection="1">
      <alignment vertical="center"/>
      <protection locked="0"/>
    </xf>
    <xf numFmtId="182" fontId="6" fillId="0" borderId="14" xfId="0" applyNumberFormat="1" applyFont="1" applyBorder="1" applyAlignment="1" applyProtection="1">
      <alignment horizontal="right" vertical="center" wrapText="1"/>
      <protection locked="0"/>
    </xf>
    <xf numFmtId="199" fontId="67" fillId="0" borderId="4" xfId="0" applyNumberFormat="1" applyFont="1" applyBorder="1" applyAlignment="1" applyProtection="1">
      <alignment horizontal="right" vertical="center" wrapText="1"/>
      <protection locked="0"/>
    </xf>
    <xf numFmtId="193" fontId="67" fillId="0" borderId="15" xfId="0" applyNumberFormat="1" applyFont="1" applyBorder="1" applyAlignment="1" applyProtection="1">
      <alignment horizontal="right" vertical="center" wrapText="1"/>
      <protection locked="0"/>
    </xf>
    <xf numFmtId="190" fontId="68" fillId="0" borderId="0" xfId="0" applyNumberFormat="1" applyFont="1" applyAlignment="1" applyProtection="1">
      <alignment horizontal="center" vertical="center" wrapText="1"/>
      <protection locked="0"/>
    </xf>
    <xf numFmtId="0" fontId="88" fillId="0" borderId="0" xfId="0" applyFont="1" applyAlignment="1" applyProtection="1">
      <alignment horizontal="center" vertical="center"/>
      <protection locked="0"/>
    </xf>
    <xf numFmtId="0" fontId="72" fillId="0" borderId="0" xfId="0" applyFont="1" applyAlignment="1" applyProtection="1">
      <alignment horizontal="center" vertical="center"/>
      <protection locked="0"/>
    </xf>
    <xf numFmtId="192" fontId="74" fillId="0" borderId="0" xfId="0" applyNumberFormat="1" applyFont="1" applyAlignment="1" applyProtection="1">
      <alignment horizontal="right"/>
      <protection locked="0"/>
    </xf>
    <xf numFmtId="0" fontId="68" fillId="0" borderId="0" xfId="0" applyFont="1" applyProtection="1">
      <protection locked="0"/>
    </xf>
    <xf numFmtId="189" fontId="89" fillId="0" borderId="0" xfId="0" applyNumberFormat="1" applyFont="1" applyAlignment="1" applyProtection="1">
      <alignment horizontal="right" vertical="center" wrapText="1"/>
      <protection locked="0"/>
    </xf>
    <xf numFmtId="189" fontId="90" fillId="0" borderId="0" xfId="0" applyNumberFormat="1" applyFont="1" applyAlignment="1" applyProtection="1">
      <alignment horizontal="right" vertical="center" wrapText="1"/>
      <protection locked="0"/>
    </xf>
    <xf numFmtId="190" fontId="6" fillId="0" borderId="14" xfId="1" quotePrefix="1" applyNumberFormat="1" applyFont="1" applyBorder="1" applyAlignment="1" applyProtection="1">
      <alignment horizontal="right" vertical="center" wrapText="1"/>
      <protection locked="0"/>
    </xf>
    <xf numFmtId="200" fontId="6" fillId="0" borderId="24" xfId="1" quotePrefix="1" applyNumberFormat="1" applyFont="1" applyBorder="1" applyAlignment="1" applyProtection="1">
      <alignment horizontal="right" vertical="center" wrapText="1"/>
      <protection locked="0"/>
    </xf>
    <xf numFmtId="189" fontId="91" fillId="0" borderId="0" xfId="0" applyNumberFormat="1" applyFont="1" applyProtection="1">
      <protection locked="0"/>
    </xf>
    <xf numFmtId="189" fontId="91" fillId="0" borderId="0" xfId="0" applyNumberFormat="1" applyFont="1" applyProtection="1">
      <protection locked="0"/>
    </xf>
    <xf numFmtId="189" fontId="92" fillId="0" borderId="0" xfId="0" applyNumberFormat="1" applyFont="1" applyAlignment="1" applyProtection="1">
      <alignment horizontal="center" vertical="center"/>
      <protection locked="0"/>
    </xf>
    <xf numFmtId="189" fontId="92" fillId="0" borderId="0" xfId="0" applyNumberFormat="1" applyFont="1" applyAlignment="1" applyProtection="1">
      <alignment horizontal="center" vertical="center"/>
      <protection locked="0"/>
    </xf>
    <xf numFmtId="189" fontId="93" fillId="0" borderId="0" xfId="0" applyNumberFormat="1" applyFont="1" applyProtection="1">
      <protection locked="0"/>
    </xf>
    <xf numFmtId="189" fontId="93" fillId="0" borderId="0" xfId="0" applyNumberFormat="1" applyFont="1" applyProtection="1">
      <protection locked="0"/>
    </xf>
    <xf numFmtId="189" fontId="93" fillId="0" borderId="0" xfId="0" applyNumberFormat="1" applyFont="1" applyProtection="1">
      <protection locked="0"/>
    </xf>
    <xf numFmtId="189" fontId="93" fillId="0" borderId="0" xfId="0" applyNumberFormat="1" applyFont="1" applyProtection="1">
      <protection locked="0"/>
    </xf>
    <xf numFmtId="189" fontId="94" fillId="0" borderId="0" xfId="0" applyNumberFormat="1" applyFont="1" applyProtection="1">
      <protection locked="0"/>
    </xf>
    <xf numFmtId="189" fontId="94" fillId="0" borderId="0" xfId="0" applyNumberFormat="1" applyFont="1" applyProtection="1">
      <protection locked="0"/>
    </xf>
    <xf numFmtId="189" fontId="95" fillId="0" borderId="0" xfId="0" applyNumberFormat="1" applyFont="1" applyAlignment="1" applyProtection="1">
      <alignment horizontal="center" wrapText="1"/>
      <protection locked="0"/>
    </xf>
    <xf numFmtId="189" fontId="96" fillId="0" borderId="0" xfId="0" applyNumberFormat="1" applyFont="1" applyProtection="1">
      <protection locked="0"/>
    </xf>
    <xf numFmtId="189" fontId="96" fillId="0" borderId="0" xfId="0" applyNumberFormat="1" applyFont="1" applyProtection="1">
      <protection locked="0"/>
    </xf>
    <xf numFmtId="189" fontId="97" fillId="0" borderId="0" xfId="0" applyNumberFormat="1" applyFont="1" applyProtection="1">
      <protection locked="0"/>
    </xf>
    <xf numFmtId="189" fontId="97" fillId="0" borderId="0" xfId="0" applyNumberFormat="1" applyFont="1" applyProtection="1">
      <protection locked="0"/>
    </xf>
    <xf numFmtId="200" fontId="10" fillId="0" borderId="11" xfId="0" applyNumberFormat="1" applyFont="1" applyBorder="1" applyAlignment="1" applyProtection="1">
      <alignment horizontal="right" vertical="center" wrapText="1"/>
      <protection locked="0"/>
    </xf>
    <xf numFmtId="190" fontId="10" fillId="0" borderId="11" xfId="1" quotePrefix="1" applyNumberFormat="1" applyFont="1" applyBorder="1" applyAlignment="1" applyProtection="1">
      <alignment horizontal="right" vertical="center" wrapText="1"/>
      <protection locked="0"/>
    </xf>
    <xf numFmtId="200" fontId="10" fillId="0" borderId="12" xfId="1" quotePrefix="1" applyNumberFormat="1" applyFont="1" applyBorder="1" applyAlignment="1" applyProtection="1">
      <alignment horizontal="right" vertical="center" wrapText="1"/>
      <protection locked="0"/>
    </xf>
    <xf numFmtId="200" fontId="10" fillId="0" borderId="14" xfId="0" applyNumberFormat="1" applyFont="1" applyBorder="1" applyAlignment="1" applyProtection="1">
      <alignment horizontal="right" vertical="center" wrapText="1"/>
      <protection locked="0"/>
    </xf>
    <xf numFmtId="189" fontId="68" fillId="0" borderId="0" xfId="0" applyNumberFormat="1" applyFont="1" applyProtection="1">
      <protection locked="0"/>
    </xf>
    <xf numFmtId="189" fontId="68" fillId="0" borderId="0" xfId="0" applyNumberFormat="1" applyFont="1" applyProtection="1">
      <protection locked="0"/>
    </xf>
    <xf numFmtId="189" fontId="61" fillId="0" borderId="0" xfId="0" applyNumberFormat="1" applyFont="1" applyProtection="1">
      <protection locked="0"/>
    </xf>
    <xf numFmtId="189" fontId="61" fillId="0" borderId="0" xfId="0" applyNumberFormat="1" applyFont="1" applyProtection="1">
      <protection locked="0"/>
    </xf>
    <xf numFmtId="0" fontId="98" fillId="0" borderId="0" xfId="0" applyFont="1" applyProtection="1">
      <protection locked="0"/>
    </xf>
    <xf numFmtId="0" fontId="98" fillId="0" borderId="0" xfId="0" applyFont="1" applyAlignment="1" applyProtection="1">
      <alignment horizontal="right"/>
      <protection locked="0"/>
    </xf>
    <xf numFmtId="0" fontId="99" fillId="0" borderId="0" xfId="0" applyFont="1" applyAlignment="1" applyProtection="1">
      <alignment horizontal="center" vertical="center"/>
      <protection locked="0"/>
    </xf>
    <xf numFmtId="0" fontId="99" fillId="0" borderId="0" xfId="0" applyFont="1" applyAlignment="1" applyProtection="1">
      <alignment horizontal="right" vertical="center"/>
      <protection locked="0"/>
    </xf>
    <xf numFmtId="0" fontId="100" fillId="0" borderId="0" xfId="0" applyFont="1" applyProtection="1">
      <protection locked="0"/>
    </xf>
    <xf numFmtId="14" fontId="98" fillId="0" borderId="0" xfId="0" applyNumberFormat="1" applyFont="1" applyAlignment="1" applyProtection="1">
      <alignment horizontal="right"/>
      <protection locked="0"/>
    </xf>
    <xf numFmtId="0" fontId="98" fillId="0" borderId="0" xfId="0" applyFont="1" applyProtection="1">
      <protection locked="0"/>
    </xf>
    <xf numFmtId="0" fontId="98" fillId="0" borderId="0" xfId="0" applyFont="1" applyAlignment="1" applyProtection="1">
      <alignment horizontal="center"/>
      <protection locked="0"/>
    </xf>
    <xf numFmtId="0" fontId="101" fillId="0" borderId="0" xfId="0" applyFont="1" applyAlignment="1" applyProtection="1">
      <alignment horizontal="center" wrapText="1"/>
      <protection locked="0"/>
    </xf>
    <xf numFmtId="0" fontId="98" fillId="0" borderId="0" xfId="0" applyFont="1" applyAlignment="1" applyProtection="1">
      <alignment horizontal="center" wrapText="1"/>
      <protection locked="0"/>
    </xf>
    <xf numFmtId="0" fontId="98" fillId="0" borderId="0" xfId="0" applyFont="1" applyAlignment="1" applyProtection="1">
      <alignment horizontal="right" wrapText="1"/>
      <protection locked="0"/>
    </xf>
    <xf numFmtId="0" fontId="100" fillId="0" borderId="0" xfId="0" applyFont="1" applyAlignment="1" applyProtection="1">
      <alignment horizontal="center"/>
      <protection locked="0"/>
    </xf>
    <xf numFmtId="190" fontId="102" fillId="0" borderId="0" xfId="0" applyNumberFormat="1" applyFont="1" applyAlignment="1" applyProtection="1">
      <alignment horizontal="left" vertical="center" wrapText="1"/>
      <protection locked="0"/>
    </xf>
    <xf numFmtId="0" fontId="98" fillId="0" borderId="0" xfId="0" applyFont="1" applyProtection="1">
      <protection locked="0"/>
    </xf>
    <xf numFmtId="0" fontId="98" fillId="0" borderId="0" xfId="0" applyFont="1" applyAlignment="1" applyProtection="1">
      <alignment horizontal="right"/>
      <protection locked="0"/>
    </xf>
    <xf numFmtId="0" fontId="100" fillId="0" borderId="0" xfId="0" applyFont="1" applyProtection="1">
      <protection locked="0"/>
    </xf>
    <xf numFmtId="0" fontId="102" fillId="0" borderId="0" xfId="0" applyFont="1" applyAlignment="1" applyProtection="1">
      <alignment horizontal="left" vertical="center" wrapText="1"/>
      <protection locked="0"/>
    </xf>
    <xf numFmtId="49" fontId="103" fillId="0" borderId="0" xfId="0" applyNumberFormat="1" applyFont="1" applyAlignment="1" applyProtection="1">
      <alignment horizontal="left"/>
      <protection locked="0"/>
    </xf>
    <xf numFmtId="0" fontId="104" fillId="0" borderId="0" xfId="0" applyFont="1" applyProtection="1">
      <protection locked="0"/>
    </xf>
    <xf numFmtId="0" fontId="104" fillId="0" borderId="0" xfId="0" applyFont="1" applyAlignment="1" applyProtection="1">
      <alignment horizontal="right"/>
      <protection locked="0"/>
    </xf>
    <xf numFmtId="0" fontId="105" fillId="0" borderId="0" xfId="0" applyFont="1" applyProtection="1">
      <protection locked="0"/>
    </xf>
    <xf numFmtId="0" fontId="102" fillId="0" borderId="0" xfId="0" applyFont="1" applyAlignment="1" applyProtection="1">
      <alignment horizontal="left" vertical="center" wrapText="1" shrinkToFit="1"/>
      <protection locked="0"/>
    </xf>
    <xf numFmtId="0" fontId="98" fillId="0" borderId="0" xfId="0" applyFont="1" applyAlignment="1" applyProtection="1">
      <alignment horizontal="left"/>
      <protection locked="0"/>
    </xf>
    <xf numFmtId="0" fontId="104" fillId="0" borderId="0" xfId="0" applyFont="1" applyProtection="1">
      <protection locked="0"/>
    </xf>
    <xf numFmtId="0" fontId="106" fillId="0" borderId="0" xfId="0" applyFont="1" applyProtection="1">
      <protection locked="0"/>
    </xf>
    <xf numFmtId="0" fontId="107" fillId="0" borderId="0" xfId="0" applyFont="1" applyProtection="1">
      <protection locked="0"/>
    </xf>
    <xf numFmtId="0" fontId="107" fillId="0" borderId="0" xfId="0" applyFont="1" applyAlignment="1" applyProtection="1">
      <alignment horizontal="right"/>
      <protection locked="0"/>
    </xf>
    <xf numFmtId="0" fontId="107" fillId="0" borderId="0" xfId="0" applyFont="1" applyProtection="1">
      <protection locked="0"/>
    </xf>
    <xf numFmtId="0" fontId="74" fillId="0" borderId="0" xfId="0" applyFont="1" applyProtection="1">
      <protection locked="0"/>
    </xf>
    <xf numFmtId="0" fontId="74" fillId="0" borderId="0" xfId="0" applyFont="1" applyAlignment="1" applyProtection="1">
      <alignment horizontal="center"/>
      <protection locked="0"/>
    </xf>
    <xf numFmtId="49" fontId="61" fillId="0" borderId="0" xfId="0" applyNumberFormat="1" applyFont="1" applyAlignment="1" applyProtection="1">
      <alignment horizontal="center" vertical="center"/>
      <protection locked="0"/>
    </xf>
    <xf numFmtId="49" fontId="61" fillId="0" borderId="0" xfId="0" applyNumberFormat="1" applyFont="1" applyAlignment="1" applyProtection="1">
      <alignment horizontal="center" vertical="center"/>
      <protection locked="0"/>
    </xf>
    <xf numFmtId="49" fontId="108" fillId="2" borderId="0" xfId="0" applyNumberFormat="1" applyFont="1" applyFill="1" applyAlignment="1" applyProtection="1">
      <alignment horizontal="center" vertical="center"/>
      <protection locked="0"/>
    </xf>
    <xf numFmtId="0" fontId="63" fillId="0" borderId="0" xfId="0" applyFont="1" applyProtection="1">
      <protection locked="0"/>
    </xf>
    <xf numFmtId="0" fontId="66" fillId="0" borderId="0" xfId="0" applyFont="1" applyProtection="1">
      <protection locked="0"/>
    </xf>
    <xf numFmtId="0" fontId="68" fillId="0" borderId="0" xfId="0" applyFont="1" applyProtection="1">
      <protection locked="0"/>
    </xf>
    <xf numFmtId="0" fontId="109" fillId="0" borderId="0" xfId="0" applyFont="1" applyProtection="1">
      <protection locked="0"/>
    </xf>
    <xf numFmtId="0" fontId="110" fillId="0" borderId="0" xfId="0" applyFont="1" applyAlignment="1" applyProtection="1">
      <alignment horizontal="center" vertical="center"/>
      <protection locked="0"/>
    </xf>
    <xf numFmtId="0" fontId="111" fillId="0" borderId="0" xfId="0" applyFont="1" applyProtection="1">
      <protection locked="0"/>
    </xf>
    <xf numFmtId="14" fontId="109" fillId="0" borderId="0" xfId="0" applyNumberFormat="1" applyFont="1" applyAlignment="1" applyProtection="1">
      <alignment horizontal="right"/>
      <protection locked="0"/>
    </xf>
    <xf numFmtId="0" fontId="109" fillId="0" borderId="0" xfId="0" applyFont="1" applyProtection="1">
      <protection locked="0"/>
    </xf>
    <xf numFmtId="0" fontId="109" fillId="0" borderId="0" xfId="0" applyFont="1" applyAlignment="1" applyProtection="1">
      <alignment horizontal="right" wrapText="1"/>
      <protection locked="0"/>
    </xf>
    <xf numFmtId="0" fontId="112" fillId="0" borderId="0" xfId="0" applyFont="1" applyAlignment="1" applyProtection="1">
      <alignment horizontal="center" wrapText="1"/>
      <protection locked="0"/>
    </xf>
    <xf numFmtId="0" fontId="109" fillId="0" borderId="0" xfId="0" applyFont="1" applyAlignment="1" applyProtection="1">
      <alignment horizontal="right"/>
      <protection locked="0"/>
    </xf>
    <xf numFmtId="0" fontId="109" fillId="0" borderId="0" xfId="0" applyFont="1" applyProtection="1">
      <protection locked="0"/>
    </xf>
    <xf numFmtId="0" fontId="109" fillId="0" borderId="0" xfId="0" applyFont="1" applyAlignment="1" applyProtection="1">
      <alignment horizontal="right"/>
      <protection locked="0"/>
    </xf>
    <xf numFmtId="0" fontId="109" fillId="0" borderId="0" xfId="0" applyFont="1" applyProtection="1">
      <protection locked="0"/>
    </xf>
    <xf numFmtId="0" fontId="113" fillId="0" borderId="0" xfId="0" applyFont="1" applyAlignment="1" applyProtection="1">
      <alignment horizontal="right"/>
      <protection locked="0"/>
    </xf>
    <xf numFmtId="0" fontId="113" fillId="0" borderId="0" xfId="0" applyFont="1" applyAlignment="1" applyProtection="1">
      <alignment horizontal="right"/>
      <protection locked="0"/>
    </xf>
    <xf numFmtId="0" fontId="113" fillId="0" borderId="0" xfId="0" applyFont="1" applyProtection="1">
      <protection locked="0"/>
    </xf>
    <xf numFmtId="0" fontId="114" fillId="0" borderId="0" xfId="0" applyFont="1" applyProtection="1">
      <protection locked="0"/>
    </xf>
    <xf numFmtId="0" fontId="115" fillId="0" borderId="0" xfId="0" applyFont="1" applyProtection="1">
      <protection locked="0"/>
    </xf>
    <xf numFmtId="14" fontId="116" fillId="0" borderId="0" xfId="0" applyNumberFormat="1" applyFont="1" applyAlignment="1" applyProtection="1">
      <alignment horizontal="center"/>
      <protection locked="0"/>
    </xf>
    <xf numFmtId="182" fontId="116" fillId="0" borderId="0" xfId="0" applyNumberFormat="1" applyFont="1" applyAlignment="1" applyProtection="1">
      <alignment horizontal="center"/>
      <protection locked="0"/>
    </xf>
    <xf numFmtId="0" fontId="117" fillId="0" borderId="0" xfId="0" applyFont="1" applyAlignment="1" applyProtection="1">
      <alignment horizontal="center" wrapText="1"/>
      <protection locked="0"/>
    </xf>
    <xf numFmtId="49" fontId="118" fillId="0" borderId="0" xfId="0" applyNumberFormat="1" applyFont="1" applyAlignment="1" applyProtection="1">
      <alignment horizontal="center"/>
      <protection locked="0"/>
    </xf>
    <xf numFmtId="0" fontId="118" fillId="0" borderId="0" xfId="0" applyFont="1" applyProtection="1">
      <protection locked="0"/>
    </xf>
    <xf numFmtId="0" fontId="119" fillId="0" borderId="0" xfId="0" applyFont="1" applyAlignment="1" applyProtection="1">
      <alignment horizontal="left"/>
      <protection locked="0"/>
    </xf>
    <xf numFmtId="189" fontId="118" fillId="0" borderId="0" xfId="0" applyNumberFormat="1" applyFont="1" applyProtection="1">
      <protection locked="0"/>
    </xf>
    <xf numFmtId="189" fontId="118" fillId="0" borderId="0" xfId="0" applyNumberFormat="1" applyFont="1" applyProtection="1">
      <protection locked="0"/>
    </xf>
    <xf numFmtId="0" fontId="120" fillId="0" borderId="0" xfId="0" applyFont="1" applyProtection="1">
      <protection locked="0"/>
    </xf>
    <xf numFmtId="0" fontId="60" fillId="0" borderId="0" xfId="0" applyFont="1" applyProtection="1">
      <protection locked="0"/>
    </xf>
    <xf numFmtId="0" fontId="60" fillId="0" borderId="0" xfId="0" applyFont="1" applyProtection="1">
      <protection locked="0"/>
    </xf>
    <xf numFmtId="0" fontId="60" fillId="0" borderId="0" xfId="0" applyFont="1" applyAlignment="1" applyProtection="1">
      <alignment horizontal="right"/>
      <protection locked="0"/>
    </xf>
    <xf numFmtId="0" fontId="68" fillId="0" borderId="0" xfId="0" applyFont="1" applyAlignment="1" applyProtection="1">
      <alignment horizontal="center"/>
      <protection locked="0"/>
    </xf>
    <xf numFmtId="0" fontId="68" fillId="0" borderId="0" xfId="0" applyFont="1" applyAlignment="1" applyProtection="1">
      <alignment horizontal="right"/>
      <protection locked="0"/>
    </xf>
    <xf numFmtId="0" fontId="74" fillId="0" borderId="0" xfId="0" applyFont="1" applyAlignment="1" applyProtection="1">
      <alignment horizontal="right"/>
      <protection locked="0"/>
    </xf>
    <xf numFmtId="0" fontId="61" fillId="0" borderId="0" xfId="0" applyFont="1" applyAlignment="1" applyProtection="1">
      <alignment horizontal="center"/>
      <protection locked="0"/>
    </xf>
    <xf numFmtId="0" fontId="118" fillId="0" borderId="0" xfId="0" applyFont="1" applyAlignment="1" applyProtection="1">
      <alignment horizontal="center"/>
      <protection locked="0"/>
    </xf>
    <xf numFmtId="0" fontId="86" fillId="0" borderId="23" xfId="0" applyFont="1" applyBorder="1" applyAlignment="1" applyProtection="1">
      <alignment horizontal="center"/>
      <protection locked="0"/>
    </xf>
    <xf numFmtId="0" fontId="121" fillId="0" borderId="0" xfId="0" applyFont="1" applyProtection="1">
      <protection locked="0"/>
    </xf>
    <xf numFmtId="49" fontId="86" fillId="0" borderId="23" xfId="0" applyNumberFormat="1" applyFont="1" applyBorder="1" applyAlignment="1" applyProtection="1">
      <alignment horizontal="left" vertical="center"/>
      <protection locked="0"/>
    </xf>
    <xf numFmtId="0" fontId="118" fillId="0" borderId="0" xfId="0" applyFont="1" applyAlignment="1" applyProtection="1">
      <alignment horizontal="center"/>
      <protection locked="0"/>
    </xf>
    <xf numFmtId="0" fontId="122" fillId="0" borderId="0" xfId="0" applyFont="1" applyAlignment="1" applyProtection="1">
      <alignment horizontal="right"/>
      <protection locked="0"/>
    </xf>
    <xf numFmtId="189" fontId="122" fillId="0" borderId="0" xfId="0" applyNumberFormat="1" applyFont="1" applyAlignment="1" applyProtection="1">
      <alignment horizontal="right"/>
      <protection locked="0"/>
    </xf>
    <xf numFmtId="0" fontId="20" fillId="0" borderId="0" xfId="0" applyFont="1" applyAlignment="1">
      <alignment horizontal="center" vertical="top"/>
    </xf>
    <xf numFmtId="190" fontId="87" fillId="0" borderId="23" xfId="0" applyNumberFormat="1" applyFont="1" applyBorder="1" applyAlignment="1" applyProtection="1">
      <alignment horizontal="right"/>
      <protection locked="0"/>
    </xf>
    <xf numFmtId="0" fontId="113" fillId="0" borderId="0" xfId="0" applyFont="1" applyProtection="1">
      <protection locked="0"/>
    </xf>
    <xf numFmtId="0" fontId="109" fillId="0" borderId="0" xfId="0" applyFont="1" applyProtection="1">
      <protection locked="0"/>
    </xf>
    <xf numFmtId="189" fontId="122" fillId="0" borderId="0" xfId="0" applyNumberFormat="1" applyFont="1" applyProtection="1">
      <protection locked="0"/>
    </xf>
    <xf numFmtId="216" fontId="6" fillId="0" borderId="14" xfId="0" applyNumberFormat="1" applyFont="1" applyBorder="1" applyAlignment="1" applyProtection="1">
      <alignment horizontal="right" vertical="center" wrapText="1"/>
      <protection locked="0"/>
    </xf>
    <xf numFmtId="218" fontId="67" fillId="0" borderId="23" xfId="0" applyNumberFormat="1" applyFont="1" applyBorder="1" applyAlignment="1" applyProtection="1">
      <alignment horizontal="right" vertical="center" wrapText="1"/>
      <protection locked="0"/>
    </xf>
    <xf numFmtId="217" fontId="67" fillId="0" borderId="22" xfId="0" applyNumberFormat="1" applyFont="1" applyBorder="1" applyAlignment="1" applyProtection="1">
      <alignment horizontal="right" vertical="center" wrapText="1"/>
      <protection locked="0"/>
    </xf>
    <xf numFmtId="199" fontId="6" fillId="0" borderId="11" xfId="0" applyNumberFormat="1" applyFont="1" applyBorder="1" applyAlignment="1" applyProtection="1">
      <alignment horizontal="right" vertical="center" wrapText="1"/>
      <protection locked="0"/>
    </xf>
    <xf numFmtId="200" fontId="30" fillId="0" borderId="12" xfId="0" applyNumberFormat="1" applyFont="1" applyBorder="1" applyAlignment="1" applyProtection="1">
      <alignment vertical="center"/>
      <protection locked="0"/>
    </xf>
    <xf numFmtId="200" fontId="85" fillId="0" borderId="6" xfId="0" applyNumberFormat="1" applyFont="1" applyBorder="1" applyAlignment="1" applyProtection="1">
      <alignment horizontal="right" vertical="center"/>
      <protection locked="0"/>
    </xf>
    <xf numFmtId="199" fontId="21" fillId="0" borderId="11" xfId="0" applyNumberFormat="1" applyFont="1" applyBorder="1" applyAlignment="1" applyProtection="1">
      <alignment horizontal="right" vertical="center"/>
      <protection locked="0"/>
    </xf>
    <xf numFmtId="200" fontId="60" fillId="0" borderId="11" xfId="0" applyNumberFormat="1" applyFont="1" applyBorder="1" applyAlignment="1" applyProtection="1">
      <alignment vertical="center"/>
      <protection locked="0"/>
    </xf>
    <xf numFmtId="200" fontId="21" fillId="0" borderId="23" xfId="0" applyNumberFormat="1" applyFont="1" applyBorder="1" applyAlignment="1" applyProtection="1">
      <alignment vertical="center"/>
      <protection locked="0"/>
    </xf>
    <xf numFmtId="192" fontId="21" fillId="0" borderId="23" xfId="0" applyNumberFormat="1" applyFont="1" applyBorder="1" applyAlignment="1" applyProtection="1">
      <alignment horizontal="center" vertical="center"/>
      <protection locked="0"/>
    </xf>
    <xf numFmtId="200" fontId="6" fillId="0" borderId="11" xfId="0" applyNumberFormat="1" applyFont="1" applyBorder="1" applyAlignment="1" applyProtection="1">
      <alignment vertical="center"/>
      <protection locked="0"/>
    </xf>
    <xf numFmtId="192" fontId="6" fillId="0" borderId="11" xfId="0" applyNumberFormat="1" applyFont="1" applyBorder="1" applyAlignment="1" applyProtection="1">
      <alignment vertical="center"/>
      <protection locked="0"/>
    </xf>
    <xf numFmtId="192" fontId="60" fillId="0" borderId="11" xfId="0" applyNumberFormat="1" applyFont="1" applyBorder="1" applyAlignment="1" applyProtection="1">
      <alignment vertical="center"/>
      <protection locked="0"/>
    </xf>
    <xf numFmtId="14" fontId="8" fillId="0" borderId="19" xfId="0" applyNumberFormat="1" applyFont="1" applyBorder="1" applyAlignment="1" applyProtection="1">
      <alignment horizontal="center" vertical="center" wrapText="1"/>
      <protection locked="0"/>
    </xf>
    <xf numFmtId="193" fontId="21" fillId="0" borderId="25" xfId="1" quotePrefix="1" applyNumberFormat="1" applyFont="1" applyBorder="1" applyAlignment="1">
      <alignment horizontal="right" vertical="center" wrapText="1"/>
    </xf>
    <xf numFmtId="190" fontId="6" fillId="0" borderId="10" xfId="1" quotePrefix="1" applyNumberFormat="1" applyFont="1" applyBorder="1" applyAlignment="1" applyProtection="1">
      <alignment horizontal="right" vertical="center" wrapText="1"/>
      <protection locked="0"/>
    </xf>
    <xf numFmtId="193" fontId="21" fillId="0" borderId="21" xfId="1" quotePrefix="1" applyNumberFormat="1" applyFont="1" applyBorder="1" applyAlignment="1">
      <alignment horizontal="right" vertical="center" wrapText="1"/>
    </xf>
    <xf numFmtId="200" fontId="6" fillId="0" borderId="26" xfId="1" quotePrefix="1" applyNumberFormat="1" applyFont="1" applyBorder="1" applyAlignment="1" applyProtection="1">
      <alignment horizontal="right" vertical="center" wrapText="1"/>
      <protection locked="0"/>
    </xf>
    <xf numFmtId="192" fontId="21" fillId="0" borderId="26" xfId="1" quotePrefix="1" applyNumberFormat="1" applyFont="1" applyBorder="1" applyAlignment="1">
      <alignment horizontal="right" vertical="center" wrapText="1"/>
    </xf>
    <xf numFmtId="193" fontId="21" fillId="0" borderId="6" xfId="0" applyNumberFormat="1" applyFont="1" applyBorder="1" applyAlignment="1">
      <alignment horizontal="right" vertical="center" wrapText="1"/>
    </xf>
    <xf numFmtId="193" fontId="21" fillId="0" borderId="6" xfId="1" quotePrefix="1" applyNumberFormat="1" applyFont="1" applyBorder="1" applyAlignment="1">
      <alignment horizontal="right" vertical="center" wrapText="1"/>
    </xf>
    <xf numFmtId="193" fontId="21" fillId="0" borderId="22" xfId="1" quotePrefix="1" applyNumberFormat="1" applyFont="1" applyBorder="1" applyAlignment="1">
      <alignment horizontal="right" vertical="center" wrapText="1"/>
    </xf>
    <xf numFmtId="192" fontId="21" fillId="0" borderId="12" xfId="1" quotePrefix="1" applyNumberFormat="1" applyFont="1" applyBorder="1" applyAlignment="1">
      <alignment horizontal="right" vertical="center" wrapText="1"/>
    </xf>
    <xf numFmtId="217" fontId="21" fillId="0" borderId="6" xfId="0" applyNumberFormat="1" applyFont="1" applyBorder="1" applyAlignment="1">
      <alignment horizontal="right" vertical="center" wrapText="1"/>
    </xf>
    <xf numFmtId="193" fontId="30" fillId="0" borderId="6" xfId="0" applyNumberFormat="1" applyFont="1" applyBorder="1" applyAlignment="1">
      <alignment horizontal="right" vertical="center" wrapText="1"/>
    </xf>
    <xf numFmtId="193" fontId="30" fillId="0" borderId="6" xfId="1" quotePrefix="1" applyNumberFormat="1" applyFont="1" applyBorder="1" applyAlignment="1">
      <alignment horizontal="right" vertical="center" wrapText="1"/>
    </xf>
    <xf numFmtId="193" fontId="30" fillId="0" borderId="22" xfId="1" quotePrefix="1" applyNumberFormat="1" applyFont="1" applyBorder="1" applyAlignment="1">
      <alignment horizontal="right" vertical="center" wrapText="1"/>
    </xf>
    <xf numFmtId="192" fontId="30" fillId="0" borderId="12" xfId="1" quotePrefix="1" applyNumberFormat="1" applyFont="1" applyBorder="1" applyAlignment="1">
      <alignment horizontal="right" vertical="center" wrapText="1"/>
    </xf>
    <xf numFmtId="193" fontId="30" fillId="0" borderId="27" xfId="1" quotePrefix="1" applyNumberFormat="1" applyFont="1" applyBorder="1" applyAlignment="1">
      <alignment horizontal="right" vertical="center" wrapText="1"/>
    </xf>
    <xf numFmtId="193" fontId="30" fillId="0" borderId="28" xfId="1" quotePrefix="1" applyNumberFormat="1" applyFont="1" applyBorder="1" applyAlignment="1">
      <alignment horizontal="right" vertical="center" wrapText="1"/>
    </xf>
    <xf numFmtId="190" fontId="17" fillId="0" borderId="29" xfId="1" applyNumberFormat="1" applyFont="1" applyBorder="1" applyAlignment="1" applyProtection="1">
      <alignment horizontal="right" vertical="center" wrapText="1"/>
      <protection locked="0"/>
    </xf>
    <xf numFmtId="192" fontId="30" fillId="0" borderId="28" xfId="1" quotePrefix="1" applyNumberFormat="1" applyFont="1" applyBorder="1" applyAlignment="1">
      <alignment horizontal="right" vertical="center" wrapText="1"/>
    </xf>
    <xf numFmtId="193" fontId="21" fillId="0" borderId="30" xfId="1" quotePrefix="1" applyNumberFormat="1" applyFont="1" applyBorder="1" applyAlignment="1">
      <alignment horizontal="right" vertical="center" wrapText="1"/>
    </xf>
    <xf numFmtId="193" fontId="21" fillId="0" borderId="15" xfId="1" quotePrefix="1" applyNumberFormat="1" applyFont="1" applyBorder="1" applyAlignment="1">
      <alignment horizontal="right" vertical="center" wrapText="1"/>
    </xf>
    <xf numFmtId="192" fontId="21" fillId="0" borderId="24" xfId="1" quotePrefix="1" applyNumberFormat="1" applyFont="1" applyBorder="1" applyAlignment="1">
      <alignment horizontal="right" vertical="center" wrapText="1"/>
    </xf>
    <xf numFmtId="200" fontId="6" fillId="0" borderId="24" xfId="1" applyNumberFormat="1" applyFont="1" applyBorder="1" applyAlignment="1" applyProtection="1">
      <alignment horizontal="right" vertical="center" wrapText="1"/>
      <protection locked="0"/>
    </xf>
    <xf numFmtId="193" fontId="30" fillId="0" borderId="31" xfId="1" quotePrefix="1" applyNumberFormat="1" applyFont="1" applyBorder="1" applyAlignment="1">
      <alignment horizontal="right" vertical="center" wrapText="1"/>
    </xf>
    <xf numFmtId="190" fontId="10" fillId="0" borderId="14" xfId="1" quotePrefix="1" applyNumberFormat="1" applyFont="1" applyBorder="1" applyAlignment="1" applyProtection="1">
      <alignment horizontal="right" vertical="center" wrapText="1"/>
      <protection locked="0"/>
    </xf>
    <xf numFmtId="193" fontId="30" fillId="0" borderId="15" xfId="1" quotePrefix="1" applyNumberFormat="1" applyFont="1" applyBorder="1" applyAlignment="1">
      <alignment horizontal="right" vertical="center" wrapText="1"/>
    </xf>
    <xf numFmtId="200" fontId="10" fillId="0" borderId="24" xfId="1" quotePrefix="1" applyNumberFormat="1" applyFont="1" applyBorder="1" applyAlignment="1" applyProtection="1">
      <alignment horizontal="right" vertical="center" wrapText="1"/>
      <protection locked="0"/>
    </xf>
    <xf numFmtId="192" fontId="30" fillId="0" borderId="24" xfId="1" quotePrefix="1" applyNumberFormat="1" applyFont="1" applyBorder="1" applyAlignment="1">
      <alignment horizontal="right" vertical="center" wrapText="1"/>
    </xf>
    <xf numFmtId="193" fontId="21" fillId="0" borderId="9" xfId="1" quotePrefix="1" applyNumberFormat="1" applyFont="1" applyBorder="1" applyAlignment="1">
      <alignment horizontal="right" vertical="center" wrapText="1"/>
    </xf>
    <xf numFmtId="190" fontId="17" fillId="0" borderId="13" xfId="1" applyNumberFormat="1" applyFont="1" applyBorder="1" applyAlignment="1" applyProtection="1">
      <alignment horizontal="right" vertical="center" wrapText="1"/>
      <protection locked="0"/>
    </xf>
    <xf numFmtId="193" fontId="30" fillId="0" borderId="21" xfId="1" quotePrefix="1" applyNumberFormat="1" applyFont="1" applyBorder="1" applyAlignment="1">
      <alignment horizontal="right" vertical="center" wrapText="1"/>
    </xf>
    <xf numFmtId="200" fontId="10" fillId="0" borderId="26" xfId="1" quotePrefix="1" applyNumberFormat="1" applyFont="1" applyBorder="1" applyAlignment="1" applyProtection="1">
      <alignment horizontal="right" vertical="center" wrapText="1"/>
      <protection locked="0"/>
    </xf>
    <xf numFmtId="192" fontId="30" fillId="0" borderId="21" xfId="1" quotePrefix="1" applyNumberFormat="1" applyFont="1" applyBorder="1" applyAlignment="1">
      <alignment horizontal="right" vertical="center" wrapText="1"/>
    </xf>
    <xf numFmtId="0" fontId="7" fillId="0" borderId="23" xfId="0" applyFont="1" applyBorder="1" applyAlignment="1" applyProtection="1">
      <alignment horizontal="right" vertical="center" wrapText="1" shrinkToFit="1"/>
      <protection locked="0"/>
    </xf>
    <xf numFmtId="0" fontId="7" fillId="0" borderId="22" xfId="0" applyFont="1" applyBorder="1" applyAlignment="1" applyProtection="1">
      <alignment horizontal="right" vertical="center" wrapText="1" shrinkToFit="1"/>
      <protection locked="0"/>
    </xf>
    <xf numFmtId="200" fontId="6" fillId="0" borderId="11" xfId="1" quotePrefix="1" applyNumberFormat="1" applyFont="1" applyBorder="1" applyAlignment="1" applyProtection="1">
      <alignment horizontal="right" vertical="center" wrapText="1"/>
      <protection locked="0"/>
    </xf>
    <xf numFmtId="0" fontId="7" fillId="0" borderId="32" xfId="0" applyFont="1" applyBorder="1" applyAlignment="1" applyProtection="1">
      <alignment horizontal="right" vertical="center" wrapText="1" shrinkToFit="1"/>
      <protection locked="0"/>
    </xf>
    <xf numFmtId="200" fontId="6" fillId="0" borderId="3" xfId="0" applyNumberFormat="1" applyFont="1" applyBorder="1" applyAlignment="1" applyProtection="1">
      <alignment horizontal="right" vertical="center" wrapText="1"/>
      <protection locked="0"/>
    </xf>
    <xf numFmtId="190" fontId="6" fillId="0" borderId="3" xfId="1" quotePrefix="1" applyNumberFormat="1" applyFont="1" applyBorder="1" applyAlignment="1" applyProtection="1">
      <alignment horizontal="right" vertical="center" wrapText="1"/>
      <protection locked="0"/>
    </xf>
    <xf numFmtId="200" fontId="6" fillId="0" borderId="3" xfId="1" quotePrefix="1" applyNumberFormat="1" applyFont="1" applyBorder="1" applyAlignment="1" applyProtection="1">
      <alignment horizontal="right" vertical="center" wrapText="1"/>
      <protection locked="0"/>
    </xf>
    <xf numFmtId="0" fontId="7" fillId="0" borderId="20" xfId="0" applyFont="1" applyBorder="1" applyAlignment="1" applyProtection="1">
      <alignment horizontal="right" vertical="center" wrapText="1" shrinkToFit="1"/>
      <protection locked="0"/>
    </xf>
    <xf numFmtId="0" fontId="7" fillId="0" borderId="11" xfId="0" applyFont="1" applyBorder="1" applyAlignment="1" applyProtection="1">
      <alignment horizontal="right" vertical="center" wrapText="1" shrinkToFit="1"/>
      <protection locked="0"/>
    </xf>
    <xf numFmtId="0" fontId="7" fillId="0" borderId="3" xfId="0" applyFont="1" applyBorder="1" applyAlignment="1" applyProtection="1">
      <alignment horizontal="right" vertical="center" wrapText="1" shrinkToFit="1"/>
      <protection locked="0"/>
    </xf>
    <xf numFmtId="0" fontId="7" fillId="0" borderId="8" xfId="0" applyFont="1" applyBorder="1" applyAlignment="1" applyProtection="1">
      <alignment horizontal="right" vertical="center" wrapText="1" shrinkToFit="1"/>
      <protection locked="0"/>
    </xf>
    <xf numFmtId="0" fontId="7" fillId="0" borderId="18" xfId="0" applyFont="1" applyBorder="1" applyAlignment="1" applyProtection="1">
      <alignment horizontal="right" vertical="center" wrapText="1" shrinkToFit="1"/>
      <protection locked="0"/>
    </xf>
    <xf numFmtId="0" fontId="7" fillId="0" borderId="33" xfId="0" applyFont="1" applyBorder="1" applyAlignment="1" applyProtection="1">
      <alignment horizontal="right" vertical="center" wrapText="1" shrinkToFit="1"/>
      <protection locked="0"/>
    </xf>
    <xf numFmtId="200" fontId="6" fillId="0" borderId="8" xfId="0" applyNumberFormat="1" applyFont="1" applyBorder="1" applyAlignment="1" applyProtection="1">
      <alignment horizontal="right" vertical="center" wrapText="1"/>
      <protection locked="0"/>
    </xf>
    <xf numFmtId="200" fontId="6" fillId="0" borderId="8" xfId="1" quotePrefix="1" applyNumberFormat="1" applyFont="1" applyBorder="1" applyAlignment="1" applyProtection="1">
      <alignment horizontal="right" vertical="center" wrapText="1"/>
      <protection locked="0"/>
    </xf>
    <xf numFmtId="190" fontId="20" fillId="0" borderId="6" xfId="0" applyNumberFormat="1" applyFont="1" applyBorder="1" applyAlignment="1" applyProtection="1">
      <alignment horizontal="left" vertical="center" wrapText="1"/>
      <protection locked="0"/>
    </xf>
    <xf numFmtId="190" fontId="44" fillId="0" borderId="6" xfId="0" applyNumberFormat="1" applyFont="1" applyBorder="1" applyAlignment="1" applyProtection="1">
      <alignment horizontal="left" vertical="center" wrapText="1"/>
      <protection locked="0"/>
    </xf>
    <xf numFmtId="49" fontId="45" fillId="0" borderId="23" xfId="0" applyNumberFormat="1" applyFont="1" applyBorder="1" applyAlignment="1" applyProtection="1">
      <alignment horizontal="center" vertical="center"/>
      <protection locked="0"/>
    </xf>
    <xf numFmtId="49" fontId="45" fillId="0" borderId="23" xfId="0" applyNumberFormat="1" applyFont="1" applyBorder="1" applyAlignment="1" applyProtection="1">
      <alignment vertical="center"/>
      <protection locked="0"/>
    </xf>
    <xf numFmtId="49" fontId="46" fillId="0" borderId="23" xfId="0" applyNumberFormat="1" applyFont="1" applyBorder="1" applyAlignment="1" applyProtection="1">
      <alignment horizontal="center" vertical="center"/>
      <protection locked="0"/>
    </xf>
    <xf numFmtId="191" fontId="47" fillId="0" borderId="11" xfId="0" applyNumberFormat="1" applyFont="1" applyBorder="1" applyAlignment="1" applyProtection="1">
      <alignment horizontal="right" vertical="center" wrapText="1"/>
      <protection locked="0"/>
    </xf>
    <xf numFmtId="193" fontId="47" fillId="0" borderId="23" xfId="0" applyNumberFormat="1" applyFont="1" applyBorder="1" applyAlignment="1" applyProtection="1">
      <alignment horizontal="right" vertical="center" wrapText="1"/>
      <protection locked="0"/>
    </xf>
    <xf numFmtId="193" fontId="47" fillId="0" borderId="22" xfId="0" applyNumberFormat="1" applyFont="1" applyBorder="1" applyAlignment="1" applyProtection="1">
      <alignment horizontal="right" vertical="center" wrapText="1"/>
      <protection locked="0"/>
    </xf>
    <xf numFmtId="200" fontId="47" fillId="0" borderId="11" xfId="0" applyNumberFormat="1" applyFont="1" applyBorder="1" applyAlignment="1" applyProtection="1">
      <alignment horizontal="right" vertical="center" wrapText="1"/>
      <protection locked="0"/>
    </xf>
    <xf numFmtId="190" fontId="47" fillId="0" borderId="11" xfId="1" applyNumberFormat="1" applyFont="1" applyBorder="1" applyAlignment="1" applyProtection="1">
      <alignment horizontal="right" vertical="center" wrapText="1"/>
      <protection locked="0"/>
    </xf>
    <xf numFmtId="193" fontId="47" fillId="0" borderId="6" xfId="1" quotePrefix="1" applyNumberFormat="1" applyFont="1" applyBorder="1" applyAlignment="1">
      <alignment horizontal="right" vertical="center" wrapText="1"/>
    </xf>
    <xf numFmtId="190" fontId="47" fillId="0" borderId="11" xfId="1" quotePrefix="1" applyNumberFormat="1" applyFont="1" applyBorder="1" applyAlignment="1" applyProtection="1">
      <alignment horizontal="right" vertical="center" wrapText="1"/>
      <protection locked="0"/>
    </xf>
    <xf numFmtId="193" fontId="47" fillId="0" borderId="22" xfId="1" quotePrefix="1" applyNumberFormat="1" applyFont="1" applyBorder="1" applyAlignment="1">
      <alignment horizontal="right" vertical="center" wrapText="1"/>
    </xf>
    <xf numFmtId="200" fontId="47" fillId="0" borderId="12" xfId="1" quotePrefix="1" applyNumberFormat="1" applyFont="1" applyBorder="1" applyAlignment="1" applyProtection="1">
      <alignment horizontal="right" vertical="center" wrapText="1"/>
      <protection locked="0"/>
    </xf>
    <xf numFmtId="192" fontId="47" fillId="0" borderId="12" xfId="1" quotePrefix="1" applyNumberFormat="1" applyFont="1" applyBorder="1" applyAlignment="1">
      <alignment horizontal="right" vertical="center" wrapText="1"/>
    </xf>
    <xf numFmtId="189" fontId="47" fillId="0" borderId="0" xfId="0" applyNumberFormat="1" applyFont="1" applyAlignment="1" applyProtection="1">
      <alignment horizontal="right" vertical="center" wrapText="1"/>
      <protection locked="0"/>
    </xf>
    <xf numFmtId="0" fontId="46" fillId="0" borderId="0" xfId="0" applyFont="1" applyProtection="1">
      <protection locked="0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49" fontId="46" fillId="0" borderId="0" xfId="0" applyNumberFormat="1" applyFont="1" applyAlignment="1" applyProtection="1">
      <alignment horizontal="center" vertical="center"/>
      <protection locked="0"/>
    </xf>
    <xf numFmtId="190" fontId="20" fillId="0" borderId="0" xfId="0" applyNumberFormat="1" applyFont="1" applyAlignment="1" applyProtection="1">
      <alignment horizontal="left" vertical="center" wrapText="1"/>
      <protection locked="0"/>
    </xf>
    <xf numFmtId="0" fontId="47" fillId="0" borderId="0" xfId="0" applyFont="1" applyAlignment="1" applyProtection="1">
      <alignment horizontal="right"/>
      <protection locked="0"/>
    </xf>
    <xf numFmtId="0" fontId="49" fillId="0" borderId="0" xfId="0" applyFont="1" applyProtection="1">
      <protection locked="0"/>
    </xf>
    <xf numFmtId="49" fontId="45" fillId="3" borderId="23" xfId="0" applyNumberFormat="1" applyFont="1" applyFill="1" applyBorder="1" applyAlignment="1" applyProtection="1">
      <alignment vertical="center"/>
      <protection locked="0"/>
    </xf>
    <xf numFmtId="206" fontId="47" fillId="0" borderId="11" xfId="0" applyNumberFormat="1" applyFont="1" applyBorder="1" applyAlignment="1" applyProtection="1">
      <alignment horizontal="right" vertical="center" wrapText="1"/>
      <protection locked="0"/>
    </xf>
    <xf numFmtId="219" fontId="47" fillId="0" borderId="23" xfId="0" applyNumberFormat="1" applyFont="1" applyBorder="1" applyAlignment="1" applyProtection="1">
      <alignment horizontal="right" vertical="center" wrapText="1"/>
      <protection locked="0"/>
    </xf>
    <xf numFmtId="217" fontId="47" fillId="0" borderId="22" xfId="0" applyNumberFormat="1" applyFont="1" applyBorder="1" applyAlignment="1" applyProtection="1">
      <alignment horizontal="right" vertical="center" wrapText="1"/>
      <protection locked="0"/>
    </xf>
    <xf numFmtId="200" fontId="47" fillId="0" borderId="12" xfId="1" applyNumberFormat="1" applyFont="1" applyBorder="1" applyAlignment="1" applyProtection="1">
      <alignment horizontal="righ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208" fontId="47" fillId="0" borderId="11" xfId="0" applyNumberFormat="1" applyFont="1" applyBorder="1" applyAlignment="1" applyProtection="1">
      <alignment horizontal="right" vertical="center" wrapText="1"/>
      <protection locked="0"/>
    </xf>
    <xf numFmtId="206" fontId="47" fillId="0" borderId="23" xfId="0" applyNumberFormat="1" applyFont="1" applyBorder="1" applyAlignment="1" applyProtection="1">
      <alignment horizontal="right" vertical="center" wrapText="1"/>
      <protection locked="0"/>
    </xf>
    <xf numFmtId="0" fontId="50" fillId="0" borderId="0" xfId="0" applyFont="1" applyProtection="1">
      <protection locked="0"/>
    </xf>
    <xf numFmtId="0" fontId="20" fillId="0" borderId="0" xfId="0" applyFont="1" applyAlignment="1" applyProtection="1">
      <alignment horizontal="left" vertical="center" wrapText="1"/>
      <protection locked="0"/>
    </xf>
    <xf numFmtId="49" fontId="15" fillId="0" borderId="23" xfId="0" applyNumberFormat="1" applyFont="1" applyBorder="1" applyAlignment="1" applyProtection="1">
      <alignment horizontal="center" vertical="center" readingOrder="1"/>
      <protection locked="0"/>
    </xf>
    <xf numFmtId="222" fontId="47" fillId="0" borderId="11" xfId="0" applyNumberFormat="1" applyFont="1" applyBorder="1" applyAlignment="1" applyProtection="1">
      <alignment horizontal="right" vertical="center" wrapText="1"/>
      <protection locked="0"/>
    </xf>
    <xf numFmtId="220" fontId="47" fillId="0" borderId="23" xfId="0" applyNumberFormat="1" applyFont="1" applyBorder="1" applyAlignment="1" applyProtection="1">
      <alignment horizontal="right" vertical="center" wrapText="1"/>
      <protection locked="0"/>
    </xf>
    <xf numFmtId="190" fontId="47" fillId="0" borderId="8" xfId="1" quotePrefix="1" applyNumberFormat="1" applyFont="1" applyBorder="1" applyAlignment="1" applyProtection="1">
      <alignment horizontal="right" vertical="center" wrapText="1"/>
      <protection locked="0"/>
    </xf>
    <xf numFmtId="200" fontId="46" fillId="0" borderId="11" xfId="0" applyNumberFormat="1" applyFont="1" applyBorder="1" applyAlignment="1" applyProtection="1">
      <alignment horizontal="right" vertical="center" wrapText="1"/>
      <protection locked="0"/>
    </xf>
    <xf numFmtId="221" fontId="46" fillId="0" borderId="23" xfId="0" applyNumberFormat="1" applyFont="1" applyBorder="1" applyAlignment="1" applyProtection="1">
      <alignment horizontal="right" vertical="center" wrapText="1"/>
      <protection locked="0"/>
    </xf>
    <xf numFmtId="217" fontId="46" fillId="0" borderId="22" xfId="0" applyNumberFormat="1" applyFont="1" applyBorder="1" applyAlignment="1" applyProtection="1">
      <alignment horizontal="right" vertical="center" wrapText="1"/>
      <protection locked="0"/>
    </xf>
    <xf numFmtId="49" fontId="51" fillId="4" borderId="23" xfId="0" applyNumberFormat="1" applyFont="1" applyFill="1" applyBorder="1" applyAlignment="1" applyProtection="1">
      <alignment vertical="center"/>
      <protection locked="0"/>
    </xf>
    <xf numFmtId="223" fontId="47" fillId="0" borderId="11" xfId="0" applyNumberFormat="1" applyFont="1" applyBorder="1" applyAlignment="1" applyProtection="1">
      <alignment horizontal="right" vertical="center" wrapText="1"/>
      <protection locked="0"/>
    </xf>
    <xf numFmtId="224" fontId="47" fillId="0" borderId="23" xfId="0" applyNumberFormat="1" applyFont="1" applyBorder="1" applyAlignment="1" applyProtection="1">
      <alignment horizontal="right" vertical="center" wrapText="1"/>
      <protection locked="0"/>
    </xf>
    <xf numFmtId="49" fontId="51" fillId="0" borderId="23" xfId="0" applyNumberFormat="1" applyFont="1" applyBorder="1" applyAlignment="1" applyProtection="1">
      <alignment vertical="center"/>
      <protection locked="0"/>
    </xf>
    <xf numFmtId="193" fontId="21" fillId="0" borderId="34" xfId="0" applyNumberFormat="1" applyFont="1" applyBorder="1" applyAlignment="1">
      <alignment horizontal="right" vertical="center" wrapText="1"/>
    </xf>
    <xf numFmtId="193" fontId="47" fillId="0" borderId="6" xfId="0" applyNumberFormat="1" applyFont="1" applyBorder="1" applyAlignment="1">
      <alignment horizontal="right" vertical="center" wrapText="1"/>
    </xf>
    <xf numFmtId="193" fontId="30" fillId="0" borderId="27" xfId="0" applyNumberFormat="1" applyFont="1" applyBorder="1" applyAlignment="1">
      <alignment horizontal="right" vertical="center" wrapText="1"/>
    </xf>
    <xf numFmtId="193" fontId="21" fillId="0" borderId="17" xfId="0" applyNumberFormat="1" applyFont="1" applyBorder="1" applyAlignment="1">
      <alignment horizontal="right" vertical="center" wrapText="1"/>
    </xf>
    <xf numFmtId="217" fontId="21" fillId="0" borderId="17" xfId="0" applyNumberFormat="1" applyFont="1" applyBorder="1" applyAlignment="1">
      <alignment horizontal="right" vertical="center" wrapText="1"/>
    </xf>
    <xf numFmtId="193" fontId="30" fillId="0" borderId="17" xfId="0" applyNumberFormat="1" applyFont="1" applyBorder="1" applyAlignment="1">
      <alignment horizontal="right" vertical="center" wrapText="1"/>
    </xf>
    <xf numFmtId="10" fontId="10" fillId="0" borderId="25" xfId="0" applyNumberFormat="1" applyFont="1" applyBorder="1" applyAlignment="1">
      <alignment horizontal="right" vertical="center" wrapText="1"/>
    </xf>
    <xf numFmtId="193" fontId="47" fillId="0" borderId="23" xfId="0" applyNumberFormat="1" applyFont="1" applyBorder="1" applyAlignment="1">
      <alignment horizontal="right" vertical="center" wrapText="1"/>
    </xf>
    <xf numFmtId="191" fontId="67" fillId="0" borderId="4" xfId="1" applyNumberFormat="1" applyFont="1" applyBorder="1" applyAlignment="1" applyProtection="1">
      <alignment horizontal="right" vertical="center" wrapText="1"/>
      <protection locked="0"/>
    </xf>
    <xf numFmtId="191" fontId="85" fillId="0" borderId="4" xfId="1" applyNumberFormat="1" applyFont="1" applyBorder="1" applyAlignment="1" applyProtection="1">
      <alignment horizontal="right" vertical="center" wrapText="1"/>
      <protection locked="0"/>
    </xf>
    <xf numFmtId="191" fontId="6" fillId="0" borderId="4" xfId="1" applyNumberFormat="1" applyFont="1" applyBorder="1" applyAlignment="1" applyProtection="1">
      <alignment horizontal="right" vertical="center" wrapText="1"/>
      <protection locked="0"/>
    </xf>
    <xf numFmtId="191" fontId="85" fillId="0" borderId="35" xfId="1" applyNumberFormat="1" applyFont="1" applyBorder="1" applyAlignment="1" applyProtection="1">
      <alignment horizontal="right" vertical="center" wrapText="1"/>
      <protection locked="0"/>
    </xf>
    <xf numFmtId="190" fontId="6" fillId="0" borderId="26" xfId="1" applyNumberFormat="1" applyFont="1" applyBorder="1" applyAlignment="1" applyProtection="1">
      <alignment horizontal="right" vertical="center" wrapText="1"/>
      <protection locked="0"/>
    </xf>
    <xf numFmtId="190" fontId="6" fillId="0" borderId="12" xfId="1" applyNumberFormat="1" applyFont="1" applyBorder="1" applyAlignment="1" applyProtection="1">
      <alignment horizontal="right" vertical="center" wrapText="1"/>
      <protection locked="0"/>
    </xf>
    <xf numFmtId="190" fontId="6" fillId="0" borderId="24" xfId="1" applyNumberFormat="1" applyFont="1" applyBorder="1" applyAlignment="1" applyProtection="1">
      <alignment horizontal="right" vertical="center" wrapText="1"/>
      <protection locked="0"/>
    </xf>
    <xf numFmtId="190" fontId="10" fillId="0" borderId="12" xfId="1" quotePrefix="1" applyNumberFormat="1" applyFont="1" applyBorder="1" applyAlignment="1" applyProtection="1">
      <alignment horizontal="right" vertical="center" wrapText="1"/>
      <protection locked="0"/>
    </xf>
    <xf numFmtId="190" fontId="6" fillId="0" borderId="12" xfId="1" quotePrefix="1" applyNumberFormat="1" applyFont="1" applyBorder="1" applyAlignment="1" applyProtection="1">
      <alignment horizontal="right" vertical="center" wrapText="1"/>
      <protection locked="0"/>
    </xf>
    <xf numFmtId="190" fontId="47" fillId="0" borderId="12" xfId="1" applyNumberFormat="1" applyFont="1" applyBorder="1" applyAlignment="1" applyProtection="1">
      <alignment horizontal="right" vertical="center" wrapText="1"/>
      <protection locked="0"/>
    </xf>
    <xf numFmtId="190" fontId="47" fillId="0" borderId="12" xfId="1" quotePrefix="1" applyNumberFormat="1" applyFont="1" applyBorder="1" applyAlignment="1" applyProtection="1">
      <alignment horizontal="right" vertical="center" wrapText="1"/>
      <protection locked="0"/>
    </xf>
    <xf numFmtId="190" fontId="10" fillId="0" borderId="36" xfId="1" applyNumberFormat="1" applyFont="1" applyBorder="1" applyAlignment="1" applyProtection="1">
      <alignment horizontal="right" vertical="center" wrapText="1"/>
      <protection locked="0"/>
    </xf>
    <xf numFmtId="190" fontId="10" fillId="0" borderId="24" xfId="1" applyNumberFormat="1" applyFont="1" applyBorder="1" applyAlignment="1" applyProtection="1">
      <alignment horizontal="right" vertical="center" wrapText="1"/>
      <protection locked="0"/>
    </xf>
    <xf numFmtId="190" fontId="6" fillId="0" borderId="19" xfId="1" applyNumberFormat="1" applyFont="1" applyBorder="1" applyAlignment="1" applyProtection="1">
      <alignment horizontal="right" vertical="center" wrapText="1"/>
      <protection locked="0"/>
    </xf>
    <xf numFmtId="190" fontId="6" fillId="0" borderId="1" xfId="1" applyNumberFormat="1" applyFont="1" applyBorder="1" applyAlignment="1" applyProtection="1">
      <alignment horizontal="right" vertical="center" wrapText="1"/>
      <protection locked="0"/>
    </xf>
    <xf numFmtId="200" fontId="123" fillId="0" borderId="26" xfId="0" applyNumberFormat="1" applyFont="1" applyBorder="1" applyAlignment="1" applyProtection="1">
      <alignment horizontal="right" vertical="center" wrapText="1"/>
      <protection locked="0"/>
    </xf>
    <xf numFmtId="191" fontId="67" fillId="0" borderId="35" xfId="1" applyNumberFormat="1" applyFont="1" applyBorder="1" applyAlignment="1" applyProtection="1">
      <alignment horizontal="right" vertical="center" wrapText="1"/>
      <protection locked="0"/>
    </xf>
    <xf numFmtId="190" fontId="6" fillId="0" borderId="25" xfId="1" applyNumberFormat="1" applyFont="1" applyBorder="1" applyAlignment="1" applyProtection="1">
      <alignment horizontal="right" vertical="center" wrapText="1"/>
      <protection locked="0"/>
    </xf>
    <xf numFmtId="190" fontId="6" fillId="0" borderId="6" xfId="1" applyNumberFormat="1" applyFont="1" applyBorder="1" applyAlignment="1" applyProtection="1">
      <alignment horizontal="right" vertical="center" wrapText="1"/>
      <protection locked="0"/>
    </xf>
    <xf numFmtId="190" fontId="6" fillId="0" borderId="17" xfId="1" applyNumberFormat="1" applyFont="1" applyBorder="1" applyAlignment="1" applyProtection="1">
      <alignment horizontal="right" vertical="center" wrapText="1"/>
      <protection locked="0"/>
    </xf>
    <xf numFmtId="200" fontId="10" fillId="0" borderId="6" xfId="0" applyNumberFormat="1" applyFont="1" applyBorder="1" applyAlignment="1" applyProtection="1">
      <alignment horizontal="right" vertical="center" wrapText="1"/>
      <protection locked="0"/>
    </xf>
    <xf numFmtId="190" fontId="6" fillId="0" borderId="6" xfId="1" quotePrefix="1" applyNumberFormat="1" applyFont="1" applyBorder="1" applyAlignment="1" applyProtection="1">
      <alignment horizontal="right" vertical="center" wrapText="1"/>
      <protection locked="0"/>
    </xf>
    <xf numFmtId="190" fontId="10" fillId="0" borderId="17" xfId="1" applyNumberFormat="1" applyFont="1" applyBorder="1" applyAlignment="1" applyProtection="1">
      <alignment horizontal="right" vertical="center" wrapText="1"/>
      <protection locked="0"/>
    </xf>
    <xf numFmtId="190" fontId="6" fillId="0" borderId="2" xfId="1" applyNumberFormat="1" applyFont="1" applyBorder="1" applyAlignment="1" applyProtection="1">
      <alignment horizontal="right" vertical="center" wrapText="1"/>
      <protection locked="0"/>
    </xf>
    <xf numFmtId="189" fontId="10" fillId="0" borderId="27" xfId="0" applyNumberFormat="1" applyFont="1" applyBorder="1" applyAlignment="1" applyProtection="1">
      <alignment horizontal="right" vertical="center" wrapText="1"/>
      <protection locked="0"/>
    </xf>
    <xf numFmtId="200" fontId="10" fillId="0" borderId="25" xfId="0" applyNumberFormat="1" applyFont="1" applyBorder="1" applyAlignment="1" applyProtection="1">
      <alignment horizontal="right" vertical="center" wrapText="1"/>
      <protection locked="0"/>
    </xf>
    <xf numFmtId="189" fontId="10" fillId="0" borderId="13" xfId="0" applyNumberFormat="1" applyFont="1" applyBorder="1" applyAlignment="1" applyProtection="1">
      <alignment horizontal="right" vertical="center" wrapText="1"/>
      <protection locked="0"/>
    </xf>
    <xf numFmtId="14" fontId="8" fillId="0" borderId="2" xfId="0" applyNumberFormat="1" applyFont="1" applyBorder="1" applyAlignment="1" applyProtection="1">
      <alignment horizontal="center" wrapText="1"/>
      <protection locked="0"/>
    </xf>
    <xf numFmtId="14" fontId="119" fillId="0" borderId="20" xfId="0" applyNumberFormat="1" applyFont="1" applyBorder="1" applyAlignment="1" applyProtection="1">
      <alignment horizontal="center" wrapText="1"/>
      <protection locked="0"/>
    </xf>
    <xf numFmtId="200" fontId="47" fillId="0" borderId="6" xfId="0" applyNumberFormat="1" applyFont="1" applyBorder="1" applyAlignment="1" applyProtection="1">
      <alignment horizontal="right" vertical="center" wrapText="1"/>
      <protection locked="0"/>
    </xf>
    <xf numFmtId="49" fontId="15" fillId="0" borderId="11" xfId="1" applyNumberFormat="1" applyFont="1" applyBorder="1" applyAlignment="1" applyProtection="1">
      <alignment horizontal="left" vertical="center" wrapText="1"/>
      <protection locked="0"/>
    </xf>
    <xf numFmtId="200" fontId="47" fillId="0" borderId="37" xfId="0" applyNumberFormat="1" applyFont="1" applyBorder="1" applyAlignment="1" applyProtection="1">
      <alignment horizontal="right" vertical="center" wrapText="1"/>
      <protection locked="0"/>
    </xf>
    <xf numFmtId="200" fontId="47" fillId="0" borderId="7" xfId="0" applyNumberFormat="1" applyFont="1" applyBorder="1" applyAlignment="1" applyProtection="1">
      <alignment horizontal="right" vertical="center" wrapText="1"/>
      <protection locked="0"/>
    </xf>
    <xf numFmtId="49" fontId="15" fillId="0" borderId="8" xfId="1" applyNumberFormat="1" applyFont="1" applyBorder="1" applyAlignment="1" applyProtection="1">
      <alignment horizontal="left" vertical="center" wrapText="1"/>
      <protection locked="0"/>
    </xf>
    <xf numFmtId="14" fontId="20" fillId="0" borderId="8" xfId="0" applyNumberFormat="1" applyFont="1" applyBorder="1" applyAlignment="1" applyProtection="1">
      <alignment horizontal="center" vertical="center" wrapText="1"/>
      <protection locked="0"/>
    </xf>
    <xf numFmtId="14" fontId="20" fillId="0" borderId="18" xfId="0" applyNumberFormat="1" applyFont="1" applyBorder="1" applyAlignment="1" applyProtection="1">
      <alignment horizontal="center" vertical="center" wrapText="1"/>
      <protection locked="0"/>
    </xf>
    <xf numFmtId="14" fontId="20" fillId="0" borderId="7" xfId="0" applyNumberFormat="1" applyFont="1" applyBorder="1" applyAlignment="1" applyProtection="1">
      <alignment horizontal="center" vertical="center" wrapText="1"/>
      <protection locked="0"/>
    </xf>
    <xf numFmtId="200" fontId="47" fillId="0" borderId="10" xfId="0" applyNumberFormat="1" applyFont="1" applyBorder="1" applyAlignment="1" applyProtection="1">
      <alignment horizontal="right" vertical="center" wrapText="1"/>
      <protection locked="0"/>
    </xf>
    <xf numFmtId="193" fontId="47" fillId="0" borderId="38" xfId="0" applyNumberFormat="1" applyFont="1" applyBorder="1" applyAlignment="1">
      <alignment horizontal="right" vertical="center" wrapText="1"/>
    </xf>
    <xf numFmtId="200" fontId="47" fillId="0" borderId="25" xfId="0" applyNumberFormat="1" applyFont="1" applyBorder="1" applyAlignment="1" applyProtection="1">
      <alignment horizontal="right" vertical="center" wrapText="1"/>
      <protection locked="0"/>
    </xf>
    <xf numFmtId="49" fontId="15" fillId="0" borderId="39" xfId="1" applyNumberFormat="1" applyFont="1" applyBorder="1" applyAlignment="1" applyProtection="1">
      <alignment horizontal="left" vertical="center" wrapText="1"/>
      <protection locked="0"/>
    </xf>
    <xf numFmtId="200" fontId="47" fillId="0" borderId="14" xfId="0" applyNumberFormat="1" applyFont="1" applyBorder="1" applyAlignment="1" applyProtection="1">
      <alignment horizontal="right" vertical="center" wrapText="1"/>
      <protection locked="0"/>
    </xf>
    <xf numFmtId="200" fontId="47" fillId="0" borderId="17" xfId="0" applyNumberFormat="1" applyFont="1" applyBorder="1" applyAlignment="1" applyProtection="1">
      <alignment horizontal="right" vertical="center" wrapText="1"/>
      <protection locked="0"/>
    </xf>
    <xf numFmtId="200" fontId="53" fillId="0" borderId="11" xfId="0" applyNumberFormat="1" applyFont="1" applyBorder="1" applyAlignment="1" applyProtection="1">
      <alignment horizontal="right" vertical="center" wrapText="1"/>
      <protection locked="0"/>
    </xf>
    <xf numFmtId="193" fontId="53" fillId="0" borderId="23" xfId="0" applyNumberFormat="1" applyFont="1" applyBorder="1" applyAlignment="1">
      <alignment horizontal="right" vertical="center" wrapText="1"/>
    </xf>
    <xf numFmtId="200" fontId="53" fillId="0" borderId="6" xfId="0" applyNumberFormat="1" applyFont="1" applyBorder="1" applyAlignment="1" applyProtection="1">
      <alignment horizontal="right" vertical="center" wrapText="1"/>
      <protection locked="0"/>
    </xf>
    <xf numFmtId="49" fontId="54" fillId="0" borderId="11" xfId="1" applyNumberFormat="1" applyFont="1" applyBorder="1" applyAlignment="1" applyProtection="1">
      <alignment horizontal="left" vertical="center" wrapText="1"/>
      <protection locked="0"/>
    </xf>
    <xf numFmtId="190" fontId="53" fillId="0" borderId="29" xfId="1" applyNumberFormat="1" applyFont="1" applyBorder="1" applyAlignment="1" applyProtection="1">
      <alignment horizontal="right" vertical="center" wrapText="1"/>
      <protection locked="0"/>
    </xf>
    <xf numFmtId="193" fontId="53" fillId="0" borderId="35" xfId="0" applyNumberFormat="1" applyFont="1" applyBorder="1" applyAlignment="1">
      <alignment horizontal="right" vertical="center" wrapText="1"/>
    </xf>
    <xf numFmtId="200" fontId="53" fillId="0" borderId="27" xfId="0" applyNumberFormat="1" applyFont="1" applyBorder="1" applyAlignment="1" applyProtection="1">
      <alignment horizontal="right" vertical="center" wrapText="1"/>
      <protection locked="0"/>
    </xf>
    <xf numFmtId="49" fontId="54" fillId="0" borderId="13" xfId="0" applyNumberFormat="1" applyFont="1" applyBorder="1" applyAlignment="1" applyProtection="1">
      <alignment horizontal="left"/>
      <protection locked="0"/>
    </xf>
    <xf numFmtId="200" fontId="53" fillId="0" borderId="14" xfId="0" applyNumberFormat="1" applyFont="1" applyBorder="1" applyAlignment="1" applyProtection="1">
      <alignment horizontal="right" vertical="center" wrapText="1"/>
      <protection locked="0"/>
    </xf>
    <xf numFmtId="200" fontId="53" fillId="0" borderId="17" xfId="0" applyNumberFormat="1" applyFont="1" applyBorder="1" applyAlignment="1" applyProtection="1">
      <alignment horizontal="right" vertical="center" wrapText="1"/>
      <protection locked="0"/>
    </xf>
    <xf numFmtId="49" fontId="54" fillId="0" borderId="14" xfId="1" applyNumberFormat="1" applyFont="1" applyBorder="1" applyAlignment="1" applyProtection="1">
      <alignment horizontal="left" vertical="center" wrapText="1"/>
      <protection locked="0"/>
    </xf>
    <xf numFmtId="200" fontId="47" fillId="0" borderId="8" xfId="0" applyNumberFormat="1" applyFont="1" applyBorder="1" applyAlignment="1" applyProtection="1">
      <alignment horizontal="right" vertical="center" wrapText="1"/>
      <protection locked="0"/>
    </xf>
    <xf numFmtId="200" fontId="47" fillId="0" borderId="3" xfId="0" applyNumberFormat="1" applyFont="1" applyBorder="1" applyAlignment="1" applyProtection="1">
      <alignment horizontal="right" vertical="center" wrapText="1"/>
      <protection locked="0"/>
    </xf>
    <xf numFmtId="200" fontId="47" fillId="0" borderId="2" xfId="0" applyNumberFormat="1" applyFont="1" applyBorder="1" applyAlignment="1" applyProtection="1">
      <alignment horizontal="right" vertical="center" wrapText="1"/>
      <protection locked="0"/>
    </xf>
    <xf numFmtId="49" fontId="15" fillId="0" borderId="3" xfId="1" applyNumberFormat="1" applyFont="1" applyBorder="1" applyAlignment="1" applyProtection="1">
      <alignment horizontal="left" vertical="center" wrapText="1"/>
      <protection locked="0"/>
    </xf>
    <xf numFmtId="200" fontId="53" fillId="0" borderId="13" xfId="0" applyNumberFormat="1" applyFont="1" applyBorder="1" applyAlignment="1" applyProtection="1">
      <alignment horizontal="right" vertical="center" wrapText="1"/>
      <protection locked="0"/>
    </xf>
    <xf numFmtId="49" fontId="54" fillId="0" borderId="13" xfId="1" applyNumberFormat="1" applyFont="1" applyBorder="1" applyAlignment="1" applyProtection="1">
      <alignment horizontal="left" vertical="center" wrapText="1"/>
      <protection locked="0"/>
    </xf>
    <xf numFmtId="200" fontId="53" fillId="0" borderId="40" xfId="0" applyNumberFormat="1" applyFont="1" applyBorder="1" applyAlignment="1" applyProtection="1">
      <alignment horizontal="right" vertical="center" wrapText="1"/>
      <protection locked="0"/>
    </xf>
    <xf numFmtId="200" fontId="53" fillId="0" borderId="16" xfId="0" applyNumberFormat="1" applyFont="1" applyBorder="1" applyAlignment="1">
      <alignment horizontal="right" vertical="center" wrapText="1"/>
    </xf>
    <xf numFmtId="200" fontId="53" fillId="0" borderId="25" xfId="0" applyNumberFormat="1" applyFont="1" applyBorder="1" applyAlignment="1" applyProtection="1">
      <alignment horizontal="right" vertical="center" wrapText="1"/>
      <protection locked="0"/>
    </xf>
    <xf numFmtId="49" fontId="54" fillId="0" borderId="10" xfId="1" applyNumberFormat="1" applyFont="1" applyBorder="1" applyAlignment="1" applyProtection="1">
      <alignment horizontal="left" vertical="center" wrapText="1"/>
      <protection locked="0"/>
    </xf>
    <xf numFmtId="189" fontId="15" fillId="0" borderId="0" xfId="0" applyNumberFormat="1" applyFont="1" applyAlignment="1" applyProtection="1">
      <alignment vertical="top"/>
      <protection locked="0"/>
    </xf>
    <xf numFmtId="49" fontId="15" fillId="0" borderId="10" xfId="1" applyNumberFormat="1" applyFont="1" applyBorder="1" applyAlignment="1" applyProtection="1">
      <alignment horizontal="left" vertical="center" wrapText="1"/>
      <protection locked="0"/>
    </xf>
    <xf numFmtId="0" fontId="122" fillId="0" borderId="0" xfId="0" applyFont="1" applyAlignment="1" applyProtection="1">
      <alignment horizontal="center"/>
      <protection locked="0"/>
    </xf>
    <xf numFmtId="0" fontId="122" fillId="0" borderId="0" xfId="0" applyFont="1" applyAlignment="1" applyProtection="1">
      <alignment horizontal="center"/>
      <protection locked="0"/>
    </xf>
    <xf numFmtId="191" fontId="74" fillId="0" borderId="11" xfId="0" applyNumberFormat="1" applyFont="1" applyBorder="1" applyAlignment="1" applyProtection="1">
      <alignment horizontal="right" vertical="center" wrapText="1"/>
      <protection locked="0"/>
    </xf>
    <xf numFmtId="193" fontId="74" fillId="0" borderId="23" xfId="0" applyNumberFormat="1" applyFont="1" applyBorder="1" applyAlignment="1" applyProtection="1">
      <alignment horizontal="right" vertical="center" wrapText="1"/>
      <protection locked="0"/>
    </xf>
    <xf numFmtId="193" fontId="74" fillId="0" borderId="22" xfId="0" applyNumberFormat="1" applyFont="1" applyBorder="1" applyAlignment="1" applyProtection="1">
      <alignment horizontal="right" vertical="center" wrapText="1"/>
      <protection locked="0"/>
    </xf>
    <xf numFmtId="200" fontId="74" fillId="0" borderId="11" xfId="0" applyNumberFormat="1" applyFont="1" applyBorder="1" applyAlignment="1" applyProtection="1">
      <alignment horizontal="right" vertical="center" wrapText="1"/>
      <protection locked="0"/>
    </xf>
    <xf numFmtId="193" fontId="74" fillId="0" borderId="6" xfId="0" applyNumberFormat="1" applyFont="1" applyBorder="1" applyAlignment="1">
      <alignment horizontal="right" vertical="center" wrapText="1"/>
    </xf>
    <xf numFmtId="190" fontId="74" fillId="0" borderId="6" xfId="1" applyNumberFormat="1" applyFont="1" applyBorder="1" applyAlignment="1" applyProtection="1">
      <alignment horizontal="right" vertical="center" wrapText="1"/>
      <protection locked="0"/>
    </xf>
    <xf numFmtId="191" fontId="74" fillId="0" borderId="4" xfId="1" applyNumberFormat="1" applyFont="1" applyBorder="1" applyAlignment="1" applyProtection="1">
      <alignment horizontal="right" vertical="center" wrapText="1"/>
      <protection locked="0"/>
    </xf>
    <xf numFmtId="190" fontId="74" fillId="0" borderId="12" xfId="1" applyNumberFormat="1" applyFont="1" applyBorder="1" applyAlignment="1" applyProtection="1">
      <alignment horizontal="right" vertical="center" wrapText="1"/>
      <protection locked="0"/>
    </xf>
    <xf numFmtId="193" fontId="74" fillId="0" borderId="6" xfId="1" quotePrefix="1" applyNumberFormat="1" applyFont="1" applyBorder="1" applyAlignment="1">
      <alignment horizontal="right" vertical="center" wrapText="1"/>
    </xf>
    <xf numFmtId="190" fontId="74" fillId="0" borderId="11" xfId="1" quotePrefix="1" applyNumberFormat="1" applyFont="1" applyBorder="1" applyAlignment="1" applyProtection="1">
      <alignment horizontal="right" vertical="center" wrapText="1"/>
      <protection locked="0"/>
    </xf>
    <xf numFmtId="193" fontId="74" fillId="0" borderId="22" xfId="1" quotePrefix="1" applyNumberFormat="1" applyFont="1" applyBorder="1" applyAlignment="1">
      <alignment horizontal="right" vertical="center" wrapText="1"/>
    </xf>
    <xf numFmtId="200" fontId="74" fillId="0" borderId="12" xfId="1" quotePrefix="1" applyNumberFormat="1" applyFont="1" applyBorder="1" applyAlignment="1" applyProtection="1">
      <alignment horizontal="right" vertical="center" wrapText="1"/>
      <protection locked="0"/>
    </xf>
    <xf numFmtId="192" fontId="74" fillId="0" borderId="12" xfId="1" quotePrefix="1" applyNumberFormat="1" applyFont="1" applyBorder="1" applyAlignment="1">
      <alignment horizontal="right" vertical="center" wrapText="1"/>
    </xf>
    <xf numFmtId="193" fontId="74" fillId="0" borderId="23" xfId="0" applyNumberFormat="1" applyFont="1" applyBorder="1" applyAlignment="1">
      <alignment horizontal="right" vertical="center" wrapText="1"/>
    </xf>
    <xf numFmtId="200" fontId="74" fillId="0" borderId="6" xfId="0" applyNumberFormat="1" applyFont="1" applyBorder="1" applyAlignment="1" applyProtection="1">
      <alignment horizontal="right" vertical="center" wrapText="1"/>
      <protection locked="0"/>
    </xf>
    <xf numFmtId="49" fontId="124" fillId="0" borderId="11" xfId="1" applyNumberFormat="1" applyFont="1" applyBorder="1" applyAlignment="1" applyProtection="1">
      <alignment horizontal="left" vertical="center" wrapText="1"/>
      <protection locked="0"/>
    </xf>
    <xf numFmtId="208" fontId="74" fillId="0" borderId="11" xfId="0" applyNumberFormat="1" applyFont="1" applyBorder="1" applyAlignment="1" applyProtection="1">
      <alignment horizontal="right" vertical="center" wrapText="1"/>
      <protection locked="0"/>
    </xf>
    <xf numFmtId="206" fontId="74" fillId="0" borderId="23" xfId="0" applyNumberFormat="1" applyFont="1" applyBorder="1" applyAlignment="1" applyProtection="1">
      <alignment horizontal="right" vertical="center" wrapText="1"/>
      <protection locked="0"/>
    </xf>
    <xf numFmtId="190" fontId="74" fillId="0" borderId="6" xfId="1" quotePrefix="1" applyNumberFormat="1" applyFont="1" applyBorder="1" applyAlignment="1" applyProtection="1">
      <alignment horizontal="right" vertical="center" wrapText="1"/>
      <protection locked="0"/>
    </xf>
    <xf numFmtId="190" fontId="74" fillId="0" borderId="12" xfId="1" quotePrefix="1" applyNumberFormat="1" applyFont="1" applyBorder="1" applyAlignment="1" applyProtection="1">
      <alignment horizontal="right" vertical="center" wrapText="1"/>
      <protection locked="0"/>
    </xf>
    <xf numFmtId="190" fontId="74" fillId="0" borderId="11" xfId="1" applyNumberFormat="1" applyFont="1" applyBorder="1" applyAlignment="1" applyProtection="1">
      <alignment horizontal="right" vertical="center" wrapText="1"/>
      <protection locked="0"/>
    </xf>
    <xf numFmtId="49" fontId="45" fillId="0" borderId="0" xfId="0" applyNumberFormat="1" applyFont="1" applyAlignment="1" applyProtection="1">
      <alignment horizontal="center"/>
      <protection locked="0"/>
    </xf>
    <xf numFmtId="49" fontId="45" fillId="0" borderId="0" xfId="0" applyNumberFormat="1" applyFont="1" applyAlignment="1" applyProtection="1">
      <alignment horizontal="center" wrapText="1"/>
      <protection locked="0"/>
    </xf>
    <xf numFmtId="49" fontId="45" fillId="0" borderId="0" xfId="0" applyNumberFormat="1" applyFont="1" applyAlignment="1" applyProtection="1">
      <alignment horizontal="center" vertical="center" wrapText="1"/>
      <protection locked="0"/>
    </xf>
    <xf numFmtId="14" fontId="55" fillId="0" borderId="0" xfId="0" applyNumberFormat="1" applyFont="1" applyAlignment="1" applyProtection="1">
      <alignment horizontal="center"/>
      <protection locked="0"/>
    </xf>
    <xf numFmtId="49" fontId="45" fillId="0" borderId="0" xfId="0" applyNumberFormat="1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horizontal="center"/>
      <protection locked="0"/>
    </xf>
    <xf numFmtId="14" fontId="56" fillId="0" borderId="18" xfId="0" applyNumberFormat="1" applyFont="1" applyBorder="1" applyAlignment="1" applyProtection="1">
      <alignment horizontal="center" vertical="center" wrapText="1"/>
      <protection locked="0"/>
    </xf>
    <xf numFmtId="14" fontId="20" fillId="0" borderId="18" xfId="0" applyNumberFormat="1" applyFont="1" applyBorder="1" applyAlignment="1" applyProtection="1">
      <alignment horizontal="center" vertical="center" textRotation="255" wrapText="1"/>
      <protection locked="0"/>
    </xf>
    <xf numFmtId="49" fontId="20" fillId="0" borderId="18" xfId="0" applyNumberFormat="1" applyFont="1" applyBorder="1" applyAlignment="1" applyProtection="1">
      <alignment horizontal="center" vertical="center" wrapText="1"/>
      <protection locked="0"/>
    </xf>
    <xf numFmtId="49" fontId="45" fillId="0" borderId="16" xfId="0" applyNumberFormat="1" applyFont="1" applyBorder="1" applyAlignment="1" applyProtection="1">
      <alignment horizontal="center" vertical="center"/>
      <protection locked="0"/>
    </xf>
    <xf numFmtId="49" fontId="45" fillId="0" borderId="16" xfId="0" applyNumberFormat="1" applyFont="1" applyBorder="1" applyAlignment="1" applyProtection="1">
      <alignment vertical="center"/>
      <protection locked="0"/>
    </xf>
    <xf numFmtId="49" fontId="46" fillId="0" borderId="16" xfId="0" applyNumberFormat="1" applyFont="1" applyBorder="1" applyAlignment="1" applyProtection="1">
      <alignment horizontal="center" vertical="center"/>
      <protection locked="0"/>
    </xf>
    <xf numFmtId="190" fontId="20" fillId="0" borderId="25" xfId="0" applyNumberFormat="1" applyFont="1" applyBorder="1" applyAlignment="1" applyProtection="1">
      <alignment horizontal="left" vertical="center" wrapText="1"/>
      <protection locked="0"/>
    </xf>
    <xf numFmtId="49" fontId="45" fillId="0" borderId="4" xfId="0" applyNumberFormat="1" applyFont="1" applyBorder="1" applyAlignment="1" applyProtection="1">
      <alignment vertical="center"/>
      <protection locked="0"/>
    </xf>
    <xf numFmtId="190" fontId="20" fillId="0" borderId="17" xfId="0" applyNumberFormat="1" applyFont="1" applyBorder="1" applyAlignment="1" applyProtection="1">
      <alignment horizontal="left" vertical="center" wrapText="1"/>
      <protection locked="0"/>
    </xf>
    <xf numFmtId="49" fontId="46" fillId="0" borderId="4" xfId="0" applyNumberFormat="1" applyFont="1" applyBorder="1" applyAlignment="1" applyProtection="1">
      <alignment horizontal="center" vertical="center"/>
      <protection locked="0"/>
    </xf>
    <xf numFmtId="49" fontId="51" fillId="0" borderId="27" xfId="0" applyNumberFormat="1" applyFont="1" applyBorder="1" applyAlignment="1" applyProtection="1">
      <alignment horizontal="center" vertical="center" textRotation="255"/>
      <protection locked="0"/>
    </xf>
    <xf numFmtId="49" fontId="58" fillId="0" borderId="41" xfId="0" applyNumberFormat="1" applyFont="1" applyBorder="1" applyAlignment="1" applyProtection="1">
      <alignment horizontal="center"/>
      <protection locked="0"/>
    </xf>
    <xf numFmtId="49" fontId="52" fillId="2" borderId="41" xfId="0" applyNumberFormat="1" applyFont="1" applyFill="1" applyBorder="1" applyAlignment="1" applyProtection="1">
      <alignment vertical="center"/>
      <protection locked="0"/>
    </xf>
    <xf numFmtId="49" fontId="56" fillId="2" borderId="41" xfId="0" applyNumberFormat="1" applyFont="1" applyFill="1" applyBorder="1" applyAlignment="1" applyProtection="1">
      <alignment horizontal="center" vertical="center"/>
      <protection locked="0"/>
    </xf>
    <xf numFmtId="49" fontId="58" fillId="0" borderId="41" xfId="0" applyNumberFormat="1" applyFont="1" applyBorder="1" applyAlignment="1" applyProtection="1">
      <alignment horizontal="left"/>
      <protection locked="0"/>
    </xf>
    <xf numFmtId="0" fontId="20" fillId="0" borderId="17" xfId="0" applyFont="1" applyBorder="1" applyAlignment="1" applyProtection="1">
      <alignment horizontal="left" vertical="center" wrapText="1" shrinkToFit="1"/>
      <protection locked="0"/>
    </xf>
    <xf numFmtId="0" fontId="20" fillId="0" borderId="6" xfId="0" applyFont="1" applyBorder="1" applyAlignment="1" applyProtection="1">
      <alignment horizontal="left" vertical="center" wrapText="1" shrinkToFit="1"/>
      <protection locked="0"/>
    </xf>
    <xf numFmtId="49" fontId="45" fillId="0" borderId="18" xfId="0" applyNumberFormat="1" applyFont="1" applyBorder="1" applyAlignment="1" applyProtection="1">
      <alignment horizontal="center" vertical="center"/>
      <protection locked="0"/>
    </xf>
    <xf numFmtId="49" fontId="45" fillId="0" borderId="23" xfId="0" applyNumberFormat="1" applyFont="1" applyBorder="1" applyAlignment="1" applyProtection="1">
      <alignment horizontal="left"/>
      <protection locked="0"/>
    </xf>
    <xf numFmtId="49" fontId="46" fillId="0" borderId="18" xfId="0" applyNumberFormat="1" applyFont="1" applyBorder="1" applyAlignment="1" applyProtection="1">
      <alignment horizontal="center" vertical="center"/>
      <protection locked="0"/>
    </xf>
    <xf numFmtId="49" fontId="45" fillId="0" borderId="23" xfId="0" applyNumberFormat="1" applyFont="1" applyBorder="1" applyAlignment="1" applyProtection="1">
      <alignment horizontal="left" vertical="center"/>
      <protection locked="0"/>
    </xf>
    <xf numFmtId="49" fontId="59" fillId="0" borderId="27" xfId="0" applyNumberFormat="1" applyFont="1" applyBorder="1" applyAlignment="1" applyProtection="1">
      <alignment horizontal="center" vertical="center" textRotation="255"/>
      <protection locked="0"/>
    </xf>
    <xf numFmtId="49" fontId="58" fillId="0" borderId="42" xfId="0" applyNumberFormat="1" applyFont="1" applyBorder="1" applyAlignment="1" applyProtection="1">
      <alignment horizontal="center"/>
      <protection locked="0"/>
    </xf>
    <xf numFmtId="49" fontId="52" fillId="2" borderId="42" xfId="0" applyNumberFormat="1" applyFont="1" applyFill="1" applyBorder="1" applyAlignment="1" applyProtection="1">
      <alignment horizontal="center"/>
      <protection locked="0"/>
    </xf>
    <xf numFmtId="49" fontId="52" fillId="2" borderId="42" xfId="0" applyNumberFormat="1" applyFont="1" applyFill="1" applyBorder="1" applyAlignment="1" applyProtection="1">
      <alignment horizontal="center" vertical="center"/>
      <protection locked="0"/>
    </xf>
    <xf numFmtId="49" fontId="58" fillId="0" borderId="42" xfId="0" applyNumberFormat="1" applyFont="1" applyBorder="1" applyAlignment="1" applyProtection="1">
      <alignment horizontal="left"/>
      <protection locked="0"/>
    </xf>
    <xf numFmtId="49" fontId="53" fillId="0" borderId="25" xfId="0" applyNumberFormat="1" applyFont="1" applyBorder="1" applyAlignment="1" applyProtection="1">
      <alignment horizontal="center"/>
      <protection locked="0"/>
    </xf>
    <xf numFmtId="190" fontId="58" fillId="0" borderId="43" xfId="0" applyNumberFormat="1" applyFont="1" applyBorder="1" applyAlignment="1" applyProtection="1">
      <alignment horizontal="center" vertical="center" wrapText="1"/>
      <protection locked="0"/>
    </xf>
    <xf numFmtId="190" fontId="53" fillId="0" borderId="43" xfId="0" applyNumberFormat="1" applyFont="1" applyBorder="1" applyAlignment="1" applyProtection="1">
      <alignment horizontal="center" vertical="center" wrapText="1"/>
      <protection locked="0"/>
    </xf>
    <xf numFmtId="49" fontId="52" fillId="2" borderId="43" xfId="0" applyNumberFormat="1" applyFont="1" applyFill="1" applyBorder="1" applyAlignment="1" applyProtection="1">
      <alignment horizontal="center"/>
      <protection locked="0"/>
    </xf>
    <xf numFmtId="49" fontId="52" fillId="2" borderId="43" xfId="0" applyNumberFormat="1" applyFont="1" applyFill="1" applyBorder="1" applyAlignment="1" applyProtection="1">
      <alignment horizontal="center" vertical="center"/>
      <protection locked="0"/>
    </xf>
    <xf numFmtId="49" fontId="58" fillId="0" borderId="43" xfId="0" applyNumberFormat="1" applyFont="1" applyBorder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horizontal="center"/>
      <protection locked="0"/>
    </xf>
    <xf numFmtId="49" fontId="20" fillId="0" borderId="0" xfId="0" applyNumberFormat="1" applyFont="1" applyAlignment="1" applyProtection="1">
      <alignment horizontal="left"/>
      <protection locked="0"/>
    </xf>
    <xf numFmtId="49" fontId="20" fillId="0" borderId="0" xfId="0" applyNumberFormat="1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46" fillId="0" borderId="0" xfId="0" applyFont="1" applyAlignment="1" applyProtection="1">
      <alignment horizontal="center"/>
      <protection locked="0"/>
    </xf>
    <xf numFmtId="49" fontId="49" fillId="0" borderId="0" xfId="0" applyNumberFormat="1" applyFont="1" applyAlignment="1" applyProtection="1">
      <alignment horizontal="left"/>
      <protection locked="0"/>
    </xf>
    <xf numFmtId="190" fontId="128" fillId="0" borderId="6" xfId="0" applyNumberFormat="1" applyFont="1" applyBorder="1" applyAlignment="1" applyProtection="1">
      <alignment horizontal="center"/>
      <protection locked="0"/>
    </xf>
    <xf numFmtId="0" fontId="129" fillId="0" borderId="12" xfId="0" applyFont="1" applyBorder="1" applyAlignment="1">
      <alignment horizontal="center"/>
    </xf>
    <xf numFmtId="49" fontId="15" fillId="0" borderId="38" xfId="0" applyNumberFormat="1" applyFont="1" applyBorder="1" applyAlignment="1" applyProtection="1">
      <alignment horizontal="center" vertical="center" wrapText="1"/>
      <protection locked="0"/>
    </xf>
    <xf numFmtId="49" fontId="15" fillId="0" borderId="47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49" fontId="15" fillId="0" borderId="18" xfId="0" applyNumberFormat="1" applyFont="1" applyBorder="1" applyAlignment="1" applyProtection="1">
      <alignment horizontal="center" vertical="center" wrapText="1" readingOrder="1"/>
      <protection locked="0"/>
    </xf>
    <xf numFmtId="49" fontId="15" fillId="0" borderId="47" xfId="0" applyNumberFormat="1" applyFont="1" applyBorder="1" applyAlignment="1" applyProtection="1">
      <alignment horizontal="center" vertical="center" wrapText="1" readingOrder="1"/>
      <protection locked="0"/>
    </xf>
    <xf numFmtId="49" fontId="15" fillId="0" borderId="4" xfId="0" applyNumberFormat="1" applyFont="1" applyBorder="1" applyAlignment="1" applyProtection="1">
      <alignment horizontal="center" vertical="center" wrapText="1" readingOrder="1"/>
      <protection locked="0"/>
    </xf>
    <xf numFmtId="49" fontId="45" fillId="0" borderId="38" xfId="0" applyNumberFormat="1" applyFont="1" applyBorder="1" applyAlignment="1" applyProtection="1">
      <alignment horizontal="center" vertical="center"/>
      <protection locked="0"/>
    </xf>
    <xf numFmtId="49" fontId="45" fillId="0" borderId="47" xfId="0" applyNumberFormat="1" applyFont="1" applyBorder="1" applyAlignment="1" applyProtection="1">
      <alignment horizontal="center" vertical="center"/>
      <protection locked="0"/>
    </xf>
    <xf numFmtId="49" fontId="45" fillId="0" borderId="4" xfId="0" applyNumberFormat="1" applyFont="1" applyBorder="1" applyAlignment="1" applyProtection="1">
      <alignment horizontal="center" vertical="center"/>
      <protection locked="0"/>
    </xf>
    <xf numFmtId="49" fontId="15" fillId="0" borderId="47" xfId="0" applyNumberFormat="1" applyFont="1" applyBorder="1" applyAlignment="1" applyProtection="1">
      <alignment horizontal="center" vertical="center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49" fontId="86" fillId="0" borderId="6" xfId="0" applyNumberFormat="1" applyFont="1" applyBorder="1" applyAlignment="1" applyProtection="1">
      <alignment horizontal="center" vertical="center" wrapText="1"/>
      <protection locked="0"/>
    </xf>
    <xf numFmtId="0" fontId="130" fillId="0" borderId="12" xfId="0" applyFont="1" applyBorder="1" applyAlignment="1">
      <alignment horizontal="center" vertical="center"/>
    </xf>
    <xf numFmtId="0" fontId="15" fillId="0" borderId="51" xfId="0" applyFont="1" applyBorder="1" applyAlignment="1" applyProtection="1">
      <alignment horizontal="right"/>
      <protection locked="0"/>
    </xf>
    <xf numFmtId="0" fontId="3" fillId="0" borderId="51" xfId="0" applyFont="1" applyBorder="1" applyAlignment="1" applyProtection="1">
      <alignment horizontal="left"/>
      <protection locked="0"/>
    </xf>
    <xf numFmtId="49" fontId="15" fillId="0" borderId="23" xfId="0" applyNumberFormat="1" applyFont="1" applyBorder="1" applyAlignment="1" applyProtection="1">
      <alignment horizontal="center" vertical="center" readingOrder="1"/>
      <protection locked="0"/>
    </xf>
    <xf numFmtId="0" fontId="3" fillId="0" borderId="0" xfId="0" applyFont="1" applyAlignment="1" applyProtection="1">
      <alignment horizontal="left"/>
      <protection locked="0"/>
    </xf>
    <xf numFmtId="0" fontId="119" fillId="0" borderId="46" xfId="0" applyFont="1" applyBorder="1" applyAlignment="1" applyProtection="1">
      <alignment horizontal="left"/>
      <protection locked="0"/>
    </xf>
    <xf numFmtId="0" fontId="130" fillId="0" borderId="46" xfId="0" applyFont="1" applyBorder="1" applyAlignment="1">
      <alignment horizontal="left"/>
    </xf>
    <xf numFmtId="0" fontId="108" fillId="0" borderId="0" xfId="0" applyFont="1" applyAlignment="1" applyProtection="1">
      <alignment horizontal="center" vertical="center" wrapText="1" shrinkToFit="1"/>
      <protection locked="0"/>
    </xf>
    <xf numFmtId="0" fontId="76" fillId="0" borderId="0" xfId="0" applyFont="1" applyAlignment="1">
      <alignment horizontal="center" vertical="center"/>
    </xf>
    <xf numFmtId="202" fontId="131" fillId="0" borderId="18" xfId="0" applyNumberFormat="1" applyFont="1" applyBorder="1" applyAlignment="1" applyProtection="1">
      <alignment horizontal="center" vertical="center"/>
      <protection locked="0"/>
    </xf>
    <xf numFmtId="0" fontId="130" fillId="0" borderId="47" xfId="0" applyFont="1" applyBorder="1"/>
    <xf numFmtId="0" fontId="130" fillId="0" borderId="4" xfId="0" applyFont="1" applyBorder="1"/>
    <xf numFmtId="0" fontId="56" fillId="0" borderId="6" xfId="0" applyFont="1" applyBorder="1" applyAlignment="1" applyProtection="1">
      <alignment horizontal="center" vertical="center" wrapText="1" shrinkToFit="1"/>
      <protection locked="0"/>
    </xf>
    <xf numFmtId="0" fontId="0" fillId="0" borderId="48" xfId="0" applyBorder="1" applyAlignment="1">
      <alignment horizontal="center" vertical="center"/>
    </xf>
    <xf numFmtId="49" fontId="28" fillId="0" borderId="40" xfId="0" applyNumberFormat="1" applyFont="1" applyBorder="1" applyAlignment="1" applyProtection="1">
      <alignment horizontal="left"/>
      <protection locked="0"/>
    </xf>
    <xf numFmtId="0" fontId="0" fillId="0" borderId="43" xfId="0" applyBorder="1" applyAlignment="1">
      <alignment horizontal="left"/>
    </xf>
    <xf numFmtId="0" fontId="0" fillId="0" borderId="50" xfId="0" applyBorder="1" applyAlignment="1">
      <alignment horizontal="left"/>
    </xf>
    <xf numFmtId="0" fontId="8" fillId="0" borderId="0" xfId="0" applyFont="1" applyAlignment="1" applyProtection="1">
      <alignment horizontal="left" vertical="top" wrapText="1"/>
      <protection locked="0"/>
    </xf>
    <xf numFmtId="49" fontId="45" fillId="0" borderId="18" xfId="0" applyNumberFormat="1" applyFont="1" applyBorder="1" applyAlignment="1" applyProtection="1">
      <alignment horizontal="center" vertical="center"/>
      <protection locked="0"/>
    </xf>
    <xf numFmtId="0" fontId="0" fillId="0" borderId="4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56" fillId="0" borderId="38" xfId="0" applyNumberFormat="1" applyFont="1" applyBorder="1" applyAlignment="1" applyProtection="1">
      <alignment horizontal="center" vertical="center" textRotation="255" wrapText="1"/>
      <protection locked="0"/>
    </xf>
    <xf numFmtId="49" fontId="56" fillId="0" borderId="47" xfId="0" applyNumberFormat="1" applyFont="1" applyBorder="1" applyAlignment="1" applyProtection="1">
      <alignment horizontal="center" vertical="center" textRotation="255" wrapText="1"/>
      <protection locked="0"/>
    </xf>
    <xf numFmtId="49" fontId="57" fillId="0" borderId="47" xfId="0" applyNumberFormat="1" applyFont="1" applyBorder="1" applyAlignment="1" applyProtection="1">
      <alignment horizontal="center" vertical="center" textRotation="255"/>
      <protection locked="0"/>
    </xf>
    <xf numFmtId="49" fontId="57" fillId="0" borderId="49" xfId="0" applyNumberFormat="1" applyFont="1" applyBorder="1" applyAlignment="1" applyProtection="1">
      <alignment horizontal="center" vertical="center" textRotation="255"/>
      <protection locked="0"/>
    </xf>
    <xf numFmtId="49" fontId="29" fillId="0" borderId="29" xfId="0" applyNumberFormat="1" applyFont="1" applyBorder="1" applyAlignment="1" applyProtection="1">
      <alignment horizontal="left"/>
      <protection locked="0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49" fontId="15" fillId="0" borderId="23" xfId="0" applyNumberFormat="1" applyFont="1" applyBorder="1" applyAlignment="1" applyProtection="1">
      <alignment horizontal="center" vertical="center" wrapText="1" readingOrder="1"/>
      <protection locked="0"/>
    </xf>
    <xf numFmtId="0" fontId="0" fillId="0" borderId="23" xfId="0" applyBorder="1" applyAlignment="1">
      <alignment horizontal="center" vertical="center" readingOrder="1"/>
    </xf>
    <xf numFmtId="49" fontId="56" fillId="0" borderId="38" xfId="0" applyNumberFormat="1" applyFont="1" applyBorder="1" applyAlignment="1" applyProtection="1">
      <alignment horizontal="center" vertical="center" textRotation="255"/>
      <protection locked="0"/>
    </xf>
    <xf numFmtId="49" fontId="56" fillId="0" borderId="47" xfId="0" applyNumberFormat="1" applyFont="1" applyBorder="1" applyAlignment="1" applyProtection="1">
      <alignment horizontal="center" vertical="center" textRotation="255"/>
      <protection locked="0"/>
    </xf>
    <xf numFmtId="49" fontId="15" fillId="0" borderId="18" xfId="0" applyNumberFormat="1" applyFont="1" applyBorder="1" applyAlignment="1" applyProtection="1">
      <alignment horizontal="center" vertical="center" readingOrder="1"/>
      <protection locked="0"/>
    </xf>
    <xf numFmtId="0" fontId="0" fillId="0" borderId="47" xfId="0" applyBorder="1" applyAlignment="1">
      <alignment horizontal="center" vertical="center" readingOrder="1"/>
    </xf>
    <xf numFmtId="0" fontId="22" fillId="0" borderId="20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>
      <alignment horizontal="center"/>
    </xf>
    <xf numFmtId="0" fontId="22" fillId="0" borderId="23" xfId="0" applyFont="1" applyBorder="1" applyAlignment="1" applyProtection="1">
      <alignment horizontal="left" vertical="center" wrapText="1" indent="2"/>
      <protection locked="0"/>
    </xf>
    <xf numFmtId="0" fontId="0" fillId="0" borderId="23" xfId="0" applyBorder="1" applyAlignment="1">
      <alignment horizontal="left" vertical="center" indent="2"/>
    </xf>
    <xf numFmtId="0" fontId="22" fillId="0" borderId="6" xfId="0" applyFont="1" applyBorder="1" applyAlignment="1" applyProtection="1">
      <alignment horizontal="left" vertical="center" wrapText="1" indent="2"/>
      <protection locked="0"/>
    </xf>
    <xf numFmtId="0" fontId="0" fillId="0" borderId="45" xfId="0" applyBorder="1" applyAlignment="1">
      <alignment horizontal="left" vertical="center" indent="2"/>
    </xf>
    <xf numFmtId="0" fontId="0" fillId="0" borderId="12" xfId="0" applyBorder="1" applyAlignment="1">
      <alignment horizontal="left" vertical="center" indent="2"/>
    </xf>
    <xf numFmtId="0" fontId="14" fillId="0" borderId="46" xfId="0" applyFont="1" applyBorder="1" applyAlignment="1" applyProtection="1">
      <alignment horizontal="center" vertical="center"/>
      <protection locked="0"/>
    </xf>
    <xf numFmtId="0" fontId="0" fillId="0" borderId="46" xfId="0" applyBorder="1" applyAlignment="1">
      <alignment horizontal="center" vertical="center"/>
    </xf>
    <xf numFmtId="0" fontId="8" fillId="0" borderId="0" xfId="0" applyFont="1" applyAlignment="1" applyProtection="1">
      <alignment vertical="center" wrapText="1"/>
      <protection locked="0"/>
    </xf>
    <xf numFmtId="0" fontId="0" fillId="0" borderId="0" xfId="0"/>
    <xf numFmtId="202" fontId="125" fillId="0" borderId="0" xfId="0" applyNumberFormat="1" applyFont="1" applyAlignment="1" applyProtection="1">
      <alignment horizontal="center" vertical="center"/>
      <protection locked="0"/>
    </xf>
    <xf numFmtId="202" fontId="125" fillId="0" borderId="0" xfId="0" applyNumberFormat="1" applyFont="1" applyAlignment="1">
      <alignment horizontal="center" vertical="center"/>
    </xf>
    <xf numFmtId="0" fontId="8" fillId="0" borderId="0" xfId="0" applyFont="1" applyAlignment="1" applyProtection="1">
      <alignment horizontal="left" vertical="center" wrapText="1"/>
      <protection locked="0"/>
    </xf>
    <xf numFmtId="0" fontId="119" fillId="0" borderId="0" xfId="0" applyFont="1" applyAlignment="1" applyProtection="1">
      <alignment horizontal="left" vertical="center" wrapText="1"/>
      <protection locked="0"/>
    </xf>
    <xf numFmtId="0" fontId="126" fillId="0" borderId="0" xfId="0" applyFont="1" applyProtection="1">
      <protection locked="0"/>
    </xf>
    <xf numFmtId="0" fontId="127" fillId="0" borderId="0" xfId="0" applyFont="1"/>
    <xf numFmtId="0" fontId="20" fillId="0" borderId="0" xfId="0" applyFont="1" applyProtection="1">
      <protection locked="0"/>
    </xf>
    <xf numFmtId="0" fontId="0" fillId="0" borderId="0" xfId="0" applyProtection="1">
      <protection locked="0"/>
    </xf>
    <xf numFmtId="49" fontId="28" fillId="0" borderId="29" xfId="0" applyNumberFormat="1" applyFont="1" applyBorder="1" applyAlignment="1" applyProtection="1">
      <alignment horizontal="left"/>
      <protection locked="0"/>
    </xf>
  </cellXfs>
  <cellStyles count="2">
    <cellStyle name="一般" xfId="0" builtinId="0"/>
    <cellStyle name="千分位" xfId="1" builtinId="3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H213"/>
  <sheetViews>
    <sheetView tabSelected="1" topLeftCell="A11" zoomScale="50" zoomScaleNormal="50" workbookViewId="0">
      <selection activeCell="C28" sqref="A28:IV28"/>
    </sheetView>
  </sheetViews>
  <sheetFormatPr defaultRowHeight="27.75" x14ac:dyDescent="0.4"/>
  <cols>
    <col min="1" max="1" width="5.875" style="436" customWidth="1"/>
    <col min="2" max="2" width="8.25" style="436" customWidth="1"/>
    <col min="3" max="3" width="5.125" style="436" customWidth="1"/>
    <col min="4" max="4" width="13.375" style="436" hidden="1" customWidth="1"/>
    <col min="5" max="5" width="17.625" style="440" customWidth="1"/>
    <col min="6" max="6" width="27.625" style="441" customWidth="1"/>
    <col min="7" max="7" width="17.5" style="8" customWidth="1"/>
    <col min="8" max="8" width="15" style="8" customWidth="1"/>
    <col min="9" max="9" width="14.125" style="8" customWidth="1"/>
    <col min="10" max="10" width="19.25" style="7" customWidth="1"/>
    <col min="11" max="11" width="22.375" style="7" customWidth="1"/>
    <col min="12" max="12" width="20.5" style="7" customWidth="1"/>
    <col min="13" max="13" width="19.5" style="45" customWidth="1"/>
    <col min="14" max="14" width="23" style="45" customWidth="1"/>
    <col min="15" max="15" width="27.875" style="45" bestFit="1" customWidth="1"/>
    <col min="16" max="16" width="21.25" style="45" customWidth="1"/>
    <col min="17" max="17" width="20.625" style="45" customWidth="1"/>
    <col min="18" max="18" width="18.25" style="45" customWidth="1"/>
    <col min="19" max="19" width="19.625" style="45" customWidth="1"/>
    <col min="20" max="20" width="21.125" style="45" customWidth="1"/>
    <col min="21" max="21" width="22.5" style="88" customWidth="1"/>
    <col min="22" max="22" width="22.5" style="135" customWidth="1"/>
    <col min="23" max="23" width="22.5" style="136" customWidth="1"/>
    <col min="24" max="24" width="15.625" style="89" customWidth="1"/>
    <col min="25" max="25" width="11.375" style="89" customWidth="1"/>
    <col min="26" max="26" width="9.5" style="89" customWidth="1"/>
    <col min="27" max="27" width="17.375" style="95" customWidth="1"/>
    <col min="28" max="28" width="26.375" style="90" customWidth="1"/>
    <col min="29" max="29" width="34.5" style="90" customWidth="1"/>
    <col min="30" max="39" width="15" style="90" customWidth="1"/>
    <col min="40" max="40" width="18.25" style="182" customWidth="1"/>
    <col min="41" max="41" width="41" style="154" customWidth="1"/>
    <col min="42" max="42" width="31.875" style="154" customWidth="1"/>
    <col min="43" max="43" width="9.375" style="154" customWidth="1"/>
    <col min="44" max="44" width="4.625" style="154" customWidth="1"/>
    <col min="45" max="45" width="24.5" style="154" customWidth="1"/>
    <col min="46" max="46" width="9.375" style="154" customWidth="1"/>
    <col min="47" max="47" width="21.625" style="154" customWidth="1"/>
    <col min="48" max="48" width="21.25" style="154" customWidth="1"/>
    <col min="49" max="49" width="18.625" style="154" customWidth="1"/>
    <col min="50" max="50" width="20.25" style="154" customWidth="1"/>
    <col min="51" max="51" width="19.375" style="154" customWidth="1"/>
    <col min="52" max="52" width="18.125" style="154" customWidth="1"/>
    <col min="53" max="53" width="9.875" style="154" customWidth="1"/>
    <col min="54" max="54" width="20.25" style="154" customWidth="1"/>
    <col min="55" max="55" width="15" style="154" customWidth="1"/>
    <col min="56" max="56" width="24.5" style="155" customWidth="1"/>
    <col min="57" max="57" width="9.875" style="154" customWidth="1"/>
    <col min="58" max="58" width="20.25" style="154" customWidth="1"/>
    <col min="59" max="59" width="32.25" style="154" customWidth="1"/>
    <col min="60" max="60" width="18.5" style="190" customWidth="1"/>
    <col min="61" max="61" width="9" style="192" customWidth="1"/>
    <col min="62" max="62" width="20.25" style="192" bestFit="1" customWidth="1"/>
    <col min="63" max="63" width="9" style="60" customWidth="1"/>
    <col min="64" max="64" width="17.25" style="60" customWidth="1"/>
    <col min="65" max="71" width="9" style="158" customWidth="1"/>
    <col min="72" max="81" width="9" style="158"/>
    <col min="82" max="136" width="9" style="60"/>
    <col min="137" max="16384" width="9" style="6"/>
  </cols>
  <sheetData>
    <row r="1" spans="1:138" s="210" customFormat="1" ht="42.75" hidden="1" x14ac:dyDescent="0.4">
      <c r="A1" s="436"/>
      <c r="B1" s="436"/>
      <c r="C1" s="436"/>
      <c r="D1" s="437" t="s">
        <v>205</v>
      </c>
      <c r="E1" s="438"/>
      <c r="F1" s="439" t="s">
        <v>53</v>
      </c>
      <c r="G1" s="206"/>
      <c r="H1" s="206"/>
      <c r="I1" s="206"/>
      <c r="J1" s="207"/>
      <c r="K1" s="208" t="s">
        <v>138</v>
      </c>
      <c r="L1" s="209" t="s">
        <v>147</v>
      </c>
      <c r="N1" s="209" t="s">
        <v>139</v>
      </c>
      <c r="U1" s="211"/>
      <c r="V1" s="212"/>
      <c r="W1" s="213"/>
      <c r="AA1" s="214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7"/>
      <c r="BE1" s="216"/>
      <c r="BF1" s="216"/>
      <c r="BG1" s="216"/>
      <c r="BH1" s="215"/>
    </row>
    <row r="2" spans="1:138" ht="48" customHeight="1" x14ac:dyDescent="0.25">
      <c r="A2" s="2"/>
      <c r="B2" s="2"/>
      <c r="C2" s="2"/>
      <c r="D2" s="2"/>
      <c r="E2" s="3"/>
      <c r="F2" s="2"/>
      <c r="G2" s="4"/>
      <c r="H2" s="4"/>
      <c r="I2" s="4"/>
      <c r="J2" s="536" t="s">
        <v>174</v>
      </c>
      <c r="K2" s="537"/>
      <c r="L2" s="537"/>
      <c r="M2" s="537"/>
      <c r="N2" s="537"/>
      <c r="O2" s="537"/>
      <c r="P2" s="537"/>
      <c r="Q2" s="5"/>
      <c r="R2" s="2"/>
      <c r="S2" s="2"/>
      <c r="T2" s="2"/>
      <c r="U2" s="75"/>
      <c r="V2" s="133"/>
      <c r="W2" s="134"/>
      <c r="X2" s="76"/>
      <c r="Y2" s="76"/>
      <c r="Z2" s="76"/>
      <c r="AA2" s="96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7"/>
      <c r="BE2" s="156"/>
      <c r="BF2" s="156"/>
      <c r="BG2" s="156"/>
      <c r="BH2" s="191"/>
    </row>
    <row r="3" spans="1:138" ht="88.7" customHeight="1" thickBot="1" x14ac:dyDescent="0.45">
      <c r="C3" s="436" t="s">
        <v>41</v>
      </c>
      <c r="G3" s="529" t="s">
        <v>93</v>
      </c>
      <c r="H3" s="530"/>
      <c r="I3" s="530"/>
      <c r="J3" s="9" t="s">
        <v>99</v>
      </c>
      <c r="K3" s="10" t="s">
        <v>96</v>
      </c>
      <c r="L3" s="11" t="s">
        <v>92</v>
      </c>
      <c r="M3" s="10" t="s">
        <v>91</v>
      </c>
      <c r="N3" s="54" t="s">
        <v>97</v>
      </c>
      <c r="O3" s="55" t="s">
        <v>94</v>
      </c>
      <c r="P3" s="10" t="s">
        <v>89</v>
      </c>
      <c r="Q3" s="11" t="s">
        <v>98</v>
      </c>
      <c r="R3" s="56" t="s">
        <v>90</v>
      </c>
      <c r="U3" s="77"/>
      <c r="X3" s="78"/>
      <c r="Y3" s="122"/>
      <c r="Z3" s="123"/>
      <c r="AA3" s="96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7"/>
      <c r="AN3" s="91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7"/>
      <c r="BE3" s="156"/>
      <c r="BF3" s="156"/>
      <c r="BG3" s="156"/>
      <c r="BH3" s="191"/>
    </row>
    <row r="4" spans="1:138" ht="27.75" hidden="1" customHeight="1" thickTop="1" x14ac:dyDescent="0.4">
      <c r="G4" s="57"/>
      <c r="H4" s="57"/>
      <c r="I4" s="13"/>
      <c r="J4" s="12"/>
      <c r="K4" s="12" t="s">
        <v>60</v>
      </c>
      <c r="L4" s="14"/>
      <c r="M4" s="15"/>
      <c r="N4" s="49"/>
      <c r="O4" s="47"/>
      <c r="P4" s="50"/>
      <c r="Q4" s="49"/>
      <c r="R4" s="48"/>
      <c r="U4" s="77"/>
      <c r="X4" s="78"/>
      <c r="Y4" s="124"/>
      <c r="Z4" s="123"/>
      <c r="AA4" s="96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7"/>
      <c r="AN4" s="91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7"/>
      <c r="BE4" s="156"/>
      <c r="BF4" s="156"/>
      <c r="BG4" s="156"/>
      <c r="BH4" s="191"/>
    </row>
    <row r="5" spans="1:138" ht="39" customHeight="1" thickTop="1" x14ac:dyDescent="0.4">
      <c r="G5" s="531" t="s">
        <v>66</v>
      </c>
      <c r="H5" s="532"/>
      <c r="I5" s="532"/>
      <c r="J5" s="238">
        <f>J55</f>
        <v>0</v>
      </c>
      <c r="K5" s="239">
        <f>G15</f>
        <v>0</v>
      </c>
      <c r="L5" s="240">
        <f>H15</f>
        <v>0</v>
      </c>
      <c r="M5" s="113">
        <f>I15</f>
        <v>0</v>
      </c>
      <c r="N5" s="241">
        <f>N64</f>
        <v>0</v>
      </c>
      <c r="O5" s="242">
        <f>N55</f>
        <v>0</v>
      </c>
      <c r="P5" s="243" t="e">
        <f>N5/O5*100</f>
        <v>#DIV/0!</v>
      </c>
      <c r="Q5" s="244">
        <f>P55</f>
        <v>0</v>
      </c>
      <c r="R5" s="243" t="e">
        <f>O5/Q5*100</f>
        <v>#DIV/0!</v>
      </c>
      <c r="U5" s="79"/>
      <c r="X5" s="80"/>
      <c r="Y5" s="125"/>
      <c r="Z5" s="80"/>
      <c r="AA5" s="98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99"/>
      <c r="AN5" s="80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93"/>
    </row>
    <row r="6" spans="1:138" ht="39" customHeight="1" x14ac:dyDescent="0.4">
      <c r="C6" s="436" t="s">
        <v>41</v>
      </c>
      <c r="G6" s="531" t="s">
        <v>65</v>
      </c>
      <c r="H6" s="532"/>
      <c r="I6" s="532"/>
      <c r="J6" s="114"/>
      <c r="K6" s="115"/>
      <c r="L6" s="116"/>
      <c r="M6" s="113"/>
      <c r="N6" s="117"/>
      <c r="O6" s="118"/>
      <c r="P6" s="243" t="e">
        <f>N6/O6*100</f>
        <v>#DIV/0!</v>
      </c>
      <c r="Q6" s="245"/>
      <c r="R6" s="243" t="e">
        <f>O6/Q6*100</f>
        <v>#DIV/0!</v>
      </c>
      <c r="U6" s="79"/>
      <c r="X6" s="80"/>
      <c r="Y6" s="125"/>
      <c r="Z6" s="80"/>
      <c r="AA6" s="98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99"/>
      <c r="AN6" s="80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93"/>
    </row>
    <row r="7" spans="1:138" ht="39" customHeight="1" x14ac:dyDescent="0.4">
      <c r="B7" s="436" t="s">
        <v>41</v>
      </c>
      <c r="C7" s="436" t="s">
        <v>41</v>
      </c>
      <c r="G7" s="533" t="s">
        <v>0</v>
      </c>
      <c r="H7" s="534"/>
      <c r="I7" s="535" t="s">
        <v>0</v>
      </c>
      <c r="J7" s="114"/>
      <c r="K7" s="115"/>
      <c r="L7" s="116"/>
      <c r="M7" s="113"/>
      <c r="N7" s="117"/>
      <c r="O7" s="118"/>
      <c r="P7" s="243" t="e">
        <f>N7/O7*100</f>
        <v>#DIV/0!</v>
      </c>
      <c r="Q7" s="246"/>
      <c r="R7" s="243" t="e">
        <f>O7/Q7*100</f>
        <v>#DIV/0!</v>
      </c>
      <c r="U7" s="79"/>
      <c r="X7" s="80"/>
      <c r="Y7" s="125"/>
      <c r="Z7" s="80"/>
      <c r="AA7" s="98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99"/>
      <c r="AN7" s="80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93"/>
    </row>
    <row r="8" spans="1:138" ht="25.5" customHeight="1" x14ac:dyDescent="0.4">
      <c r="B8" s="436" t="s">
        <v>41</v>
      </c>
      <c r="G8" s="538" t="s">
        <v>112</v>
      </c>
      <c r="H8" s="539"/>
      <c r="I8" s="539"/>
      <c r="J8" s="539"/>
      <c r="K8" s="539"/>
      <c r="L8" s="539"/>
      <c r="M8" s="539"/>
      <c r="N8" s="539"/>
      <c r="O8" s="539"/>
      <c r="P8" s="539"/>
      <c r="Q8" s="539"/>
      <c r="R8" s="539"/>
      <c r="S8" s="539"/>
      <c r="T8" s="539"/>
      <c r="U8" s="539"/>
      <c r="V8" s="137"/>
      <c r="W8" s="138"/>
      <c r="X8" s="81"/>
      <c r="Y8" s="80"/>
      <c r="Z8" s="80"/>
      <c r="AA8" s="98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93"/>
    </row>
    <row r="9" spans="1:138" ht="27.4" customHeight="1" x14ac:dyDescent="0.4">
      <c r="G9" s="542" t="s">
        <v>84</v>
      </c>
      <c r="H9" s="539"/>
      <c r="I9" s="539"/>
      <c r="J9" s="539"/>
      <c r="K9" s="539"/>
      <c r="L9" s="539"/>
      <c r="M9" s="539"/>
      <c r="N9" s="539"/>
      <c r="O9" s="539"/>
      <c r="P9" s="539"/>
      <c r="Q9" s="539"/>
      <c r="R9" s="539"/>
      <c r="S9" s="539"/>
      <c r="T9" s="539"/>
      <c r="U9" s="539"/>
      <c r="V9" s="137"/>
      <c r="W9" s="138"/>
      <c r="X9" s="81"/>
      <c r="Y9" s="80"/>
      <c r="Z9" s="80"/>
      <c r="AA9" s="98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93"/>
    </row>
    <row r="10" spans="1:138" ht="25.5" customHeight="1" x14ac:dyDescent="0.4">
      <c r="G10" s="542" t="s">
        <v>175</v>
      </c>
      <c r="H10" s="539"/>
      <c r="I10" s="539"/>
      <c r="J10" s="539"/>
      <c r="K10" s="539"/>
      <c r="L10" s="544"/>
      <c r="M10" s="545"/>
      <c r="N10" s="545"/>
      <c r="O10" s="16"/>
      <c r="P10" s="17"/>
      <c r="Q10" s="18"/>
      <c r="R10" s="18"/>
      <c r="S10" s="18"/>
      <c r="T10" s="19"/>
      <c r="U10" s="82"/>
      <c r="V10" s="137"/>
      <c r="W10" s="138"/>
      <c r="X10" s="81"/>
      <c r="Y10" s="80"/>
      <c r="Z10" s="80"/>
      <c r="AA10" s="98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159"/>
      <c r="AP10" s="159"/>
      <c r="AQ10" s="159"/>
      <c r="AR10" s="159"/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59"/>
      <c r="BD10" s="159"/>
      <c r="BE10" s="159"/>
      <c r="BF10" s="159"/>
      <c r="BG10" s="159"/>
      <c r="BH10" s="193"/>
    </row>
    <row r="11" spans="1:138" ht="25.5" customHeight="1" x14ac:dyDescent="0.4">
      <c r="G11" s="543" t="s">
        <v>144</v>
      </c>
      <c r="H11" s="539"/>
      <c r="I11" s="539"/>
      <c r="J11" s="539"/>
      <c r="K11" s="539"/>
      <c r="L11" s="539"/>
      <c r="M11" s="539"/>
      <c r="N11" s="539"/>
      <c r="O11" s="539"/>
      <c r="P11" s="17"/>
      <c r="Q11" s="18"/>
      <c r="R11" s="18"/>
      <c r="S11" s="18"/>
      <c r="T11" s="19"/>
      <c r="U11" s="82"/>
      <c r="V11" s="137"/>
      <c r="W11" s="138"/>
      <c r="X11" s="81"/>
      <c r="Y11" s="80"/>
      <c r="Z11" s="80"/>
      <c r="AA11" s="98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159"/>
      <c r="AP11" s="159"/>
      <c r="AQ11" s="159"/>
      <c r="AR11" s="159"/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59"/>
      <c r="BD11" s="159"/>
      <c r="BE11" s="159"/>
      <c r="BF11" s="159"/>
      <c r="BG11" s="159"/>
      <c r="BH11" s="193"/>
    </row>
    <row r="12" spans="1:138" ht="22.5" hidden="1" customHeight="1" x14ac:dyDescent="0.4">
      <c r="F12" s="311"/>
      <c r="G12" s="20"/>
      <c r="H12" s="20"/>
      <c r="I12" s="20"/>
      <c r="J12" s="542"/>
      <c r="K12" s="542"/>
      <c r="L12" s="542"/>
      <c r="M12" s="542"/>
      <c r="N12" s="542"/>
      <c r="O12" s="542"/>
      <c r="P12" s="546"/>
      <c r="Q12" s="546"/>
      <c r="R12" s="546"/>
      <c r="S12" s="546"/>
      <c r="T12" s="547"/>
      <c r="U12" s="547"/>
      <c r="V12" s="139"/>
      <c r="W12" s="140"/>
      <c r="X12" s="83"/>
      <c r="Y12" s="83"/>
      <c r="Z12" s="83"/>
      <c r="AA12" s="100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E12" s="160"/>
      <c r="BF12" s="160"/>
      <c r="BG12" s="160"/>
      <c r="BH12" s="194"/>
    </row>
    <row r="13" spans="1:138" ht="22.5" hidden="1" customHeight="1" x14ac:dyDescent="0.4">
      <c r="F13" s="311"/>
      <c r="G13" s="20"/>
      <c r="H13" s="20"/>
      <c r="I13" s="20"/>
      <c r="J13" s="542"/>
      <c r="K13" s="542"/>
      <c r="L13" s="542"/>
      <c r="M13" s="542"/>
      <c r="N13" s="542"/>
      <c r="O13" s="542"/>
      <c r="P13" s="546"/>
      <c r="Q13" s="546"/>
      <c r="R13" s="546"/>
      <c r="S13" s="546"/>
      <c r="T13" s="547"/>
      <c r="U13" s="547"/>
      <c r="V13" s="139"/>
      <c r="W13" s="140"/>
      <c r="X13" s="83"/>
      <c r="Y13" s="83"/>
      <c r="Z13" s="83"/>
      <c r="AA13" s="100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E13" s="160"/>
      <c r="BF13" s="160"/>
      <c r="BG13" s="160"/>
      <c r="BH13" s="194"/>
    </row>
    <row r="14" spans="1:138" s="7" customFormat="1" ht="113.25" customHeight="1" thickBot="1" x14ac:dyDescent="0.45">
      <c r="A14" s="442" t="s">
        <v>77</v>
      </c>
      <c r="B14" s="382" t="s">
        <v>31</v>
      </c>
      <c r="C14" s="443" t="s">
        <v>15</v>
      </c>
      <c r="D14" s="382"/>
      <c r="E14" s="444" t="s">
        <v>42</v>
      </c>
      <c r="F14" s="383" t="s">
        <v>14</v>
      </c>
      <c r="G14" s="22" t="s">
        <v>128</v>
      </c>
      <c r="H14" s="52" t="s">
        <v>82</v>
      </c>
      <c r="I14" s="23" t="s">
        <v>81</v>
      </c>
      <c r="J14" s="51" t="s">
        <v>88</v>
      </c>
      <c r="K14" s="21" t="s">
        <v>150</v>
      </c>
      <c r="L14" s="374" t="s">
        <v>176</v>
      </c>
      <c r="M14" s="375" t="s">
        <v>177</v>
      </c>
      <c r="N14" s="247" t="s">
        <v>95</v>
      </c>
      <c r="O14" s="21" t="s">
        <v>33</v>
      </c>
      <c r="P14" s="51" t="e">
        <f xml:space="preserve"> INT(MID(J2,1,4)) - 1 &amp; "年_x000D_
日均量(3)"</f>
        <v>#VALUE!</v>
      </c>
      <c r="Q14" s="23" t="s">
        <v>57</v>
      </c>
      <c r="R14" s="53" t="str">
        <f>MID(J2,1,4) &amp; "年度
預估日均量_x000D_
(4)"</f>
        <v>本公司及年度
預估日均量_x000D_
(4)</v>
      </c>
      <c r="S14" s="247" t="s">
        <v>107</v>
      </c>
      <c r="T14" s="381" t="s">
        <v>75</v>
      </c>
      <c r="U14" s="382" t="s">
        <v>58</v>
      </c>
      <c r="V14" s="383" t="s">
        <v>179</v>
      </c>
      <c r="W14" s="381" t="s">
        <v>111</v>
      </c>
      <c r="X14" s="141"/>
      <c r="Y14" s="141"/>
      <c r="Z14" s="84"/>
      <c r="AA14" s="84"/>
      <c r="AB14" s="84"/>
      <c r="AC14" s="101"/>
      <c r="AD14" s="102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183"/>
      <c r="AQ14" s="161"/>
      <c r="AR14" s="163" t="s">
        <v>129</v>
      </c>
      <c r="AS14" s="161" t="s">
        <v>103</v>
      </c>
      <c r="AT14" s="161"/>
      <c r="AU14" s="161" t="s">
        <v>130</v>
      </c>
      <c r="AV14" s="161" t="s">
        <v>103</v>
      </c>
      <c r="AW14" s="161" t="s">
        <v>104</v>
      </c>
      <c r="AX14" s="163" t="s">
        <v>131</v>
      </c>
      <c r="AY14" s="161" t="s">
        <v>105</v>
      </c>
      <c r="AZ14" s="162" t="s">
        <v>106</v>
      </c>
      <c r="BA14" s="163" t="s">
        <v>132</v>
      </c>
      <c r="BB14" s="164" t="s">
        <v>133</v>
      </c>
      <c r="BC14" s="162" t="s">
        <v>105</v>
      </c>
      <c r="BD14" s="162" t="s">
        <v>106</v>
      </c>
      <c r="BE14" s="161"/>
      <c r="BF14" s="164" t="s">
        <v>134</v>
      </c>
      <c r="BG14" s="162" t="s">
        <v>105</v>
      </c>
      <c r="BH14" s="162" t="s">
        <v>106</v>
      </c>
      <c r="BI14" s="161"/>
      <c r="BJ14" s="195" t="s">
        <v>137</v>
      </c>
      <c r="BK14" s="196" t="s">
        <v>105</v>
      </c>
      <c r="BL14" s="196" t="s">
        <v>106</v>
      </c>
      <c r="BM14" s="61"/>
      <c r="BN14" s="195" t="s">
        <v>143</v>
      </c>
      <c r="BO14" s="196" t="s">
        <v>105</v>
      </c>
      <c r="BP14" s="196" t="s">
        <v>106</v>
      </c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  <c r="DY14" s="61"/>
      <c r="DZ14" s="61"/>
      <c r="EA14" s="61"/>
      <c r="EB14" s="61"/>
      <c r="EC14" s="61"/>
      <c r="ED14" s="61"/>
      <c r="EE14" s="61"/>
      <c r="EF14" s="61"/>
      <c r="EG14" s="61"/>
      <c r="EH14" s="61"/>
    </row>
    <row r="15" spans="1:138" ht="27.75" customHeight="1" thickTop="1" x14ac:dyDescent="0.4">
      <c r="A15" s="516" t="s">
        <v>78</v>
      </c>
      <c r="B15" s="482" t="s">
        <v>109</v>
      </c>
      <c r="C15" s="445" t="s">
        <v>16</v>
      </c>
      <c r="D15" s="446" t="s">
        <v>7</v>
      </c>
      <c r="E15" s="447" t="s">
        <v>44</v>
      </c>
      <c r="F15" s="448" t="s">
        <v>9</v>
      </c>
      <c r="G15" s="25"/>
      <c r="H15" s="69"/>
      <c r="I15" s="67"/>
      <c r="J15" s="26"/>
      <c r="K15" s="339" t="e">
        <f>J15/$J$41*100</f>
        <v>#DIV/0!</v>
      </c>
      <c r="L15" s="366"/>
      <c r="M15" s="347" t="str">
        <f>IF(OR(L15="",J15=L15),"",L15/(J15-L15)*100)</f>
        <v/>
      </c>
      <c r="N15" s="351"/>
      <c r="O15" s="248" t="str">
        <f>IF(N15=0,"NA",(J15-N15)/N15*100)</f>
        <v>NA</v>
      </c>
      <c r="P15" s="249"/>
      <c r="Q15" s="250" t="str">
        <f>IF(P15=0,"NA",(N15-P15)/P15*100)</f>
        <v>NA</v>
      </c>
      <c r="R15" s="251"/>
      <c r="S15" s="252" t="e">
        <f>IF(R15="NA","NA",(N15-R15)/R15*100)</f>
        <v>#DIV/0!</v>
      </c>
      <c r="T15" s="384"/>
      <c r="U15" s="385" t="str">
        <f t="shared" ref="U15:U27" si="0">IF(T15="","",T15/$T$41*100)</f>
        <v/>
      </c>
      <c r="V15" s="386"/>
      <c r="W15" s="387" t="s">
        <v>180</v>
      </c>
      <c r="X15" s="127"/>
      <c r="Y15" s="127"/>
      <c r="Z15" s="59"/>
      <c r="AA15" s="59"/>
      <c r="AB15" s="59"/>
      <c r="AC15" s="95"/>
      <c r="AN15" s="90"/>
      <c r="AO15" s="90"/>
      <c r="AP15" s="184"/>
      <c r="AQ15" s="166"/>
      <c r="AR15" s="154">
        <v>47441</v>
      </c>
      <c r="AS15" s="154">
        <v>249</v>
      </c>
      <c r="AT15" s="154">
        <f>AD15*AS15</f>
        <v>0</v>
      </c>
      <c r="AU15" s="154">
        <v>71000</v>
      </c>
      <c r="AV15" s="154">
        <v>251</v>
      </c>
      <c r="AW15" s="154">
        <f>AU15*AV15</f>
        <v>17821000</v>
      </c>
      <c r="AX15" s="154">
        <v>96300</v>
      </c>
      <c r="AY15" s="154">
        <v>251</v>
      </c>
      <c r="AZ15" s="154">
        <f>AX15*AY15</f>
        <v>24171300</v>
      </c>
      <c r="BA15" s="154">
        <v>107000</v>
      </c>
      <c r="BB15" s="155">
        <v>112000</v>
      </c>
      <c r="BC15" s="154">
        <v>250</v>
      </c>
      <c r="BD15" s="154">
        <f>BB15*BC15</f>
        <v>28000000</v>
      </c>
      <c r="BF15" s="155">
        <v>116000</v>
      </c>
      <c r="BG15" s="154">
        <v>247</v>
      </c>
      <c r="BH15" s="154">
        <f>BF15*BG15</f>
        <v>28652000</v>
      </c>
      <c r="BI15" s="154"/>
      <c r="BJ15" s="197">
        <v>148000</v>
      </c>
      <c r="BK15" s="198">
        <v>248</v>
      </c>
      <c r="BL15" s="198">
        <f>BJ15*BK15</f>
        <v>36704000</v>
      </c>
      <c r="BM15" s="60"/>
      <c r="BN15" s="190">
        <v>94000</v>
      </c>
      <c r="BO15" s="190">
        <v>246</v>
      </c>
      <c r="BP15" s="190"/>
      <c r="CD15" s="158"/>
      <c r="CE15" s="158"/>
      <c r="EG15" s="60"/>
      <c r="EH15" s="60"/>
    </row>
    <row r="16" spans="1:138" ht="27.75" customHeight="1" x14ac:dyDescent="0.4">
      <c r="A16" s="517"/>
      <c r="B16" s="483"/>
      <c r="C16" s="513" t="s">
        <v>17</v>
      </c>
      <c r="D16" s="449" t="s">
        <v>28</v>
      </c>
      <c r="E16" s="299" t="s">
        <v>45</v>
      </c>
      <c r="F16" s="450" t="s">
        <v>206</v>
      </c>
      <c r="G16" s="119"/>
      <c r="H16" s="120"/>
      <c r="I16" s="121"/>
      <c r="J16" s="41"/>
      <c r="K16" s="253" t="e">
        <f>J16/$J$41*100</f>
        <v>#DIV/0!</v>
      </c>
      <c r="L16" s="365"/>
      <c r="M16" s="347" t="str">
        <f t="shared" ref="M16:M53" si="1">IF(OR(L16="",J16=L16),"",L16/(J16-L16)*100)</f>
        <v/>
      </c>
      <c r="N16" s="352"/>
      <c r="O16" s="254" t="str">
        <f>IF(N16=0,"NA",(J16-N16)/N16*100)</f>
        <v>NA</v>
      </c>
      <c r="P16" s="129"/>
      <c r="Q16" s="255" t="str">
        <f t="shared" ref="Q16:Q41" si="2">IF(P16=0,"NA",(N16-P16)/P16*100)</f>
        <v>NA</v>
      </c>
      <c r="R16" s="130"/>
      <c r="S16" s="256" t="str">
        <f>IF(OR(R16="NA",R16=""),"NA",(N16-R16)/R16*100)</f>
        <v>NA</v>
      </c>
      <c r="T16" s="388"/>
      <c r="U16" s="346" t="str">
        <f t="shared" si="0"/>
        <v/>
      </c>
      <c r="V16" s="389"/>
      <c r="W16" s="377" t="s">
        <v>181</v>
      </c>
      <c r="X16" s="127"/>
      <c r="Y16" s="127"/>
      <c r="Z16" s="85"/>
      <c r="AA16" s="85"/>
      <c r="AB16" s="85"/>
      <c r="AC16" s="103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185"/>
      <c r="AQ16" s="166"/>
      <c r="AR16" s="167"/>
      <c r="AS16" s="167"/>
      <c r="AT16" s="167"/>
      <c r="AU16" s="167"/>
      <c r="AV16" s="167"/>
      <c r="AW16" s="167"/>
      <c r="AX16" s="167"/>
      <c r="AY16" s="167"/>
      <c r="AZ16" s="167"/>
      <c r="BA16" s="167"/>
      <c r="BB16" s="168"/>
      <c r="BC16" s="167"/>
      <c r="BD16" s="167"/>
      <c r="BE16" s="167"/>
      <c r="BF16" s="168"/>
      <c r="BG16" s="167"/>
      <c r="BH16" s="167"/>
      <c r="BI16" s="167"/>
      <c r="BJ16" s="199"/>
      <c r="BK16" s="200"/>
      <c r="BL16" s="200"/>
      <c r="BM16" s="62"/>
      <c r="BN16" s="232"/>
      <c r="BO16" s="232"/>
      <c r="BP16" s="232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</row>
    <row r="17" spans="1:138" ht="27.75" customHeight="1" x14ac:dyDescent="0.4">
      <c r="A17" s="517"/>
      <c r="B17" s="483"/>
      <c r="C17" s="514"/>
      <c r="D17" s="449" t="s">
        <v>28</v>
      </c>
      <c r="E17" s="451" t="s">
        <v>126</v>
      </c>
      <c r="F17" s="323" t="s">
        <v>207</v>
      </c>
      <c r="G17" s="237" t="s">
        <v>83</v>
      </c>
      <c r="H17" s="70" t="s">
        <v>83</v>
      </c>
      <c r="I17" s="68" t="s">
        <v>83</v>
      </c>
      <c r="J17" s="234"/>
      <c r="K17" s="257" t="str">
        <f>IF(J17="","",J17/$J$41*100)</f>
        <v/>
      </c>
      <c r="L17" s="366"/>
      <c r="M17" s="347" t="str">
        <f t="shared" si="1"/>
        <v/>
      </c>
      <c r="N17" s="353"/>
      <c r="O17" s="254" t="str">
        <f>IF(J17=0,"NA",(J17-N17)/N17*100)</f>
        <v>NA</v>
      </c>
      <c r="P17" s="129"/>
      <c r="Q17" s="255" t="str">
        <f t="shared" si="2"/>
        <v>NA</v>
      </c>
      <c r="R17" s="130"/>
      <c r="S17" s="256" t="str">
        <f>IF(OR(R17="NA",R17=""),"NA",(N17-R17)/R17*100)</f>
        <v>NA</v>
      </c>
      <c r="T17" s="388"/>
      <c r="U17" s="346" t="str">
        <f t="shared" si="0"/>
        <v/>
      </c>
      <c r="V17" s="389"/>
      <c r="W17" s="377" t="s">
        <v>181</v>
      </c>
      <c r="X17" s="127"/>
      <c r="Y17" s="127"/>
      <c r="Z17" s="85"/>
      <c r="AA17" s="85"/>
      <c r="AB17" s="85"/>
      <c r="AC17" s="103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185"/>
      <c r="AQ17" s="166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8"/>
      <c r="BC17" s="167"/>
      <c r="BD17" s="167"/>
      <c r="BE17" s="167"/>
      <c r="BF17" s="168"/>
      <c r="BG17" s="167"/>
      <c r="BH17" s="167"/>
      <c r="BI17" s="167"/>
      <c r="BJ17" s="199"/>
      <c r="BK17" s="200"/>
      <c r="BL17" s="200"/>
      <c r="BM17" s="62"/>
      <c r="BN17" s="232"/>
      <c r="BO17" s="232"/>
      <c r="BP17" s="232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</row>
    <row r="18" spans="1:138" ht="27.75" customHeight="1" x14ac:dyDescent="0.4">
      <c r="A18" s="518"/>
      <c r="B18" s="483"/>
      <c r="C18" s="515"/>
      <c r="D18" s="298" t="s">
        <v>1</v>
      </c>
      <c r="E18" s="507" t="s">
        <v>127</v>
      </c>
      <c r="F18" s="508"/>
      <c r="G18" s="237" t="s">
        <v>83</v>
      </c>
      <c r="H18" s="70" t="s">
        <v>83</v>
      </c>
      <c r="I18" s="68" t="s">
        <v>83</v>
      </c>
      <c r="J18" s="146">
        <f>SUM(J16:J17)</f>
        <v>0</v>
      </c>
      <c r="K18" s="258" t="e">
        <f t="shared" ref="K18:K40" si="3">J18/$J$41*100</f>
        <v>#DIV/0!</v>
      </c>
      <c r="L18" s="367"/>
      <c r="M18" s="348" t="str">
        <f t="shared" si="1"/>
        <v/>
      </c>
      <c r="N18" s="354"/>
      <c r="O18" s="259" t="str">
        <f>IF(N18=0,"NA",(J18-N18)/N18*100)</f>
        <v>NA</v>
      </c>
      <c r="P18" s="147"/>
      <c r="Q18" s="260" t="str">
        <f t="shared" si="2"/>
        <v>NA</v>
      </c>
      <c r="R18" s="148"/>
      <c r="S18" s="261" t="e">
        <f t="shared" ref="S18:S55" si="4">IF(R18="NA","NA",(N18-R18)/R18*100)</f>
        <v>#DIV/0!</v>
      </c>
      <c r="T18" s="390"/>
      <c r="U18" s="391" t="str">
        <f t="shared" si="0"/>
        <v/>
      </c>
      <c r="V18" s="392"/>
      <c r="W18" s="393" t="s">
        <v>181</v>
      </c>
      <c r="X18" s="127"/>
      <c r="Y18" s="127"/>
      <c r="Z18" s="85"/>
      <c r="AA18" s="85"/>
      <c r="AB18" s="85"/>
      <c r="AC18" s="10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185"/>
      <c r="AQ18" s="170"/>
      <c r="AR18" s="167">
        <v>9073</v>
      </c>
      <c r="AS18" s="167">
        <v>249</v>
      </c>
      <c r="AT18" s="167">
        <f t="shared" ref="AT18:AT34" si="5">AD18*AS18</f>
        <v>0</v>
      </c>
      <c r="AU18" s="167">
        <v>30200</v>
      </c>
      <c r="AV18" s="167">
        <v>251</v>
      </c>
      <c r="AW18" s="167">
        <f t="shared" ref="AW18:AW32" si="6">AU18*AV18</f>
        <v>7580200</v>
      </c>
      <c r="AX18" s="167">
        <v>57400</v>
      </c>
      <c r="AY18" s="167">
        <v>251</v>
      </c>
      <c r="AZ18" s="167">
        <f t="shared" ref="AZ18:AZ50" si="7">AX18*AY18</f>
        <v>14407400</v>
      </c>
      <c r="BA18" s="167">
        <v>60000</v>
      </c>
      <c r="BB18" s="168">
        <v>64000</v>
      </c>
      <c r="BC18" s="167">
        <v>250</v>
      </c>
      <c r="BD18" s="167">
        <f>BB18*BC18</f>
        <v>16000000</v>
      </c>
      <c r="BE18" s="167"/>
      <c r="BF18" s="168">
        <v>69000</v>
      </c>
      <c r="BG18" s="167">
        <v>247</v>
      </c>
      <c r="BH18" s="167">
        <f>BF18*BG18</f>
        <v>17043000</v>
      </c>
      <c r="BI18" s="167"/>
      <c r="BJ18" s="201">
        <v>96000</v>
      </c>
      <c r="BK18" s="200">
        <v>248</v>
      </c>
      <c r="BL18" s="200">
        <f t="shared" ref="BL18:BL23" si="8">BJ18*BK18</f>
        <v>23808000</v>
      </c>
      <c r="BM18" s="62"/>
      <c r="BN18" s="232">
        <v>49000</v>
      </c>
      <c r="BO18" s="232">
        <v>246</v>
      </c>
      <c r="BP18" s="232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</row>
    <row r="19" spans="1:138" ht="27.75" customHeight="1" x14ac:dyDescent="0.4">
      <c r="A19" s="518"/>
      <c r="B19" s="483"/>
      <c r="C19" s="297" t="s">
        <v>18</v>
      </c>
      <c r="D19" s="318" t="s">
        <v>2</v>
      </c>
      <c r="E19" s="299" t="s">
        <v>46</v>
      </c>
      <c r="F19" s="295" t="s">
        <v>10</v>
      </c>
      <c r="G19" s="31"/>
      <c r="H19" s="71"/>
      <c r="I19" s="68"/>
      <c r="J19" s="28"/>
      <c r="K19" s="253" t="e">
        <f t="shared" si="3"/>
        <v>#DIV/0!</v>
      </c>
      <c r="L19" s="368"/>
      <c r="M19" s="347" t="str">
        <f t="shared" si="1"/>
        <v/>
      </c>
      <c r="N19" s="355"/>
      <c r="O19" s="254" t="str">
        <f>IF(N19=0,"NA",(J19-N19)/N19*100)</f>
        <v>NA</v>
      </c>
      <c r="P19" s="29"/>
      <c r="Q19" s="255" t="str">
        <f t="shared" si="2"/>
        <v>NA</v>
      </c>
      <c r="R19" s="30"/>
      <c r="S19" s="256" t="e">
        <f t="shared" si="4"/>
        <v>#DIV/0!</v>
      </c>
      <c r="T19" s="303"/>
      <c r="U19" s="346" t="str">
        <f t="shared" si="0"/>
        <v/>
      </c>
      <c r="V19" s="376"/>
      <c r="W19" s="377" t="s">
        <v>181</v>
      </c>
      <c r="X19" s="127"/>
      <c r="Y19" s="127"/>
      <c r="Z19" s="59"/>
      <c r="AA19" s="59"/>
      <c r="AB19" s="59"/>
      <c r="AC19" s="95"/>
      <c r="AN19" s="90"/>
      <c r="AO19" s="90"/>
      <c r="AP19" s="184"/>
      <c r="AQ19" s="166"/>
      <c r="AR19" s="154">
        <v>4611</v>
      </c>
      <c r="AS19" s="154">
        <v>249</v>
      </c>
      <c r="AT19" s="154">
        <f t="shared" si="5"/>
        <v>0</v>
      </c>
      <c r="AU19" s="154">
        <v>5600</v>
      </c>
      <c r="AV19" s="154">
        <v>251</v>
      </c>
      <c r="AW19" s="154">
        <f t="shared" si="6"/>
        <v>1405600</v>
      </c>
      <c r="AX19" s="154">
        <v>6200</v>
      </c>
      <c r="AY19" s="154">
        <v>251</v>
      </c>
      <c r="AZ19" s="154">
        <f t="shared" si="7"/>
        <v>1556200</v>
      </c>
      <c r="BA19" s="154">
        <v>4100</v>
      </c>
      <c r="BB19" s="155">
        <v>6000</v>
      </c>
      <c r="BC19" s="154">
        <v>250</v>
      </c>
      <c r="BD19" s="154">
        <f>BB19*BC19</f>
        <v>1500000</v>
      </c>
      <c r="BF19" s="155">
        <v>4800</v>
      </c>
      <c r="BG19" s="154">
        <v>247</v>
      </c>
      <c r="BH19" s="154">
        <f>BF19*BG19</f>
        <v>1185600</v>
      </c>
      <c r="BI19" s="154"/>
      <c r="BJ19" s="197">
        <v>6000</v>
      </c>
      <c r="BK19" s="200">
        <v>248</v>
      </c>
      <c r="BL19" s="198">
        <f t="shared" si="8"/>
        <v>1488000</v>
      </c>
      <c r="BM19" s="60"/>
      <c r="BN19" s="190">
        <v>4800</v>
      </c>
      <c r="BO19" s="232">
        <v>246</v>
      </c>
      <c r="BP19" s="190"/>
      <c r="CD19" s="158"/>
      <c r="CE19" s="158"/>
      <c r="EG19" s="60"/>
      <c r="EH19" s="60"/>
    </row>
    <row r="20" spans="1:138" ht="27.75" customHeight="1" x14ac:dyDescent="0.4">
      <c r="A20" s="518"/>
      <c r="B20" s="483"/>
      <c r="C20" s="297" t="s">
        <v>19</v>
      </c>
      <c r="D20" s="318" t="s">
        <v>3</v>
      </c>
      <c r="E20" s="299" t="s">
        <v>46</v>
      </c>
      <c r="F20" s="295" t="s">
        <v>11</v>
      </c>
      <c r="G20" s="32"/>
      <c r="H20" s="72"/>
      <c r="I20" s="68"/>
      <c r="J20" s="28"/>
      <c r="K20" s="253" t="e">
        <f t="shared" si="3"/>
        <v>#DIV/0!</v>
      </c>
      <c r="L20" s="368"/>
      <c r="M20" s="347" t="str">
        <f t="shared" si="1"/>
        <v/>
      </c>
      <c r="N20" s="355"/>
      <c r="O20" s="254" t="str">
        <f>IF(N20=0,"NA",(J20-N20)/N20*100)</f>
        <v>NA</v>
      </c>
      <c r="P20" s="29"/>
      <c r="Q20" s="255" t="str">
        <f t="shared" si="2"/>
        <v>NA</v>
      </c>
      <c r="R20" s="30"/>
      <c r="S20" s="256" t="e">
        <f t="shared" si="4"/>
        <v>#DIV/0!</v>
      </c>
      <c r="T20" s="303"/>
      <c r="U20" s="346" t="str">
        <f t="shared" si="0"/>
        <v/>
      </c>
      <c r="V20" s="376"/>
      <c r="W20" s="377" t="s">
        <v>181</v>
      </c>
      <c r="X20" s="127"/>
      <c r="Y20" s="127"/>
      <c r="Z20" s="59"/>
      <c r="AA20" s="59"/>
      <c r="AB20" s="59"/>
      <c r="AC20" s="95"/>
      <c r="AN20" s="90"/>
      <c r="AO20" s="90"/>
      <c r="AP20" s="184"/>
      <c r="AQ20" s="166"/>
      <c r="AR20" s="154">
        <v>3947</v>
      </c>
      <c r="AS20" s="154">
        <v>249</v>
      </c>
      <c r="AT20" s="154">
        <f t="shared" si="5"/>
        <v>0</v>
      </c>
      <c r="AU20" s="154">
        <v>5800</v>
      </c>
      <c r="AV20" s="154">
        <v>251</v>
      </c>
      <c r="AW20" s="154">
        <f t="shared" si="6"/>
        <v>1455800</v>
      </c>
      <c r="AX20" s="154">
        <v>6500</v>
      </c>
      <c r="AY20" s="154">
        <v>251</v>
      </c>
      <c r="AZ20" s="154">
        <f t="shared" si="7"/>
        <v>1631500</v>
      </c>
      <c r="BA20" s="154">
        <v>4600</v>
      </c>
      <c r="BB20" s="155">
        <v>9500</v>
      </c>
      <c r="BC20" s="154">
        <v>250</v>
      </c>
      <c r="BD20" s="154">
        <f>BB20*BC20</f>
        <v>2375000</v>
      </c>
      <c r="BF20" s="155">
        <v>6700</v>
      </c>
      <c r="BG20" s="154">
        <v>247</v>
      </c>
      <c r="BH20" s="154">
        <f>BF20*BG20</f>
        <v>1654900</v>
      </c>
      <c r="BI20" s="154"/>
      <c r="BJ20" s="197">
        <v>7500</v>
      </c>
      <c r="BK20" s="200">
        <v>248</v>
      </c>
      <c r="BL20" s="198">
        <f t="shared" si="8"/>
        <v>1860000</v>
      </c>
      <c r="BM20" s="60"/>
      <c r="BN20" s="190">
        <v>4500</v>
      </c>
      <c r="BO20" s="232">
        <v>246</v>
      </c>
      <c r="BP20" s="190"/>
      <c r="CD20" s="158"/>
      <c r="CE20" s="158"/>
      <c r="EG20" s="60"/>
      <c r="EH20" s="60"/>
    </row>
    <row r="21" spans="1:138" ht="27.75" customHeight="1" x14ac:dyDescent="0.4">
      <c r="A21" s="518"/>
      <c r="B21" s="483"/>
      <c r="C21" s="297" t="s">
        <v>20</v>
      </c>
      <c r="D21" s="318" t="s">
        <v>4</v>
      </c>
      <c r="E21" s="299" t="s">
        <v>47</v>
      </c>
      <c r="F21" s="295" t="s">
        <v>208</v>
      </c>
      <c r="G21" s="237" t="s">
        <v>145</v>
      </c>
      <c r="H21" s="235" t="s">
        <v>146</v>
      </c>
      <c r="I21" s="236" t="s">
        <v>146</v>
      </c>
      <c r="J21" s="28"/>
      <c r="K21" s="253" t="e">
        <f t="shared" si="3"/>
        <v>#DIV/0!</v>
      </c>
      <c r="L21" s="368"/>
      <c r="M21" s="347" t="str">
        <f t="shared" si="1"/>
        <v/>
      </c>
      <c r="N21" s="355"/>
      <c r="O21" s="254" t="str">
        <f>IF(N21=0,"NA",(J21-N21)/N21*100)</f>
        <v>NA</v>
      </c>
      <c r="P21" s="29"/>
      <c r="Q21" s="255" t="str">
        <f>IF(P21=0,"NA",(N21-P21)/P21*100)</f>
        <v>NA</v>
      </c>
      <c r="R21" s="30"/>
      <c r="S21" s="256" t="e">
        <f t="shared" si="4"/>
        <v>#DIV/0!</v>
      </c>
      <c r="T21" s="303"/>
      <c r="U21" s="346" t="str">
        <f t="shared" si="0"/>
        <v/>
      </c>
      <c r="V21" s="376"/>
      <c r="W21" s="377" t="s">
        <v>181</v>
      </c>
      <c r="X21" s="127"/>
      <c r="Y21" s="127"/>
      <c r="Z21" s="59"/>
      <c r="AA21" s="59"/>
      <c r="AB21" s="59"/>
      <c r="AC21" s="95"/>
      <c r="AN21" s="90"/>
      <c r="AO21" s="90"/>
      <c r="AP21" s="184"/>
      <c r="AQ21" s="166"/>
      <c r="AR21" s="154">
        <v>50</v>
      </c>
      <c r="AS21" s="154">
        <v>249</v>
      </c>
      <c r="AT21" s="154">
        <f t="shared" si="5"/>
        <v>0</v>
      </c>
      <c r="AU21" s="154">
        <v>50</v>
      </c>
      <c r="AV21" s="154">
        <v>251</v>
      </c>
      <c r="AW21" s="154">
        <f t="shared" si="6"/>
        <v>12550</v>
      </c>
      <c r="AX21" s="154">
        <v>50</v>
      </c>
      <c r="AY21" s="154">
        <v>251</v>
      </c>
      <c r="AZ21" s="154">
        <f t="shared" si="7"/>
        <v>12550</v>
      </c>
      <c r="BA21" s="155" t="s">
        <v>74</v>
      </c>
      <c r="BB21" s="155" t="s">
        <v>74</v>
      </c>
      <c r="BC21" s="154">
        <v>250</v>
      </c>
      <c r="BD21" s="154"/>
      <c r="BF21" s="155" t="s">
        <v>74</v>
      </c>
      <c r="BG21" s="154">
        <v>247</v>
      </c>
      <c r="BH21" s="154"/>
      <c r="BI21" s="154"/>
      <c r="BJ21" s="197" t="s">
        <v>74</v>
      </c>
      <c r="BK21" s="200">
        <v>248</v>
      </c>
      <c r="BL21" s="198" t="e">
        <f t="shared" si="8"/>
        <v>#VALUE!</v>
      </c>
      <c r="BM21" s="60"/>
      <c r="BN21" s="190" t="s">
        <v>74</v>
      </c>
      <c r="BO21" s="232">
        <v>246</v>
      </c>
      <c r="BP21" s="190"/>
      <c r="CD21" s="158"/>
      <c r="CE21" s="158"/>
      <c r="EG21" s="60"/>
      <c r="EH21" s="60"/>
    </row>
    <row r="22" spans="1:138" ht="27.75" customHeight="1" x14ac:dyDescent="0.4">
      <c r="A22" s="518"/>
      <c r="B22" s="483"/>
      <c r="C22" s="297" t="s">
        <v>85</v>
      </c>
      <c r="D22" s="318" t="s">
        <v>26</v>
      </c>
      <c r="E22" s="299" t="s">
        <v>49</v>
      </c>
      <c r="F22" s="295" t="s">
        <v>35</v>
      </c>
      <c r="G22" s="27"/>
      <c r="H22" s="70"/>
      <c r="I22" s="68"/>
      <c r="J22" s="28"/>
      <c r="K22" s="253" t="e">
        <f t="shared" si="3"/>
        <v>#DIV/0!</v>
      </c>
      <c r="L22" s="365"/>
      <c r="M22" s="347" t="str">
        <f t="shared" si="1"/>
        <v/>
      </c>
      <c r="N22" s="352"/>
      <c r="O22" s="254" t="str">
        <f t="shared" ref="O22:O28" si="9">IF(OR(N22=0,N22="NA"),"NA",(J22-N22)/N22*100)</f>
        <v>NA</v>
      </c>
      <c r="P22" s="29"/>
      <c r="Q22" s="255" t="str">
        <f t="shared" si="2"/>
        <v>NA</v>
      </c>
      <c r="R22" s="30"/>
      <c r="S22" s="256" t="e">
        <f t="shared" si="4"/>
        <v>#DIV/0!</v>
      </c>
      <c r="T22" s="303"/>
      <c r="U22" s="346" t="str">
        <f t="shared" si="0"/>
        <v/>
      </c>
      <c r="V22" s="376"/>
      <c r="W22" s="377" t="s">
        <v>181</v>
      </c>
      <c r="X22" s="127"/>
      <c r="Y22" s="127"/>
      <c r="Z22" s="85"/>
      <c r="AA22" s="85"/>
      <c r="AB22" s="85"/>
      <c r="AC22" s="103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185"/>
      <c r="AQ22" s="166"/>
      <c r="AR22" s="167">
        <v>2500</v>
      </c>
      <c r="AS22" s="167">
        <v>249</v>
      </c>
      <c r="AT22" s="167">
        <f t="shared" si="5"/>
        <v>0</v>
      </c>
      <c r="AU22" s="167">
        <v>800</v>
      </c>
      <c r="AV22" s="167">
        <v>251</v>
      </c>
      <c r="AW22" s="167">
        <f t="shared" si="6"/>
        <v>200800</v>
      </c>
      <c r="AX22" s="167">
        <v>300</v>
      </c>
      <c r="AY22" s="167">
        <v>251</v>
      </c>
      <c r="AZ22" s="167">
        <f t="shared" si="7"/>
        <v>75300</v>
      </c>
      <c r="BA22" s="168">
        <v>400</v>
      </c>
      <c r="BB22" s="168">
        <v>700</v>
      </c>
      <c r="BC22" s="167">
        <v>250</v>
      </c>
      <c r="BD22" s="167">
        <f>BB22*BC22</f>
        <v>175000</v>
      </c>
      <c r="BE22" s="167"/>
      <c r="BF22" s="168">
        <v>600</v>
      </c>
      <c r="BG22" s="167">
        <v>247</v>
      </c>
      <c r="BH22" s="167">
        <f>BF22*BG22</f>
        <v>148200</v>
      </c>
      <c r="BI22" s="167"/>
      <c r="BJ22" s="199">
        <v>600</v>
      </c>
      <c r="BK22" s="200">
        <v>248</v>
      </c>
      <c r="BL22" s="198">
        <f t="shared" si="8"/>
        <v>148800</v>
      </c>
      <c r="BM22" s="62"/>
      <c r="BN22" s="232">
        <v>600</v>
      </c>
      <c r="BO22" s="232">
        <v>246</v>
      </c>
      <c r="BP22" s="232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</row>
    <row r="23" spans="1:138" ht="27.75" customHeight="1" x14ac:dyDescent="0.4">
      <c r="A23" s="518"/>
      <c r="B23" s="483"/>
      <c r="C23" s="297" t="s">
        <v>63</v>
      </c>
      <c r="D23" s="318" t="s">
        <v>27</v>
      </c>
      <c r="E23" s="299" t="s">
        <v>161</v>
      </c>
      <c r="F23" s="295" t="s">
        <v>72</v>
      </c>
      <c r="G23" s="33"/>
      <c r="H23" s="73"/>
      <c r="I23" s="68"/>
      <c r="J23" s="28"/>
      <c r="K23" s="253" t="e">
        <f t="shared" si="3"/>
        <v>#DIV/0!</v>
      </c>
      <c r="L23" s="365"/>
      <c r="M23" s="347" t="str">
        <f t="shared" si="1"/>
        <v/>
      </c>
      <c r="N23" s="352"/>
      <c r="O23" s="254" t="str">
        <f t="shared" si="9"/>
        <v>NA</v>
      </c>
      <c r="P23" s="29"/>
      <c r="Q23" s="255" t="str">
        <f t="shared" si="2"/>
        <v>NA</v>
      </c>
      <c r="R23" s="30"/>
      <c r="S23" s="256" t="e">
        <f t="shared" si="4"/>
        <v>#DIV/0!</v>
      </c>
      <c r="T23" s="303"/>
      <c r="U23" s="346" t="str">
        <f t="shared" si="0"/>
        <v/>
      </c>
      <c r="V23" s="376"/>
      <c r="W23" s="377" t="s">
        <v>181</v>
      </c>
      <c r="X23" s="127"/>
      <c r="Y23" s="127"/>
      <c r="Z23" s="85"/>
      <c r="AA23" s="85"/>
      <c r="AB23" s="85"/>
      <c r="AC23" s="103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185"/>
      <c r="AQ23" s="166"/>
      <c r="AR23" s="167">
        <v>3030</v>
      </c>
      <c r="AS23" s="167">
        <v>249</v>
      </c>
      <c r="AT23" s="167">
        <f t="shared" si="5"/>
        <v>0</v>
      </c>
      <c r="AU23" s="167">
        <v>300</v>
      </c>
      <c r="AV23" s="167">
        <v>251</v>
      </c>
      <c r="AW23" s="167">
        <f t="shared" si="6"/>
        <v>75300</v>
      </c>
      <c r="AX23" s="167">
        <v>150</v>
      </c>
      <c r="AY23" s="167">
        <v>251</v>
      </c>
      <c r="AZ23" s="167">
        <f t="shared" si="7"/>
        <v>37650</v>
      </c>
      <c r="BA23" s="168">
        <v>200</v>
      </c>
      <c r="BB23" s="168">
        <v>100</v>
      </c>
      <c r="BC23" s="167">
        <v>250</v>
      </c>
      <c r="BD23" s="167">
        <f>BB23*BC23</f>
        <v>25000</v>
      </c>
      <c r="BE23" s="167"/>
      <c r="BF23" s="168" t="s">
        <v>74</v>
      </c>
      <c r="BG23" s="167">
        <v>247</v>
      </c>
      <c r="BH23" s="167" t="e">
        <f>BF23*BG23</f>
        <v>#VALUE!</v>
      </c>
      <c r="BI23" s="167"/>
      <c r="BJ23" s="199">
        <v>100</v>
      </c>
      <c r="BK23" s="200">
        <v>248</v>
      </c>
      <c r="BL23" s="198">
        <f t="shared" si="8"/>
        <v>24800</v>
      </c>
      <c r="BM23" s="62"/>
      <c r="BN23" s="232">
        <v>100</v>
      </c>
      <c r="BO23" s="232">
        <v>246</v>
      </c>
      <c r="BP23" s="232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</row>
    <row r="24" spans="1:138" ht="27.75" customHeight="1" x14ac:dyDescent="0.4">
      <c r="A24" s="518"/>
      <c r="B24" s="483"/>
      <c r="C24" s="297" t="s">
        <v>67</v>
      </c>
      <c r="D24" s="298"/>
      <c r="E24" s="299" t="s">
        <v>162</v>
      </c>
      <c r="F24" s="295" t="s">
        <v>151</v>
      </c>
      <c r="G24" s="33"/>
      <c r="H24" s="73"/>
      <c r="I24" s="68"/>
      <c r="J24" s="28"/>
      <c r="K24" s="253" t="e">
        <f t="shared" si="3"/>
        <v>#DIV/0!</v>
      </c>
      <c r="L24" s="365"/>
      <c r="M24" s="349" t="str">
        <f t="shared" si="1"/>
        <v/>
      </c>
      <c r="N24" s="352"/>
      <c r="O24" s="254" t="str">
        <f>IF(OR(N24=0,N24="NA"),"NA",(J24-N24)/N24*100)</f>
        <v>NA</v>
      </c>
      <c r="P24" s="29"/>
      <c r="Q24" s="255" t="str">
        <f>IF(P24=0,"NA",(N24-P24)/P24*100)</f>
        <v>NA</v>
      </c>
      <c r="R24" s="30"/>
      <c r="S24" s="256" t="e">
        <f>IF(R24="NA","NA",(N24-R24)/R24*100)</f>
        <v>#DIV/0!</v>
      </c>
      <c r="T24" s="303"/>
      <c r="U24" s="346" t="str">
        <f t="shared" si="0"/>
        <v/>
      </c>
      <c r="V24" s="376"/>
      <c r="W24" s="377"/>
      <c r="X24" s="127"/>
      <c r="Y24" s="127"/>
      <c r="Z24" s="85"/>
      <c r="AA24" s="85"/>
      <c r="AB24" s="85"/>
      <c r="AC24" s="103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185"/>
      <c r="AQ24" s="166"/>
      <c r="AR24" s="167"/>
      <c r="AS24" s="167"/>
      <c r="AT24" s="167"/>
      <c r="AU24" s="167"/>
      <c r="AV24" s="167"/>
      <c r="AW24" s="167"/>
      <c r="AX24" s="167"/>
      <c r="AY24" s="167"/>
      <c r="AZ24" s="167"/>
      <c r="BA24" s="168"/>
      <c r="BB24" s="168"/>
      <c r="BC24" s="167"/>
      <c r="BD24" s="167"/>
      <c r="BE24" s="167"/>
      <c r="BF24" s="168"/>
      <c r="BG24" s="167"/>
      <c r="BH24" s="167"/>
      <c r="BI24" s="167"/>
      <c r="BJ24" s="199"/>
      <c r="BK24" s="200"/>
      <c r="BL24" s="198"/>
      <c r="BM24" s="62"/>
      <c r="BN24" s="232"/>
      <c r="BO24" s="232"/>
      <c r="BP24" s="232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</row>
    <row r="25" spans="1:138" ht="27.75" customHeight="1" x14ac:dyDescent="0.4">
      <c r="A25" s="518"/>
      <c r="B25" s="483"/>
      <c r="C25" s="297" t="s">
        <v>38</v>
      </c>
      <c r="D25" s="298"/>
      <c r="E25" s="299" t="s">
        <v>166</v>
      </c>
      <c r="F25" s="295" t="s">
        <v>167</v>
      </c>
      <c r="G25" s="33"/>
      <c r="H25" s="73"/>
      <c r="I25" s="68"/>
      <c r="J25" s="28"/>
      <c r="K25" s="253" t="e">
        <f t="shared" si="3"/>
        <v>#DIV/0!</v>
      </c>
      <c r="L25" s="365"/>
      <c r="M25" s="349" t="str">
        <f t="shared" si="1"/>
        <v/>
      </c>
      <c r="N25" s="352"/>
      <c r="O25" s="254" t="str">
        <f t="shared" si="9"/>
        <v>NA</v>
      </c>
      <c r="P25" s="29"/>
      <c r="Q25" s="255" t="str">
        <f t="shared" si="2"/>
        <v>NA</v>
      </c>
      <c r="R25" s="30"/>
      <c r="S25" s="256" t="e">
        <f t="shared" si="4"/>
        <v>#DIV/0!</v>
      </c>
      <c r="T25" s="303"/>
      <c r="U25" s="346" t="str">
        <f t="shared" si="0"/>
        <v/>
      </c>
      <c r="V25" s="376"/>
      <c r="W25" s="377"/>
      <c r="X25" s="127"/>
      <c r="Y25" s="127"/>
      <c r="Z25" s="85"/>
      <c r="AA25" s="85"/>
      <c r="AB25" s="85"/>
      <c r="AC25" s="103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185"/>
      <c r="AQ25" s="166"/>
      <c r="AR25" s="167"/>
      <c r="AS25" s="167"/>
      <c r="AT25" s="167"/>
      <c r="AU25" s="167"/>
      <c r="AV25" s="167"/>
      <c r="AW25" s="167"/>
      <c r="AX25" s="167"/>
      <c r="AY25" s="167"/>
      <c r="AZ25" s="167"/>
      <c r="BA25" s="168"/>
      <c r="BB25" s="168"/>
      <c r="BC25" s="167"/>
      <c r="BD25" s="167"/>
      <c r="BE25" s="167"/>
      <c r="BF25" s="168"/>
      <c r="BG25" s="167"/>
      <c r="BH25" s="167"/>
      <c r="BI25" s="167"/>
      <c r="BJ25" s="199"/>
      <c r="BK25" s="200"/>
      <c r="BL25" s="200"/>
      <c r="BM25" s="62"/>
      <c r="BN25" s="232"/>
      <c r="BO25" s="232"/>
      <c r="BP25" s="232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</row>
    <row r="26" spans="1:138" s="317" customFormat="1" ht="27.75" customHeight="1" x14ac:dyDescent="0.4">
      <c r="A26" s="518"/>
      <c r="B26" s="483"/>
      <c r="C26" s="297" t="s">
        <v>86</v>
      </c>
      <c r="D26" s="298"/>
      <c r="E26" s="299" t="s">
        <v>170</v>
      </c>
      <c r="F26" s="295" t="s">
        <v>172</v>
      </c>
      <c r="G26" s="300"/>
      <c r="H26" s="301"/>
      <c r="I26" s="302"/>
      <c r="J26" s="303"/>
      <c r="K26" s="340" t="e">
        <f t="shared" si="3"/>
        <v>#DIV/0!</v>
      </c>
      <c r="L26" s="365"/>
      <c r="M26" s="347" t="str">
        <f t="shared" si="1"/>
        <v/>
      </c>
      <c r="N26" s="356"/>
      <c r="O26" s="305" t="str">
        <f t="shared" si="9"/>
        <v>NA</v>
      </c>
      <c r="P26" s="306"/>
      <c r="Q26" s="307" t="str">
        <f t="shared" si="2"/>
        <v>NA</v>
      </c>
      <c r="R26" s="308"/>
      <c r="S26" s="309" t="e">
        <f t="shared" si="4"/>
        <v>#DIV/0!</v>
      </c>
      <c r="T26" s="303"/>
      <c r="U26" s="346" t="str">
        <f t="shared" si="0"/>
        <v/>
      </c>
      <c r="V26" s="376"/>
      <c r="W26" s="377"/>
      <c r="X26" s="310"/>
      <c r="Y26" s="310"/>
      <c r="Z26" s="311"/>
      <c r="AA26" s="311"/>
      <c r="AB26" s="311"/>
      <c r="AC26" s="312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4"/>
      <c r="AQ26" s="315"/>
      <c r="AR26" s="313"/>
      <c r="AS26" s="313"/>
      <c r="AT26" s="313"/>
      <c r="AU26" s="313"/>
      <c r="AV26" s="313"/>
      <c r="AW26" s="313"/>
      <c r="AX26" s="313"/>
      <c r="AY26" s="313"/>
      <c r="AZ26" s="313"/>
      <c r="BA26" s="316"/>
      <c r="BB26" s="316"/>
      <c r="BC26" s="313"/>
      <c r="BD26" s="313"/>
      <c r="BE26" s="313"/>
      <c r="BF26" s="316"/>
      <c r="BG26" s="313"/>
      <c r="BH26" s="313"/>
      <c r="BI26" s="313"/>
      <c r="BJ26" s="316"/>
      <c r="BK26" s="313"/>
      <c r="BL26" s="313"/>
      <c r="BN26" s="313"/>
      <c r="BO26" s="313"/>
      <c r="BP26" s="313"/>
    </row>
    <row r="27" spans="1:138" s="317" customFormat="1" ht="27.75" customHeight="1" x14ac:dyDescent="0.4">
      <c r="A27" s="518"/>
      <c r="B27" s="483"/>
      <c r="C27" s="297" t="s">
        <v>171</v>
      </c>
      <c r="D27" s="298"/>
      <c r="E27" s="299" t="s">
        <v>170</v>
      </c>
      <c r="F27" s="295" t="s">
        <v>173</v>
      </c>
      <c r="G27" s="300"/>
      <c r="H27" s="301"/>
      <c r="I27" s="302"/>
      <c r="J27" s="303"/>
      <c r="K27" s="340" t="e">
        <f t="shared" si="3"/>
        <v>#DIV/0!</v>
      </c>
      <c r="L27" s="365"/>
      <c r="M27" s="347" t="str">
        <f t="shared" si="1"/>
        <v/>
      </c>
      <c r="N27" s="356"/>
      <c r="O27" s="305" t="str">
        <f t="shared" si="9"/>
        <v>NA</v>
      </c>
      <c r="P27" s="306"/>
      <c r="Q27" s="307" t="str">
        <f t="shared" si="2"/>
        <v>NA</v>
      </c>
      <c r="R27" s="308"/>
      <c r="S27" s="309" t="e">
        <f t="shared" si="4"/>
        <v>#DIV/0!</v>
      </c>
      <c r="T27" s="303"/>
      <c r="U27" s="346" t="str">
        <f t="shared" si="0"/>
        <v/>
      </c>
      <c r="V27" s="376"/>
      <c r="W27" s="377"/>
      <c r="X27" s="310"/>
      <c r="Y27" s="310"/>
      <c r="Z27" s="311"/>
      <c r="AA27" s="311"/>
      <c r="AB27" s="311"/>
      <c r="AC27" s="312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4"/>
      <c r="AQ27" s="315"/>
      <c r="AR27" s="313"/>
      <c r="AS27" s="313"/>
      <c r="AT27" s="313"/>
      <c r="AU27" s="313"/>
      <c r="AV27" s="313"/>
      <c r="AW27" s="313"/>
      <c r="AX27" s="313"/>
      <c r="AY27" s="313"/>
      <c r="AZ27" s="313"/>
      <c r="BA27" s="316"/>
      <c r="BB27" s="316"/>
      <c r="BC27" s="313"/>
      <c r="BD27" s="313"/>
      <c r="BE27" s="313"/>
      <c r="BF27" s="316"/>
      <c r="BG27" s="313"/>
      <c r="BH27" s="313"/>
      <c r="BI27" s="313"/>
      <c r="BJ27" s="316"/>
      <c r="BK27" s="313"/>
      <c r="BL27" s="313"/>
      <c r="BN27" s="313"/>
      <c r="BO27" s="313"/>
      <c r="BP27" s="313"/>
    </row>
    <row r="28" spans="1:138" s="317" customFormat="1" ht="27.75" hidden="1" customHeight="1" x14ac:dyDescent="0.4">
      <c r="A28" s="518"/>
      <c r="B28" s="484"/>
      <c r="C28" s="297" t="s">
        <v>191</v>
      </c>
      <c r="D28" s="298"/>
      <c r="E28" s="299" t="s">
        <v>190</v>
      </c>
      <c r="F28" s="295" t="s">
        <v>189</v>
      </c>
      <c r="G28" s="415"/>
      <c r="H28" s="416"/>
      <c r="I28" s="417"/>
      <c r="J28" s="418"/>
      <c r="K28" s="419" t="e">
        <f t="shared" si="3"/>
        <v>#DIV/0!</v>
      </c>
      <c r="L28" s="420"/>
      <c r="M28" s="421" t="str">
        <f t="shared" si="1"/>
        <v/>
      </c>
      <c r="N28" s="422"/>
      <c r="O28" s="423" t="str">
        <f t="shared" si="9"/>
        <v>NA</v>
      </c>
      <c r="P28" s="424"/>
      <c r="Q28" s="425" t="str">
        <f t="shared" si="2"/>
        <v>NA</v>
      </c>
      <c r="R28" s="426"/>
      <c r="S28" s="427" t="e">
        <f t="shared" si="4"/>
        <v>#DIV/0!</v>
      </c>
      <c r="T28" s="418"/>
      <c r="U28" s="428"/>
      <c r="V28" s="429"/>
      <c r="W28" s="430"/>
      <c r="X28" s="310"/>
      <c r="Y28" s="310"/>
      <c r="Z28" s="311"/>
      <c r="AA28" s="311"/>
      <c r="AB28" s="311"/>
      <c r="AC28" s="312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4"/>
      <c r="AQ28" s="315"/>
      <c r="AR28" s="313"/>
      <c r="AS28" s="313"/>
      <c r="AT28" s="313"/>
      <c r="AU28" s="313"/>
      <c r="AV28" s="313"/>
      <c r="AW28" s="313"/>
      <c r="AX28" s="313"/>
      <c r="AY28" s="313"/>
      <c r="AZ28" s="313"/>
      <c r="BA28" s="316"/>
      <c r="BB28" s="316"/>
      <c r="BC28" s="313"/>
      <c r="BD28" s="313"/>
      <c r="BE28" s="313"/>
      <c r="BF28" s="316"/>
      <c r="BG28" s="313"/>
      <c r="BH28" s="313"/>
      <c r="BI28" s="313"/>
      <c r="BJ28" s="316"/>
      <c r="BK28" s="313"/>
      <c r="BL28" s="313"/>
      <c r="BN28" s="313"/>
      <c r="BO28" s="313"/>
      <c r="BP28" s="313"/>
    </row>
    <row r="29" spans="1:138" s="317" customFormat="1" ht="29.25" customHeight="1" x14ac:dyDescent="0.4">
      <c r="A29" s="518"/>
      <c r="B29" s="485" t="s">
        <v>110</v>
      </c>
      <c r="C29" s="297" t="s">
        <v>192</v>
      </c>
      <c r="D29" s="318" t="s">
        <v>5</v>
      </c>
      <c r="E29" s="299" t="s">
        <v>48</v>
      </c>
      <c r="F29" s="295" t="s">
        <v>76</v>
      </c>
      <c r="G29" s="319" t="s">
        <v>83</v>
      </c>
      <c r="H29" s="320" t="s">
        <v>83</v>
      </c>
      <c r="I29" s="321" t="s">
        <v>83</v>
      </c>
      <c r="J29" s="303"/>
      <c r="K29" s="340" t="e">
        <f t="shared" si="3"/>
        <v>#DIV/0!</v>
      </c>
      <c r="L29" s="368"/>
      <c r="M29" s="349" t="str">
        <f>IF(OR(L29="",J29=L29),"",L29/(J29-L29)*100)</f>
        <v/>
      </c>
      <c r="N29" s="357"/>
      <c r="O29" s="305" t="str">
        <f t="shared" ref="O29:O42" si="10">IF(N29=0,"NA",(J29-N29)/N29*100)</f>
        <v>NA</v>
      </c>
      <c r="P29" s="306"/>
      <c r="Q29" s="307" t="str">
        <f t="shared" si="2"/>
        <v>NA</v>
      </c>
      <c r="R29" s="322"/>
      <c r="S29" s="309" t="e">
        <f t="shared" si="4"/>
        <v>#DIV/0!</v>
      </c>
      <c r="T29" s="303"/>
      <c r="U29" s="346" t="str">
        <f>IF(T29="","",T29/$T$41*100)</f>
        <v/>
      </c>
      <c r="V29" s="376"/>
      <c r="W29" s="377" t="s">
        <v>181</v>
      </c>
      <c r="X29" s="310"/>
      <c r="Y29" s="310"/>
      <c r="Z29" s="311"/>
      <c r="AA29" s="311"/>
      <c r="AB29" s="312"/>
      <c r="AC29" s="312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4"/>
      <c r="AQ29" s="315"/>
      <c r="AR29" s="313">
        <v>100</v>
      </c>
      <c r="AS29" s="313">
        <v>249</v>
      </c>
      <c r="AT29" s="313">
        <f t="shared" si="5"/>
        <v>0</v>
      </c>
      <c r="AU29" s="313">
        <v>100</v>
      </c>
      <c r="AV29" s="313">
        <v>251</v>
      </c>
      <c r="AW29" s="313">
        <f t="shared" si="6"/>
        <v>25100</v>
      </c>
      <c r="AX29" s="313">
        <v>50</v>
      </c>
      <c r="AY29" s="313">
        <v>251</v>
      </c>
      <c r="AZ29" s="313">
        <f t="shared" si="7"/>
        <v>12550</v>
      </c>
      <c r="BA29" s="316" t="s">
        <v>74</v>
      </c>
      <c r="BB29" s="316" t="s">
        <v>74</v>
      </c>
      <c r="BC29" s="313">
        <v>250</v>
      </c>
      <c r="BD29" s="313"/>
      <c r="BE29" s="313"/>
      <c r="BF29" s="316" t="s">
        <v>74</v>
      </c>
      <c r="BG29" s="313">
        <v>247</v>
      </c>
      <c r="BH29" s="313"/>
      <c r="BI29" s="313"/>
      <c r="BJ29" s="316" t="s">
        <v>74</v>
      </c>
      <c r="BK29" s="313">
        <v>248</v>
      </c>
      <c r="BL29" s="313"/>
      <c r="BN29" s="313" t="s">
        <v>74</v>
      </c>
      <c r="BO29" s="313">
        <v>246</v>
      </c>
      <c r="BP29" s="313"/>
    </row>
    <row r="30" spans="1:138" s="317" customFormat="1" ht="31.15" customHeight="1" x14ac:dyDescent="0.4">
      <c r="A30" s="518"/>
      <c r="B30" s="486"/>
      <c r="C30" s="297" t="s">
        <v>193</v>
      </c>
      <c r="D30" s="318" t="s">
        <v>56</v>
      </c>
      <c r="E30" s="299" t="s">
        <v>55</v>
      </c>
      <c r="F30" s="323" t="s">
        <v>59</v>
      </c>
      <c r="G30" s="324"/>
      <c r="H30" s="325"/>
      <c r="I30" s="302"/>
      <c r="J30" s="303"/>
      <c r="K30" s="340" t="e">
        <f t="shared" si="3"/>
        <v>#DIV/0!</v>
      </c>
      <c r="L30" s="368"/>
      <c r="M30" s="349" t="str">
        <f t="shared" si="1"/>
        <v/>
      </c>
      <c r="N30" s="357"/>
      <c r="O30" s="305" t="str">
        <f t="shared" si="10"/>
        <v>NA</v>
      </c>
      <c r="P30" s="304"/>
      <c r="Q30" s="307" t="str">
        <f>IF(OR(P30="NA",P30=""),"NA",(N30-P30)/P30*100)</f>
        <v>NA</v>
      </c>
      <c r="R30" s="308"/>
      <c r="S30" s="309" t="e">
        <f t="shared" si="4"/>
        <v>#DIV/0!</v>
      </c>
      <c r="T30" s="303"/>
      <c r="U30" s="346" t="str">
        <f t="shared" ref="U30:U36" si="11">IF(T30="","",T30/$T$41*100)</f>
        <v/>
      </c>
      <c r="V30" s="376"/>
      <c r="W30" s="377" t="s">
        <v>181</v>
      </c>
      <c r="X30" s="310"/>
      <c r="Y30" s="310"/>
      <c r="Z30" s="311"/>
      <c r="AA30" s="311"/>
      <c r="AB30" s="312"/>
      <c r="AC30" s="312"/>
      <c r="AD30" s="326"/>
      <c r="AE30" s="313"/>
      <c r="AF30" s="313"/>
      <c r="AG30" s="313"/>
      <c r="AH30" s="313"/>
      <c r="AI30" s="313"/>
      <c r="AJ30" s="313"/>
      <c r="AK30" s="313"/>
      <c r="AL30" s="313"/>
      <c r="AM30" s="313"/>
      <c r="AN30" s="313"/>
      <c r="AO30" s="313"/>
      <c r="AP30" s="314"/>
      <c r="AQ30" s="327"/>
      <c r="AR30" s="313">
        <v>104</v>
      </c>
      <c r="AS30" s="313">
        <v>231</v>
      </c>
      <c r="AT30" s="313">
        <f t="shared" si="5"/>
        <v>0</v>
      </c>
      <c r="AU30" s="313">
        <v>12000</v>
      </c>
      <c r="AV30" s="313">
        <v>251</v>
      </c>
      <c r="AW30" s="313">
        <f t="shared" si="6"/>
        <v>3012000</v>
      </c>
      <c r="AX30" s="313">
        <v>900</v>
      </c>
      <c r="AY30" s="313">
        <v>251</v>
      </c>
      <c r="AZ30" s="313">
        <f t="shared" si="7"/>
        <v>225900</v>
      </c>
      <c r="BA30" s="316">
        <v>300</v>
      </c>
      <c r="BB30" s="316">
        <v>300</v>
      </c>
      <c r="BC30" s="313">
        <v>250</v>
      </c>
      <c r="BD30" s="313">
        <f>BB30*BC30</f>
        <v>75000</v>
      </c>
      <c r="BE30" s="313"/>
      <c r="BF30" s="316">
        <v>300</v>
      </c>
      <c r="BG30" s="313">
        <v>247</v>
      </c>
      <c r="BH30" s="313">
        <f>BF30*BG30</f>
        <v>74100</v>
      </c>
      <c r="BI30" s="313"/>
      <c r="BJ30" s="316">
        <v>300</v>
      </c>
      <c r="BK30" s="313">
        <v>248</v>
      </c>
      <c r="BL30" s="313">
        <f>BJ30*BK30</f>
        <v>74400</v>
      </c>
      <c r="BN30" s="313">
        <v>200</v>
      </c>
      <c r="BO30" s="313">
        <v>246</v>
      </c>
      <c r="BP30" s="313"/>
    </row>
    <row r="31" spans="1:138" s="317" customFormat="1" ht="31.15" customHeight="1" x14ac:dyDescent="0.4">
      <c r="A31" s="518"/>
      <c r="B31" s="487"/>
      <c r="C31" s="297" t="s">
        <v>194</v>
      </c>
      <c r="D31" s="318"/>
      <c r="E31" s="299" t="s">
        <v>190</v>
      </c>
      <c r="F31" s="323" t="s">
        <v>204</v>
      </c>
      <c r="G31" s="431"/>
      <c r="H31" s="432"/>
      <c r="I31" s="417"/>
      <c r="J31" s="418"/>
      <c r="K31" s="419" t="e">
        <f t="shared" si="3"/>
        <v>#DIV/0!</v>
      </c>
      <c r="L31" s="433"/>
      <c r="M31" s="421" t="str">
        <f t="shared" si="1"/>
        <v/>
      </c>
      <c r="N31" s="434"/>
      <c r="O31" s="423" t="str">
        <f t="shared" si="10"/>
        <v>NA</v>
      </c>
      <c r="P31" s="435"/>
      <c r="Q31" s="425" t="str">
        <f>IF(OR(P31="NA",P31=""),"NA",(N31-P31)/P31*100)</f>
        <v>NA</v>
      </c>
      <c r="R31" s="426"/>
      <c r="S31" s="427" t="e">
        <f t="shared" si="4"/>
        <v>#DIV/0!</v>
      </c>
      <c r="T31" s="418"/>
      <c r="U31" s="428"/>
      <c r="V31" s="429"/>
      <c r="W31" s="430"/>
      <c r="X31" s="310"/>
      <c r="Y31" s="310"/>
      <c r="Z31" s="311"/>
      <c r="AA31" s="311"/>
      <c r="AB31" s="312"/>
      <c r="AC31" s="312"/>
      <c r="AD31" s="326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4"/>
      <c r="AQ31" s="327"/>
      <c r="AR31" s="313"/>
      <c r="AS31" s="313"/>
      <c r="AT31" s="313"/>
      <c r="AU31" s="313"/>
      <c r="AV31" s="313"/>
      <c r="AW31" s="313"/>
      <c r="AX31" s="313"/>
      <c r="AY31" s="313"/>
      <c r="AZ31" s="313"/>
      <c r="BA31" s="316"/>
      <c r="BB31" s="316"/>
      <c r="BC31" s="313"/>
      <c r="BD31" s="313"/>
      <c r="BE31" s="313"/>
      <c r="BF31" s="316"/>
      <c r="BG31" s="313"/>
      <c r="BH31" s="313"/>
      <c r="BI31" s="313"/>
      <c r="BJ31" s="316"/>
      <c r="BK31" s="313"/>
      <c r="BL31" s="313"/>
      <c r="BN31" s="313"/>
      <c r="BO31" s="313"/>
      <c r="BP31" s="313"/>
    </row>
    <row r="32" spans="1:138" s="317" customFormat="1" ht="27.6" customHeight="1" x14ac:dyDescent="0.4">
      <c r="A32" s="518"/>
      <c r="B32" s="328" t="s">
        <v>125</v>
      </c>
      <c r="C32" s="297" t="s">
        <v>195</v>
      </c>
      <c r="D32" s="318" t="s">
        <v>6</v>
      </c>
      <c r="E32" s="299" t="s">
        <v>52</v>
      </c>
      <c r="F32" s="295" t="s">
        <v>8</v>
      </c>
      <c r="G32" s="329" t="s">
        <v>83</v>
      </c>
      <c r="H32" s="330" t="s">
        <v>83</v>
      </c>
      <c r="I32" s="321" t="s">
        <v>83</v>
      </c>
      <c r="J32" s="303"/>
      <c r="K32" s="340" t="e">
        <f t="shared" si="3"/>
        <v>#DIV/0!</v>
      </c>
      <c r="L32" s="365"/>
      <c r="M32" s="347" t="str">
        <f t="shared" si="1"/>
        <v/>
      </c>
      <c r="N32" s="356"/>
      <c r="O32" s="305" t="str">
        <f>IF(N32=0,"NA",(J32-N32)/N32*100)</f>
        <v>NA</v>
      </c>
      <c r="P32" s="306"/>
      <c r="Q32" s="307" t="str">
        <f t="shared" si="2"/>
        <v>NA</v>
      </c>
      <c r="R32" s="308"/>
      <c r="S32" s="309" t="e">
        <f t="shared" si="4"/>
        <v>#DIV/0!</v>
      </c>
      <c r="T32" s="303"/>
      <c r="U32" s="346" t="str">
        <f t="shared" si="11"/>
        <v/>
      </c>
      <c r="V32" s="376"/>
      <c r="W32" s="377" t="s">
        <v>181</v>
      </c>
      <c r="X32" s="310"/>
      <c r="Y32" s="310"/>
      <c r="Z32" s="311"/>
      <c r="AA32" s="311"/>
      <c r="AB32" s="311"/>
      <c r="AC32" s="312"/>
      <c r="AD32" s="313"/>
      <c r="AE32" s="313"/>
      <c r="AF32" s="313"/>
      <c r="AG32" s="313"/>
      <c r="AH32" s="313"/>
      <c r="AI32" s="313"/>
      <c r="AJ32" s="313"/>
      <c r="AK32" s="313"/>
      <c r="AL32" s="313"/>
      <c r="AM32" s="313"/>
      <c r="AN32" s="313"/>
      <c r="AO32" s="313"/>
      <c r="AP32" s="314"/>
      <c r="AQ32" s="315"/>
      <c r="AR32" s="313">
        <v>500</v>
      </c>
      <c r="AS32" s="313">
        <v>249</v>
      </c>
      <c r="AT32" s="313">
        <f t="shared" si="5"/>
        <v>0</v>
      </c>
      <c r="AU32" s="313">
        <v>500</v>
      </c>
      <c r="AV32" s="313">
        <v>251</v>
      </c>
      <c r="AW32" s="313">
        <f t="shared" si="6"/>
        <v>125500</v>
      </c>
      <c r="AX32" s="313">
        <v>50</v>
      </c>
      <c r="AY32" s="313">
        <v>251</v>
      </c>
      <c r="AZ32" s="313">
        <f t="shared" si="7"/>
        <v>12550</v>
      </c>
      <c r="BA32" s="316" t="s">
        <v>74</v>
      </c>
      <c r="BB32" s="316" t="s">
        <v>74</v>
      </c>
      <c r="BC32" s="313">
        <v>250</v>
      </c>
      <c r="BD32" s="313"/>
      <c r="BE32" s="313"/>
      <c r="BF32" s="316" t="s">
        <v>74</v>
      </c>
      <c r="BG32" s="313">
        <v>247</v>
      </c>
      <c r="BH32" s="313"/>
      <c r="BI32" s="313"/>
      <c r="BJ32" s="316" t="s">
        <v>74</v>
      </c>
      <c r="BK32" s="313">
        <v>248</v>
      </c>
      <c r="BL32" s="313"/>
      <c r="BN32" s="313" t="s">
        <v>74</v>
      </c>
      <c r="BO32" s="313">
        <v>246</v>
      </c>
      <c r="BP32" s="313"/>
    </row>
    <row r="33" spans="1:138" s="317" customFormat="1" ht="27.6" customHeight="1" x14ac:dyDescent="0.4">
      <c r="A33" s="518"/>
      <c r="B33" s="523" t="s">
        <v>32</v>
      </c>
      <c r="C33" s="297" t="s">
        <v>196</v>
      </c>
      <c r="D33" s="318" t="s">
        <v>71</v>
      </c>
      <c r="E33" s="299" t="s">
        <v>70</v>
      </c>
      <c r="F33" s="295" t="s">
        <v>73</v>
      </c>
      <c r="G33" s="329"/>
      <c r="H33" s="330"/>
      <c r="I33" s="321"/>
      <c r="J33" s="303"/>
      <c r="K33" s="340" t="e">
        <f t="shared" si="3"/>
        <v>#DIV/0!</v>
      </c>
      <c r="L33" s="365"/>
      <c r="M33" s="347" t="str">
        <f t="shared" si="1"/>
        <v/>
      </c>
      <c r="N33" s="356"/>
      <c r="O33" s="305" t="str">
        <f t="shared" si="10"/>
        <v>NA</v>
      </c>
      <c r="P33" s="331"/>
      <c r="Q33" s="307" t="str">
        <f t="shared" si="2"/>
        <v>NA</v>
      </c>
      <c r="R33" s="308"/>
      <c r="S33" s="309" t="e">
        <f t="shared" si="4"/>
        <v>#DIV/0!</v>
      </c>
      <c r="T33" s="378"/>
      <c r="U33" s="346" t="str">
        <f t="shared" si="11"/>
        <v/>
      </c>
      <c r="V33" s="379"/>
      <c r="W33" s="380"/>
      <c r="X33" s="310"/>
      <c r="Y33" s="310"/>
      <c r="Z33" s="311"/>
      <c r="AA33" s="311"/>
      <c r="AB33" s="311"/>
      <c r="AC33" s="312"/>
      <c r="AD33" s="313"/>
      <c r="AE33" s="313"/>
      <c r="AF33" s="313"/>
      <c r="AG33" s="313"/>
      <c r="AH33" s="313"/>
      <c r="AI33" s="313"/>
      <c r="AJ33" s="313"/>
      <c r="AK33" s="313"/>
      <c r="AL33" s="313"/>
      <c r="AM33" s="313"/>
      <c r="AN33" s="313"/>
      <c r="AO33" s="313"/>
      <c r="AP33" s="314"/>
      <c r="AQ33" s="315"/>
      <c r="AR33" s="313"/>
      <c r="AS33" s="313"/>
      <c r="AT33" s="313"/>
      <c r="AU33" s="313"/>
      <c r="AV33" s="313"/>
      <c r="AW33" s="313"/>
      <c r="AX33" s="313"/>
      <c r="AY33" s="313"/>
      <c r="AZ33" s="313"/>
      <c r="BA33" s="316"/>
      <c r="BB33" s="316"/>
      <c r="BC33" s="313"/>
      <c r="BD33" s="313"/>
      <c r="BE33" s="313"/>
      <c r="BF33" s="316"/>
      <c r="BG33" s="313"/>
      <c r="BH33" s="313"/>
      <c r="BI33" s="313"/>
      <c r="BJ33" s="316"/>
      <c r="BK33" s="313"/>
      <c r="BL33" s="313"/>
      <c r="BN33" s="313"/>
      <c r="BO33" s="313"/>
      <c r="BP33" s="313"/>
    </row>
    <row r="34" spans="1:138" s="317" customFormat="1" x14ac:dyDescent="0.4">
      <c r="A34" s="518"/>
      <c r="B34" s="524"/>
      <c r="C34" s="297" t="s">
        <v>197</v>
      </c>
      <c r="D34" s="318" t="s">
        <v>71</v>
      </c>
      <c r="E34" s="299" t="s">
        <v>160</v>
      </c>
      <c r="F34" s="295" t="s">
        <v>159</v>
      </c>
      <c r="G34" s="332" t="s">
        <v>83</v>
      </c>
      <c r="H34" s="333" t="s">
        <v>83</v>
      </c>
      <c r="I34" s="334" t="s">
        <v>83</v>
      </c>
      <c r="J34" s="303"/>
      <c r="K34" s="340" t="e">
        <f t="shared" si="3"/>
        <v>#DIV/0!</v>
      </c>
      <c r="L34" s="365"/>
      <c r="M34" s="349" t="str">
        <f t="shared" si="1"/>
        <v/>
      </c>
      <c r="N34" s="356"/>
      <c r="O34" s="305" t="str">
        <f t="shared" si="10"/>
        <v>NA</v>
      </c>
      <c r="P34" s="331"/>
      <c r="Q34" s="307" t="str">
        <f t="shared" ref="Q34:Q40" si="12">IF(P34=0,"NA",(N34-P34)/P34*100)</f>
        <v>NA</v>
      </c>
      <c r="R34" s="322"/>
      <c r="S34" s="309" t="e">
        <f t="shared" si="4"/>
        <v>#DIV/0!</v>
      </c>
      <c r="T34" s="378"/>
      <c r="U34" s="346" t="str">
        <f t="shared" si="11"/>
        <v/>
      </c>
      <c r="V34" s="379"/>
      <c r="W34" s="380" t="s">
        <v>181</v>
      </c>
      <c r="X34" s="310"/>
      <c r="Y34" s="310"/>
      <c r="Z34" s="311"/>
      <c r="AA34" s="311"/>
      <c r="AB34" s="311"/>
      <c r="AC34" s="312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4"/>
      <c r="AQ34" s="315"/>
      <c r="AR34" s="313"/>
      <c r="AS34" s="313">
        <v>250</v>
      </c>
      <c r="AT34" s="313">
        <f t="shared" si="5"/>
        <v>0</v>
      </c>
      <c r="AU34" s="313"/>
      <c r="AV34" s="313">
        <v>252</v>
      </c>
      <c r="AW34" s="313"/>
      <c r="AX34" s="313">
        <v>4000</v>
      </c>
      <c r="AY34" s="313">
        <v>236</v>
      </c>
      <c r="AZ34" s="313">
        <f t="shared" si="7"/>
        <v>944000</v>
      </c>
      <c r="BA34" s="313">
        <v>2500</v>
      </c>
      <c r="BB34" s="316">
        <v>20000</v>
      </c>
      <c r="BC34" s="313">
        <v>250</v>
      </c>
      <c r="BD34" s="313">
        <f>BB34*BC34</f>
        <v>5000000</v>
      </c>
      <c r="BE34" s="313"/>
      <c r="BF34" s="316">
        <v>21000</v>
      </c>
      <c r="BG34" s="313">
        <v>247</v>
      </c>
      <c r="BH34" s="313">
        <f>BF34*BG34</f>
        <v>5187000</v>
      </c>
      <c r="BI34" s="313"/>
      <c r="BJ34" s="316">
        <v>28000</v>
      </c>
      <c r="BK34" s="313">
        <v>248</v>
      </c>
      <c r="BL34" s="313">
        <f>BJ34*BK34</f>
        <v>6944000</v>
      </c>
      <c r="BN34" s="313">
        <v>35000</v>
      </c>
      <c r="BO34" s="313">
        <v>246</v>
      </c>
      <c r="BP34" s="313"/>
    </row>
    <row r="35" spans="1:138" s="317" customFormat="1" x14ac:dyDescent="0.4">
      <c r="A35" s="518"/>
      <c r="B35" s="498" t="s">
        <v>154</v>
      </c>
      <c r="C35" s="297" t="s">
        <v>198</v>
      </c>
      <c r="D35" s="335" t="s">
        <v>155</v>
      </c>
      <c r="E35" s="299" t="s">
        <v>156</v>
      </c>
      <c r="F35" s="295" t="s">
        <v>209</v>
      </c>
      <c r="G35" s="336"/>
      <c r="H35" s="337"/>
      <c r="I35" s="302"/>
      <c r="J35" s="303"/>
      <c r="K35" s="340" t="e">
        <f t="shared" si="3"/>
        <v>#DIV/0!</v>
      </c>
      <c r="L35" s="365"/>
      <c r="M35" s="349" t="str">
        <f t="shared" ref="M35:M40" si="13">IF(OR(L35="",J35=L35),"",L35/(J35-L35)*100)</f>
        <v/>
      </c>
      <c r="N35" s="356"/>
      <c r="O35" s="305" t="str">
        <f t="shared" ref="O35:O40" si="14">IF(N35=0,"NA",(J35-N35)/N35*100)</f>
        <v>NA</v>
      </c>
      <c r="P35" s="331"/>
      <c r="Q35" s="307" t="str">
        <f t="shared" si="12"/>
        <v>NA</v>
      </c>
      <c r="R35" s="322"/>
      <c r="S35" s="309" t="e">
        <f t="shared" ref="S35:S40" si="15">IF(R35="NA","NA",(N35-R35)/R35*100)</f>
        <v>#DIV/0!</v>
      </c>
      <c r="T35" s="378"/>
      <c r="U35" s="346" t="str">
        <f t="shared" si="11"/>
        <v/>
      </c>
      <c r="V35" s="379"/>
      <c r="W35" s="380" t="s">
        <v>181</v>
      </c>
      <c r="X35" s="310"/>
      <c r="Y35" s="310"/>
      <c r="Z35" s="311"/>
      <c r="AA35" s="311"/>
      <c r="AB35" s="311"/>
      <c r="AC35" s="312"/>
      <c r="AD35" s="313"/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4"/>
      <c r="AQ35" s="315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6"/>
      <c r="BC35" s="313"/>
      <c r="BD35" s="313"/>
      <c r="BE35" s="313"/>
      <c r="BF35" s="316"/>
      <c r="BG35" s="313"/>
      <c r="BH35" s="313"/>
      <c r="BI35" s="313"/>
      <c r="BJ35" s="316"/>
      <c r="BK35" s="313"/>
      <c r="BL35" s="313"/>
      <c r="BN35" s="313">
        <v>1375</v>
      </c>
      <c r="BO35" s="313">
        <v>117</v>
      </c>
      <c r="BP35" s="313">
        <f>BN35*BO35</f>
        <v>160875</v>
      </c>
    </row>
    <row r="36" spans="1:138" s="317" customFormat="1" x14ac:dyDescent="0.4">
      <c r="A36" s="518"/>
      <c r="B36" s="498"/>
      <c r="C36" s="297" t="s">
        <v>199</v>
      </c>
      <c r="D36" s="335" t="s">
        <v>157</v>
      </c>
      <c r="E36" s="299" t="s">
        <v>156</v>
      </c>
      <c r="F36" s="296" t="s">
        <v>158</v>
      </c>
      <c r="G36" s="336"/>
      <c r="H36" s="337"/>
      <c r="I36" s="302"/>
      <c r="J36" s="303"/>
      <c r="K36" s="340" t="e">
        <f t="shared" si="3"/>
        <v>#DIV/0!</v>
      </c>
      <c r="L36" s="365"/>
      <c r="M36" s="349" t="str">
        <f t="shared" si="13"/>
        <v/>
      </c>
      <c r="N36" s="356"/>
      <c r="O36" s="305" t="str">
        <f t="shared" si="14"/>
        <v>NA</v>
      </c>
      <c r="P36" s="331"/>
      <c r="Q36" s="307" t="str">
        <f t="shared" si="12"/>
        <v>NA</v>
      </c>
      <c r="R36" s="322"/>
      <c r="S36" s="309" t="e">
        <f t="shared" si="15"/>
        <v>#DIV/0!</v>
      </c>
      <c r="T36" s="378"/>
      <c r="U36" s="346" t="str">
        <f t="shared" si="11"/>
        <v/>
      </c>
      <c r="V36" s="379"/>
      <c r="W36" s="380" t="s">
        <v>181</v>
      </c>
      <c r="X36" s="310"/>
      <c r="Y36" s="310"/>
      <c r="Z36" s="311"/>
      <c r="AA36" s="311"/>
      <c r="AB36" s="311"/>
      <c r="AC36" s="312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4"/>
      <c r="AQ36" s="315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6"/>
      <c r="BC36" s="313"/>
      <c r="BD36" s="313"/>
      <c r="BE36" s="313"/>
      <c r="BF36" s="316"/>
      <c r="BG36" s="313"/>
      <c r="BH36" s="313"/>
      <c r="BI36" s="313"/>
      <c r="BJ36" s="316"/>
      <c r="BK36" s="313"/>
      <c r="BL36" s="313"/>
      <c r="BN36" s="313">
        <v>275</v>
      </c>
      <c r="BO36" s="313">
        <v>117</v>
      </c>
      <c r="BP36" s="313">
        <f>BN36*BO36</f>
        <v>32175</v>
      </c>
    </row>
    <row r="37" spans="1:138" s="317" customFormat="1" x14ac:dyDescent="0.4">
      <c r="A37" s="518"/>
      <c r="B37" s="498"/>
      <c r="C37" s="297" t="s">
        <v>200</v>
      </c>
      <c r="D37" s="338" t="s">
        <v>157</v>
      </c>
      <c r="E37" s="299" t="s">
        <v>166</v>
      </c>
      <c r="F37" s="296" t="s">
        <v>168</v>
      </c>
      <c r="G37" s="336"/>
      <c r="H37" s="337"/>
      <c r="I37" s="302"/>
      <c r="J37" s="303"/>
      <c r="K37" s="340" t="e">
        <f t="shared" si="3"/>
        <v>#DIV/0!</v>
      </c>
      <c r="L37" s="365"/>
      <c r="M37" s="349" t="str">
        <f>IF(OR(L37="",J37=L37),"",L37/(J37-L37)*100)</f>
        <v/>
      </c>
      <c r="N37" s="356"/>
      <c r="O37" s="305" t="str">
        <f>IF(N37=0,"NA",(J37-N37)/N37*100)</f>
        <v>NA</v>
      </c>
      <c r="P37" s="331"/>
      <c r="Q37" s="307" t="str">
        <f t="shared" si="12"/>
        <v>NA</v>
      </c>
      <c r="R37" s="322"/>
      <c r="S37" s="309" t="e">
        <f>IF(R37="NA","NA",(N37-R37)/R37*100)</f>
        <v>#DIV/0!</v>
      </c>
      <c r="T37" s="378"/>
      <c r="U37" s="346"/>
      <c r="V37" s="379"/>
      <c r="W37" s="380"/>
      <c r="X37" s="310"/>
      <c r="Y37" s="310"/>
      <c r="Z37" s="311"/>
      <c r="AA37" s="311"/>
      <c r="AB37" s="311"/>
      <c r="AC37" s="312"/>
      <c r="AD37" s="313"/>
      <c r="AE37" s="313"/>
      <c r="AF37" s="313"/>
      <c r="AG37" s="313"/>
      <c r="AH37" s="313"/>
      <c r="AI37" s="313"/>
      <c r="AJ37" s="313"/>
      <c r="AK37" s="313"/>
      <c r="AL37" s="313"/>
      <c r="AM37" s="313"/>
      <c r="AN37" s="313"/>
      <c r="AO37" s="313"/>
      <c r="AP37" s="314"/>
      <c r="AQ37" s="315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6"/>
      <c r="BC37" s="313"/>
      <c r="BD37" s="313"/>
      <c r="BE37" s="313"/>
      <c r="BF37" s="316"/>
      <c r="BG37" s="313"/>
      <c r="BH37" s="313"/>
      <c r="BI37" s="313"/>
      <c r="BJ37" s="316"/>
      <c r="BK37" s="313"/>
      <c r="BL37" s="313"/>
      <c r="BN37" s="313"/>
      <c r="BO37" s="313"/>
      <c r="BP37" s="313"/>
    </row>
    <row r="38" spans="1:138" s="317" customFormat="1" x14ac:dyDescent="0.4">
      <c r="A38" s="518"/>
      <c r="B38" s="498"/>
      <c r="C38" s="297" t="s">
        <v>201</v>
      </c>
      <c r="D38" s="338" t="s">
        <v>157</v>
      </c>
      <c r="E38" s="299" t="s">
        <v>166</v>
      </c>
      <c r="F38" s="296" t="s">
        <v>169</v>
      </c>
      <c r="G38" s="336"/>
      <c r="H38" s="337"/>
      <c r="I38" s="302"/>
      <c r="J38" s="303"/>
      <c r="K38" s="340" t="e">
        <f t="shared" si="3"/>
        <v>#DIV/0!</v>
      </c>
      <c r="L38" s="365"/>
      <c r="M38" s="349" t="str">
        <f>IF(OR(L38="",J38=L38),"",L38/(J38-L38)*100)</f>
        <v/>
      </c>
      <c r="N38" s="356"/>
      <c r="O38" s="305" t="str">
        <f>IF(N38=0,"NA",(J38-N38)/N38*100)</f>
        <v>NA</v>
      </c>
      <c r="P38" s="331"/>
      <c r="Q38" s="307" t="str">
        <f t="shared" si="12"/>
        <v>NA</v>
      </c>
      <c r="R38" s="322"/>
      <c r="S38" s="309" t="e">
        <f>IF(R38="NA","NA",(N38-R38)/R38*100)</f>
        <v>#DIV/0!</v>
      </c>
      <c r="T38" s="378"/>
      <c r="U38" s="346"/>
      <c r="V38" s="379"/>
      <c r="W38" s="380"/>
      <c r="X38" s="310"/>
      <c r="Y38" s="310"/>
      <c r="Z38" s="311"/>
      <c r="AA38" s="311"/>
      <c r="AB38" s="311"/>
      <c r="AC38" s="312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4"/>
      <c r="AQ38" s="315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6"/>
      <c r="BC38" s="313"/>
      <c r="BD38" s="313"/>
      <c r="BE38" s="313"/>
      <c r="BF38" s="316"/>
      <c r="BG38" s="313"/>
      <c r="BH38" s="313"/>
      <c r="BI38" s="313"/>
      <c r="BJ38" s="316"/>
      <c r="BK38" s="313"/>
      <c r="BL38" s="313"/>
      <c r="BN38" s="313"/>
      <c r="BO38" s="313"/>
      <c r="BP38" s="313"/>
    </row>
    <row r="39" spans="1:138" s="317" customFormat="1" x14ac:dyDescent="0.4">
      <c r="A39" s="518"/>
      <c r="B39" s="498"/>
      <c r="C39" s="297" t="s">
        <v>202</v>
      </c>
      <c r="D39" s="338" t="s">
        <v>157</v>
      </c>
      <c r="E39" s="299" t="s">
        <v>182</v>
      </c>
      <c r="F39" s="296" t="s">
        <v>183</v>
      </c>
      <c r="G39" s="336"/>
      <c r="H39" s="337"/>
      <c r="I39" s="302"/>
      <c r="J39" s="303"/>
      <c r="K39" s="340" t="e">
        <f t="shared" si="3"/>
        <v>#DIV/0!</v>
      </c>
      <c r="L39" s="365"/>
      <c r="M39" s="349" t="str">
        <f t="shared" si="13"/>
        <v/>
      </c>
      <c r="N39" s="356"/>
      <c r="O39" s="305" t="str">
        <f t="shared" si="14"/>
        <v>NA</v>
      </c>
      <c r="P39" s="331"/>
      <c r="Q39" s="307" t="str">
        <f t="shared" si="12"/>
        <v>NA</v>
      </c>
      <c r="R39" s="322"/>
      <c r="S39" s="309" t="e">
        <f t="shared" si="15"/>
        <v>#DIV/0!</v>
      </c>
      <c r="T39" s="378"/>
      <c r="U39" s="346" t="str">
        <f>IF(T39="","",T39/$T$41*100)</f>
        <v/>
      </c>
      <c r="V39" s="379"/>
      <c r="W39" s="380" t="s">
        <v>181</v>
      </c>
      <c r="X39" s="310"/>
      <c r="Y39" s="310"/>
      <c r="Z39" s="311"/>
      <c r="AA39" s="311"/>
      <c r="AB39" s="311"/>
      <c r="AC39" s="312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4"/>
      <c r="AQ39" s="315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6"/>
      <c r="BC39" s="313"/>
      <c r="BD39" s="313"/>
      <c r="BE39" s="313"/>
      <c r="BF39" s="316"/>
      <c r="BG39" s="313"/>
      <c r="BH39" s="313"/>
      <c r="BI39" s="313"/>
      <c r="BJ39" s="316"/>
      <c r="BK39" s="313"/>
      <c r="BL39" s="313"/>
      <c r="BN39" s="313">
        <v>275</v>
      </c>
      <c r="BO39" s="313">
        <v>117</v>
      </c>
      <c r="BP39" s="313">
        <f>BN39*BO39</f>
        <v>32175</v>
      </c>
    </row>
    <row r="40" spans="1:138" s="317" customFormat="1" ht="28.5" thickBot="1" x14ac:dyDescent="0.45">
      <c r="A40" s="518"/>
      <c r="B40" s="498"/>
      <c r="C40" s="297" t="s">
        <v>203</v>
      </c>
      <c r="D40" s="338" t="s">
        <v>157</v>
      </c>
      <c r="E40" s="299" t="s">
        <v>182</v>
      </c>
      <c r="F40" s="296" t="s">
        <v>184</v>
      </c>
      <c r="G40" s="336"/>
      <c r="H40" s="337"/>
      <c r="I40" s="302"/>
      <c r="J40" s="303"/>
      <c r="K40" s="340" t="e">
        <f t="shared" si="3"/>
        <v>#DIV/0!</v>
      </c>
      <c r="L40" s="365"/>
      <c r="M40" s="349" t="str">
        <f t="shared" si="13"/>
        <v/>
      </c>
      <c r="N40" s="356"/>
      <c r="O40" s="305" t="str">
        <f t="shared" si="14"/>
        <v>NA</v>
      </c>
      <c r="P40" s="331"/>
      <c r="Q40" s="307" t="str">
        <f t="shared" si="12"/>
        <v>NA</v>
      </c>
      <c r="R40" s="322"/>
      <c r="S40" s="309" t="e">
        <f t="shared" si="15"/>
        <v>#DIV/0!</v>
      </c>
      <c r="T40" s="378"/>
      <c r="U40" s="346" t="str">
        <f>IF(T40="","",T40/$T$41*100)</f>
        <v/>
      </c>
      <c r="V40" s="379"/>
      <c r="W40" s="380" t="s">
        <v>181</v>
      </c>
      <c r="X40" s="310"/>
      <c r="Y40" s="310"/>
      <c r="Z40" s="311"/>
      <c r="AA40" s="311"/>
      <c r="AB40" s="311"/>
      <c r="AC40" s="312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4"/>
      <c r="AQ40" s="315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6"/>
      <c r="BC40" s="313"/>
      <c r="BD40" s="313"/>
      <c r="BE40" s="313"/>
      <c r="BF40" s="316"/>
      <c r="BG40" s="313"/>
      <c r="BH40" s="313"/>
      <c r="BI40" s="313"/>
      <c r="BJ40" s="316"/>
      <c r="BK40" s="313"/>
      <c r="BL40" s="313"/>
      <c r="BN40" s="313">
        <v>275</v>
      </c>
      <c r="BO40" s="313">
        <v>117</v>
      </c>
      <c r="BP40" s="313">
        <f>BN40*BO40</f>
        <v>32175</v>
      </c>
    </row>
    <row r="41" spans="1:138" s="37" customFormat="1" ht="31.5" thickTop="1" thickBot="1" x14ac:dyDescent="0.45">
      <c r="A41" s="519"/>
      <c r="B41" s="452"/>
      <c r="C41" s="453"/>
      <c r="D41" s="454" t="s">
        <v>29</v>
      </c>
      <c r="E41" s="455"/>
      <c r="F41" s="456" t="s">
        <v>101</v>
      </c>
      <c r="G41" s="520"/>
      <c r="H41" s="521"/>
      <c r="I41" s="522"/>
      <c r="J41" s="108">
        <f>J15+SUM(J18:J40)</f>
        <v>0</v>
      </c>
      <c r="K41" s="341" t="e">
        <f>J41/J55*100</f>
        <v>#DIV/0!</v>
      </c>
      <c r="L41" s="373"/>
      <c r="M41" s="363" t="str">
        <f>IF(L41="","",L41/((SUMIF(L15:L40,"&gt;=0",J15:J40)-J18)-L41)*100)</f>
        <v/>
      </c>
      <c r="N41" s="358"/>
      <c r="O41" s="262" t="str">
        <f t="shared" si="10"/>
        <v>NA</v>
      </c>
      <c r="P41" s="35"/>
      <c r="Q41" s="263" t="str">
        <f t="shared" si="2"/>
        <v>NA</v>
      </c>
      <c r="R41" s="264">
        <f>SUM(R15,R18,R19,R20,R21,R22,R23,R29,R30,R32,R34,R35,R36,R39,R40)</f>
        <v>0</v>
      </c>
      <c r="S41" s="265" t="e">
        <f t="shared" si="4"/>
        <v>#DIV/0!</v>
      </c>
      <c r="T41" s="394" t="str">
        <f>IF(T15+SUM(T18:T34)=0,"",T15+SUM(T18:T34))</f>
        <v/>
      </c>
      <c r="U41" s="395" t="str">
        <f>IF(T41="","",T41/T55*100)</f>
        <v/>
      </c>
      <c r="V41" s="396" t="str">
        <f>IF(V15+SUM(V18:V34)=0,"",V15+SUM(V18:V34))</f>
        <v/>
      </c>
      <c r="W41" s="397" t="s">
        <v>181</v>
      </c>
      <c r="X41" s="128"/>
      <c r="Y41" s="128"/>
      <c r="Z41" s="86"/>
      <c r="AA41" s="86"/>
      <c r="AB41" s="86"/>
      <c r="AC41" s="104"/>
      <c r="AD41" s="105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106"/>
      <c r="AP41" s="186"/>
      <c r="AQ41" s="171"/>
      <c r="AR41" s="172"/>
      <c r="AS41" s="172">
        <v>249</v>
      </c>
      <c r="AT41" s="172">
        <f>SUM(AT15:AT32)</f>
        <v>0</v>
      </c>
      <c r="AU41" s="172">
        <f>ROUND(AW41/AV41,0)</f>
        <v>126350</v>
      </c>
      <c r="AV41" s="172">
        <v>251</v>
      </c>
      <c r="AW41" s="172">
        <f>SUM(AW15:AW32)</f>
        <v>31713850</v>
      </c>
      <c r="AX41" s="172">
        <f>ROUND(SUM(AZ15:AZ34)/AY41,0)</f>
        <v>171661</v>
      </c>
      <c r="AY41" s="172">
        <v>251</v>
      </c>
      <c r="AZ41" s="172">
        <f>SUM(AZ15:AZ34)</f>
        <v>43086900</v>
      </c>
      <c r="BA41" s="172">
        <v>179100</v>
      </c>
      <c r="BB41" s="173">
        <f>SUMPRODUCT(BB15:BB34,BC15:BC34)/BC41</f>
        <v>212600</v>
      </c>
      <c r="BC41" s="172">
        <v>250</v>
      </c>
      <c r="BD41" s="172">
        <f>BB41*BC41</f>
        <v>53150000</v>
      </c>
      <c r="BE41" s="172"/>
      <c r="BF41" s="173">
        <f>SUM(BF15:BF34)</f>
        <v>218400</v>
      </c>
      <c r="BG41" s="172">
        <v>247</v>
      </c>
      <c r="BH41" s="172">
        <f>BF41*BG41</f>
        <v>53944800</v>
      </c>
      <c r="BI41" s="172"/>
      <c r="BJ41" s="202">
        <f>SUM(BJ15:BJ34)</f>
        <v>286500</v>
      </c>
      <c r="BK41" s="200">
        <v>248</v>
      </c>
      <c r="BL41" s="203">
        <f>BJ41*BK41</f>
        <v>71052000</v>
      </c>
      <c r="BM41" s="64"/>
      <c r="BN41" s="231">
        <v>188000</v>
      </c>
      <c r="BO41" s="232">
        <v>246</v>
      </c>
      <c r="BP41" s="231"/>
      <c r="BQ41" s="174"/>
      <c r="BR41" s="174"/>
      <c r="BS41" s="174"/>
      <c r="BT41" s="174"/>
      <c r="BU41" s="174"/>
      <c r="BV41" s="174"/>
      <c r="BW41" s="174"/>
      <c r="BX41" s="174"/>
      <c r="BY41" s="174"/>
      <c r="BZ41" s="174"/>
      <c r="CA41" s="174"/>
      <c r="CB41" s="174"/>
      <c r="CC41" s="174"/>
      <c r="CD41" s="174"/>
      <c r="CE41" s="17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  <c r="DJ41" s="64"/>
      <c r="DK41" s="64"/>
      <c r="DL41" s="64"/>
      <c r="DM41" s="64"/>
      <c r="DN41" s="64"/>
      <c r="DO41" s="64"/>
      <c r="DP41" s="64"/>
      <c r="DQ41" s="64"/>
      <c r="DR41" s="64"/>
      <c r="DS41" s="64"/>
      <c r="DT41" s="64"/>
      <c r="DU41" s="64"/>
      <c r="DV41" s="64"/>
      <c r="DW41" s="64"/>
      <c r="DX41" s="64"/>
      <c r="DY41" s="64"/>
      <c r="DZ41" s="64"/>
      <c r="EA41" s="64"/>
      <c r="EB41" s="64"/>
      <c r="EC41" s="64"/>
      <c r="ED41" s="64"/>
      <c r="EE41" s="64"/>
      <c r="EF41" s="64"/>
      <c r="EG41" s="64"/>
      <c r="EH41" s="64"/>
    </row>
    <row r="42" spans="1:138" ht="29.25" customHeight="1" thickTop="1" x14ac:dyDescent="0.4">
      <c r="A42" s="525" t="s">
        <v>79</v>
      </c>
      <c r="B42" s="482" t="s">
        <v>109</v>
      </c>
      <c r="C42" s="488" t="s">
        <v>16</v>
      </c>
      <c r="D42" s="449" t="s">
        <v>28</v>
      </c>
      <c r="E42" s="451" t="s">
        <v>43</v>
      </c>
      <c r="F42" s="457" t="s">
        <v>210</v>
      </c>
      <c r="G42" s="38" t="s">
        <v>80</v>
      </c>
      <c r="H42" s="39" t="s">
        <v>80</v>
      </c>
      <c r="I42" s="40" t="s">
        <v>80</v>
      </c>
      <c r="J42" s="58"/>
      <c r="K42" s="342" t="e">
        <f>J42/$J$54*100</f>
        <v>#DIV/0!</v>
      </c>
      <c r="L42" s="364"/>
      <c r="M42" s="347" t="str">
        <f t="shared" si="1"/>
        <v/>
      </c>
      <c r="N42" s="351"/>
      <c r="O42" s="266" t="str">
        <f t="shared" si="10"/>
        <v>NA</v>
      </c>
      <c r="P42" s="129"/>
      <c r="Q42" s="267" t="str">
        <f>IF(P42=0,"NA",(N42-P42)/P42*100)</f>
        <v>NA</v>
      </c>
      <c r="R42" s="130"/>
      <c r="S42" s="268" t="str">
        <f>IF(OR(R42="NA",R42=0,R42=""),"NA",(N42-R42)/R42*100)</f>
        <v>NA</v>
      </c>
      <c r="T42" s="384"/>
      <c r="U42" s="346" t="str">
        <f t="shared" ref="U42:U53" si="16">IF(T42="","",T42/$T$54*100)</f>
        <v/>
      </c>
      <c r="V42" s="386"/>
      <c r="W42" s="412" t="s">
        <v>181</v>
      </c>
      <c r="X42" s="127"/>
      <c r="Y42" s="127"/>
      <c r="Z42" s="59"/>
      <c r="AA42" s="59"/>
      <c r="AB42" s="59"/>
      <c r="AC42" s="95"/>
      <c r="AN42" s="90"/>
      <c r="AO42" s="90"/>
      <c r="AP42" s="184"/>
      <c r="AQ42" s="175"/>
      <c r="AR42" s="154">
        <v>370804</v>
      </c>
      <c r="AS42" s="154">
        <v>249</v>
      </c>
      <c r="AT42" s="154">
        <f>AD42*AS42</f>
        <v>0</v>
      </c>
      <c r="AU42" s="154">
        <v>402600</v>
      </c>
      <c r="AV42" s="154">
        <v>251</v>
      </c>
      <c r="AW42" s="154">
        <f>AU42*AV42</f>
        <v>101052600</v>
      </c>
      <c r="AX42" s="154">
        <v>438600</v>
      </c>
      <c r="AY42" s="154">
        <v>251</v>
      </c>
      <c r="AZ42" s="154">
        <f t="shared" si="7"/>
        <v>110088600</v>
      </c>
      <c r="BA42" s="154">
        <v>393000</v>
      </c>
      <c r="BB42" s="155">
        <v>466000</v>
      </c>
      <c r="BC42" s="154">
        <v>250</v>
      </c>
      <c r="BD42" s="154">
        <f>BB42*BC42</f>
        <v>116500000</v>
      </c>
      <c r="BF42" s="155">
        <v>408000</v>
      </c>
      <c r="BG42" s="154">
        <v>247</v>
      </c>
      <c r="BH42" s="154">
        <f>BF42*BG42</f>
        <v>100776000</v>
      </c>
      <c r="BI42" s="154"/>
      <c r="BJ42" s="197"/>
      <c r="BK42" s="200">
        <v>248</v>
      </c>
      <c r="BL42" s="198"/>
      <c r="BM42" s="60"/>
      <c r="BN42" s="190"/>
      <c r="BO42" s="232">
        <v>246</v>
      </c>
      <c r="BP42" s="190"/>
      <c r="CD42" s="158"/>
      <c r="CE42" s="158"/>
      <c r="EG42" s="60"/>
      <c r="EH42" s="60"/>
    </row>
    <row r="43" spans="1:138" ht="29.25" customHeight="1" x14ac:dyDescent="0.4">
      <c r="A43" s="526"/>
      <c r="B43" s="491"/>
      <c r="C43" s="489"/>
      <c r="D43" s="449" t="s">
        <v>28</v>
      </c>
      <c r="E43" s="451" t="s">
        <v>108</v>
      </c>
      <c r="F43" s="457" t="s">
        <v>211</v>
      </c>
      <c r="G43" s="38" t="s">
        <v>80</v>
      </c>
      <c r="H43" s="39" t="s">
        <v>80</v>
      </c>
      <c r="I43" s="40" t="s">
        <v>80</v>
      </c>
      <c r="J43" s="234"/>
      <c r="K43" s="343" t="str">
        <f>IF(J43="","",J43/$J$54*100)</f>
        <v/>
      </c>
      <c r="L43" s="366"/>
      <c r="M43" s="347" t="str">
        <f t="shared" si="1"/>
        <v/>
      </c>
      <c r="N43" s="353"/>
      <c r="O43" s="255" t="str">
        <f>IF(OR(J43="",J43=0,,N43=0),"NA",(J43-N43)/N43*100)</f>
        <v>NA</v>
      </c>
      <c r="P43" s="129"/>
      <c r="Q43" s="267" t="str">
        <f>IF(P43=0,"NA",(N43-P43)/P43*100)</f>
        <v>NA</v>
      </c>
      <c r="R43" s="269"/>
      <c r="S43" s="268" t="str">
        <f>IF(OR(R43="NA",R43=0,R43=""),"NA",(N43-R43)/R43*100)</f>
        <v>NA</v>
      </c>
      <c r="T43" s="388"/>
      <c r="U43" s="346" t="str">
        <f t="shared" si="16"/>
        <v/>
      </c>
      <c r="V43" s="389"/>
      <c r="W43" s="377" t="s">
        <v>181</v>
      </c>
      <c r="X43" s="127"/>
      <c r="Y43" s="127"/>
      <c r="Z43" s="59"/>
      <c r="AA43" s="59"/>
      <c r="AB43" s="59"/>
      <c r="AC43" s="95"/>
      <c r="AN43" s="90"/>
      <c r="AO43" s="90"/>
      <c r="AP43" s="184"/>
      <c r="AQ43" s="175"/>
      <c r="BB43" s="155">
        <v>0</v>
      </c>
      <c r="BC43" s="154">
        <v>29</v>
      </c>
      <c r="BD43" s="154">
        <f>BB43*BC43</f>
        <v>0</v>
      </c>
      <c r="BF43" s="155">
        <f>ROUND(BH43/BG43,0)</f>
        <v>15740</v>
      </c>
      <c r="BG43" s="154">
        <v>204</v>
      </c>
      <c r="BH43" s="154">
        <f>13000*BG42</f>
        <v>3211000</v>
      </c>
      <c r="BI43" s="176" t="s">
        <v>135</v>
      </c>
      <c r="BJ43" s="197"/>
      <c r="BK43" s="200">
        <v>248</v>
      </c>
      <c r="BL43" s="198"/>
      <c r="BM43" s="60"/>
      <c r="BN43" s="190"/>
      <c r="BO43" s="232">
        <v>246</v>
      </c>
      <c r="BP43" s="190"/>
      <c r="CD43" s="158"/>
      <c r="CE43" s="158"/>
      <c r="EG43" s="60"/>
      <c r="EH43" s="60"/>
    </row>
    <row r="44" spans="1:138" ht="29.25" customHeight="1" x14ac:dyDescent="0.4">
      <c r="A44" s="526"/>
      <c r="B44" s="491"/>
      <c r="C44" s="490"/>
      <c r="D44" s="449" t="s">
        <v>21</v>
      </c>
      <c r="E44" s="507" t="s">
        <v>54</v>
      </c>
      <c r="F44" s="508"/>
      <c r="G44" s="38" t="s">
        <v>80</v>
      </c>
      <c r="H44" s="39" t="s">
        <v>80</v>
      </c>
      <c r="I44" s="40" t="s">
        <v>80</v>
      </c>
      <c r="J44" s="149">
        <f>SUM(J42:J43)</f>
        <v>0</v>
      </c>
      <c r="K44" s="344" t="e">
        <f t="shared" ref="K44:K53" si="17">J44/$J$54*100</f>
        <v>#DIV/0!</v>
      </c>
      <c r="L44" s="369"/>
      <c r="M44" s="348" t="str">
        <f t="shared" si="1"/>
        <v/>
      </c>
      <c r="N44" s="359"/>
      <c r="O44" s="270" t="str">
        <f>IF(N44=0,"NA",(J44-N44)/N44*100)</f>
        <v>NA</v>
      </c>
      <c r="P44" s="271"/>
      <c r="Q44" s="272" t="str">
        <f>IF(P44=0,"NA",(N44-P44)/P44*100)</f>
        <v>NA</v>
      </c>
      <c r="R44" s="273"/>
      <c r="S44" s="274" t="str">
        <f>IF(OR(R44="NA",R44=0,R44=""),"NA",(N44-R44)/R44*100)</f>
        <v>NA</v>
      </c>
      <c r="T44" s="398"/>
      <c r="U44" s="391" t="str">
        <f t="shared" si="16"/>
        <v/>
      </c>
      <c r="V44" s="399"/>
      <c r="W44" s="400" t="s">
        <v>181</v>
      </c>
      <c r="X44" s="127"/>
      <c r="Y44" s="127"/>
      <c r="Z44" s="59"/>
      <c r="AA44" s="59"/>
      <c r="AB44" s="59"/>
      <c r="AC44" s="95"/>
      <c r="AN44" s="90"/>
      <c r="AO44" s="90"/>
      <c r="AP44" s="502"/>
      <c r="AQ44" s="503"/>
      <c r="BB44" s="154">
        <v>466000</v>
      </c>
      <c r="BD44" s="154"/>
      <c r="BF44" s="173">
        <f>BF42+13000</f>
        <v>421000</v>
      </c>
      <c r="BH44" s="154"/>
      <c r="BI44" s="154" t="s">
        <v>136</v>
      </c>
      <c r="BJ44" s="202">
        <v>477000</v>
      </c>
      <c r="BK44" s="198">
        <v>248</v>
      </c>
      <c r="BL44" s="198">
        <f t="shared" ref="BL44:BL55" si="18">BJ44*BK44</f>
        <v>118296000</v>
      </c>
      <c r="BM44" s="60"/>
      <c r="BN44" s="190">
        <v>595000</v>
      </c>
      <c r="BO44" s="232">
        <v>246</v>
      </c>
      <c r="BP44" s="190"/>
      <c r="CD44" s="158"/>
      <c r="CE44" s="158"/>
      <c r="EG44" s="60"/>
      <c r="EH44" s="60"/>
    </row>
    <row r="45" spans="1:138" ht="29.25" customHeight="1" x14ac:dyDescent="0.4">
      <c r="A45" s="518"/>
      <c r="B45" s="492"/>
      <c r="C45" s="297" t="s">
        <v>17</v>
      </c>
      <c r="D45" s="298" t="s">
        <v>22</v>
      </c>
      <c r="E45" s="299" t="s">
        <v>50</v>
      </c>
      <c r="F45" s="458" t="s">
        <v>12</v>
      </c>
      <c r="G45" s="38" t="s">
        <v>80</v>
      </c>
      <c r="H45" s="39" t="s">
        <v>80</v>
      </c>
      <c r="I45" s="40" t="s">
        <v>80</v>
      </c>
      <c r="J45" s="41"/>
      <c r="K45" s="342" t="e">
        <f t="shared" si="17"/>
        <v>#DIV/0!</v>
      </c>
      <c r="L45" s="365"/>
      <c r="M45" s="347" t="str">
        <f t="shared" si="1"/>
        <v/>
      </c>
      <c r="N45" s="352"/>
      <c r="O45" s="275" t="str">
        <f>IF(N45=0,"NA",(J45-N45)/N45*100)</f>
        <v>NA</v>
      </c>
      <c r="P45" s="29"/>
      <c r="Q45" s="267" t="str">
        <f t="shared" ref="Q45:Q54" si="19">IF(P45=0,"NA",(N45-P45)/P45*100)</f>
        <v>NA</v>
      </c>
      <c r="R45" s="30"/>
      <c r="S45" s="256" t="e">
        <f t="shared" si="4"/>
        <v>#DIV/0!</v>
      </c>
      <c r="T45" s="303"/>
      <c r="U45" s="346" t="str">
        <f t="shared" si="16"/>
        <v/>
      </c>
      <c r="V45" s="376"/>
      <c r="W45" s="377" t="s">
        <v>181</v>
      </c>
      <c r="X45" s="127"/>
      <c r="Y45" s="127"/>
      <c r="Z45" s="59"/>
      <c r="AA45" s="59"/>
      <c r="AB45" s="59"/>
      <c r="AC45" s="95"/>
      <c r="AN45" s="90"/>
      <c r="AO45" s="90"/>
      <c r="AP45" s="184"/>
      <c r="AQ45" s="175"/>
      <c r="AR45" s="154">
        <v>3797</v>
      </c>
      <c r="AS45" s="154">
        <v>249</v>
      </c>
      <c r="AT45" s="154">
        <f t="shared" ref="AT45:AT50" si="20">AD45*AS45</f>
        <v>0</v>
      </c>
      <c r="AU45" s="154">
        <v>4300</v>
      </c>
      <c r="AV45" s="154">
        <v>251</v>
      </c>
      <c r="AW45" s="154">
        <f t="shared" ref="AW45:AW50" si="21">AU45*AV45</f>
        <v>1079300</v>
      </c>
      <c r="AX45" s="154">
        <v>1200</v>
      </c>
      <c r="AY45" s="154">
        <v>251</v>
      </c>
      <c r="AZ45" s="154">
        <f t="shared" si="7"/>
        <v>301200</v>
      </c>
      <c r="BA45" s="154">
        <v>2100</v>
      </c>
      <c r="BB45" s="154">
        <v>700</v>
      </c>
      <c r="BC45" s="154">
        <v>250</v>
      </c>
      <c r="BD45" s="154">
        <f>BB45*BC45</f>
        <v>175000</v>
      </c>
      <c r="BF45" s="155">
        <v>300</v>
      </c>
      <c r="BG45" s="154">
        <v>247</v>
      </c>
      <c r="BH45" s="154">
        <f>BF45*BG45</f>
        <v>74100</v>
      </c>
      <c r="BI45" s="154"/>
      <c r="BJ45" s="197">
        <v>400</v>
      </c>
      <c r="BK45" s="198">
        <v>248</v>
      </c>
      <c r="BL45" s="198">
        <f t="shared" si="18"/>
        <v>99200</v>
      </c>
      <c r="BM45" s="60"/>
      <c r="BN45" s="190">
        <v>1000</v>
      </c>
      <c r="BO45" s="232">
        <v>246</v>
      </c>
      <c r="BP45" s="190"/>
      <c r="CD45" s="158"/>
      <c r="CE45" s="158"/>
      <c r="EG45" s="60"/>
      <c r="EH45" s="60"/>
    </row>
    <row r="46" spans="1:138" ht="29.25" customHeight="1" x14ac:dyDescent="0.4">
      <c r="A46" s="518"/>
      <c r="B46" s="492"/>
      <c r="C46" s="297" t="s">
        <v>24</v>
      </c>
      <c r="D46" s="298" t="s">
        <v>23</v>
      </c>
      <c r="E46" s="299" t="s">
        <v>50</v>
      </c>
      <c r="F46" s="458" t="s">
        <v>13</v>
      </c>
      <c r="G46" s="38" t="s">
        <v>80</v>
      </c>
      <c r="H46" s="39" t="s">
        <v>80</v>
      </c>
      <c r="I46" s="40" t="s">
        <v>80</v>
      </c>
      <c r="J46" s="41"/>
      <c r="K46" s="342" t="e">
        <f t="shared" si="17"/>
        <v>#DIV/0!</v>
      </c>
      <c r="L46" s="365"/>
      <c r="M46" s="347" t="str">
        <f t="shared" si="1"/>
        <v/>
      </c>
      <c r="N46" s="352"/>
      <c r="O46" s="255" t="str">
        <f>IF(N46=0,"NA",(J46-N46)/N46*100)</f>
        <v>NA</v>
      </c>
      <c r="P46" s="29"/>
      <c r="Q46" s="267" t="str">
        <f t="shared" si="19"/>
        <v>NA</v>
      </c>
      <c r="R46" s="30"/>
      <c r="S46" s="256" t="e">
        <f t="shared" si="4"/>
        <v>#DIV/0!</v>
      </c>
      <c r="T46" s="303"/>
      <c r="U46" s="346" t="str">
        <f t="shared" si="16"/>
        <v/>
      </c>
      <c r="V46" s="376"/>
      <c r="W46" s="377" t="s">
        <v>181</v>
      </c>
      <c r="X46" s="127"/>
      <c r="Y46" s="127"/>
      <c r="Z46" s="59"/>
      <c r="AA46" s="59"/>
      <c r="AB46" s="59"/>
      <c r="AC46" s="95"/>
      <c r="AN46" s="90"/>
      <c r="AO46" s="90"/>
      <c r="AP46" s="184"/>
      <c r="AQ46" s="175"/>
      <c r="AR46" s="154">
        <v>4448</v>
      </c>
      <c r="AS46" s="154">
        <v>249</v>
      </c>
      <c r="AT46" s="154">
        <f t="shared" si="20"/>
        <v>0</v>
      </c>
      <c r="AU46" s="154">
        <v>3800</v>
      </c>
      <c r="AV46" s="154">
        <v>251</v>
      </c>
      <c r="AW46" s="154">
        <f t="shared" si="21"/>
        <v>953800</v>
      </c>
      <c r="AX46" s="154">
        <v>1200</v>
      </c>
      <c r="AY46" s="154">
        <v>251</v>
      </c>
      <c r="AZ46" s="154">
        <f t="shared" si="7"/>
        <v>301200</v>
      </c>
      <c r="BA46" s="154">
        <v>3200</v>
      </c>
      <c r="BB46" s="154">
        <v>900</v>
      </c>
      <c r="BC46" s="154">
        <v>250</v>
      </c>
      <c r="BD46" s="154">
        <f>BB46*BC46</f>
        <v>225000</v>
      </c>
      <c r="BF46" s="155">
        <v>800</v>
      </c>
      <c r="BG46" s="154">
        <v>247</v>
      </c>
      <c r="BH46" s="154">
        <f>BF46*BG46</f>
        <v>197600</v>
      </c>
      <c r="BI46" s="154"/>
      <c r="BJ46" s="197">
        <v>1000</v>
      </c>
      <c r="BK46" s="198">
        <v>248</v>
      </c>
      <c r="BL46" s="198">
        <f t="shared" si="18"/>
        <v>248000</v>
      </c>
      <c r="BM46" s="60"/>
      <c r="BN46" s="190">
        <v>1200</v>
      </c>
      <c r="BO46" s="232">
        <v>246</v>
      </c>
      <c r="BP46" s="190"/>
      <c r="CD46" s="158"/>
      <c r="CE46" s="158"/>
      <c r="EG46" s="60"/>
      <c r="EH46" s="60"/>
    </row>
    <row r="47" spans="1:138" x14ac:dyDescent="0.4">
      <c r="A47" s="518"/>
      <c r="B47" s="492"/>
      <c r="C47" s="297" t="s">
        <v>25</v>
      </c>
      <c r="D47" s="298" t="s">
        <v>39</v>
      </c>
      <c r="E47" s="299" t="s">
        <v>49</v>
      </c>
      <c r="F47" s="295" t="s">
        <v>36</v>
      </c>
      <c r="G47" s="38" t="s">
        <v>80</v>
      </c>
      <c r="H47" s="39" t="s">
        <v>80</v>
      </c>
      <c r="I47" s="40" t="s">
        <v>80</v>
      </c>
      <c r="J47" s="41"/>
      <c r="K47" s="342" t="e">
        <f t="shared" si="17"/>
        <v>#DIV/0!</v>
      </c>
      <c r="L47" s="365"/>
      <c r="M47" s="347" t="str">
        <f t="shared" si="1"/>
        <v/>
      </c>
      <c r="N47" s="352"/>
      <c r="O47" s="255" t="str">
        <f>IF(OR(N47=0,N47="NA"),"NA",(J47-N47)/N47*100)</f>
        <v>NA</v>
      </c>
      <c r="P47" s="29"/>
      <c r="Q47" s="267" t="str">
        <f t="shared" si="19"/>
        <v>NA</v>
      </c>
      <c r="R47" s="30"/>
      <c r="S47" s="256" t="e">
        <f t="shared" si="4"/>
        <v>#DIV/0!</v>
      </c>
      <c r="T47" s="303"/>
      <c r="U47" s="346" t="str">
        <f t="shared" si="16"/>
        <v/>
      </c>
      <c r="V47" s="376"/>
      <c r="W47" s="377" t="s">
        <v>181</v>
      </c>
      <c r="X47" s="127"/>
      <c r="Y47" s="127"/>
      <c r="Z47" s="85"/>
      <c r="AA47" s="85"/>
      <c r="AB47" s="85"/>
      <c r="AC47" s="103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185"/>
      <c r="AQ47" s="166"/>
      <c r="AR47" s="167">
        <v>2000</v>
      </c>
      <c r="AS47" s="167">
        <v>249</v>
      </c>
      <c r="AT47" s="167">
        <f t="shared" si="20"/>
        <v>0</v>
      </c>
      <c r="AU47" s="167">
        <v>3200</v>
      </c>
      <c r="AV47" s="167">
        <v>251</v>
      </c>
      <c r="AW47" s="167">
        <f t="shared" si="21"/>
        <v>803200</v>
      </c>
      <c r="AX47" s="167">
        <v>900</v>
      </c>
      <c r="AY47" s="167">
        <v>251</v>
      </c>
      <c r="AZ47" s="167">
        <f t="shared" si="7"/>
        <v>225900</v>
      </c>
      <c r="BA47" s="167">
        <v>550</v>
      </c>
      <c r="BB47" s="168" t="s">
        <v>74</v>
      </c>
      <c r="BC47" s="167">
        <v>250</v>
      </c>
      <c r="BD47" s="167"/>
      <c r="BE47" s="167"/>
      <c r="BF47" s="168" t="s">
        <v>74</v>
      </c>
      <c r="BG47" s="167">
        <v>247</v>
      </c>
      <c r="BH47" s="167"/>
      <c r="BI47" s="167"/>
      <c r="BJ47" s="199" t="s">
        <v>74</v>
      </c>
      <c r="BK47" s="198">
        <v>248</v>
      </c>
      <c r="BL47" s="198" t="e">
        <f t="shared" si="18"/>
        <v>#VALUE!</v>
      </c>
      <c r="BM47" s="62"/>
      <c r="BN47" s="232" t="s">
        <v>74</v>
      </c>
      <c r="BO47" s="232">
        <v>246</v>
      </c>
      <c r="BP47" s="232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</row>
    <row r="48" spans="1:138" x14ac:dyDescent="0.4">
      <c r="A48" s="518"/>
      <c r="B48" s="493"/>
      <c r="C48" s="297" t="s">
        <v>87</v>
      </c>
      <c r="D48" s="298" t="s">
        <v>40</v>
      </c>
      <c r="E48" s="299" t="s">
        <v>49</v>
      </c>
      <c r="F48" s="295" t="s">
        <v>37</v>
      </c>
      <c r="G48" s="38" t="s">
        <v>80</v>
      </c>
      <c r="H48" s="280" t="s">
        <v>80</v>
      </c>
      <c r="I48" s="40" t="s">
        <v>80</v>
      </c>
      <c r="J48" s="41"/>
      <c r="K48" s="342" t="e">
        <f t="shared" si="17"/>
        <v>#DIV/0!</v>
      </c>
      <c r="L48" s="365"/>
      <c r="M48" s="347" t="str">
        <f t="shared" si="1"/>
        <v/>
      </c>
      <c r="N48" s="352"/>
      <c r="O48" s="255" t="str">
        <f>IF(OR(N48=0,N48="NA"),"NA",(J48-N48)/N48*100)</f>
        <v>NA</v>
      </c>
      <c r="P48" s="29"/>
      <c r="Q48" s="267" t="str">
        <f t="shared" si="19"/>
        <v>NA</v>
      </c>
      <c r="R48" s="30"/>
      <c r="S48" s="256" t="e">
        <f t="shared" si="4"/>
        <v>#DIV/0!</v>
      </c>
      <c r="T48" s="303"/>
      <c r="U48" s="346" t="str">
        <f t="shared" si="16"/>
        <v/>
      </c>
      <c r="V48" s="376"/>
      <c r="W48" s="377" t="s">
        <v>181</v>
      </c>
      <c r="X48" s="127"/>
      <c r="Y48" s="127"/>
      <c r="Z48" s="85"/>
      <c r="AA48" s="85"/>
      <c r="AB48" s="85"/>
      <c r="AC48" s="103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185"/>
      <c r="AQ48" s="166"/>
      <c r="AR48" s="167">
        <v>3030</v>
      </c>
      <c r="AS48" s="167">
        <v>249</v>
      </c>
      <c r="AT48" s="167">
        <f t="shared" si="20"/>
        <v>0</v>
      </c>
      <c r="AU48" s="167">
        <v>3030</v>
      </c>
      <c r="AV48" s="167">
        <v>251</v>
      </c>
      <c r="AW48" s="167">
        <f t="shared" si="21"/>
        <v>760530</v>
      </c>
      <c r="AX48" s="167">
        <v>800</v>
      </c>
      <c r="AY48" s="167">
        <v>251</v>
      </c>
      <c r="AZ48" s="167">
        <f t="shared" si="7"/>
        <v>200800</v>
      </c>
      <c r="BA48" s="167">
        <v>500</v>
      </c>
      <c r="BB48" s="168" t="s">
        <v>74</v>
      </c>
      <c r="BC48" s="167">
        <v>250</v>
      </c>
      <c r="BD48" s="167"/>
      <c r="BE48" s="167"/>
      <c r="BF48" s="168" t="s">
        <v>74</v>
      </c>
      <c r="BG48" s="167">
        <v>247</v>
      </c>
      <c r="BH48" s="167"/>
      <c r="BI48" s="167"/>
      <c r="BJ48" s="199" t="s">
        <v>74</v>
      </c>
      <c r="BK48" s="198">
        <v>248</v>
      </c>
      <c r="BL48" s="198" t="e">
        <f t="shared" si="18"/>
        <v>#VALUE!</v>
      </c>
      <c r="BM48" s="62"/>
      <c r="BN48" s="232" t="s">
        <v>74</v>
      </c>
      <c r="BO48" s="232">
        <v>246</v>
      </c>
      <c r="BP48" s="232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</row>
    <row r="49" spans="1:138" x14ac:dyDescent="0.4">
      <c r="A49" s="518"/>
      <c r="B49" s="328" t="s">
        <v>64</v>
      </c>
      <c r="C49" s="459" t="s">
        <v>85</v>
      </c>
      <c r="D49" s="460" t="s">
        <v>68</v>
      </c>
      <c r="E49" s="461" t="s">
        <v>62</v>
      </c>
      <c r="F49" s="295" t="s">
        <v>61</v>
      </c>
      <c r="G49" s="38" t="s">
        <v>80</v>
      </c>
      <c r="H49" s="39" t="s">
        <v>80</v>
      </c>
      <c r="I49" s="40" t="s">
        <v>80</v>
      </c>
      <c r="J49" s="41"/>
      <c r="K49" s="342" t="e">
        <f t="shared" si="17"/>
        <v>#DIV/0!</v>
      </c>
      <c r="L49" s="365"/>
      <c r="M49" s="349" t="str">
        <f t="shared" si="1"/>
        <v/>
      </c>
      <c r="N49" s="352"/>
      <c r="O49" s="255" t="str">
        <f t="shared" ref="O49:O55" si="22">IF(N49=0,"NA",(J49-N49)/N49*100)</f>
        <v>NA</v>
      </c>
      <c r="P49" s="29"/>
      <c r="Q49" s="267" t="str">
        <f t="shared" si="19"/>
        <v>NA</v>
      </c>
      <c r="R49" s="30"/>
      <c r="S49" s="256" t="e">
        <f t="shared" si="4"/>
        <v>#DIV/0!</v>
      </c>
      <c r="T49" s="303"/>
      <c r="U49" s="346" t="str">
        <f t="shared" si="16"/>
        <v/>
      </c>
      <c r="V49" s="376"/>
      <c r="W49" s="377" t="s">
        <v>181</v>
      </c>
      <c r="X49" s="127"/>
      <c r="Y49" s="127"/>
      <c r="Z49" s="59"/>
      <c r="AA49" s="59"/>
      <c r="AB49" s="59"/>
      <c r="AC49" s="95"/>
      <c r="AN49" s="90"/>
      <c r="AO49" s="90"/>
      <c r="AP49" s="184"/>
      <c r="AQ49" s="166"/>
      <c r="AS49" s="154">
        <v>249</v>
      </c>
      <c r="AT49" s="154">
        <f t="shared" si="20"/>
        <v>0</v>
      </c>
      <c r="AU49" s="154">
        <v>3000</v>
      </c>
      <c r="AV49" s="154">
        <v>239</v>
      </c>
      <c r="AW49" s="154">
        <f t="shared" si="21"/>
        <v>717000</v>
      </c>
      <c r="AX49" s="154">
        <v>1400</v>
      </c>
      <c r="AY49" s="154">
        <v>251</v>
      </c>
      <c r="AZ49" s="154">
        <f t="shared" si="7"/>
        <v>351400</v>
      </c>
      <c r="BA49" s="154">
        <v>300</v>
      </c>
      <c r="BB49" s="154">
        <v>300</v>
      </c>
      <c r="BC49" s="154">
        <v>250</v>
      </c>
      <c r="BD49" s="154">
        <f>BB49*BC49</f>
        <v>75000</v>
      </c>
      <c r="BF49" s="155">
        <v>500</v>
      </c>
      <c r="BG49" s="154">
        <v>247</v>
      </c>
      <c r="BH49" s="154">
        <f>BF49*BG49</f>
        <v>123500</v>
      </c>
      <c r="BI49" s="154"/>
      <c r="BJ49" s="197">
        <v>300</v>
      </c>
      <c r="BK49" s="198">
        <v>248</v>
      </c>
      <c r="BL49" s="198">
        <f t="shared" si="18"/>
        <v>74400</v>
      </c>
      <c r="BM49" s="60"/>
      <c r="BN49" s="190">
        <v>200</v>
      </c>
      <c r="BO49" s="232">
        <v>246</v>
      </c>
      <c r="BP49" s="190"/>
      <c r="CD49" s="158"/>
      <c r="CE49" s="158"/>
      <c r="EG49" s="60"/>
      <c r="EH49" s="60"/>
    </row>
    <row r="50" spans="1:138" x14ac:dyDescent="0.4">
      <c r="A50" s="518"/>
      <c r="B50" s="527" t="s">
        <v>32</v>
      </c>
      <c r="C50" s="297" t="s">
        <v>63</v>
      </c>
      <c r="D50" s="462" t="s">
        <v>69</v>
      </c>
      <c r="E50" s="299" t="s">
        <v>51</v>
      </c>
      <c r="F50" s="458" t="s">
        <v>152</v>
      </c>
      <c r="G50" s="288" t="s">
        <v>80</v>
      </c>
      <c r="H50" s="280" t="s">
        <v>80</v>
      </c>
      <c r="I50" s="281" t="s">
        <v>80</v>
      </c>
      <c r="J50" s="28"/>
      <c r="K50" s="253" t="e">
        <f t="shared" si="17"/>
        <v>#DIV/0!</v>
      </c>
      <c r="L50" s="365"/>
      <c r="M50" s="347" t="str">
        <f t="shared" si="1"/>
        <v/>
      </c>
      <c r="N50" s="352"/>
      <c r="O50" s="255" t="str">
        <f t="shared" si="22"/>
        <v>NA</v>
      </c>
      <c r="P50" s="29"/>
      <c r="Q50" s="255" t="str">
        <f t="shared" si="19"/>
        <v>NA</v>
      </c>
      <c r="R50" s="282"/>
      <c r="S50" s="256" t="e">
        <f t="shared" si="4"/>
        <v>#DIV/0!</v>
      </c>
      <c r="T50" s="303"/>
      <c r="U50" s="346" t="str">
        <f t="shared" si="16"/>
        <v/>
      </c>
      <c r="V50" s="376"/>
      <c r="W50" s="377" t="s">
        <v>181</v>
      </c>
      <c r="X50" s="127"/>
      <c r="Y50" s="127"/>
      <c r="Z50" s="59"/>
      <c r="AA50" s="59"/>
      <c r="AB50" s="59"/>
      <c r="AC50" s="95"/>
      <c r="AN50" s="90"/>
      <c r="AO50" s="90"/>
      <c r="AP50" s="184"/>
      <c r="AQ50" s="175"/>
      <c r="AR50" s="154">
        <v>4500</v>
      </c>
      <c r="AS50" s="154">
        <v>249</v>
      </c>
      <c r="AT50" s="154">
        <f t="shared" si="20"/>
        <v>0</v>
      </c>
      <c r="AU50" s="154">
        <v>15000</v>
      </c>
      <c r="AV50" s="154">
        <v>251</v>
      </c>
      <c r="AW50" s="154">
        <f t="shared" si="21"/>
        <v>3765000</v>
      </c>
      <c r="AX50" s="154">
        <v>1900</v>
      </c>
      <c r="AY50" s="154">
        <v>251</v>
      </c>
      <c r="AZ50" s="154">
        <f t="shared" si="7"/>
        <v>476900</v>
      </c>
      <c r="BA50" s="154">
        <v>200</v>
      </c>
      <c r="BB50" s="154">
        <v>400</v>
      </c>
      <c r="BC50" s="154">
        <v>250</v>
      </c>
      <c r="BD50" s="154">
        <f>BB50*BC50</f>
        <v>100000</v>
      </c>
      <c r="BF50" s="155">
        <v>300</v>
      </c>
      <c r="BG50" s="154">
        <v>247</v>
      </c>
      <c r="BH50" s="154">
        <f>BF50*BG50</f>
        <v>74100</v>
      </c>
      <c r="BI50" s="154"/>
      <c r="BJ50" s="197">
        <v>300</v>
      </c>
      <c r="BK50" s="198">
        <v>248</v>
      </c>
      <c r="BL50" s="198">
        <f t="shared" si="18"/>
        <v>74400</v>
      </c>
      <c r="BM50" s="60"/>
      <c r="BN50" s="190">
        <v>400</v>
      </c>
      <c r="BO50" s="232">
        <v>246</v>
      </c>
      <c r="BP50" s="190"/>
      <c r="CD50" s="158"/>
      <c r="CE50" s="158"/>
      <c r="EG50" s="60"/>
      <c r="EH50" s="60"/>
    </row>
    <row r="51" spans="1:138" x14ac:dyDescent="0.4">
      <c r="A51" s="518"/>
      <c r="B51" s="528"/>
      <c r="C51" s="297" t="s">
        <v>67</v>
      </c>
      <c r="D51" s="462"/>
      <c r="E51" s="299" t="s">
        <v>162</v>
      </c>
      <c r="F51" s="458" t="s">
        <v>153</v>
      </c>
      <c r="G51" s="290"/>
      <c r="H51" s="291"/>
      <c r="I51" s="292"/>
      <c r="J51" s="293"/>
      <c r="K51" s="253" t="e">
        <f t="shared" si="17"/>
        <v>#DIV/0!</v>
      </c>
      <c r="L51" s="365"/>
      <c r="M51" s="349" t="str">
        <f t="shared" si="1"/>
        <v/>
      </c>
      <c r="N51" s="360"/>
      <c r="O51" s="255" t="str">
        <f t="shared" si="22"/>
        <v>NA</v>
      </c>
      <c r="P51" s="34"/>
      <c r="Q51" s="255" t="str">
        <f t="shared" si="19"/>
        <v>NA</v>
      </c>
      <c r="R51" s="294"/>
      <c r="S51" s="256" t="e">
        <f t="shared" si="4"/>
        <v>#DIV/0!</v>
      </c>
      <c r="T51" s="401"/>
      <c r="U51" s="346" t="str">
        <f t="shared" si="16"/>
        <v/>
      </c>
      <c r="V51" s="379"/>
      <c r="W51" s="380"/>
      <c r="X51" s="127"/>
      <c r="Y51" s="127"/>
      <c r="Z51" s="59"/>
      <c r="AA51" s="59"/>
      <c r="AB51" s="59"/>
      <c r="AC51" s="95"/>
      <c r="AN51" s="90"/>
      <c r="AO51" s="90"/>
      <c r="AP51" s="184"/>
      <c r="AQ51" s="175"/>
      <c r="BD51" s="154"/>
      <c r="BF51" s="155"/>
      <c r="BH51" s="154"/>
      <c r="BI51" s="154"/>
      <c r="BJ51" s="197"/>
      <c r="BK51" s="198"/>
      <c r="BL51" s="198"/>
      <c r="BM51" s="60"/>
      <c r="BN51" s="190"/>
      <c r="BO51" s="232"/>
      <c r="BP51" s="190"/>
      <c r="CD51" s="158"/>
      <c r="CE51" s="158"/>
      <c r="EG51" s="60"/>
      <c r="EH51" s="60"/>
    </row>
    <row r="52" spans="1:138" ht="51" x14ac:dyDescent="0.4">
      <c r="A52" s="518"/>
      <c r="B52" s="498" t="s">
        <v>165</v>
      </c>
      <c r="C52" s="297" t="s">
        <v>38</v>
      </c>
      <c r="D52" s="462"/>
      <c r="E52" s="299" t="s">
        <v>163</v>
      </c>
      <c r="F52" s="295" t="s">
        <v>212</v>
      </c>
      <c r="G52" s="290"/>
      <c r="H52" s="291"/>
      <c r="I52" s="292"/>
      <c r="J52" s="293"/>
      <c r="K52" s="253" t="e">
        <f t="shared" si="17"/>
        <v>#DIV/0!</v>
      </c>
      <c r="L52" s="366"/>
      <c r="M52" s="349" t="str">
        <f t="shared" si="1"/>
        <v/>
      </c>
      <c r="N52" s="360"/>
      <c r="O52" s="255" t="str">
        <f t="shared" si="22"/>
        <v>NA</v>
      </c>
      <c r="P52" s="34"/>
      <c r="Q52" s="255" t="str">
        <f t="shared" si="19"/>
        <v>NA</v>
      </c>
      <c r="R52" s="294"/>
      <c r="S52" s="256" t="e">
        <f t="shared" si="4"/>
        <v>#DIV/0!</v>
      </c>
      <c r="T52" s="401"/>
      <c r="U52" s="346" t="str">
        <f t="shared" si="16"/>
        <v/>
      </c>
      <c r="V52" s="379"/>
      <c r="W52" s="380"/>
      <c r="X52" s="127"/>
      <c r="Y52" s="127"/>
      <c r="Z52" s="59"/>
      <c r="AA52" s="59"/>
      <c r="AB52" s="59"/>
      <c r="AC52" s="95"/>
      <c r="AN52" s="90"/>
      <c r="AO52" s="90"/>
      <c r="AP52" s="184"/>
      <c r="AQ52" s="175"/>
      <c r="BD52" s="154"/>
      <c r="BF52" s="155"/>
      <c r="BH52" s="154"/>
      <c r="BI52" s="154"/>
      <c r="BJ52" s="197"/>
      <c r="BK52" s="198"/>
      <c r="BL52" s="198"/>
      <c r="BM52" s="60"/>
      <c r="BN52" s="190"/>
      <c r="BO52" s="232"/>
      <c r="BP52" s="190"/>
      <c r="CD52" s="158"/>
      <c r="CE52" s="158"/>
      <c r="EG52" s="60"/>
      <c r="EH52" s="60"/>
    </row>
    <row r="53" spans="1:138" ht="50.25" thickBot="1" x14ac:dyDescent="0.45">
      <c r="A53" s="518"/>
      <c r="B53" s="498"/>
      <c r="C53" s="297" t="s">
        <v>86</v>
      </c>
      <c r="D53" s="462"/>
      <c r="E53" s="299" t="s">
        <v>163</v>
      </c>
      <c r="F53" s="296" t="s">
        <v>164</v>
      </c>
      <c r="G53" s="289"/>
      <c r="H53" s="287"/>
      <c r="I53" s="283"/>
      <c r="J53" s="284"/>
      <c r="K53" s="253" t="e">
        <f t="shared" si="17"/>
        <v>#DIV/0!</v>
      </c>
      <c r="L53" s="370"/>
      <c r="M53" s="349" t="str">
        <f t="shared" si="1"/>
        <v/>
      </c>
      <c r="N53" s="361"/>
      <c r="O53" s="255" t="str">
        <f t="shared" si="22"/>
        <v>NA</v>
      </c>
      <c r="P53" s="285"/>
      <c r="Q53" s="255" t="str">
        <f t="shared" si="19"/>
        <v>NA</v>
      </c>
      <c r="R53" s="286"/>
      <c r="S53" s="256" t="e">
        <f t="shared" si="4"/>
        <v>#DIV/0!</v>
      </c>
      <c r="T53" s="402"/>
      <c r="U53" s="346" t="str">
        <f t="shared" si="16"/>
        <v/>
      </c>
      <c r="V53" s="403"/>
      <c r="W53" s="404"/>
      <c r="X53" s="127"/>
      <c r="Y53" s="127"/>
      <c r="Z53" s="59"/>
      <c r="AA53" s="59"/>
      <c r="AB53" s="59"/>
      <c r="AC53" s="95"/>
      <c r="AN53" s="90"/>
      <c r="AO53" s="90"/>
      <c r="AP53" s="184"/>
      <c r="AQ53" s="175"/>
      <c r="BD53" s="154"/>
      <c r="BF53" s="155"/>
      <c r="BH53" s="154"/>
      <c r="BI53" s="154"/>
      <c r="BJ53" s="197"/>
      <c r="BK53" s="198"/>
      <c r="BL53" s="198"/>
      <c r="BM53" s="60"/>
      <c r="BN53" s="190"/>
      <c r="BO53" s="232"/>
      <c r="BP53" s="190"/>
      <c r="CD53" s="158"/>
      <c r="CE53" s="158"/>
      <c r="EG53" s="60"/>
      <c r="EH53" s="60"/>
    </row>
    <row r="54" spans="1:138" s="37" customFormat="1" ht="31.5" thickTop="1" thickBot="1" x14ac:dyDescent="0.5">
      <c r="A54" s="519"/>
      <c r="B54" s="463"/>
      <c r="C54" s="464"/>
      <c r="D54" s="465" t="s">
        <v>30</v>
      </c>
      <c r="E54" s="466"/>
      <c r="F54" s="467" t="s">
        <v>102</v>
      </c>
      <c r="G54" s="548"/>
      <c r="H54" s="521"/>
      <c r="I54" s="522"/>
      <c r="J54" s="108">
        <f>SUM(J44:J50)</f>
        <v>0</v>
      </c>
      <c r="K54" s="341" t="e">
        <f>J54/J55*100</f>
        <v>#DIV/0!</v>
      </c>
      <c r="L54" s="371"/>
      <c r="M54" s="350" t="str">
        <f>IF(L54="","",L54/((SUMIF(L42:L53,"&gt;=0",J42:J53)-J44)-L54)*100)</f>
        <v/>
      </c>
      <c r="N54" s="358"/>
      <c r="O54" s="263" t="str">
        <f t="shared" si="22"/>
        <v>NA</v>
      </c>
      <c r="P54" s="35"/>
      <c r="Q54" s="263" t="str">
        <f t="shared" si="19"/>
        <v>NA</v>
      </c>
      <c r="R54" s="276">
        <f>SUM(R44:R50)</f>
        <v>0</v>
      </c>
      <c r="S54" s="265" t="e">
        <f t="shared" si="4"/>
        <v>#DIV/0!</v>
      </c>
      <c r="T54" s="405" t="str">
        <f>IF(SUM(T44:T50)=0,"",SUM(T44:T50))</f>
        <v/>
      </c>
      <c r="U54" s="395" t="str">
        <f>IF(T54="","",T54/T55*100)</f>
        <v/>
      </c>
      <c r="V54" s="396" t="str">
        <f>IF(SUM(V44:V50)=0,"",SUM(V44:V50))</f>
        <v/>
      </c>
      <c r="W54" s="406" t="s">
        <v>181</v>
      </c>
      <c r="X54" s="128"/>
      <c r="Y54" s="128"/>
      <c r="Z54" s="87"/>
      <c r="AA54" s="87"/>
      <c r="AB54" s="87"/>
      <c r="AC54" s="104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187"/>
      <c r="AQ54" s="172"/>
      <c r="AR54" s="172"/>
      <c r="AS54" s="172">
        <v>249</v>
      </c>
      <c r="AT54" s="172">
        <f>SUM(AT42:AT50)</f>
        <v>0</v>
      </c>
      <c r="AU54" s="172">
        <f>ROUND(AW54/AV54,0)</f>
        <v>434787</v>
      </c>
      <c r="AV54" s="172">
        <v>251</v>
      </c>
      <c r="AW54" s="172">
        <f>SUM(AW42:AW50)</f>
        <v>109131430</v>
      </c>
      <c r="AX54" s="172">
        <f>SUM(AZ42:AZ50)/AY54</f>
        <v>446000</v>
      </c>
      <c r="AY54" s="172">
        <v>251</v>
      </c>
      <c r="AZ54" s="172">
        <f>SUM(AZ42:AZ50)</f>
        <v>111946000</v>
      </c>
      <c r="BA54" s="172">
        <v>399900</v>
      </c>
      <c r="BB54" s="172">
        <f>SUMPRODUCT(BB42:BB50,BC42:BC50)/BC54</f>
        <v>468300</v>
      </c>
      <c r="BC54" s="172">
        <v>250</v>
      </c>
      <c r="BD54" s="172">
        <f>BB54*BC54</f>
        <v>117075000</v>
      </c>
      <c r="BE54" s="172"/>
      <c r="BF54" s="173">
        <f>BF44+BF45+BF46+BF49+BF50</f>
        <v>422900</v>
      </c>
      <c r="BG54" s="172">
        <v>247</v>
      </c>
      <c r="BH54" s="172">
        <f>BF54*BG54</f>
        <v>104456300</v>
      </c>
      <c r="BI54" s="172"/>
      <c r="BJ54" s="202">
        <f>SUM(BJ42:BJ50)</f>
        <v>479000</v>
      </c>
      <c r="BK54" s="198">
        <v>248</v>
      </c>
      <c r="BL54" s="203">
        <f t="shared" si="18"/>
        <v>118792000</v>
      </c>
      <c r="BM54" s="64"/>
      <c r="BN54" s="231">
        <v>597800</v>
      </c>
      <c r="BO54" s="232">
        <v>246</v>
      </c>
      <c r="BP54" s="231"/>
      <c r="BQ54" s="174"/>
      <c r="BR54" s="174"/>
      <c r="BS54" s="174"/>
      <c r="BT54" s="174"/>
      <c r="BU54" s="174"/>
      <c r="BV54" s="174"/>
      <c r="BW54" s="174"/>
      <c r="BX54" s="174"/>
      <c r="BY54" s="174"/>
      <c r="BZ54" s="174"/>
      <c r="CA54" s="174"/>
      <c r="CB54" s="174"/>
      <c r="CC54" s="174"/>
      <c r="CD54" s="174"/>
      <c r="CE54" s="174"/>
      <c r="CF54" s="64"/>
      <c r="CG54" s="64"/>
      <c r="CH54" s="64"/>
      <c r="CI54" s="64"/>
      <c r="CJ54" s="64"/>
      <c r="CK54" s="64"/>
      <c r="CL54" s="64"/>
      <c r="CM54" s="64"/>
      <c r="CN54" s="64"/>
      <c r="CO54" s="64"/>
      <c r="CP54" s="64"/>
      <c r="CQ54" s="64"/>
      <c r="CR54" s="64"/>
      <c r="CS54" s="64"/>
      <c r="CT54" s="64"/>
      <c r="CU54" s="64"/>
      <c r="CV54" s="64"/>
      <c r="CW54" s="64"/>
      <c r="CX54" s="64"/>
      <c r="CY54" s="64"/>
      <c r="CZ54" s="64"/>
      <c r="DA54" s="64"/>
      <c r="DB54" s="64"/>
      <c r="DC54" s="64"/>
      <c r="DD54" s="64"/>
      <c r="DE54" s="64"/>
      <c r="DF54" s="64"/>
      <c r="DG54" s="64"/>
      <c r="DH54" s="64"/>
      <c r="DI54" s="64"/>
      <c r="DJ54" s="64"/>
      <c r="DK54" s="64"/>
      <c r="DL54" s="64"/>
      <c r="DM54" s="64"/>
      <c r="DN54" s="64"/>
      <c r="DO54" s="64"/>
      <c r="DP54" s="64"/>
      <c r="DQ54" s="64"/>
      <c r="DR54" s="64"/>
      <c r="DS54" s="64"/>
      <c r="DT54" s="64"/>
      <c r="DU54" s="64"/>
      <c r="DV54" s="64"/>
      <c r="DW54" s="64"/>
      <c r="DX54" s="64"/>
      <c r="DY54" s="64"/>
      <c r="DZ54" s="64"/>
      <c r="EA54" s="64"/>
      <c r="EB54" s="64"/>
      <c r="EC54" s="64"/>
      <c r="ED54" s="64"/>
      <c r="EE54" s="64"/>
      <c r="EF54" s="64"/>
      <c r="EG54" s="64"/>
      <c r="EH54" s="64"/>
    </row>
    <row r="55" spans="1:138" s="36" customFormat="1" ht="30.75" thickTop="1" x14ac:dyDescent="0.45">
      <c r="A55" s="468"/>
      <c r="B55" s="469"/>
      <c r="C55" s="470"/>
      <c r="D55" s="471" t="s">
        <v>34</v>
      </c>
      <c r="E55" s="472"/>
      <c r="F55" s="473" t="s">
        <v>100</v>
      </c>
      <c r="G55" s="509"/>
      <c r="H55" s="510"/>
      <c r="I55" s="511"/>
      <c r="J55" s="109">
        <f>J41+J54</f>
        <v>0</v>
      </c>
      <c r="K55" s="345"/>
      <c r="L55" s="372"/>
      <c r="M55" s="348" t="str">
        <f>IF(L55="","",L55/((SUMIF(L15:L54,"&gt;=0",J15:J54)-     (J18+J41+J44+J54)   )-L55)*100)</f>
        <v/>
      </c>
      <c r="N55" s="362"/>
      <c r="O55" s="277" t="str">
        <f t="shared" si="22"/>
        <v>NA</v>
      </c>
      <c r="P55" s="278"/>
      <c r="Q55" s="277" t="str">
        <f>IF(P55=0,"NA",(N55-P55)/P55*100)</f>
        <v>NA</v>
      </c>
      <c r="R55" s="42">
        <f>SUM(R41,R54)</f>
        <v>0</v>
      </c>
      <c r="S55" s="279" t="e">
        <f t="shared" si="4"/>
        <v>#DIV/0!</v>
      </c>
      <c r="T55" s="407" t="str">
        <f>IF(ISERROR(T41+T54),"",T41+T54)</f>
        <v/>
      </c>
      <c r="U55" s="408"/>
      <c r="V55" s="409" t="str">
        <f>IF(ISERROR(SUM(V41+V54)),"",SUM(V41+V54))</f>
        <v/>
      </c>
      <c r="W55" s="410" t="s">
        <v>181</v>
      </c>
      <c r="X55" s="128"/>
      <c r="Y55" s="128"/>
      <c r="Z55" s="63"/>
      <c r="AA55" s="63"/>
      <c r="AB55" s="63"/>
      <c r="AC55" s="104"/>
      <c r="AD55" s="105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187"/>
      <c r="AQ55" s="172"/>
      <c r="AR55" s="172"/>
      <c r="AS55" s="172">
        <v>249</v>
      </c>
      <c r="AT55" s="172">
        <f>AT41+AT54</f>
        <v>0</v>
      </c>
      <c r="AU55" s="172">
        <f>AW55/AV55</f>
        <v>561136.57370517927</v>
      </c>
      <c r="AV55" s="172">
        <v>251</v>
      </c>
      <c r="AW55" s="172">
        <f>AW41+AW54</f>
        <v>140845280</v>
      </c>
      <c r="AX55" s="172">
        <f>ROUND((SUM(AZ15:AZ34)+SUM(AZ42:AZ50))/AY55,0)</f>
        <v>617661</v>
      </c>
      <c r="AY55" s="172">
        <v>251</v>
      </c>
      <c r="AZ55" s="172">
        <f>AZ41+AZ54</f>
        <v>155032900</v>
      </c>
      <c r="BA55" s="172">
        <v>579000</v>
      </c>
      <c r="BB55" s="172">
        <f>(SUMPRODUCT(BB15:BB34,BC15:BC34)+SUMPRODUCT(BB42:BB50,BC42:BC50))/BC55</f>
        <v>680900</v>
      </c>
      <c r="BC55" s="172">
        <v>250</v>
      </c>
      <c r="BD55" s="172">
        <f>BB55*BC55</f>
        <v>170225000</v>
      </c>
      <c r="BE55" s="172"/>
      <c r="BF55" s="173">
        <f>BF54+BF41</f>
        <v>641300</v>
      </c>
      <c r="BG55" s="172">
        <v>247</v>
      </c>
      <c r="BH55" s="172">
        <f>BF55*BG55</f>
        <v>158401100</v>
      </c>
      <c r="BI55" s="172"/>
      <c r="BJ55" s="202">
        <f>BJ54+BJ41</f>
        <v>765500</v>
      </c>
      <c r="BK55" s="198">
        <v>248</v>
      </c>
      <c r="BL55" s="203">
        <f t="shared" si="18"/>
        <v>189844000</v>
      </c>
      <c r="BM55" s="63"/>
      <c r="BN55" s="231">
        <v>786000</v>
      </c>
      <c r="BO55" s="232">
        <v>246</v>
      </c>
      <c r="BP55" s="231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</row>
    <row r="56" spans="1:138" s="43" customFormat="1" ht="24.2" hidden="1" customHeight="1" x14ac:dyDescent="0.4">
      <c r="A56" s="497"/>
      <c r="B56" s="497"/>
      <c r="C56" s="497"/>
      <c r="D56" s="497"/>
      <c r="E56" s="497"/>
      <c r="F56" s="497"/>
      <c r="G56" s="497"/>
      <c r="H56" s="497"/>
      <c r="I56" s="497"/>
      <c r="J56" s="497"/>
      <c r="K56" s="497"/>
      <c r="L56" s="497"/>
      <c r="M56" s="497"/>
      <c r="N56" s="497"/>
      <c r="O56" s="497"/>
      <c r="P56" s="497"/>
      <c r="Q56" s="497"/>
      <c r="R56" s="497"/>
      <c r="S56" s="496"/>
      <c r="T56" s="496"/>
      <c r="U56" s="496"/>
      <c r="V56" s="142"/>
      <c r="W56" s="143"/>
      <c r="X56" s="65"/>
      <c r="Y56" s="65"/>
      <c r="Z56" s="65"/>
      <c r="AA56" s="95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182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5"/>
      <c r="BE56" s="154"/>
      <c r="BF56" s="154"/>
      <c r="BG56" s="154"/>
      <c r="BH56" s="190"/>
      <c r="BI56" s="204"/>
      <c r="BJ56" s="204"/>
      <c r="BK56" s="65"/>
      <c r="BL56" s="65"/>
      <c r="BM56" s="178"/>
      <c r="BN56" s="178"/>
      <c r="BO56" s="178"/>
      <c r="BP56" s="178"/>
      <c r="BQ56" s="178"/>
      <c r="BR56" s="178"/>
      <c r="BS56" s="178"/>
      <c r="BT56" s="178"/>
      <c r="BU56" s="178"/>
      <c r="BV56" s="178"/>
      <c r="BW56" s="178"/>
      <c r="BX56" s="178"/>
      <c r="BY56" s="178"/>
      <c r="BZ56" s="178"/>
      <c r="CA56" s="178"/>
      <c r="CB56" s="178"/>
      <c r="CC56" s="178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  <c r="CU56" s="65"/>
      <c r="CV56" s="65"/>
      <c r="CW56" s="65"/>
      <c r="CX56" s="65"/>
      <c r="CY56" s="65"/>
      <c r="CZ56" s="65"/>
      <c r="DA56" s="65"/>
      <c r="DB56" s="65"/>
      <c r="DC56" s="65"/>
      <c r="DD56" s="65"/>
      <c r="DE56" s="65"/>
      <c r="DF56" s="65"/>
      <c r="DG56" s="65"/>
      <c r="DH56" s="65"/>
      <c r="DI56" s="65"/>
      <c r="DJ56" s="65"/>
      <c r="DK56" s="65"/>
      <c r="DL56" s="65"/>
      <c r="DM56" s="65"/>
      <c r="DN56" s="65"/>
      <c r="DO56" s="65"/>
      <c r="DP56" s="65"/>
      <c r="DQ56" s="65"/>
      <c r="DR56" s="65"/>
      <c r="DS56" s="65"/>
      <c r="DT56" s="65"/>
      <c r="DU56" s="65"/>
      <c r="DV56" s="65"/>
      <c r="DW56" s="65"/>
      <c r="DX56" s="65"/>
      <c r="DY56" s="65"/>
      <c r="DZ56" s="65"/>
      <c r="EA56" s="65"/>
      <c r="EB56" s="65"/>
      <c r="EC56" s="65"/>
      <c r="ED56" s="65"/>
      <c r="EE56" s="65"/>
      <c r="EF56" s="65"/>
    </row>
    <row r="57" spans="1:138" s="43" customFormat="1" ht="24.2" hidden="1" customHeight="1" x14ac:dyDescent="0.4">
      <c r="A57" s="499"/>
      <c r="B57" s="499"/>
      <c r="C57" s="499"/>
      <c r="D57" s="499"/>
      <c r="E57" s="499"/>
      <c r="F57" s="499"/>
      <c r="G57" s="499"/>
      <c r="H57" s="499"/>
      <c r="I57" s="499"/>
      <c r="J57" s="499"/>
      <c r="K57" s="499"/>
      <c r="L57" s="499"/>
      <c r="M57" s="499"/>
      <c r="N57" s="499"/>
      <c r="O57" s="499"/>
      <c r="P57" s="499"/>
      <c r="Q57" s="499"/>
      <c r="R57" s="499"/>
      <c r="S57" s="499"/>
      <c r="T57" s="499"/>
      <c r="U57" s="499"/>
      <c r="V57" s="142"/>
      <c r="W57" s="143"/>
      <c r="X57" s="65"/>
      <c r="Y57" s="65"/>
      <c r="Z57" s="65"/>
      <c r="AA57" s="95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182"/>
      <c r="AO57" s="154"/>
      <c r="AP57" s="154"/>
      <c r="AQ57" s="154"/>
      <c r="AR57" s="154"/>
      <c r="AS57" s="154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5"/>
      <c r="BE57" s="154"/>
      <c r="BF57" s="154"/>
      <c r="BG57" s="154"/>
      <c r="BH57" s="190"/>
      <c r="BI57" s="204"/>
      <c r="BJ57" s="204"/>
      <c r="BK57" s="65"/>
      <c r="BL57" s="65"/>
      <c r="BM57" s="178"/>
      <c r="BN57" s="178"/>
      <c r="BO57" s="178"/>
      <c r="BP57" s="178"/>
      <c r="BQ57" s="178"/>
      <c r="BR57" s="178"/>
      <c r="BS57" s="178"/>
      <c r="BT57" s="178"/>
      <c r="BU57" s="178"/>
      <c r="BV57" s="178"/>
      <c r="BW57" s="178"/>
      <c r="BX57" s="178"/>
      <c r="BY57" s="178"/>
      <c r="BZ57" s="178"/>
      <c r="CA57" s="178"/>
      <c r="CB57" s="178"/>
      <c r="CC57" s="178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  <c r="DK57" s="65"/>
      <c r="DL57" s="65"/>
      <c r="DM57" s="65"/>
      <c r="DN57" s="65"/>
      <c r="DO57" s="65"/>
      <c r="DP57" s="65"/>
      <c r="DQ57" s="65"/>
      <c r="DR57" s="65"/>
      <c r="DS57" s="65"/>
      <c r="DT57" s="65"/>
      <c r="DU57" s="65"/>
      <c r="DV57" s="65"/>
      <c r="DW57" s="65"/>
      <c r="DX57" s="65"/>
      <c r="DY57" s="65"/>
      <c r="DZ57" s="65"/>
      <c r="EA57" s="65"/>
      <c r="EB57" s="65"/>
      <c r="EC57" s="65"/>
      <c r="ED57" s="65"/>
      <c r="EE57" s="65"/>
      <c r="EF57" s="65"/>
    </row>
    <row r="58" spans="1:138" s="43" customFormat="1" ht="107.25" customHeight="1" x14ac:dyDescent="0.4">
      <c r="A58" s="512" t="s">
        <v>148</v>
      </c>
      <c r="B58" s="512"/>
      <c r="C58" s="512"/>
      <c r="D58" s="512"/>
      <c r="E58" s="512"/>
      <c r="F58" s="512"/>
      <c r="G58" s="512"/>
      <c r="H58" s="512"/>
      <c r="I58" s="512"/>
      <c r="J58" s="512"/>
      <c r="K58" s="512"/>
      <c r="L58" s="512"/>
      <c r="M58" s="512"/>
      <c r="N58" s="512"/>
      <c r="O58" s="512"/>
      <c r="P58" s="512"/>
      <c r="Q58" s="512"/>
      <c r="R58" s="512"/>
      <c r="S58" s="512"/>
      <c r="T58" s="512"/>
      <c r="U58" s="229"/>
      <c r="V58" s="142"/>
      <c r="W58" s="411" t="s">
        <v>178</v>
      </c>
      <c r="X58" s="65"/>
      <c r="Y58" s="65"/>
      <c r="Z58" s="65"/>
      <c r="AA58" s="95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182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4"/>
      <c r="BC58" s="154"/>
      <c r="BD58" s="155"/>
      <c r="BE58" s="154"/>
      <c r="BF58" s="154"/>
      <c r="BG58" s="154"/>
      <c r="BH58" s="190"/>
      <c r="BI58" s="204"/>
      <c r="BJ58" s="204"/>
      <c r="BK58" s="65"/>
      <c r="BL58" s="65"/>
      <c r="BM58" s="178"/>
      <c r="BN58" s="178"/>
      <c r="BO58" s="178"/>
      <c r="BP58" s="178"/>
      <c r="BQ58" s="178"/>
      <c r="BR58" s="178"/>
      <c r="BS58" s="178"/>
      <c r="BT58" s="178"/>
      <c r="BU58" s="178"/>
      <c r="BV58" s="178"/>
      <c r="BW58" s="178"/>
      <c r="BX58" s="178"/>
      <c r="BY58" s="178"/>
      <c r="BZ58" s="178"/>
      <c r="CA58" s="178"/>
      <c r="CB58" s="178"/>
      <c r="CC58" s="178"/>
      <c r="CD58" s="65"/>
      <c r="CE58" s="65"/>
      <c r="CF58" s="65"/>
      <c r="CG58" s="65"/>
      <c r="CH58" s="65"/>
      <c r="CI58" s="65"/>
      <c r="CJ58" s="65"/>
      <c r="CK58" s="65"/>
      <c r="CL58" s="65"/>
      <c r="CM58" s="65"/>
      <c r="CN58" s="65"/>
      <c r="CO58" s="65"/>
      <c r="CP58" s="65"/>
      <c r="CQ58" s="65"/>
      <c r="CR58" s="65"/>
      <c r="CS58" s="65"/>
      <c r="CT58" s="65"/>
      <c r="CU58" s="65"/>
      <c r="CV58" s="65"/>
      <c r="CW58" s="65"/>
      <c r="CX58" s="65"/>
      <c r="CY58" s="65"/>
      <c r="CZ58" s="65"/>
      <c r="DA58" s="65"/>
      <c r="DB58" s="65"/>
      <c r="DC58" s="65"/>
      <c r="DD58" s="65"/>
      <c r="DE58" s="65"/>
      <c r="DF58" s="65"/>
      <c r="DG58" s="65"/>
      <c r="DH58" s="65"/>
      <c r="DI58" s="65"/>
      <c r="DJ58" s="65"/>
      <c r="DK58" s="65"/>
      <c r="DL58" s="65"/>
      <c r="DM58" s="65"/>
      <c r="DN58" s="65"/>
      <c r="DO58" s="65"/>
      <c r="DP58" s="65"/>
      <c r="DQ58" s="65"/>
      <c r="DR58" s="65"/>
      <c r="DS58" s="65"/>
      <c r="DT58" s="65"/>
      <c r="DU58" s="65"/>
      <c r="DV58" s="65"/>
      <c r="DW58" s="65"/>
      <c r="DX58" s="65"/>
      <c r="DY58" s="65"/>
      <c r="DZ58" s="65"/>
      <c r="EA58" s="65"/>
      <c r="EB58" s="65"/>
      <c r="EC58" s="65"/>
      <c r="ED58" s="65"/>
      <c r="EE58" s="65"/>
      <c r="EF58" s="65"/>
    </row>
    <row r="59" spans="1:138" s="46" customFormat="1" ht="60.2" customHeight="1" x14ac:dyDescent="0.4">
      <c r="A59" s="512" t="s">
        <v>149</v>
      </c>
      <c r="B59" s="512"/>
      <c r="C59" s="512"/>
      <c r="D59" s="512"/>
      <c r="E59" s="512"/>
      <c r="F59" s="512"/>
      <c r="G59" s="512"/>
      <c r="H59" s="512"/>
      <c r="I59" s="512"/>
      <c r="J59" s="512"/>
      <c r="K59" s="512"/>
      <c r="L59" s="512"/>
      <c r="M59" s="512"/>
      <c r="N59" s="512"/>
      <c r="O59" s="512"/>
      <c r="P59" s="512"/>
      <c r="Q59" s="512"/>
      <c r="R59" s="512"/>
      <c r="S59" s="512"/>
      <c r="T59" s="512"/>
      <c r="U59" s="512"/>
      <c r="V59" s="144"/>
      <c r="W59" s="145"/>
      <c r="X59" s="66"/>
      <c r="Y59" s="66"/>
      <c r="Z59" s="66"/>
      <c r="AA59" s="107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188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80"/>
      <c r="BE59" s="179"/>
      <c r="BF59" s="179"/>
      <c r="BG59" s="179"/>
      <c r="BH59" s="205"/>
      <c r="BI59" s="205"/>
      <c r="BJ59" s="205"/>
      <c r="BK59" s="66"/>
      <c r="BL59" s="66"/>
      <c r="BM59" s="181"/>
      <c r="BN59" s="181"/>
      <c r="BO59" s="181"/>
      <c r="BP59" s="181"/>
      <c r="BQ59" s="181"/>
      <c r="BR59" s="181"/>
      <c r="BS59" s="181"/>
      <c r="BT59" s="181"/>
      <c r="BU59" s="181"/>
      <c r="BV59" s="181"/>
      <c r="BW59" s="181"/>
      <c r="BX59" s="181"/>
      <c r="BY59" s="181"/>
      <c r="BZ59" s="181"/>
      <c r="CA59" s="181"/>
      <c r="CB59" s="181"/>
      <c r="CC59" s="181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66"/>
    </row>
    <row r="60" spans="1:138" s="126" customFormat="1" ht="25.5" x14ac:dyDescent="0.4">
      <c r="A60" s="474" t="s">
        <v>121</v>
      </c>
      <c r="B60" s="474"/>
      <c r="C60" s="474"/>
      <c r="D60" s="475" t="s">
        <v>119</v>
      </c>
      <c r="E60" s="476"/>
      <c r="F60" s="477"/>
      <c r="G60" s="218"/>
      <c r="H60" s="218"/>
      <c r="I60" s="500" t="s">
        <v>140</v>
      </c>
      <c r="J60" s="501"/>
      <c r="K60" s="501"/>
      <c r="L60" s="501"/>
      <c r="M60" s="501"/>
      <c r="N60" s="501"/>
      <c r="O60" s="501"/>
      <c r="P60" s="501"/>
      <c r="U60" s="74"/>
      <c r="V60" s="150"/>
      <c r="W60" s="151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219"/>
      <c r="BE60" s="189"/>
      <c r="BF60" s="189"/>
      <c r="BG60" s="189"/>
    </row>
    <row r="61" spans="1:138" s="224" customFormat="1" ht="30" customHeight="1" x14ac:dyDescent="0.45">
      <c r="A61" s="436"/>
      <c r="B61" s="436"/>
      <c r="C61" s="436"/>
      <c r="D61" s="436" t="s">
        <v>118</v>
      </c>
      <c r="E61" s="440"/>
      <c r="F61" s="478"/>
      <c r="G61" s="222"/>
      <c r="H61" s="222"/>
      <c r="I61" s="110" t="s">
        <v>113</v>
      </c>
      <c r="J61" s="494" t="s">
        <v>120</v>
      </c>
      <c r="K61" s="495"/>
      <c r="L61" s="494" t="s">
        <v>122</v>
      </c>
      <c r="M61" s="495"/>
      <c r="N61" s="112" t="s">
        <v>124</v>
      </c>
      <c r="O61" s="494" t="s">
        <v>123</v>
      </c>
      <c r="P61" s="495"/>
      <c r="Q61" s="223" t="s">
        <v>114</v>
      </c>
      <c r="R61" s="413" t="s">
        <v>185</v>
      </c>
      <c r="S61" s="413" t="s">
        <v>186</v>
      </c>
      <c r="T61" s="413" t="s">
        <v>187</v>
      </c>
      <c r="U61" s="414" t="s">
        <v>188</v>
      </c>
      <c r="V61" s="152"/>
      <c r="W61" s="153"/>
      <c r="X61" s="59"/>
      <c r="Y61" s="59"/>
      <c r="Z61" s="210"/>
      <c r="AA61" s="214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6"/>
      <c r="AO61" s="216"/>
      <c r="AP61" s="216"/>
      <c r="AQ61" s="216"/>
      <c r="AR61" s="216"/>
      <c r="AS61" s="216"/>
      <c r="AT61" s="216"/>
      <c r="AU61" s="216"/>
      <c r="AV61" s="216"/>
      <c r="AW61" s="216"/>
      <c r="AX61" s="216"/>
      <c r="AY61" s="216"/>
      <c r="AZ61" s="216"/>
      <c r="BA61" s="216"/>
      <c r="BB61" s="216"/>
      <c r="BC61" s="216"/>
      <c r="BD61" s="217"/>
      <c r="BE61" s="216"/>
      <c r="BF61" s="216"/>
      <c r="BG61" s="216"/>
      <c r="BH61" s="215"/>
    </row>
    <row r="62" spans="1:138" s="224" customFormat="1" ht="30" customHeight="1" x14ac:dyDescent="0.4">
      <c r="A62" s="436"/>
      <c r="B62" s="436"/>
      <c r="C62" s="436"/>
      <c r="D62" s="479" t="s">
        <v>115</v>
      </c>
      <c r="E62" s="440"/>
      <c r="F62" s="478"/>
      <c r="G62" s="222"/>
      <c r="H62" s="222"/>
      <c r="I62" s="111" t="s">
        <v>141</v>
      </c>
      <c r="J62" s="480">
        <f>R41</f>
        <v>0</v>
      </c>
      <c r="K62" s="481"/>
      <c r="L62" s="480">
        <f>N41</f>
        <v>0</v>
      </c>
      <c r="M62" s="481"/>
      <c r="N62" s="230"/>
      <c r="O62" s="480" t="str">
        <f>IF($Q$62=0,"-",IF(T62&lt;=0,0,ROUNDUP(T62/$Q$62,0)))</f>
        <v>-</v>
      </c>
      <c r="P62" s="481"/>
      <c r="Q62" s="504"/>
      <c r="R62" s="233">
        <v>1254572</v>
      </c>
      <c r="S62" s="233">
        <f>R41*U62</f>
        <v>0</v>
      </c>
      <c r="T62" s="233">
        <f>S62-R62</f>
        <v>-1254572</v>
      </c>
      <c r="U62" s="540"/>
      <c r="V62" s="152"/>
      <c r="W62" s="153"/>
      <c r="X62" s="59"/>
      <c r="Y62" s="59"/>
      <c r="Z62" s="210"/>
      <c r="AA62" s="214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6"/>
      <c r="AO62" s="216"/>
      <c r="AP62" s="216"/>
      <c r="AQ62" s="216"/>
      <c r="AR62" s="216"/>
      <c r="AS62" s="216"/>
      <c r="AT62" s="216"/>
      <c r="AU62" s="216"/>
      <c r="AV62" s="216"/>
      <c r="AW62" s="216"/>
      <c r="AX62" s="216"/>
      <c r="AY62" s="216"/>
      <c r="AZ62" s="216"/>
      <c r="BA62" s="216"/>
      <c r="BB62" s="216"/>
      <c r="BC62" s="216"/>
      <c r="BD62" s="217"/>
      <c r="BE62" s="216"/>
      <c r="BF62" s="216"/>
      <c r="BG62" s="216"/>
      <c r="BH62" s="215"/>
    </row>
    <row r="63" spans="1:138" s="224" customFormat="1" ht="30" customHeight="1" x14ac:dyDescent="0.4">
      <c r="A63" s="436"/>
      <c r="B63" s="436"/>
      <c r="C63" s="436"/>
      <c r="D63" s="479" t="s">
        <v>116</v>
      </c>
      <c r="E63" s="440"/>
      <c r="F63" s="478"/>
      <c r="G63" s="222"/>
      <c r="H63" s="222"/>
      <c r="I63" s="225" t="s">
        <v>79</v>
      </c>
      <c r="J63" s="480">
        <f>R54</f>
        <v>0</v>
      </c>
      <c r="K63" s="481"/>
      <c r="L63" s="480">
        <f>N54</f>
        <v>0</v>
      </c>
      <c r="M63" s="481"/>
      <c r="N63" s="230"/>
      <c r="O63" s="480" t="str">
        <f>IF($Q$62=0,"-",IF(T63&lt;=0,0,ROUNDUP(T63/$Q$62,0)))</f>
        <v>-</v>
      </c>
      <c r="P63" s="481"/>
      <c r="Q63" s="505"/>
      <c r="R63" s="233">
        <v>3573234</v>
      </c>
      <c r="S63" s="233">
        <f>R54*U62</f>
        <v>0</v>
      </c>
      <c r="T63" s="233">
        <f>S63-R63</f>
        <v>-3573234</v>
      </c>
      <c r="U63" s="541"/>
      <c r="V63" s="152"/>
      <c r="W63" s="153"/>
      <c r="X63" s="59"/>
      <c r="Y63" s="59"/>
      <c r="Z63" s="210"/>
      <c r="AA63" s="214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7"/>
      <c r="BE63" s="216"/>
      <c r="BF63" s="216"/>
      <c r="BG63" s="216"/>
      <c r="BH63" s="215"/>
    </row>
    <row r="64" spans="1:138" s="224" customFormat="1" ht="30" customHeight="1" x14ac:dyDescent="0.4">
      <c r="A64" s="436"/>
      <c r="B64" s="436"/>
      <c r="C64" s="436"/>
      <c r="D64" s="479" t="s">
        <v>117</v>
      </c>
      <c r="E64" s="440"/>
      <c r="F64" s="478"/>
      <c r="G64" s="222"/>
      <c r="H64" s="222"/>
      <c r="I64" s="111" t="s">
        <v>142</v>
      </c>
      <c r="J64" s="480">
        <f>R55</f>
        <v>0</v>
      </c>
      <c r="K64" s="481"/>
      <c r="L64" s="480">
        <f>N55</f>
        <v>0</v>
      </c>
      <c r="M64" s="481"/>
      <c r="N64" s="230"/>
      <c r="O64" s="480" t="str">
        <f>IF($Q$62=0,"-",IF(T64&lt;=0,0,ROUNDUP(T64/$Q$62,0)))</f>
        <v>-</v>
      </c>
      <c r="P64" s="481"/>
      <c r="Q64" s="506"/>
      <c r="R64" s="233">
        <v>4827806</v>
      </c>
      <c r="S64" s="233">
        <f>R55*U62</f>
        <v>0</v>
      </c>
      <c r="T64" s="233">
        <f>S64-R64</f>
        <v>-4827806</v>
      </c>
      <c r="U64" s="541"/>
      <c r="V64" s="152"/>
      <c r="W64" s="153"/>
      <c r="X64" s="59"/>
      <c r="Y64" s="59"/>
      <c r="Z64" s="210"/>
      <c r="AA64" s="214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7"/>
      <c r="BE64" s="216"/>
      <c r="BF64" s="216"/>
      <c r="BG64" s="216"/>
      <c r="BH64" s="215"/>
    </row>
    <row r="65" spans="1:60" s="224" customFormat="1" x14ac:dyDescent="0.4">
      <c r="A65" s="436"/>
      <c r="B65" s="436"/>
      <c r="C65" s="436"/>
      <c r="D65" s="436"/>
      <c r="E65" s="440"/>
      <c r="F65" s="478"/>
      <c r="G65" s="222"/>
      <c r="H65" s="222"/>
      <c r="I65" s="222"/>
      <c r="J65" s="222"/>
      <c r="K65" s="222"/>
      <c r="L65" s="226"/>
      <c r="M65" s="210"/>
      <c r="N65" s="210"/>
      <c r="O65" s="210"/>
      <c r="P65" s="210"/>
      <c r="Q65" s="210"/>
      <c r="R65" s="227"/>
      <c r="S65" s="228"/>
      <c r="T65" s="227"/>
      <c r="U65" s="74"/>
      <c r="V65" s="152"/>
      <c r="W65" s="153"/>
      <c r="X65" s="59"/>
      <c r="Y65" s="59"/>
      <c r="Z65" s="210"/>
      <c r="AA65" s="214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6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6"/>
      <c r="AZ65" s="216"/>
      <c r="BA65" s="216"/>
      <c r="BB65" s="216"/>
      <c r="BC65" s="216"/>
      <c r="BD65" s="217"/>
      <c r="BE65" s="216"/>
      <c r="BF65" s="216"/>
      <c r="BG65" s="216"/>
      <c r="BH65" s="215"/>
    </row>
    <row r="66" spans="1:60" s="60" customFormat="1" x14ac:dyDescent="0.4">
      <c r="A66" s="436"/>
      <c r="B66" s="436"/>
      <c r="C66" s="436"/>
      <c r="D66" s="436"/>
      <c r="E66" s="440"/>
      <c r="F66" s="478"/>
      <c r="G66" s="84"/>
      <c r="H66" s="84"/>
      <c r="I66" s="84"/>
      <c r="J66" s="84"/>
      <c r="K66" s="84"/>
      <c r="L66" s="221"/>
      <c r="M66" s="59"/>
      <c r="N66" s="59"/>
      <c r="O66" s="59"/>
      <c r="P66" s="59"/>
      <c r="Q66" s="59"/>
      <c r="R66" s="59"/>
      <c r="S66" s="59"/>
      <c r="T66" s="59"/>
      <c r="U66" s="74"/>
      <c r="V66" s="152"/>
      <c r="W66" s="153"/>
      <c r="X66" s="59"/>
      <c r="Y66" s="59"/>
      <c r="Z66" s="59"/>
      <c r="AA66" s="95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182"/>
      <c r="AO66" s="182"/>
      <c r="AP66" s="182"/>
      <c r="AQ66" s="182"/>
      <c r="AR66" s="182"/>
      <c r="AS66" s="182"/>
      <c r="AT66" s="182"/>
      <c r="AU66" s="182"/>
      <c r="AV66" s="182"/>
      <c r="AW66" s="182"/>
      <c r="AX66" s="182"/>
      <c r="AY66" s="182"/>
      <c r="AZ66" s="182"/>
      <c r="BA66" s="182"/>
      <c r="BB66" s="182"/>
      <c r="BC66" s="182"/>
      <c r="BD66" s="220"/>
      <c r="BE66" s="182"/>
      <c r="BF66" s="182"/>
      <c r="BG66" s="182"/>
      <c r="BH66" s="90"/>
    </row>
    <row r="67" spans="1:60" s="60" customFormat="1" x14ac:dyDescent="0.4">
      <c r="A67" s="436"/>
      <c r="B67" s="436"/>
      <c r="C67" s="436"/>
      <c r="D67" s="436"/>
      <c r="E67" s="440"/>
      <c r="F67" s="478"/>
      <c r="G67" s="84"/>
      <c r="H67" s="84"/>
      <c r="I67" s="84"/>
      <c r="J67" s="84"/>
      <c r="K67" s="84"/>
      <c r="L67" s="221"/>
      <c r="M67" s="59"/>
      <c r="N67" s="59"/>
      <c r="O67" s="59"/>
      <c r="P67" s="59"/>
      <c r="Q67" s="59"/>
      <c r="R67" s="59"/>
      <c r="S67" s="59"/>
      <c r="T67" s="59"/>
      <c r="U67" s="74"/>
      <c r="V67" s="152"/>
      <c r="W67" s="153"/>
      <c r="X67" s="59"/>
      <c r="Y67" s="59"/>
      <c r="Z67" s="59"/>
      <c r="AA67" s="95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182"/>
      <c r="AO67" s="182"/>
      <c r="AP67" s="182"/>
      <c r="AQ67" s="182"/>
      <c r="AR67" s="182"/>
      <c r="AS67" s="182"/>
      <c r="AT67" s="182"/>
      <c r="AU67" s="182"/>
      <c r="AV67" s="182"/>
      <c r="AW67" s="182"/>
      <c r="AX67" s="182"/>
      <c r="AY67" s="182"/>
      <c r="AZ67" s="182"/>
      <c r="BA67" s="182"/>
      <c r="BB67" s="182"/>
      <c r="BC67" s="182"/>
      <c r="BD67" s="220"/>
      <c r="BE67" s="182"/>
      <c r="BF67" s="182"/>
      <c r="BG67" s="182"/>
      <c r="BH67" s="90"/>
    </row>
    <row r="68" spans="1:60" s="60" customFormat="1" x14ac:dyDescent="0.4">
      <c r="A68" s="436"/>
      <c r="B68" s="436"/>
      <c r="C68" s="436"/>
      <c r="D68" s="436"/>
      <c r="E68" s="440"/>
      <c r="F68" s="478"/>
      <c r="G68" s="84"/>
      <c r="H68" s="84"/>
      <c r="I68" s="84"/>
      <c r="J68" s="84"/>
      <c r="K68" s="84"/>
      <c r="L68" s="221"/>
      <c r="M68" s="59"/>
      <c r="N68" s="59"/>
      <c r="O68" s="59"/>
      <c r="P68" s="59"/>
      <c r="Q68" s="59"/>
      <c r="R68" s="59"/>
      <c r="S68" s="59"/>
      <c r="T68" s="59"/>
      <c r="U68" s="74" t="s">
        <v>41</v>
      </c>
      <c r="V68" s="152"/>
      <c r="W68" s="153"/>
      <c r="X68" s="59"/>
      <c r="Y68" s="59"/>
      <c r="Z68" s="59"/>
      <c r="AA68" s="95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182"/>
      <c r="AO68" s="182"/>
      <c r="AP68" s="182"/>
      <c r="AQ68" s="182"/>
      <c r="AR68" s="182"/>
      <c r="AS68" s="182"/>
      <c r="AT68" s="182"/>
      <c r="AU68" s="182"/>
      <c r="AV68" s="182"/>
      <c r="AW68" s="182"/>
      <c r="AX68" s="182"/>
      <c r="AY68" s="182"/>
      <c r="AZ68" s="182"/>
      <c r="BA68" s="182"/>
      <c r="BB68" s="182"/>
      <c r="BC68" s="182"/>
      <c r="BD68" s="220"/>
      <c r="BE68" s="182"/>
      <c r="BF68" s="182"/>
      <c r="BG68" s="182"/>
      <c r="BH68" s="90"/>
    </row>
    <row r="69" spans="1:60" x14ac:dyDescent="0.4">
      <c r="F69" s="478"/>
      <c r="G69" s="44"/>
      <c r="H69" s="44"/>
      <c r="I69" s="44"/>
      <c r="J69" s="24"/>
      <c r="K69" s="24"/>
      <c r="L69" s="24"/>
      <c r="M69" s="1"/>
      <c r="N69" s="1"/>
      <c r="O69" s="1"/>
      <c r="P69" s="1"/>
      <c r="Q69" s="1"/>
      <c r="R69" s="1"/>
      <c r="S69" s="1"/>
      <c r="T69" s="1"/>
      <c r="U69" s="74" t="s">
        <v>41</v>
      </c>
      <c r="V69" s="131"/>
      <c r="W69" s="132"/>
      <c r="X69" s="59"/>
      <c r="Y69" s="59"/>
      <c r="Z69" s="59"/>
    </row>
    <row r="70" spans="1:60" x14ac:dyDescent="0.4">
      <c r="F70" s="478"/>
      <c r="G70" s="44"/>
      <c r="H70" s="44"/>
      <c r="I70" s="44"/>
      <c r="J70" s="24"/>
      <c r="K70" s="24"/>
      <c r="L70" s="24"/>
      <c r="M70" s="1"/>
      <c r="N70" s="1"/>
      <c r="O70" s="1"/>
      <c r="P70" s="1"/>
      <c r="Q70" s="1"/>
      <c r="R70" s="1"/>
      <c r="S70" s="1"/>
      <c r="T70" s="1"/>
      <c r="U70" s="74" t="s">
        <v>41</v>
      </c>
      <c r="V70" s="131"/>
      <c r="W70" s="132"/>
      <c r="X70" s="59"/>
      <c r="Y70" s="59"/>
      <c r="Z70" s="59"/>
    </row>
    <row r="71" spans="1:60" x14ac:dyDescent="0.4">
      <c r="F71" s="478"/>
      <c r="G71" s="44"/>
      <c r="H71" s="44"/>
      <c r="I71" s="44"/>
      <c r="J71" s="24"/>
      <c r="K71" s="24"/>
      <c r="L71" s="24"/>
      <c r="M71" s="1"/>
      <c r="N71" s="1"/>
      <c r="O71" s="1"/>
      <c r="P71" s="1"/>
      <c r="Q71" s="1"/>
      <c r="R71" s="1"/>
      <c r="S71" s="1"/>
      <c r="T71" s="1"/>
      <c r="U71" s="74" t="s">
        <v>41</v>
      </c>
      <c r="V71" s="131"/>
      <c r="W71" s="132"/>
      <c r="X71" s="59"/>
      <c r="Y71" s="59"/>
      <c r="Z71" s="59"/>
    </row>
    <row r="72" spans="1:60" x14ac:dyDescent="0.4">
      <c r="F72" s="478"/>
      <c r="G72" s="44"/>
      <c r="H72" s="44"/>
      <c r="I72" s="44"/>
      <c r="J72" s="24"/>
      <c r="K72" s="24"/>
      <c r="L72" s="24"/>
      <c r="M72" s="1"/>
      <c r="N72" s="1"/>
      <c r="O72" s="1"/>
      <c r="P72" s="1"/>
      <c r="Q72" s="1"/>
      <c r="R72" s="1"/>
      <c r="S72" s="1"/>
      <c r="T72" s="1"/>
      <c r="U72" s="74" t="s">
        <v>41</v>
      </c>
      <c r="V72" s="131"/>
      <c r="W72" s="132"/>
      <c r="X72" s="59"/>
      <c r="Y72" s="59"/>
      <c r="Z72" s="59"/>
    </row>
    <row r="73" spans="1:60" x14ac:dyDescent="0.4">
      <c r="F73" s="478"/>
      <c r="G73" s="44"/>
      <c r="H73" s="44"/>
      <c r="I73" s="44"/>
      <c r="J73" s="24"/>
      <c r="K73" s="24"/>
      <c r="L73" s="24"/>
      <c r="M73" s="1"/>
      <c r="N73" s="1"/>
      <c r="O73" s="1"/>
      <c r="P73" s="1"/>
      <c r="Q73" s="1"/>
      <c r="R73" s="1"/>
      <c r="S73" s="1"/>
      <c r="T73" s="1"/>
      <c r="U73" s="74" t="s">
        <v>41</v>
      </c>
      <c r="V73" s="131"/>
      <c r="W73" s="132"/>
      <c r="X73" s="59"/>
      <c r="Y73" s="59"/>
      <c r="Z73" s="59"/>
    </row>
    <row r="74" spans="1:60" x14ac:dyDescent="0.4">
      <c r="F74" s="478"/>
      <c r="G74" s="44"/>
      <c r="H74" s="44"/>
      <c r="I74" s="44"/>
      <c r="J74" s="24"/>
      <c r="K74" s="24"/>
      <c r="L74" s="24"/>
      <c r="M74" s="1"/>
      <c r="N74" s="1"/>
      <c r="O74" s="1"/>
      <c r="P74" s="1"/>
      <c r="Q74" s="1"/>
      <c r="R74" s="1"/>
      <c r="S74" s="1"/>
      <c r="T74" s="1"/>
      <c r="U74" s="74" t="s">
        <v>41</v>
      </c>
      <c r="V74" s="131"/>
      <c r="W74" s="132"/>
      <c r="X74" s="59"/>
      <c r="Y74" s="59"/>
      <c r="Z74" s="59"/>
    </row>
    <row r="75" spans="1:60" x14ac:dyDescent="0.4">
      <c r="F75" s="478"/>
      <c r="G75" s="44"/>
      <c r="H75" s="44"/>
      <c r="I75" s="44"/>
      <c r="J75" s="24"/>
      <c r="K75" s="24"/>
      <c r="L75" s="24"/>
      <c r="M75" s="1"/>
      <c r="N75" s="1"/>
      <c r="O75" s="1"/>
      <c r="P75" s="1"/>
      <c r="Q75" s="1"/>
      <c r="R75" s="1"/>
      <c r="S75" s="1"/>
      <c r="T75" s="1"/>
      <c r="U75" s="74" t="s">
        <v>41</v>
      </c>
      <c r="V75" s="131"/>
      <c r="W75" s="132"/>
      <c r="X75" s="59"/>
      <c r="Y75" s="59"/>
      <c r="Z75" s="59"/>
    </row>
    <row r="76" spans="1:60" x14ac:dyDescent="0.4">
      <c r="F76" s="478"/>
      <c r="G76" s="44"/>
      <c r="H76" s="44"/>
      <c r="I76" s="44"/>
      <c r="J76" s="24"/>
      <c r="K76" s="24"/>
      <c r="L76" s="24"/>
      <c r="M76" s="1"/>
      <c r="N76" s="1"/>
      <c r="O76" s="1"/>
      <c r="P76" s="1"/>
      <c r="Q76" s="1"/>
      <c r="R76" s="1"/>
      <c r="S76" s="1"/>
      <c r="T76" s="1"/>
      <c r="U76" s="74" t="s">
        <v>41</v>
      </c>
      <c r="V76" s="131"/>
      <c r="W76" s="132"/>
      <c r="X76" s="59"/>
      <c r="Y76" s="59"/>
      <c r="Z76" s="59"/>
    </row>
    <row r="77" spans="1:60" x14ac:dyDescent="0.4">
      <c r="F77" s="478"/>
      <c r="G77" s="44"/>
      <c r="H77" s="44"/>
      <c r="I77" s="44"/>
      <c r="J77" s="24"/>
      <c r="K77" s="24"/>
      <c r="L77" s="24"/>
      <c r="M77" s="1"/>
      <c r="N77" s="1"/>
      <c r="O77" s="1"/>
      <c r="P77" s="1"/>
      <c r="Q77" s="1"/>
      <c r="R77" s="1"/>
      <c r="S77" s="1"/>
      <c r="T77" s="1"/>
      <c r="U77" s="74" t="s">
        <v>41</v>
      </c>
      <c r="V77" s="131"/>
      <c r="W77" s="132"/>
      <c r="X77" s="59"/>
      <c r="Y77" s="59"/>
      <c r="Z77" s="59"/>
    </row>
    <row r="78" spans="1:60" x14ac:dyDescent="0.4">
      <c r="F78" s="478"/>
      <c r="G78" s="44"/>
      <c r="H78" s="44"/>
      <c r="I78" s="44"/>
      <c r="J78" s="24"/>
      <c r="K78" s="24"/>
      <c r="L78" s="24"/>
      <c r="M78" s="1"/>
      <c r="N78" s="1"/>
      <c r="O78" s="1"/>
      <c r="P78" s="1"/>
      <c r="Q78" s="1"/>
      <c r="R78" s="1"/>
      <c r="S78" s="1"/>
      <c r="T78" s="1"/>
      <c r="U78" s="74" t="s">
        <v>41</v>
      </c>
      <c r="V78" s="131"/>
      <c r="W78" s="132"/>
      <c r="X78" s="59"/>
      <c r="Y78" s="59"/>
      <c r="Z78" s="59"/>
    </row>
    <row r="79" spans="1:60" x14ac:dyDescent="0.4">
      <c r="F79" s="478"/>
      <c r="G79" s="44"/>
      <c r="H79" s="44"/>
      <c r="I79" s="44"/>
      <c r="J79" s="24"/>
      <c r="K79" s="24"/>
      <c r="L79" s="24"/>
      <c r="M79" s="1"/>
      <c r="N79" s="1"/>
      <c r="O79" s="1"/>
      <c r="P79" s="1"/>
      <c r="Q79" s="1"/>
      <c r="R79" s="1"/>
      <c r="S79" s="1"/>
      <c r="T79" s="1"/>
      <c r="U79" s="74" t="s">
        <v>41</v>
      </c>
      <c r="V79" s="131"/>
      <c r="W79" s="132"/>
      <c r="X79" s="59"/>
      <c r="Y79" s="59"/>
      <c r="Z79" s="59"/>
    </row>
    <row r="80" spans="1:60" x14ac:dyDescent="0.4">
      <c r="F80" s="478"/>
      <c r="G80" s="44"/>
      <c r="H80" s="44"/>
      <c r="I80" s="44"/>
      <c r="J80" s="24"/>
      <c r="K80" s="24"/>
      <c r="L80" s="24"/>
      <c r="M80" s="1"/>
      <c r="N80" s="1"/>
      <c r="O80" s="1"/>
      <c r="P80" s="1"/>
      <c r="Q80" s="1"/>
      <c r="R80" s="1"/>
      <c r="S80" s="1"/>
      <c r="T80" s="1"/>
      <c r="U80" s="74" t="s">
        <v>41</v>
      </c>
      <c r="V80" s="131"/>
      <c r="W80" s="132"/>
      <c r="X80" s="59"/>
      <c r="Y80" s="59"/>
      <c r="Z80" s="59"/>
    </row>
    <row r="81" spans="6:26" x14ac:dyDescent="0.4">
      <c r="F81" s="478"/>
      <c r="G81" s="44"/>
      <c r="H81" s="44"/>
      <c r="I81" s="44"/>
      <c r="J81" s="24"/>
      <c r="K81" s="24"/>
      <c r="L81" s="24"/>
      <c r="M81" s="1"/>
      <c r="N81" s="1"/>
      <c r="O81" s="1"/>
      <c r="P81" s="1"/>
      <c r="Q81" s="1"/>
      <c r="R81" s="1"/>
      <c r="S81" s="1"/>
      <c r="T81" s="1"/>
      <c r="U81" s="74" t="s">
        <v>41</v>
      </c>
      <c r="V81" s="131"/>
      <c r="W81" s="132"/>
      <c r="X81" s="59"/>
      <c r="Y81" s="59"/>
      <c r="Z81" s="59"/>
    </row>
    <row r="82" spans="6:26" x14ac:dyDescent="0.4">
      <c r="F82" s="478"/>
      <c r="G82" s="44"/>
      <c r="H82" s="44"/>
      <c r="I82" s="44"/>
      <c r="J82" s="24"/>
      <c r="K82" s="24"/>
      <c r="L82" s="24"/>
      <c r="M82" s="1"/>
      <c r="N82" s="1"/>
      <c r="O82" s="1"/>
      <c r="P82" s="1"/>
      <c r="Q82" s="1"/>
      <c r="R82" s="1"/>
      <c r="S82" s="1"/>
      <c r="T82" s="1"/>
      <c r="U82" s="74" t="s">
        <v>41</v>
      </c>
      <c r="V82" s="131"/>
      <c r="W82" s="132"/>
      <c r="X82" s="59"/>
      <c r="Y82" s="59"/>
      <c r="Z82" s="59"/>
    </row>
    <row r="83" spans="6:26" x14ac:dyDescent="0.4">
      <c r="F83" s="478"/>
      <c r="G83" s="44"/>
      <c r="H83" s="44"/>
      <c r="I83" s="44"/>
      <c r="J83" s="24"/>
      <c r="K83" s="24"/>
      <c r="L83" s="24"/>
      <c r="M83" s="1"/>
      <c r="N83" s="1"/>
      <c r="O83" s="1"/>
      <c r="P83" s="1"/>
      <c r="Q83" s="1"/>
      <c r="R83" s="1"/>
      <c r="S83" s="1"/>
      <c r="T83" s="1"/>
      <c r="U83" s="74" t="s">
        <v>41</v>
      </c>
      <c r="V83" s="131"/>
      <c r="W83" s="132"/>
      <c r="X83" s="59"/>
      <c r="Y83" s="59"/>
      <c r="Z83" s="59"/>
    </row>
    <row r="84" spans="6:26" x14ac:dyDescent="0.4">
      <c r="F84" s="478"/>
      <c r="G84" s="44"/>
      <c r="H84" s="44"/>
      <c r="I84" s="44"/>
      <c r="J84" s="24"/>
      <c r="K84" s="24"/>
      <c r="L84" s="24"/>
      <c r="M84" s="1"/>
      <c r="N84" s="1"/>
      <c r="O84" s="1"/>
      <c r="P84" s="1"/>
      <c r="Q84" s="1"/>
      <c r="R84" s="1"/>
      <c r="S84" s="1"/>
      <c r="T84" s="1"/>
      <c r="U84" s="74" t="s">
        <v>41</v>
      </c>
      <c r="V84" s="131"/>
      <c r="W84" s="132"/>
      <c r="X84" s="59"/>
      <c r="Y84" s="59"/>
      <c r="Z84" s="59"/>
    </row>
    <row r="85" spans="6:26" x14ac:dyDescent="0.4">
      <c r="F85" s="478"/>
      <c r="G85" s="44"/>
      <c r="H85" s="44"/>
      <c r="I85" s="44"/>
      <c r="J85" s="24"/>
      <c r="K85" s="24"/>
      <c r="L85" s="24"/>
      <c r="M85" s="1"/>
      <c r="N85" s="1"/>
      <c r="O85" s="1"/>
      <c r="P85" s="1"/>
      <c r="Q85" s="1"/>
      <c r="R85" s="1"/>
      <c r="S85" s="1"/>
      <c r="T85" s="1"/>
      <c r="U85" s="74" t="s">
        <v>41</v>
      </c>
      <c r="V85" s="131"/>
      <c r="W85" s="132"/>
      <c r="X85" s="59"/>
      <c r="Y85" s="59"/>
      <c r="Z85" s="59"/>
    </row>
    <row r="86" spans="6:26" x14ac:dyDescent="0.4">
      <c r="F86" s="478"/>
      <c r="G86" s="44"/>
      <c r="H86" s="44"/>
      <c r="I86" s="44"/>
      <c r="J86" s="24"/>
      <c r="K86" s="24"/>
      <c r="L86" s="24"/>
      <c r="M86" s="1"/>
      <c r="N86" s="1"/>
      <c r="O86" s="1"/>
      <c r="P86" s="1"/>
      <c r="Q86" s="1"/>
      <c r="R86" s="1"/>
      <c r="S86" s="1"/>
      <c r="T86" s="1"/>
      <c r="U86" s="74" t="s">
        <v>41</v>
      </c>
      <c r="V86" s="131"/>
      <c r="W86" s="132"/>
      <c r="X86" s="59"/>
      <c r="Y86" s="59"/>
      <c r="Z86" s="59"/>
    </row>
    <row r="87" spans="6:26" x14ac:dyDescent="0.4">
      <c r="F87" s="478"/>
      <c r="G87" s="44"/>
      <c r="H87" s="44"/>
      <c r="I87" s="44"/>
      <c r="J87" s="24"/>
      <c r="K87" s="24"/>
      <c r="L87" s="24"/>
      <c r="M87" s="1"/>
      <c r="N87" s="1"/>
      <c r="O87" s="1"/>
      <c r="P87" s="1"/>
      <c r="Q87" s="1"/>
      <c r="R87" s="1"/>
      <c r="S87" s="1"/>
      <c r="T87" s="1"/>
      <c r="U87" s="74" t="s">
        <v>41</v>
      </c>
      <c r="V87" s="131"/>
      <c r="W87" s="132"/>
      <c r="X87" s="59"/>
      <c r="Y87" s="59"/>
      <c r="Z87" s="59"/>
    </row>
    <row r="88" spans="6:26" x14ac:dyDescent="0.4">
      <c r="F88" s="478"/>
      <c r="G88" s="44"/>
      <c r="H88" s="44"/>
      <c r="I88" s="44"/>
      <c r="J88" s="24"/>
      <c r="K88" s="24"/>
      <c r="L88" s="24"/>
      <c r="M88" s="1"/>
      <c r="N88" s="1"/>
      <c r="O88" s="1"/>
      <c r="P88" s="1"/>
      <c r="Q88" s="1"/>
      <c r="R88" s="1"/>
      <c r="S88" s="1"/>
      <c r="T88" s="1"/>
      <c r="U88" s="74" t="s">
        <v>41</v>
      </c>
      <c r="V88" s="131"/>
      <c r="W88" s="132"/>
      <c r="X88" s="59"/>
      <c r="Y88" s="59"/>
      <c r="Z88" s="59"/>
    </row>
    <row r="89" spans="6:26" x14ac:dyDescent="0.4">
      <c r="F89" s="478"/>
      <c r="G89" s="44"/>
      <c r="H89" s="44"/>
      <c r="I89" s="44"/>
      <c r="J89" s="24"/>
      <c r="K89" s="24"/>
      <c r="L89" s="24"/>
      <c r="M89" s="1"/>
      <c r="N89" s="1"/>
      <c r="O89" s="1"/>
      <c r="P89" s="1"/>
      <c r="Q89" s="1"/>
      <c r="R89" s="1"/>
      <c r="S89" s="1"/>
      <c r="T89" s="1"/>
      <c r="U89" s="74" t="s">
        <v>41</v>
      </c>
      <c r="V89" s="131"/>
      <c r="W89" s="132"/>
      <c r="X89" s="59"/>
      <c r="Y89" s="59"/>
      <c r="Z89" s="59"/>
    </row>
    <row r="90" spans="6:26" x14ac:dyDescent="0.4">
      <c r="F90" s="478"/>
      <c r="G90" s="44"/>
      <c r="H90" s="44"/>
      <c r="I90" s="44"/>
      <c r="J90" s="24"/>
      <c r="K90" s="24"/>
      <c r="L90" s="24"/>
      <c r="M90" s="1"/>
      <c r="N90" s="1"/>
      <c r="O90" s="1"/>
      <c r="P90" s="1"/>
      <c r="Q90" s="1"/>
      <c r="R90" s="1"/>
      <c r="S90" s="1"/>
      <c r="T90" s="1"/>
      <c r="U90" s="74" t="s">
        <v>41</v>
      </c>
      <c r="V90" s="131"/>
      <c r="W90" s="132"/>
      <c r="X90" s="59"/>
      <c r="Y90" s="59"/>
      <c r="Z90" s="59"/>
    </row>
    <row r="91" spans="6:26" x14ac:dyDescent="0.4">
      <c r="F91" s="478"/>
      <c r="G91" s="44"/>
      <c r="H91" s="44"/>
      <c r="I91" s="44"/>
      <c r="J91" s="24"/>
      <c r="K91" s="24"/>
      <c r="L91" s="24"/>
      <c r="M91" s="1"/>
      <c r="N91" s="1"/>
      <c r="O91" s="1"/>
      <c r="P91" s="1"/>
      <c r="Q91" s="1"/>
      <c r="R91" s="1"/>
      <c r="S91" s="1"/>
      <c r="T91" s="1"/>
      <c r="U91" s="74" t="s">
        <v>41</v>
      </c>
      <c r="V91" s="131"/>
      <c r="W91" s="132"/>
      <c r="X91" s="59"/>
      <c r="Y91" s="59"/>
      <c r="Z91" s="59"/>
    </row>
    <row r="92" spans="6:26" x14ac:dyDescent="0.4">
      <c r="F92" s="478"/>
      <c r="G92" s="44"/>
      <c r="H92" s="44"/>
      <c r="I92" s="44"/>
      <c r="J92" s="24"/>
      <c r="K92" s="24"/>
      <c r="L92" s="24"/>
      <c r="M92" s="1"/>
      <c r="N92" s="1"/>
      <c r="O92" s="1"/>
      <c r="P92" s="1"/>
      <c r="Q92" s="1"/>
      <c r="R92" s="1"/>
      <c r="S92" s="1"/>
      <c r="T92" s="1"/>
      <c r="U92" s="74" t="s">
        <v>41</v>
      </c>
      <c r="V92" s="131"/>
      <c r="W92" s="132"/>
      <c r="X92" s="59"/>
      <c r="Y92" s="59"/>
      <c r="Z92" s="59"/>
    </row>
    <row r="93" spans="6:26" x14ac:dyDescent="0.4">
      <c r="F93" s="478"/>
      <c r="G93" s="44"/>
      <c r="H93" s="44"/>
      <c r="I93" s="44"/>
      <c r="J93" s="24"/>
      <c r="K93" s="24"/>
      <c r="L93" s="24"/>
      <c r="M93" s="1"/>
      <c r="N93" s="1"/>
      <c r="O93" s="1"/>
      <c r="P93" s="1"/>
      <c r="Q93" s="1"/>
      <c r="R93" s="1"/>
      <c r="S93" s="1"/>
      <c r="T93" s="1"/>
      <c r="U93" s="74" t="s">
        <v>41</v>
      </c>
      <c r="V93" s="131"/>
      <c r="W93" s="132"/>
      <c r="X93" s="59"/>
      <c r="Y93" s="59"/>
      <c r="Z93" s="59"/>
    </row>
    <row r="94" spans="6:26" x14ac:dyDescent="0.4">
      <c r="F94" s="478"/>
      <c r="G94" s="44"/>
      <c r="H94" s="44"/>
      <c r="I94" s="44"/>
      <c r="J94" s="24"/>
      <c r="K94" s="24"/>
      <c r="L94" s="24"/>
      <c r="M94" s="1"/>
      <c r="N94" s="1"/>
      <c r="O94" s="1"/>
      <c r="P94" s="1"/>
      <c r="Q94" s="1"/>
      <c r="R94" s="1"/>
      <c r="S94" s="1"/>
      <c r="T94" s="1"/>
      <c r="U94" s="74" t="s">
        <v>41</v>
      </c>
      <c r="V94" s="131"/>
      <c r="W94" s="132"/>
      <c r="X94" s="59"/>
      <c r="Y94" s="59"/>
      <c r="Z94" s="59"/>
    </row>
    <row r="95" spans="6:26" x14ac:dyDescent="0.4">
      <c r="F95" s="478"/>
      <c r="G95" s="44"/>
      <c r="H95" s="44"/>
      <c r="I95" s="44"/>
      <c r="J95" s="24"/>
      <c r="K95" s="24"/>
      <c r="L95" s="24"/>
      <c r="M95" s="1"/>
      <c r="N95" s="1"/>
      <c r="O95" s="1"/>
      <c r="P95" s="1"/>
      <c r="Q95" s="1"/>
      <c r="R95" s="1"/>
      <c r="S95" s="1"/>
      <c r="T95" s="1"/>
      <c r="U95" s="74" t="s">
        <v>41</v>
      </c>
      <c r="V95" s="131"/>
      <c r="W95" s="132"/>
      <c r="X95" s="59"/>
      <c r="Y95" s="59"/>
      <c r="Z95" s="59"/>
    </row>
    <row r="96" spans="6:26" x14ac:dyDescent="0.4">
      <c r="F96" s="478"/>
      <c r="G96" s="44"/>
      <c r="H96" s="44"/>
      <c r="I96" s="44"/>
      <c r="J96" s="24"/>
      <c r="K96" s="24"/>
      <c r="L96" s="24"/>
      <c r="M96" s="1"/>
      <c r="N96" s="1"/>
      <c r="O96" s="1"/>
      <c r="P96" s="1"/>
      <c r="Q96" s="1"/>
      <c r="R96" s="1"/>
      <c r="S96" s="1"/>
      <c r="T96" s="1"/>
      <c r="U96" s="74" t="s">
        <v>41</v>
      </c>
      <c r="V96" s="131"/>
      <c r="W96" s="132"/>
      <c r="X96" s="59"/>
      <c r="Y96" s="59"/>
      <c r="Z96" s="59"/>
    </row>
    <row r="97" spans="6:26" x14ac:dyDescent="0.4">
      <c r="F97" s="478"/>
      <c r="G97" s="44"/>
      <c r="H97" s="44"/>
      <c r="I97" s="44"/>
      <c r="J97" s="24"/>
      <c r="K97" s="24"/>
      <c r="L97" s="24"/>
      <c r="M97" s="1"/>
      <c r="N97" s="1"/>
      <c r="O97" s="1"/>
      <c r="P97" s="1"/>
      <c r="Q97" s="1"/>
      <c r="R97" s="1"/>
      <c r="S97" s="1"/>
      <c r="T97" s="1"/>
      <c r="U97" s="74" t="s">
        <v>41</v>
      </c>
      <c r="V97" s="131"/>
      <c r="W97" s="132"/>
      <c r="X97" s="59"/>
      <c r="Y97" s="59"/>
      <c r="Z97" s="59"/>
    </row>
    <row r="98" spans="6:26" x14ac:dyDescent="0.4">
      <c r="F98" s="478"/>
      <c r="G98" s="44"/>
      <c r="H98" s="44"/>
      <c r="I98" s="44"/>
      <c r="J98" s="24"/>
      <c r="K98" s="24"/>
      <c r="L98" s="24"/>
      <c r="M98" s="1"/>
      <c r="N98" s="1"/>
      <c r="O98" s="1"/>
      <c r="P98" s="1"/>
      <c r="Q98" s="1"/>
      <c r="R98" s="1"/>
      <c r="S98" s="1"/>
      <c r="T98" s="1"/>
      <c r="U98" s="74" t="s">
        <v>41</v>
      </c>
      <c r="V98" s="131"/>
      <c r="W98" s="132"/>
      <c r="X98" s="59"/>
      <c r="Y98" s="59"/>
      <c r="Z98" s="59"/>
    </row>
    <row r="99" spans="6:26" x14ac:dyDescent="0.4">
      <c r="F99" s="478"/>
      <c r="G99" s="44"/>
      <c r="H99" s="44"/>
      <c r="I99" s="44"/>
      <c r="J99" s="24"/>
      <c r="K99" s="24"/>
      <c r="L99" s="24"/>
      <c r="M99" s="1"/>
      <c r="N99" s="1"/>
      <c r="O99" s="1"/>
      <c r="P99" s="1"/>
      <c r="Q99" s="1"/>
      <c r="R99" s="1"/>
      <c r="S99" s="1"/>
      <c r="T99" s="1"/>
      <c r="U99" s="74" t="s">
        <v>41</v>
      </c>
      <c r="V99" s="131"/>
      <c r="W99" s="132"/>
      <c r="X99" s="59"/>
      <c r="Y99" s="59"/>
      <c r="Z99" s="59"/>
    </row>
    <row r="100" spans="6:26" x14ac:dyDescent="0.4">
      <c r="F100" s="478"/>
      <c r="G100" s="44"/>
      <c r="H100" s="44"/>
      <c r="I100" s="44"/>
      <c r="J100" s="24"/>
      <c r="K100" s="24"/>
      <c r="L100" s="24"/>
      <c r="M100" s="1"/>
      <c r="N100" s="1"/>
      <c r="O100" s="1"/>
      <c r="P100" s="1"/>
      <c r="Q100" s="1"/>
      <c r="R100" s="1"/>
      <c r="S100" s="1"/>
      <c r="T100" s="1"/>
      <c r="U100" s="74" t="s">
        <v>41</v>
      </c>
      <c r="V100" s="131"/>
      <c r="W100" s="132"/>
      <c r="X100" s="59"/>
      <c r="Y100" s="59"/>
      <c r="Z100" s="59"/>
    </row>
    <row r="101" spans="6:26" x14ac:dyDescent="0.4">
      <c r="F101" s="478"/>
      <c r="G101" s="44"/>
      <c r="H101" s="44"/>
      <c r="I101" s="44"/>
      <c r="J101" s="24"/>
      <c r="K101" s="24"/>
      <c r="L101" s="24"/>
      <c r="M101" s="1"/>
      <c r="N101" s="1"/>
      <c r="O101" s="1"/>
      <c r="P101" s="1"/>
      <c r="Q101" s="1"/>
      <c r="R101" s="1"/>
      <c r="S101" s="1"/>
      <c r="T101" s="1"/>
      <c r="U101" s="74"/>
      <c r="V101" s="131"/>
      <c r="W101" s="132"/>
      <c r="X101" s="59"/>
      <c r="Y101" s="59"/>
      <c r="Z101" s="59"/>
    </row>
    <row r="102" spans="6:26" x14ac:dyDescent="0.4">
      <c r="F102" s="478"/>
      <c r="G102" s="44"/>
      <c r="H102" s="44"/>
      <c r="I102" s="44"/>
      <c r="J102" s="24"/>
      <c r="K102" s="24"/>
      <c r="L102" s="24"/>
      <c r="M102" s="1"/>
      <c r="N102" s="1"/>
      <c r="O102" s="1"/>
      <c r="P102" s="1"/>
      <c r="Q102" s="1"/>
      <c r="R102" s="1"/>
      <c r="S102" s="1"/>
      <c r="T102" s="1"/>
      <c r="U102" s="74"/>
      <c r="V102" s="131"/>
      <c r="W102" s="132"/>
      <c r="X102" s="59"/>
      <c r="Y102" s="59"/>
      <c r="Z102" s="59"/>
    </row>
    <row r="103" spans="6:26" x14ac:dyDescent="0.4">
      <c r="F103" s="478"/>
      <c r="G103" s="44"/>
      <c r="H103" s="44"/>
      <c r="I103" s="44"/>
      <c r="J103" s="24"/>
      <c r="K103" s="24"/>
      <c r="L103" s="24"/>
      <c r="M103" s="1"/>
      <c r="N103" s="1"/>
      <c r="O103" s="1"/>
      <c r="P103" s="1"/>
      <c r="Q103" s="1"/>
      <c r="R103" s="1"/>
      <c r="S103" s="1"/>
      <c r="T103" s="1"/>
      <c r="U103" s="74"/>
      <c r="V103" s="131"/>
      <c r="W103" s="132"/>
      <c r="X103" s="59"/>
      <c r="Y103" s="59"/>
      <c r="Z103" s="59"/>
    </row>
    <row r="104" spans="6:26" x14ac:dyDescent="0.4">
      <c r="F104" s="478"/>
      <c r="G104" s="44"/>
      <c r="H104" s="44"/>
      <c r="I104" s="44"/>
      <c r="J104" s="24"/>
      <c r="K104" s="24"/>
      <c r="L104" s="24"/>
      <c r="M104" s="1"/>
      <c r="N104" s="1"/>
      <c r="O104" s="1"/>
      <c r="P104" s="1"/>
      <c r="Q104" s="1"/>
      <c r="R104" s="1"/>
      <c r="S104" s="1"/>
      <c r="T104" s="1"/>
      <c r="U104" s="74"/>
      <c r="V104" s="131"/>
      <c r="W104" s="132"/>
      <c r="X104" s="59"/>
      <c r="Y104" s="59"/>
      <c r="Z104" s="59"/>
    </row>
    <row r="105" spans="6:26" x14ac:dyDescent="0.4">
      <c r="F105" s="478"/>
      <c r="G105" s="44"/>
      <c r="H105" s="44"/>
      <c r="I105" s="44"/>
      <c r="J105" s="24"/>
      <c r="K105" s="24"/>
      <c r="L105" s="24"/>
      <c r="M105" s="1"/>
      <c r="N105" s="1"/>
      <c r="O105" s="1"/>
      <c r="P105" s="1"/>
      <c r="Q105" s="1"/>
      <c r="R105" s="1"/>
      <c r="S105" s="1"/>
      <c r="T105" s="1"/>
      <c r="U105" s="74"/>
      <c r="V105" s="131"/>
      <c r="W105" s="132"/>
      <c r="X105" s="59"/>
      <c r="Y105" s="59"/>
      <c r="Z105" s="59"/>
    </row>
    <row r="106" spans="6:26" x14ac:dyDescent="0.4">
      <c r="F106" s="478"/>
      <c r="G106" s="44"/>
      <c r="H106" s="44"/>
      <c r="I106" s="44"/>
      <c r="J106" s="24"/>
      <c r="K106" s="24"/>
      <c r="L106" s="24"/>
      <c r="M106" s="1"/>
      <c r="N106" s="1"/>
      <c r="O106" s="1"/>
      <c r="P106" s="1"/>
      <c r="Q106" s="1"/>
      <c r="R106" s="1"/>
      <c r="S106" s="1"/>
      <c r="T106" s="1"/>
      <c r="U106" s="74"/>
      <c r="V106" s="131"/>
      <c r="W106" s="132"/>
      <c r="X106" s="59"/>
      <c r="Y106" s="59"/>
      <c r="Z106" s="59"/>
    </row>
    <row r="107" spans="6:26" x14ac:dyDescent="0.4">
      <c r="F107" s="478"/>
      <c r="G107" s="44"/>
      <c r="H107" s="44"/>
      <c r="I107" s="44"/>
      <c r="J107" s="24"/>
      <c r="K107" s="24"/>
      <c r="L107" s="24"/>
      <c r="M107" s="1"/>
      <c r="N107" s="1"/>
      <c r="O107" s="1"/>
      <c r="P107" s="1"/>
      <c r="Q107" s="1"/>
      <c r="R107" s="1"/>
      <c r="S107" s="1"/>
      <c r="T107" s="1"/>
      <c r="U107" s="74"/>
      <c r="V107" s="131"/>
      <c r="W107" s="132"/>
      <c r="X107" s="59"/>
      <c r="Y107" s="59"/>
      <c r="Z107" s="59"/>
    </row>
    <row r="108" spans="6:26" x14ac:dyDescent="0.4">
      <c r="F108" s="478"/>
      <c r="G108" s="44"/>
      <c r="H108" s="44"/>
      <c r="I108" s="44"/>
      <c r="J108" s="24"/>
      <c r="K108" s="24"/>
      <c r="L108" s="24"/>
      <c r="M108" s="1"/>
      <c r="N108" s="1"/>
      <c r="O108" s="1"/>
      <c r="P108" s="1"/>
      <c r="Q108" s="1"/>
      <c r="R108" s="1"/>
      <c r="S108" s="1"/>
      <c r="T108" s="1"/>
      <c r="U108" s="74"/>
      <c r="V108" s="131"/>
      <c r="W108" s="132"/>
      <c r="X108" s="59"/>
      <c r="Y108" s="59"/>
      <c r="Z108" s="59"/>
    </row>
    <row r="109" spans="6:26" x14ac:dyDescent="0.4">
      <c r="F109" s="478"/>
      <c r="G109" s="44"/>
      <c r="H109" s="44"/>
      <c r="I109" s="44"/>
      <c r="J109" s="24"/>
      <c r="K109" s="24"/>
      <c r="L109" s="24"/>
      <c r="M109" s="1"/>
      <c r="N109" s="1"/>
      <c r="O109" s="1"/>
      <c r="P109" s="1"/>
      <c r="Q109" s="1"/>
      <c r="R109" s="1"/>
      <c r="S109" s="1"/>
      <c r="T109" s="1"/>
      <c r="U109" s="74"/>
      <c r="V109" s="131"/>
      <c r="W109" s="132"/>
      <c r="X109" s="59"/>
      <c r="Y109" s="59"/>
      <c r="Z109" s="59"/>
    </row>
    <row r="110" spans="6:26" x14ac:dyDescent="0.4">
      <c r="F110" s="478"/>
      <c r="G110" s="44"/>
      <c r="H110" s="44"/>
      <c r="I110" s="44"/>
      <c r="J110" s="24"/>
      <c r="K110" s="24"/>
      <c r="L110" s="24"/>
      <c r="M110" s="1"/>
      <c r="N110" s="1"/>
      <c r="O110" s="1"/>
      <c r="P110" s="1"/>
      <c r="Q110" s="1"/>
      <c r="R110" s="1"/>
      <c r="S110" s="1"/>
      <c r="T110" s="1"/>
      <c r="U110" s="74"/>
      <c r="V110" s="131"/>
      <c r="W110" s="132"/>
      <c r="X110" s="59"/>
      <c r="Y110" s="59"/>
      <c r="Z110" s="59"/>
    </row>
    <row r="111" spans="6:26" x14ac:dyDescent="0.4">
      <c r="F111" s="478"/>
      <c r="G111" s="44"/>
      <c r="H111" s="44"/>
      <c r="I111" s="44"/>
      <c r="J111" s="24"/>
      <c r="K111" s="24"/>
      <c r="L111" s="24"/>
      <c r="M111" s="1"/>
      <c r="N111" s="1"/>
      <c r="O111" s="1"/>
      <c r="P111" s="1"/>
      <c r="Q111" s="1"/>
      <c r="R111" s="1"/>
      <c r="S111" s="1"/>
      <c r="T111" s="1"/>
      <c r="U111" s="74"/>
      <c r="V111" s="131"/>
      <c r="W111" s="132"/>
      <c r="X111" s="59"/>
      <c r="Y111" s="59"/>
      <c r="Z111" s="59"/>
    </row>
    <row r="112" spans="6:26" x14ac:dyDescent="0.4">
      <c r="F112" s="478"/>
      <c r="G112" s="44"/>
      <c r="H112" s="44"/>
      <c r="I112" s="44"/>
      <c r="J112" s="24"/>
      <c r="K112" s="24"/>
      <c r="L112" s="24"/>
      <c r="M112" s="1"/>
      <c r="N112" s="1"/>
      <c r="O112" s="1"/>
      <c r="P112" s="1"/>
      <c r="Q112" s="1"/>
      <c r="R112" s="1"/>
      <c r="S112" s="1"/>
      <c r="T112" s="1"/>
      <c r="U112" s="74"/>
      <c r="V112" s="131"/>
      <c r="W112" s="132"/>
      <c r="X112" s="59"/>
      <c r="Y112" s="59"/>
      <c r="Z112" s="59"/>
    </row>
    <row r="113" spans="6:26" x14ac:dyDescent="0.4">
      <c r="F113" s="478"/>
      <c r="G113" s="44"/>
      <c r="H113" s="44"/>
      <c r="I113" s="44"/>
      <c r="J113" s="24"/>
      <c r="K113" s="24"/>
      <c r="L113" s="24"/>
      <c r="M113" s="1"/>
      <c r="N113" s="1"/>
      <c r="O113" s="1"/>
      <c r="P113" s="1"/>
      <c r="Q113" s="1"/>
      <c r="R113" s="1"/>
      <c r="S113" s="1"/>
      <c r="T113" s="1"/>
      <c r="U113" s="74"/>
      <c r="V113" s="131"/>
      <c r="W113" s="132"/>
      <c r="X113" s="59"/>
      <c r="Y113" s="59"/>
      <c r="Z113" s="59"/>
    </row>
    <row r="114" spans="6:26" x14ac:dyDescent="0.4">
      <c r="F114" s="478"/>
      <c r="G114" s="44"/>
      <c r="H114" s="44"/>
      <c r="I114" s="44"/>
      <c r="J114" s="24"/>
      <c r="K114" s="24"/>
      <c r="L114" s="24"/>
      <c r="M114" s="1"/>
      <c r="N114" s="1"/>
      <c r="O114" s="1"/>
      <c r="P114" s="1"/>
      <c r="Q114" s="1"/>
      <c r="R114" s="1"/>
      <c r="S114" s="1"/>
      <c r="T114" s="1"/>
      <c r="U114" s="74"/>
      <c r="V114" s="131"/>
      <c r="W114" s="132"/>
      <c r="X114" s="59"/>
      <c r="Y114" s="59"/>
      <c r="Z114" s="59"/>
    </row>
    <row r="115" spans="6:26" x14ac:dyDescent="0.4">
      <c r="F115" s="478"/>
      <c r="G115" s="44"/>
      <c r="H115" s="44"/>
      <c r="I115" s="44"/>
      <c r="J115" s="24"/>
      <c r="K115" s="24"/>
      <c r="L115" s="24"/>
      <c r="M115" s="1"/>
      <c r="N115" s="1"/>
      <c r="O115" s="1"/>
      <c r="P115" s="1"/>
      <c r="Q115" s="1"/>
      <c r="R115" s="1"/>
      <c r="S115" s="1"/>
      <c r="T115" s="1"/>
      <c r="U115" s="74"/>
      <c r="V115" s="131"/>
      <c r="W115" s="132"/>
      <c r="X115" s="59"/>
      <c r="Y115" s="59"/>
      <c r="Z115" s="59"/>
    </row>
    <row r="116" spans="6:26" x14ac:dyDescent="0.4">
      <c r="F116" s="478"/>
      <c r="G116" s="44"/>
      <c r="H116" s="44"/>
      <c r="I116" s="44"/>
      <c r="J116" s="24"/>
      <c r="K116" s="24"/>
      <c r="L116" s="24"/>
      <c r="M116" s="1"/>
      <c r="N116" s="1"/>
      <c r="O116" s="1"/>
      <c r="P116" s="1"/>
      <c r="Q116" s="1"/>
      <c r="R116" s="1"/>
      <c r="S116" s="1"/>
      <c r="T116" s="1"/>
      <c r="U116" s="74"/>
      <c r="V116" s="131"/>
      <c r="W116" s="132"/>
      <c r="X116" s="59"/>
      <c r="Y116" s="59"/>
      <c r="Z116" s="59"/>
    </row>
    <row r="117" spans="6:26" x14ac:dyDescent="0.4">
      <c r="F117" s="478"/>
      <c r="G117" s="44"/>
      <c r="H117" s="44"/>
      <c r="I117" s="44"/>
      <c r="J117" s="24"/>
      <c r="K117" s="24"/>
      <c r="L117" s="24"/>
      <c r="M117" s="1"/>
      <c r="N117" s="1"/>
      <c r="O117" s="1"/>
      <c r="P117" s="1"/>
      <c r="Q117" s="1"/>
      <c r="R117" s="1"/>
      <c r="S117" s="1"/>
      <c r="T117" s="1"/>
      <c r="U117" s="74"/>
      <c r="V117" s="131"/>
      <c r="W117" s="132"/>
      <c r="X117" s="59"/>
      <c r="Y117" s="59"/>
      <c r="Z117" s="59"/>
    </row>
    <row r="118" spans="6:26" x14ac:dyDescent="0.4">
      <c r="F118" s="478"/>
      <c r="G118" s="44"/>
      <c r="H118" s="44"/>
      <c r="I118" s="44"/>
      <c r="J118" s="24"/>
      <c r="K118" s="24"/>
      <c r="L118" s="24"/>
      <c r="M118" s="1"/>
      <c r="N118" s="1"/>
      <c r="O118" s="1"/>
      <c r="P118" s="1"/>
      <c r="Q118" s="1"/>
      <c r="R118" s="1"/>
      <c r="S118" s="1"/>
      <c r="T118" s="1"/>
      <c r="U118" s="74"/>
      <c r="V118" s="131"/>
      <c r="W118" s="132"/>
      <c r="X118" s="59"/>
      <c r="Y118" s="59"/>
      <c r="Z118" s="59"/>
    </row>
    <row r="119" spans="6:26" x14ac:dyDescent="0.4">
      <c r="F119" s="478"/>
      <c r="G119" s="44"/>
      <c r="H119" s="44"/>
      <c r="I119" s="44"/>
      <c r="J119" s="24"/>
      <c r="K119" s="24"/>
      <c r="L119" s="24"/>
      <c r="M119" s="1"/>
      <c r="N119" s="1"/>
      <c r="O119" s="1"/>
      <c r="P119" s="1"/>
      <c r="Q119" s="1"/>
      <c r="R119" s="1"/>
      <c r="S119" s="1"/>
      <c r="T119" s="1"/>
      <c r="U119" s="74"/>
      <c r="V119" s="131"/>
      <c r="W119" s="132"/>
      <c r="X119" s="59"/>
      <c r="Y119" s="59"/>
      <c r="Z119" s="59"/>
    </row>
    <row r="120" spans="6:26" x14ac:dyDescent="0.4">
      <c r="F120" s="478"/>
      <c r="G120" s="44"/>
      <c r="H120" s="44"/>
      <c r="I120" s="44"/>
      <c r="J120" s="24"/>
      <c r="K120" s="24"/>
      <c r="L120" s="24"/>
      <c r="M120" s="1"/>
      <c r="N120" s="1"/>
      <c r="O120" s="1"/>
      <c r="P120" s="1"/>
      <c r="Q120" s="1"/>
      <c r="R120" s="1"/>
      <c r="S120" s="1"/>
      <c r="T120" s="1"/>
      <c r="U120" s="74"/>
      <c r="V120" s="131"/>
      <c r="W120" s="132"/>
      <c r="X120" s="59"/>
      <c r="Y120" s="59"/>
      <c r="Z120" s="59"/>
    </row>
    <row r="121" spans="6:26" x14ac:dyDescent="0.4">
      <c r="F121" s="478"/>
      <c r="G121" s="44"/>
      <c r="H121" s="44"/>
      <c r="I121" s="44"/>
      <c r="J121" s="24"/>
      <c r="K121" s="24"/>
      <c r="L121" s="24"/>
      <c r="M121" s="1"/>
      <c r="N121" s="1"/>
      <c r="O121" s="1"/>
      <c r="P121" s="1"/>
      <c r="Q121" s="1"/>
      <c r="R121" s="1"/>
      <c r="S121" s="1"/>
      <c r="T121" s="1"/>
      <c r="U121" s="74"/>
      <c r="V121" s="131"/>
      <c r="W121" s="132"/>
      <c r="X121" s="59"/>
      <c r="Y121" s="59"/>
      <c r="Z121" s="59"/>
    </row>
    <row r="122" spans="6:26" x14ac:dyDescent="0.4">
      <c r="F122" s="478"/>
      <c r="G122" s="44"/>
      <c r="H122" s="44"/>
      <c r="I122" s="44"/>
      <c r="J122" s="24"/>
      <c r="K122" s="24"/>
      <c r="L122" s="24"/>
      <c r="M122" s="1"/>
      <c r="N122" s="1"/>
      <c r="O122" s="1"/>
      <c r="P122" s="1"/>
      <c r="Q122" s="1"/>
      <c r="R122" s="1"/>
      <c r="S122" s="1"/>
      <c r="T122" s="1"/>
      <c r="U122" s="74"/>
      <c r="V122" s="131"/>
      <c r="W122" s="132"/>
      <c r="X122" s="59"/>
      <c r="Y122" s="59"/>
      <c r="Z122" s="59"/>
    </row>
    <row r="123" spans="6:26" x14ac:dyDescent="0.4">
      <c r="F123" s="478"/>
      <c r="G123" s="44"/>
      <c r="H123" s="44"/>
      <c r="I123" s="44"/>
      <c r="J123" s="24"/>
      <c r="K123" s="24"/>
      <c r="L123" s="24"/>
      <c r="M123" s="1"/>
      <c r="N123" s="1"/>
      <c r="O123" s="1"/>
      <c r="P123" s="1"/>
      <c r="Q123" s="1"/>
      <c r="R123" s="1"/>
      <c r="S123" s="1"/>
      <c r="T123" s="1"/>
      <c r="U123" s="74"/>
      <c r="V123" s="131"/>
      <c r="W123" s="132"/>
      <c r="X123" s="59"/>
      <c r="Y123" s="59"/>
      <c r="Z123" s="59"/>
    </row>
    <row r="124" spans="6:26" x14ac:dyDescent="0.4">
      <c r="F124" s="478"/>
      <c r="G124" s="44"/>
      <c r="H124" s="44"/>
      <c r="I124" s="44"/>
      <c r="J124" s="24"/>
      <c r="K124" s="24"/>
      <c r="L124" s="24"/>
      <c r="M124" s="1"/>
      <c r="N124" s="1"/>
      <c r="O124" s="1"/>
      <c r="P124" s="1"/>
      <c r="Q124" s="1"/>
      <c r="R124" s="1"/>
      <c r="S124" s="1"/>
      <c r="T124" s="1"/>
      <c r="U124" s="74"/>
      <c r="V124" s="131"/>
      <c r="W124" s="132"/>
      <c r="X124" s="59"/>
      <c r="Y124" s="59"/>
      <c r="Z124" s="59"/>
    </row>
    <row r="125" spans="6:26" x14ac:dyDescent="0.4">
      <c r="F125" s="478"/>
      <c r="G125" s="44"/>
      <c r="H125" s="44"/>
      <c r="I125" s="44"/>
      <c r="J125" s="24"/>
      <c r="K125" s="24"/>
      <c r="L125" s="24"/>
      <c r="M125" s="1"/>
      <c r="N125" s="1"/>
      <c r="O125" s="1"/>
      <c r="P125" s="1"/>
      <c r="Q125" s="1"/>
      <c r="R125" s="1"/>
      <c r="S125" s="1"/>
      <c r="T125" s="1"/>
      <c r="U125" s="74"/>
      <c r="V125" s="131"/>
      <c r="W125" s="132"/>
      <c r="X125" s="59"/>
      <c r="Y125" s="59"/>
      <c r="Z125" s="59"/>
    </row>
    <row r="126" spans="6:26" x14ac:dyDescent="0.4">
      <c r="F126" s="478"/>
      <c r="G126" s="44"/>
      <c r="H126" s="44"/>
      <c r="I126" s="44"/>
      <c r="J126" s="24"/>
      <c r="K126" s="24"/>
      <c r="L126" s="24"/>
      <c r="M126" s="1"/>
      <c r="N126" s="1"/>
      <c r="O126" s="1"/>
      <c r="P126" s="1"/>
      <c r="Q126" s="1"/>
      <c r="R126" s="1"/>
      <c r="S126" s="1"/>
      <c r="T126" s="1"/>
      <c r="U126" s="74"/>
      <c r="V126" s="131"/>
      <c r="W126" s="132"/>
      <c r="X126" s="59"/>
      <c r="Y126" s="59"/>
      <c r="Z126" s="59"/>
    </row>
    <row r="127" spans="6:26" x14ac:dyDescent="0.4">
      <c r="F127" s="478"/>
      <c r="G127" s="44"/>
      <c r="H127" s="44"/>
      <c r="I127" s="44"/>
      <c r="J127" s="24"/>
      <c r="K127" s="24"/>
      <c r="L127" s="24"/>
      <c r="M127" s="1"/>
      <c r="N127" s="1"/>
      <c r="O127" s="1"/>
      <c r="P127" s="1"/>
      <c r="Q127" s="1"/>
      <c r="R127" s="1"/>
      <c r="S127" s="1"/>
      <c r="T127" s="1"/>
      <c r="U127" s="74"/>
      <c r="V127" s="131"/>
      <c r="W127" s="132"/>
      <c r="X127" s="59"/>
      <c r="Y127" s="59"/>
      <c r="Z127" s="59"/>
    </row>
    <row r="128" spans="6:26" x14ac:dyDescent="0.4">
      <c r="F128" s="478"/>
      <c r="G128" s="44"/>
      <c r="H128" s="44"/>
      <c r="I128" s="44"/>
      <c r="J128" s="24"/>
      <c r="K128" s="24"/>
      <c r="L128" s="24"/>
      <c r="M128" s="1"/>
      <c r="N128" s="1"/>
      <c r="O128" s="1"/>
      <c r="P128" s="1"/>
      <c r="Q128" s="1"/>
      <c r="R128" s="1"/>
      <c r="S128" s="1"/>
      <c r="T128" s="1"/>
      <c r="U128" s="74"/>
      <c r="V128" s="131"/>
      <c r="W128" s="132"/>
      <c r="X128" s="59"/>
      <c r="Y128" s="59"/>
      <c r="Z128" s="59"/>
    </row>
    <row r="129" spans="6:26" x14ac:dyDescent="0.4">
      <c r="F129" s="478"/>
      <c r="G129" s="44"/>
      <c r="H129" s="44"/>
      <c r="I129" s="44"/>
      <c r="J129" s="24"/>
      <c r="K129" s="24"/>
      <c r="L129" s="24"/>
      <c r="M129" s="1"/>
      <c r="N129" s="1"/>
      <c r="O129" s="1"/>
      <c r="P129" s="1"/>
      <c r="Q129" s="1"/>
      <c r="R129" s="1"/>
      <c r="S129" s="1"/>
      <c r="T129" s="1"/>
      <c r="U129" s="74"/>
      <c r="V129" s="131"/>
      <c r="W129" s="132"/>
      <c r="X129" s="59"/>
      <c r="Y129" s="59"/>
      <c r="Z129" s="59"/>
    </row>
    <row r="130" spans="6:26" x14ac:dyDescent="0.4">
      <c r="F130" s="478"/>
      <c r="G130" s="44"/>
      <c r="H130" s="44"/>
      <c r="I130" s="44"/>
      <c r="J130" s="24"/>
      <c r="K130" s="24"/>
      <c r="L130" s="24"/>
      <c r="M130" s="1"/>
      <c r="N130" s="1"/>
      <c r="O130" s="1"/>
      <c r="P130" s="1"/>
      <c r="Q130" s="1"/>
      <c r="R130" s="1"/>
      <c r="S130" s="1"/>
      <c r="T130" s="1"/>
      <c r="U130" s="74"/>
      <c r="V130" s="131"/>
      <c r="W130" s="132"/>
      <c r="X130" s="59"/>
      <c r="Y130" s="59"/>
      <c r="Z130" s="59"/>
    </row>
    <row r="131" spans="6:26" x14ac:dyDescent="0.4">
      <c r="F131" s="478"/>
      <c r="G131" s="44"/>
      <c r="H131" s="44"/>
      <c r="I131" s="44"/>
      <c r="J131" s="24"/>
      <c r="K131" s="24"/>
      <c r="L131" s="24"/>
      <c r="M131" s="1"/>
      <c r="N131" s="1"/>
      <c r="O131" s="1"/>
      <c r="P131" s="1"/>
      <c r="Q131" s="1"/>
      <c r="R131" s="1"/>
      <c r="S131" s="1"/>
      <c r="T131" s="1"/>
      <c r="U131" s="74"/>
      <c r="V131" s="131"/>
      <c r="W131" s="132"/>
      <c r="X131" s="59"/>
      <c r="Y131" s="59"/>
      <c r="Z131" s="59"/>
    </row>
    <row r="132" spans="6:26" x14ac:dyDescent="0.4">
      <c r="F132" s="478"/>
      <c r="G132" s="44"/>
      <c r="H132" s="44"/>
      <c r="I132" s="44"/>
      <c r="J132" s="24"/>
      <c r="K132" s="24"/>
      <c r="L132" s="24"/>
      <c r="M132" s="1"/>
      <c r="N132" s="1"/>
      <c r="O132" s="1"/>
      <c r="P132" s="1"/>
      <c r="Q132" s="1"/>
      <c r="R132" s="1"/>
      <c r="S132" s="1"/>
      <c r="T132" s="1"/>
      <c r="U132" s="74"/>
      <c r="V132" s="131"/>
      <c r="W132" s="132"/>
      <c r="X132" s="59"/>
      <c r="Y132" s="59"/>
      <c r="Z132" s="59"/>
    </row>
    <row r="133" spans="6:26" x14ac:dyDescent="0.4">
      <c r="F133" s="478"/>
      <c r="G133" s="44"/>
      <c r="H133" s="44"/>
      <c r="I133" s="44"/>
      <c r="J133" s="24"/>
      <c r="K133" s="24"/>
      <c r="L133" s="24"/>
      <c r="M133" s="1"/>
      <c r="N133" s="1"/>
      <c r="O133" s="1"/>
      <c r="P133" s="1"/>
      <c r="Q133" s="1"/>
      <c r="R133" s="1"/>
      <c r="S133" s="1"/>
      <c r="T133" s="1"/>
      <c r="U133" s="74"/>
      <c r="V133" s="131"/>
      <c r="W133" s="132"/>
      <c r="X133" s="59"/>
      <c r="Y133" s="59"/>
      <c r="Z133" s="59"/>
    </row>
    <row r="134" spans="6:26" x14ac:dyDescent="0.4">
      <c r="F134" s="478"/>
      <c r="G134" s="44"/>
      <c r="H134" s="44"/>
      <c r="I134" s="44"/>
      <c r="J134" s="24"/>
      <c r="K134" s="24"/>
      <c r="L134" s="24"/>
      <c r="M134" s="1"/>
      <c r="N134" s="1"/>
      <c r="O134" s="1"/>
      <c r="P134" s="1"/>
      <c r="Q134" s="1"/>
      <c r="R134" s="1"/>
      <c r="S134" s="1"/>
      <c r="T134" s="1"/>
      <c r="U134" s="74"/>
      <c r="V134" s="131"/>
      <c r="W134" s="132"/>
      <c r="X134" s="59"/>
      <c r="Y134" s="59"/>
      <c r="Z134" s="59"/>
    </row>
    <row r="135" spans="6:26" x14ac:dyDescent="0.4">
      <c r="F135" s="478"/>
      <c r="G135" s="44"/>
      <c r="H135" s="44"/>
      <c r="I135" s="44"/>
      <c r="J135" s="24"/>
      <c r="K135" s="24"/>
      <c r="L135" s="24"/>
      <c r="M135" s="1"/>
      <c r="N135" s="1"/>
      <c r="O135" s="1"/>
      <c r="P135" s="1"/>
      <c r="Q135" s="1"/>
      <c r="R135" s="1"/>
      <c r="S135" s="1"/>
      <c r="T135" s="1"/>
      <c r="U135" s="74"/>
      <c r="V135" s="131"/>
      <c r="W135" s="132"/>
      <c r="X135" s="59"/>
      <c r="Y135" s="59"/>
      <c r="Z135" s="59"/>
    </row>
    <row r="136" spans="6:26" x14ac:dyDescent="0.4">
      <c r="F136" s="478"/>
      <c r="G136" s="44"/>
      <c r="H136" s="44"/>
      <c r="I136" s="44"/>
      <c r="J136" s="24"/>
      <c r="K136" s="24"/>
      <c r="L136" s="24"/>
      <c r="M136" s="1"/>
      <c r="N136" s="1"/>
      <c r="O136" s="1"/>
      <c r="P136" s="1"/>
      <c r="Q136" s="1"/>
      <c r="R136" s="1"/>
      <c r="S136" s="1"/>
      <c r="T136" s="1"/>
      <c r="U136" s="74"/>
      <c r="V136" s="131"/>
      <c r="W136" s="132"/>
      <c r="X136" s="59"/>
      <c r="Y136" s="59"/>
      <c r="Z136" s="59"/>
    </row>
    <row r="137" spans="6:26" x14ac:dyDescent="0.4">
      <c r="F137" s="478"/>
      <c r="G137" s="44"/>
      <c r="H137" s="44"/>
      <c r="I137" s="44"/>
      <c r="J137" s="24"/>
      <c r="K137" s="24"/>
      <c r="L137" s="24"/>
      <c r="M137" s="1"/>
      <c r="N137" s="1"/>
      <c r="O137" s="1"/>
      <c r="P137" s="1"/>
      <c r="Q137" s="1"/>
      <c r="R137" s="1"/>
      <c r="S137" s="1"/>
      <c r="T137" s="1"/>
      <c r="U137" s="74"/>
      <c r="V137" s="131"/>
      <c r="W137" s="132"/>
      <c r="X137" s="59"/>
      <c r="Y137" s="59"/>
      <c r="Z137" s="59"/>
    </row>
    <row r="138" spans="6:26" x14ac:dyDescent="0.4">
      <c r="F138" s="478"/>
      <c r="G138" s="44"/>
      <c r="H138" s="44"/>
      <c r="I138" s="44"/>
      <c r="J138" s="24"/>
      <c r="K138" s="24"/>
      <c r="L138" s="24"/>
      <c r="M138" s="1"/>
      <c r="N138" s="1"/>
      <c r="O138" s="1"/>
      <c r="P138" s="1"/>
      <c r="Q138" s="1"/>
      <c r="R138" s="1"/>
      <c r="S138" s="1"/>
      <c r="T138" s="1"/>
      <c r="U138" s="74"/>
      <c r="V138" s="131"/>
      <c r="W138" s="132"/>
      <c r="X138" s="59"/>
      <c r="Y138" s="59"/>
      <c r="Z138" s="59"/>
    </row>
    <row r="139" spans="6:26" x14ac:dyDescent="0.4">
      <c r="F139" s="478"/>
      <c r="G139" s="44"/>
      <c r="H139" s="44"/>
      <c r="I139" s="44"/>
      <c r="J139" s="24"/>
      <c r="K139" s="24"/>
      <c r="L139" s="24"/>
      <c r="M139" s="1"/>
      <c r="N139" s="1"/>
      <c r="O139" s="1"/>
      <c r="P139" s="1"/>
      <c r="Q139" s="1"/>
      <c r="R139" s="1"/>
      <c r="S139" s="1"/>
      <c r="T139" s="1"/>
      <c r="U139" s="74"/>
      <c r="V139" s="131"/>
      <c r="W139" s="132"/>
      <c r="X139" s="59"/>
      <c r="Y139" s="59"/>
      <c r="Z139" s="59"/>
    </row>
    <row r="140" spans="6:26" x14ac:dyDescent="0.4">
      <c r="F140" s="478"/>
      <c r="G140" s="44"/>
      <c r="H140" s="44"/>
      <c r="I140" s="44"/>
      <c r="J140" s="24"/>
      <c r="K140" s="24"/>
      <c r="L140" s="24"/>
      <c r="M140" s="1"/>
      <c r="N140" s="1"/>
      <c r="O140" s="1"/>
      <c r="P140" s="1"/>
      <c r="Q140" s="1"/>
      <c r="R140" s="1"/>
      <c r="S140" s="1"/>
      <c r="T140" s="1"/>
      <c r="U140" s="74"/>
      <c r="V140" s="131"/>
      <c r="W140" s="132"/>
      <c r="X140" s="59"/>
      <c r="Y140" s="59"/>
      <c r="Z140" s="59"/>
    </row>
    <row r="141" spans="6:26" x14ac:dyDescent="0.4">
      <c r="F141" s="478"/>
      <c r="G141" s="44"/>
      <c r="H141" s="44"/>
      <c r="I141" s="44"/>
      <c r="J141" s="24"/>
      <c r="K141" s="24"/>
      <c r="L141" s="24"/>
      <c r="M141" s="1"/>
      <c r="N141" s="1"/>
      <c r="O141" s="1"/>
      <c r="P141" s="1"/>
      <c r="Q141" s="1"/>
      <c r="R141" s="1"/>
      <c r="S141" s="1"/>
      <c r="T141" s="1"/>
      <c r="U141" s="74"/>
      <c r="V141" s="131"/>
      <c r="W141" s="132"/>
      <c r="X141" s="59"/>
      <c r="Y141" s="59"/>
      <c r="Z141" s="59"/>
    </row>
    <row r="142" spans="6:26" x14ac:dyDescent="0.4">
      <c r="F142" s="478"/>
      <c r="G142" s="44"/>
      <c r="H142" s="44"/>
      <c r="I142" s="44"/>
      <c r="J142" s="24"/>
      <c r="K142" s="24"/>
      <c r="L142" s="24"/>
      <c r="M142" s="1"/>
      <c r="N142" s="1"/>
      <c r="O142" s="1"/>
      <c r="P142" s="1"/>
      <c r="Q142" s="1"/>
      <c r="R142" s="1"/>
      <c r="S142" s="1"/>
      <c r="T142" s="1"/>
      <c r="U142" s="74"/>
      <c r="V142" s="131"/>
      <c r="W142" s="132"/>
      <c r="X142" s="59"/>
      <c r="Y142" s="59"/>
      <c r="Z142" s="59"/>
    </row>
    <row r="143" spans="6:26" x14ac:dyDescent="0.4">
      <c r="F143" s="478"/>
      <c r="G143" s="44"/>
      <c r="H143" s="44"/>
      <c r="I143" s="44"/>
      <c r="J143" s="24"/>
      <c r="K143" s="24"/>
      <c r="L143" s="24"/>
      <c r="M143" s="1"/>
      <c r="N143" s="1"/>
      <c r="O143" s="1"/>
      <c r="P143" s="1"/>
      <c r="Q143" s="1"/>
      <c r="R143" s="1"/>
      <c r="S143" s="1"/>
      <c r="T143" s="1"/>
      <c r="U143" s="74"/>
      <c r="V143" s="131"/>
      <c r="W143" s="132"/>
      <c r="X143" s="59"/>
      <c r="Y143" s="59"/>
      <c r="Z143" s="59"/>
    </row>
    <row r="144" spans="6:26" x14ac:dyDescent="0.4">
      <c r="F144" s="478"/>
      <c r="G144" s="44"/>
      <c r="H144" s="44"/>
      <c r="I144" s="44"/>
      <c r="J144" s="24"/>
      <c r="K144" s="24"/>
      <c r="L144" s="24"/>
      <c r="M144" s="1"/>
      <c r="N144" s="1"/>
      <c r="O144" s="1"/>
      <c r="P144" s="1"/>
      <c r="Q144" s="1"/>
      <c r="R144" s="1"/>
      <c r="S144" s="1"/>
      <c r="T144" s="1"/>
      <c r="U144" s="74"/>
      <c r="V144" s="131"/>
      <c r="W144" s="132"/>
      <c r="X144" s="59"/>
      <c r="Y144" s="59"/>
      <c r="Z144" s="59"/>
    </row>
    <row r="145" spans="6:26" x14ac:dyDescent="0.4">
      <c r="F145" s="478"/>
      <c r="G145" s="44"/>
      <c r="H145" s="44"/>
      <c r="I145" s="44"/>
      <c r="J145" s="24"/>
      <c r="K145" s="24"/>
      <c r="L145" s="24"/>
      <c r="M145" s="1"/>
      <c r="N145" s="1"/>
      <c r="O145" s="1"/>
      <c r="P145" s="1"/>
      <c r="Q145" s="1"/>
      <c r="R145" s="1"/>
      <c r="S145" s="1"/>
      <c r="T145" s="1"/>
      <c r="U145" s="74"/>
      <c r="V145" s="131"/>
      <c r="W145" s="132"/>
      <c r="X145" s="59"/>
      <c r="Y145" s="59"/>
      <c r="Z145" s="59"/>
    </row>
    <row r="146" spans="6:26" x14ac:dyDescent="0.4">
      <c r="F146" s="478"/>
      <c r="G146" s="44"/>
      <c r="H146" s="44"/>
      <c r="I146" s="44"/>
      <c r="J146" s="24"/>
      <c r="K146" s="24"/>
      <c r="L146" s="24"/>
      <c r="M146" s="1"/>
      <c r="N146" s="1"/>
      <c r="O146" s="1"/>
      <c r="P146" s="1"/>
      <c r="Q146" s="1"/>
      <c r="R146" s="1"/>
      <c r="S146" s="1"/>
      <c r="T146" s="1"/>
      <c r="U146" s="74"/>
      <c r="V146" s="131"/>
      <c r="W146" s="132"/>
      <c r="X146" s="59"/>
      <c r="Y146" s="59"/>
      <c r="Z146" s="59"/>
    </row>
    <row r="147" spans="6:26" x14ac:dyDescent="0.4">
      <c r="F147" s="478"/>
      <c r="G147" s="44"/>
      <c r="H147" s="44"/>
      <c r="I147" s="44"/>
      <c r="J147" s="24"/>
      <c r="K147" s="24"/>
      <c r="L147" s="24"/>
      <c r="M147" s="1"/>
      <c r="N147" s="1"/>
      <c r="O147" s="1"/>
      <c r="P147" s="1"/>
      <c r="Q147" s="1"/>
      <c r="R147" s="1"/>
      <c r="S147" s="1"/>
      <c r="T147" s="1"/>
      <c r="U147" s="74"/>
      <c r="V147" s="131"/>
      <c r="W147" s="132"/>
      <c r="X147" s="59"/>
      <c r="Y147" s="59"/>
      <c r="Z147" s="59"/>
    </row>
    <row r="148" spans="6:26" x14ac:dyDescent="0.4">
      <c r="F148" s="478"/>
      <c r="G148" s="44"/>
      <c r="H148" s="44"/>
      <c r="I148" s="44"/>
      <c r="J148" s="24"/>
      <c r="K148" s="24"/>
      <c r="L148" s="24"/>
      <c r="M148" s="1"/>
      <c r="N148" s="1"/>
      <c r="O148" s="1"/>
      <c r="P148" s="1"/>
      <c r="Q148" s="1"/>
      <c r="R148" s="1"/>
      <c r="S148" s="1"/>
      <c r="T148" s="1"/>
      <c r="U148" s="74"/>
      <c r="V148" s="131"/>
      <c r="W148" s="132"/>
      <c r="X148" s="59"/>
      <c r="Y148" s="59"/>
      <c r="Z148" s="59"/>
    </row>
    <row r="149" spans="6:26" x14ac:dyDescent="0.4">
      <c r="F149" s="478"/>
      <c r="G149" s="44"/>
      <c r="H149" s="44"/>
      <c r="I149" s="44"/>
      <c r="J149" s="24"/>
      <c r="K149" s="24"/>
      <c r="L149" s="24"/>
      <c r="M149" s="1"/>
      <c r="N149" s="1"/>
      <c r="O149" s="1"/>
      <c r="P149" s="1"/>
      <c r="Q149" s="1"/>
      <c r="R149" s="1"/>
      <c r="S149" s="1"/>
      <c r="T149" s="1"/>
      <c r="U149" s="74"/>
      <c r="V149" s="131"/>
      <c r="W149" s="132"/>
      <c r="X149" s="59"/>
      <c r="Y149" s="59"/>
      <c r="Z149" s="59"/>
    </row>
    <row r="150" spans="6:26" x14ac:dyDescent="0.4">
      <c r="F150" s="478"/>
      <c r="G150" s="44"/>
      <c r="H150" s="44"/>
      <c r="I150" s="44"/>
      <c r="J150" s="24"/>
      <c r="K150" s="24"/>
      <c r="L150" s="24"/>
      <c r="M150" s="1"/>
      <c r="N150" s="1"/>
      <c r="O150" s="1"/>
      <c r="P150" s="1"/>
      <c r="Q150" s="1"/>
      <c r="R150" s="1"/>
      <c r="S150" s="1"/>
      <c r="T150" s="1"/>
      <c r="U150" s="74"/>
      <c r="V150" s="131"/>
      <c r="W150" s="132"/>
      <c r="X150" s="59"/>
      <c r="Y150" s="59"/>
      <c r="Z150" s="59"/>
    </row>
    <row r="151" spans="6:26" x14ac:dyDescent="0.4">
      <c r="F151" s="478"/>
      <c r="G151" s="44"/>
      <c r="H151" s="44"/>
      <c r="I151" s="44"/>
      <c r="J151" s="24"/>
      <c r="K151" s="24"/>
      <c r="L151" s="24"/>
      <c r="M151" s="1"/>
      <c r="N151" s="1"/>
      <c r="O151" s="1"/>
      <c r="P151" s="1"/>
      <c r="Q151" s="1"/>
      <c r="R151" s="1"/>
      <c r="S151" s="1"/>
      <c r="T151" s="1"/>
      <c r="U151" s="74"/>
      <c r="V151" s="131"/>
      <c r="W151" s="132"/>
      <c r="X151" s="59"/>
      <c r="Y151" s="59"/>
      <c r="Z151" s="59"/>
    </row>
    <row r="152" spans="6:26" x14ac:dyDescent="0.4">
      <c r="F152" s="478"/>
      <c r="G152" s="44"/>
      <c r="H152" s="44"/>
      <c r="I152" s="44"/>
      <c r="J152" s="24"/>
      <c r="K152" s="24"/>
      <c r="L152" s="24"/>
      <c r="M152" s="1"/>
      <c r="N152" s="1"/>
      <c r="O152" s="1"/>
      <c r="P152" s="1"/>
      <c r="Q152" s="1"/>
      <c r="R152" s="1"/>
      <c r="S152" s="1"/>
      <c r="T152" s="1"/>
      <c r="U152" s="74"/>
      <c r="V152" s="131"/>
      <c r="W152" s="132"/>
      <c r="X152" s="59"/>
      <c r="Y152" s="59"/>
      <c r="Z152" s="59"/>
    </row>
    <row r="153" spans="6:26" x14ac:dyDescent="0.4">
      <c r="F153" s="478"/>
      <c r="G153" s="44"/>
      <c r="H153" s="44"/>
      <c r="I153" s="44"/>
      <c r="J153" s="24"/>
      <c r="K153" s="24"/>
      <c r="L153" s="24"/>
      <c r="M153" s="1"/>
      <c r="N153" s="1"/>
      <c r="O153" s="1"/>
      <c r="P153" s="1"/>
      <c r="Q153" s="1"/>
      <c r="R153" s="1"/>
      <c r="S153" s="1"/>
      <c r="T153" s="1"/>
      <c r="U153" s="74"/>
      <c r="V153" s="131"/>
      <c r="W153" s="132"/>
      <c r="X153" s="59"/>
      <c r="Y153" s="59"/>
      <c r="Z153" s="59"/>
    </row>
    <row r="154" spans="6:26" x14ac:dyDescent="0.4">
      <c r="F154" s="478"/>
      <c r="G154" s="44"/>
      <c r="H154" s="44"/>
      <c r="I154" s="44"/>
      <c r="J154" s="24"/>
      <c r="K154" s="24"/>
      <c r="L154" s="24"/>
      <c r="M154" s="1"/>
      <c r="N154" s="1"/>
      <c r="O154" s="1"/>
      <c r="P154" s="1"/>
      <c r="Q154" s="1"/>
      <c r="R154" s="1"/>
      <c r="S154" s="1"/>
      <c r="T154" s="1"/>
      <c r="U154" s="74"/>
      <c r="V154" s="131"/>
      <c r="W154" s="132"/>
      <c r="X154" s="59"/>
      <c r="Y154" s="59"/>
      <c r="Z154" s="59"/>
    </row>
    <row r="155" spans="6:26" x14ac:dyDescent="0.4">
      <c r="F155" s="478"/>
      <c r="G155" s="44"/>
      <c r="H155" s="44"/>
      <c r="I155" s="44"/>
      <c r="J155" s="24"/>
      <c r="K155" s="24"/>
      <c r="L155" s="24"/>
      <c r="M155" s="1"/>
      <c r="N155" s="1"/>
      <c r="O155" s="1"/>
      <c r="P155" s="1"/>
      <c r="Q155" s="1"/>
      <c r="R155" s="1"/>
      <c r="S155" s="1"/>
      <c r="T155" s="1"/>
      <c r="U155" s="74"/>
      <c r="V155" s="131"/>
      <c r="W155" s="132"/>
      <c r="X155" s="59"/>
      <c r="Y155" s="59"/>
      <c r="Z155" s="59"/>
    </row>
    <row r="156" spans="6:26" x14ac:dyDescent="0.4">
      <c r="F156" s="478"/>
      <c r="G156" s="44"/>
      <c r="H156" s="44"/>
      <c r="I156" s="44"/>
      <c r="J156" s="24"/>
      <c r="K156" s="24"/>
      <c r="L156" s="24"/>
      <c r="M156" s="1"/>
      <c r="N156" s="1"/>
      <c r="O156" s="1"/>
      <c r="P156" s="1"/>
      <c r="Q156" s="1"/>
      <c r="R156" s="1"/>
      <c r="S156" s="1"/>
      <c r="T156" s="1"/>
      <c r="U156" s="74"/>
      <c r="V156" s="131"/>
      <c r="W156" s="132"/>
      <c r="X156" s="59"/>
      <c r="Y156" s="59"/>
      <c r="Z156" s="59"/>
    </row>
    <row r="157" spans="6:26" x14ac:dyDescent="0.4">
      <c r="F157" s="478"/>
      <c r="G157" s="44"/>
      <c r="H157" s="44"/>
      <c r="I157" s="44"/>
      <c r="J157" s="24"/>
      <c r="K157" s="24"/>
      <c r="L157" s="24"/>
      <c r="M157" s="1"/>
      <c r="N157" s="1"/>
      <c r="O157" s="1"/>
      <c r="P157" s="1"/>
      <c r="Q157" s="1"/>
      <c r="R157" s="1"/>
      <c r="S157" s="1"/>
      <c r="T157" s="1"/>
      <c r="U157" s="74"/>
      <c r="V157" s="131"/>
      <c r="W157" s="132"/>
      <c r="X157" s="59"/>
      <c r="Y157" s="59"/>
      <c r="Z157" s="59"/>
    </row>
    <row r="158" spans="6:26" x14ac:dyDescent="0.4">
      <c r="F158" s="478"/>
      <c r="G158" s="44"/>
      <c r="H158" s="44"/>
      <c r="I158" s="44"/>
      <c r="J158" s="24"/>
      <c r="K158" s="24"/>
      <c r="L158" s="24"/>
      <c r="M158" s="1"/>
      <c r="N158" s="1"/>
      <c r="O158" s="1"/>
      <c r="P158" s="1"/>
      <c r="Q158" s="1"/>
      <c r="R158" s="1"/>
      <c r="S158" s="1"/>
      <c r="T158" s="1"/>
      <c r="U158" s="74"/>
      <c r="V158" s="131"/>
      <c r="W158" s="132"/>
      <c r="X158" s="59"/>
      <c r="Y158" s="59"/>
      <c r="Z158" s="59"/>
    </row>
    <row r="159" spans="6:26" x14ac:dyDescent="0.4">
      <c r="F159" s="478"/>
      <c r="G159" s="44"/>
      <c r="H159" s="44"/>
      <c r="I159" s="44"/>
      <c r="J159" s="24"/>
      <c r="K159" s="24"/>
      <c r="L159" s="24"/>
      <c r="M159" s="1"/>
      <c r="N159" s="1"/>
      <c r="O159" s="1"/>
      <c r="P159" s="1"/>
      <c r="Q159" s="1"/>
      <c r="R159" s="1"/>
      <c r="S159" s="1"/>
      <c r="T159" s="1"/>
      <c r="U159" s="74"/>
      <c r="V159" s="131"/>
      <c r="W159" s="132"/>
      <c r="X159" s="59"/>
      <c r="Y159" s="59"/>
      <c r="Z159" s="59"/>
    </row>
    <row r="160" spans="6:26" x14ac:dyDescent="0.4">
      <c r="F160" s="478"/>
      <c r="G160" s="44"/>
      <c r="H160" s="44"/>
      <c r="I160" s="44"/>
      <c r="J160" s="24"/>
      <c r="K160" s="24"/>
      <c r="L160" s="24"/>
      <c r="M160" s="1"/>
      <c r="N160" s="1"/>
      <c r="O160" s="1"/>
      <c r="P160" s="1"/>
      <c r="Q160" s="1"/>
      <c r="R160" s="1"/>
      <c r="S160" s="1"/>
      <c r="T160" s="1"/>
      <c r="U160" s="74"/>
      <c r="V160" s="131"/>
      <c r="W160" s="132"/>
      <c r="X160" s="59"/>
      <c r="Y160" s="59"/>
      <c r="Z160" s="59"/>
    </row>
    <row r="161" spans="6:26" x14ac:dyDescent="0.4">
      <c r="F161" s="478"/>
      <c r="G161" s="44"/>
      <c r="H161" s="44"/>
      <c r="I161" s="44"/>
      <c r="J161" s="24"/>
      <c r="K161" s="24"/>
      <c r="L161" s="24"/>
      <c r="M161" s="1"/>
      <c r="N161" s="1"/>
      <c r="O161" s="1"/>
      <c r="P161" s="1"/>
      <c r="Q161" s="1"/>
      <c r="R161" s="1"/>
      <c r="S161" s="1"/>
      <c r="T161" s="1"/>
      <c r="U161" s="74"/>
      <c r="V161" s="131"/>
      <c r="W161" s="132"/>
      <c r="X161" s="59"/>
      <c r="Y161" s="59"/>
      <c r="Z161" s="59"/>
    </row>
    <row r="162" spans="6:26" x14ac:dyDescent="0.4">
      <c r="F162" s="478"/>
      <c r="G162" s="44"/>
      <c r="H162" s="44"/>
      <c r="I162" s="44"/>
      <c r="J162" s="24"/>
      <c r="K162" s="24"/>
      <c r="L162" s="24"/>
      <c r="M162" s="1"/>
      <c r="N162" s="1"/>
      <c r="O162" s="1"/>
      <c r="P162" s="1"/>
      <c r="Q162" s="1"/>
      <c r="R162" s="1"/>
      <c r="S162" s="1"/>
      <c r="T162" s="1"/>
      <c r="U162" s="74"/>
      <c r="V162" s="131"/>
      <c r="W162" s="132"/>
      <c r="X162" s="59"/>
      <c r="Y162" s="59"/>
      <c r="Z162" s="59"/>
    </row>
    <row r="163" spans="6:26" x14ac:dyDescent="0.4">
      <c r="F163" s="478"/>
      <c r="G163" s="44"/>
      <c r="H163" s="44"/>
      <c r="I163" s="44"/>
      <c r="J163" s="24"/>
      <c r="K163" s="24"/>
      <c r="L163" s="24"/>
      <c r="M163" s="1"/>
      <c r="N163" s="1"/>
      <c r="O163" s="1"/>
      <c r="P163" s="1"/>
      <c r="Q163" s="1"/>
      <c r="R163" s="1"/>
      <c r="S163" s="1"/>
      <c r="T163" s="1"/>
      <c r="U163" s="74"/>
      <c r="V163" s="131"/>
      <c r="W163" s="132"/>
      <c r="X163" s="59"/>
      <c r="Y163" s="59"/>
      <c r="Z163" s="59"/>
    </row>
    <row r="164" spans="6:26" x14ac:dyDescent="0.4">
      <c r="F164" s="478"/>
      <c r="G164" s="44"/>
      <c r="H164" s="44"/>
      <c r="I164" s="44"/>
      <c r="J164" s="24"/>
      <c r="K164" s="24"/>
      <c r="L164" s="24"/>
      <c r="M164" s="1"/>
      <c r="N164" s="1"/>
      <c r="O164" s="1"/>
      <c r="P164" s="1"/>
      <c r="Q164" s="1"/>
      <c r="R164" s="1"/>
      <c r="S164" s="1"/>
      <c r="T164" s="1"/>
      <c r="U164" s="74"/>
      <c r="V164" s="131"/>
      <c r="W164" s="132"/>
      <c r="X164" s="59"/>
      <c r="Y164" s="59"/>
      <c r="Z164" s="59"/>
    </row>
    <row r="165" spans="6:26" x14ac:dyDescent="0.4">
      <c r="F165" s="478"/>
      <c r="G165" s="44"/>
      <c r="H165" s="44"/>
      <c r="I165" s="44"/>
      <c r="J165" s="24"/>
      <c r="K165" s="24"/>
      <c r="L165" s="24"/>
      <c r="M165" s="1"/>
      <c r="N165" s="1"/>
      <c r="O165" s="1"/>
      <c r="P165" s="1"/>
      <c r="Q165" s="1"/>
      <c r="R165" s="1"/>
      <c r="S165" s="1"/>
      <c r="T165" s="1"/>
      <c r="U165" s="74"/>
      <c r="V165" s="131"/>
      <c r="W165" s="132"/>
      <c r="X165" s="59"/>
      <c r="Y165" s="59"/>
      <c r="Z165" s="59"/>
    </row>
    <row r="166" spans="6:26" x14ac:dyDescent="0.4">
      <c r="F166" s="478"/>
      <c r="G166" s="44"/>
      <c r="H166" s="44"/>
      <c r="I166" s="44"/>
      <c r="J166" s="24"/>
      <c r="K166" s="24"/>
      <c r="L166" s="24"/>
      <c r="M166" s="1"/>
      <c r="N166" s="1"/>
      <c r="O166" s="1"/>
      <c r="P166" s="1"/>
      <c r="Q166" s="1"/>
      <c r="R166" s="1"/>
      <c r="S166" s="1"/>
      <c r="T166" s="1"/>
      <c r="U166" s="74"/>
      <c r="V166" s="131"/>
      <c r="W166" s="132"/>
      <c r="X166" s="59"/>
      <c r="Y166" s="59"/>
      <c r="Z166" s="59"/>
    </row>
    <row r="167" spans="6:26" x14ac:dyDescent="0.4">
      <c r="F167" s="478"/>
      <c r="G167" s="44"/>
      <c r="H167" s="44"/>
      <c r="I167" s="44"/>
      <c r="J167" s="24"/>
      <c r="K167" s="24"/>
      <c r="L167" s="24"/>
      <c r="M167" s="1"/>
      <c r="N167" s="1"/>
      <c r="O167" s="1"/>
      <c r="P167" s="1"/>
      <c r="Q167" s="1"/>
      <c r="R167" s="1"/>
      <c r="S167" s="1"/>
      <c r="T167" s="1"/>
      <c r="U167" s="74"/>
      <c r="V167" s="131"/>
      <c r="W167" s="132"/>
      <c r="X167" s="59"/>
      <c r="Y167" s="59"/>
      <c r="Z167" s="59"/>
    </row>
    <row r="168" spans="6:26" x14ac:dyDescent="0.4">
      <c r="F168" s="478"/>
      <c r="G168" s="44"/>
      <c r="H168" s="44"/>
      <c r="I168" s="44"/>
      <c r="J168" s="24"/>
      <c r="K168" s="24"/>
      <c r="L168" s="24"/>
      <c r="M168" s="1"/>
      <c r="N168" s="1"/>
      <c r="O168" s="1"/>
      <c r="P168" s="1"/>
      <c r="Q168" s="1"/>
      <c r="R168" s="1"/>
      <c r="S168" s="1"/>
      <c r="T168" s="1"/>
      <c r="U168" s="74"/>
      <c r="V168" s="131"/>
      <c r="W168" s="132"/>
      <c r="X168" s="59"/>
      <c r="Y168" s="59"/>
      <c r="Z168" s="59"/>
    </row>
    <row r="169" spans="6:26" x14ac:dyDescent="0.4">
      <c r="F169" s="478"/>
      <c r="G169" s="44"/>
      <c r="H169" s="44"/>
      <c r="I169" s="44"/>
      <c r="J169" s="24"/>
      <c r="K169" s="24"/>
      <c r="L169" s="24"/>
      <c r="M169" s="1"/>
      <c r="N169" s="1"/>
      <c r="O169" s="1"/>
      <c r="P169" s="1"/>
      <c r="Q169" s="1"/>
      <c r="R169" s="1"/>
      <c r="S169" s="1"/>
      <c r="T169" s="1"/>
      <c r="U169" s="74"/>
      <c r="V169" s="131"/>
      <c r="W169" s="132"/>
      <c r="X169" s="59"/>
      <c r="Y169" s="59"/>
      <c r="Z169" s="59"/>
    </row>
    <row r="170" spans="6:26" x14ac:dyDescent="0.4">
      <c r="F170" s="478"/>
      <c r="G170" s="44"/>
      <c r="H170" s="44"/>
      <c r="I170" s="44"/>
      <c r="J170" s="24"/>
      <c r="K170" s="24"/>
      <c r="L170" s="24"/>
      <c r="M170" s="1"/>
      <c r="N170" s="1"/>
      <c r="O170" s="1"/>
      <c r="P170" s="1"/>
      <c r="Q170" s="1"/>
      <c r="R170" s="1"/>
      <c r="S170" s="1"/>
      <c r="T170" s="1"/>
      <c r="U170" s="74"/>
      <c r="V170" s="131"/>
      <c r="W170" s="132"/>
      <c r="X170" s="59"/>
      <c r="Y170" s="59"/>
      <c r="Z170" s="59"/>
    </row>
    <row r="171" spans="6:26" x14ac:dyDescent="0.4">
      <c r="F171" s="478"/>
      <c r="G171" s="44"/>
      <c r="H171" s="44"/>
      <c r="I171" s="44"/>
      <c r="J171" s="24"/>
      <c r="K171" s="24"/>
      <c r="L171" s="24"/>
      <c r="M171" s="1"/>
      <c r="N171" s="1"/>
      <c r="O171" s="1"/>
      <c r="P171" s="1"/>
      <c r="Q171" s="1"/>
      <c r="R171" s="1"/>
      <c r="S171" s="1"/>
      <c r="T171" s="1"/>
      <c r="U171" s="74"/>
      <c r="V171" s="131"/>
      <c r="W171" s="132"/>
      <c r="X171" s="59"/>
      <c r="Y171" s="59"/>
      <c r="Z171" s="59"/>
    </row>
    <row r="172" spans="6:26" x14ac:dyDescent="0.4">
      <c r="F172" s="478"/>
      <c r="G172" s="44"/>
      <c r="H172" s="44"/>
      <c r="I172" s="44"/>
      <c r="J172" s="24"/>
      <c r="K172" s="24"/>
      <c r="L172" s="24"/>
      <c r="M172" s="1"/>
      <c r="N172" s="1"/>
      <c r="O172" s="1"/>
      <c r="P172" s="1"/>
      <c r="Q172" s="1"/>
      <c r="R172" s="1"/>
      <c r="S172" s="1"/>
      <c r="T172" s="1"/>
      <c r="U172" s="74"/>
      <c r="V172" s="131"/>
      <c r="W172" s="132"/>
      <c r="X172" s="59"/>
      <c r="Y172" s="59"/>
      <c r="Z172" s="59"/>
    </row>
    <row r="173" spans="6:26" x14ac:dyDescent="0.4">
      <c r="F173" s="478"/>
      <c r="G173" s="44"/>
      <c r="H173" s="44"/>
      <c r="I173" s="44"/>
      <c r="J173" s="24"/>
      <c r="K173" s="24"/>
      <c r="L173" s="24"/>
      <c r="M173" s="1"/>
      <c r="N173" s="1"/>
      <c r="O173" s="1"/>
      <c r="P173" s="1"/>
      <c r="Q173" s="1"/>
      <c r="R173" s="1"/>
      <c r="S173" s="1"/>
      <c r="T173" s="1"/>
      <c r="U173" s="74"/>
      <c r="V173" s="131"/>
      <c r="W173" s="132"/>
      <c r="X173" s="59"/>
      <c r="Y173" s="59"/>
      <c r="Z173" s="59"/>
    </row>
    <row r="174" spans="6:26" x14ac:dyDescent="0.4">
      <c r="F174" s="478"/>
      <c r="G174" s="44"/>
      <c r="H174" s="44"/>
      <c r="I174" s="44"/>
      <c r="J174" s="24"/>
      <c r="K174" s="24"/>
      <c r="L174" s="24"/>
      <c r="M174" s="1"/>
      <c r="N174" s="1"/>
      <c r="O174" s="1"/>
      <c r="P174" s="1"/>
      <c r="Q174" s="1"/>
      <c r="R174" s="1"/>
      <c r="S174" s="1"/>
      <c r="T174" s="1"/>
      <c r="U174" s="74"/>
      <c r="V174" s="131"/>
      <c r="W174" s="132"/>
      <c r="X174" s="59"/>
      <c r="Y174" s="59"/>
      <c r="Z174" s="59"/>
    </row>
    <row r="175" spans="6:26" x14ac:dyDescent="0.4">
      <c r="F175" s="478"/>
      <c r="G175" s="44"/>
      <c r="H175" s="44"/>
      <c r="I175" s="44"/>
      <c r="J175" s="24"/>
      <c r="K175" s="24"/>
      <c r="L175" s="24"/>
      <c r="M175" s="1"/>
      <c r="N175" s="1"/>
      <c r="O175" s="1"/>
      <c r="P175" s="1"/>
      <c r="Q175" s="1"/>
      <c r="R175" s="1"/>
      <c r="S175" s="1"/>
      <c r="T175" s="1"/>
      <c r="U175" s="74"/>
      <c r="V175" s="131"/>
      <c r="W175" s="132"/>
      <c r="X175" s="59"/>
      <c r="Y175" s="59"/>
      <c r="Z175" s="59"/>
    </row>
    <row r="176" spans="6:26" x14ac:dyDescent="0.4">
      <c r="F176" s="478"/>
      <c r="G176" s="44"/>
      <c r="H176" s="44"/>
      <c r="I176" s="44"/>
      <c r="J176" s="24"/>
      <c r="K176" s="24"/>
      <c r="L176" s="24"/>
      <c r="M176" s="1"/>
      <c r="N176" s="1"/>
      <c r="O176" s="1"/>
      <c r="P176" s="1"/>
      <c r="Q176" s="1"/>
      <c r="R176" s="1"/>
      <c r="S176" s="1"/>
      <c r="T176" s="1"/>
      <c r="U176" s="74"/>
      <c r="V176" s="131"/>
      <c r="W176" s="132"/>
      <c r="X176" s="59"/>
      <c r="Y176" s="59"/>
      <c r="Z176" s="59"/>
    </row>
    <row r="177" spans="6:26" x14ac:dyDescent="0.4">
      <c r="F177" s="478"/>
      <c r="G177" s="44"/>
      <c r="H177" s="44"/>
      <c r="I177" s="44"/>
      <c r="J177" s="24"/>
      <c r="K177" s="24"/>
      <c r="L177" s="24"/>
      <c r="M177" s="1"/>
      <c r="N177" s="1"/>
      <c r="O177" s="1"/>
      <c r="P177" s="1"/>
      <c r="Q177" s="1"/>
      <c r="R177" s="1"/>
      <c r="S177" s="1"/>
      <c r="T177" s="1"/>
      <c r="U177" s="74"/>
      <c r="V177" s="131"/>
      <c r="W177" s="132"/>
      <c r="X177" s="59"/>
      <c r="Y177" s="59"/>
      <c r="Z177" s="59"/>
    </row>
    <row r="178" spans="6:26" x14ac:dyDescent="0.4">
      <c r="F178" s="478"/>
      <c r="G178" s="44"/>
      <c r="H178" s="44"/>
      <c r="I178" s="44"/>
      <c r="J178" s="24"/>
      <c r="K178" s="24"/>
      <c r="L178" s="24"/>
      <c r="M178" s="1"/>
      <c r="N178" s="1"/>
      <c r="O178" s="1"/>
      <c r="P178" s="1"/>
      <c r="Q178" s="1"/>
      <c r="R178" s="1"/>
      <c r="S178" s="1"/>
      <c r="T178" s="1"/>
      <c r="U178" s="74"/>
      <c r="V178" s="131"/>
      <c r="W178" s="132"/>
      <c r="X178" s="59"/>
      <c r="Y178" s="59"/>
      <c r="Z178" s="59"/>
    </row>
    <row r="179" spans="6:26" x14ac:dyDescent="0.4">
      <c r="F179" s="478"/>
      <c r="G179" s="44"/>
      <c r="H179" s="44"/>
      <c r="I179" s="44"/>
      <c r="J179" s="24"/>
      <c r="K179" s="24"/>
      <c r="L179" s="24"/>
      <c r="M179" s="1"/>
      <c r="N179" s="1"/>
      <c r="O179" s="1"/>
      <c r="P179" s="1"/>
      <c r="Q179" s="1"/>
      <c r="R179" s="1"/>
      <c r="S179" s="1"/>
      <c r="T179" s="1"/>
      <c r="U179" s="74"/>
      <c r="V179" s="131"/>
      <c r="W179" s="132"/>
      <c r="X179" s="59"/>
      <c r="Y179" s="59"/>
      <c r="Z179" s="59"/>
    </row>
    <row r="180" spans="6:26" x14ac:dyDescent="0.4">
      <c r="F180" s="478"/>
      <c r="G180" s="44"/>
      <c r="H180" s="44"/>
      <c r="I180" s="44"/>
      <c r="J180" s="24"/>
      <c r="K180" s="24"/>
      <c r="L180" s="24"/>
      <c r="M180" s="1"/>
      <c r="N180" s="1"/>
      <c r="O180" s="1"/>
      <c r="P180" s="1"/>
      <c r="Q180" s="1"/>
      <c r="R180" s="1"/>
      <c r="S180" s="1"/>
      <c r="T180" s="1"/>
      <c r="U180" s="74"/>
      <c r="V180" s="131"/>
      <c r="W180" s="132"/>
      <c r="X180" s="59"/>
      <c r="Y180" s="59"/>
      <c r="Z180" s="59"/>
    </row>
    <row r="181" spans="6:26" x14ac:dyDescent="0.4">
      <c r="F181" s="478"/>
      <c r="G181" s="44"/>
      <c r="H181" s="44"/>
      <c r="I181" s="44"/>
      <c r="J181" s="24"/>
      <c r="K181" s="24"/>
      <c r="L181" s="24"/>
      <c r="M181" s="1"/>
      <c r="N181" s="1"/>
      <c r="O181" s="1"/>
      <c r="P181" s="1"/>
      <c r="Q181" s="1"/>
      <c r="R181" s="1"/>
      <c r="S181" s="1"/>
      <c r="T181" s="1"/>
      <c r="U181" s="74"/>
      <c r="V181" s="131"/>
      <c r="W181" s="132"/>
      <c r="X181" s="59"/>
      <c r="Y181" s="59"/>
      <c r="Z181" s="59"/>
    </row>
    <row r="182" spans="6:26" x14ac:dyDescent="0.4">
      <c r="F182" s="478"/>
      <c r="G182" s="44"/>
      <c r="H182" s="44"/>
      <c r="I182" s="44"/>
      <c r="J182" s="24"/>
      <c r="K182" s="24"/>
      <c r="L182" s="24"/>
      <c r="M182" s="1"/>
      <c r="N182" s="1"/>
      <c r="O182" s="1"/>
      <c r="P182" s="1"/>
      <c r="Q182" s="1"/>
      <c r="R182" s="1"/>
      <c r="S182" s="1"/>
      <c r="T182" s="1"/>
      <c r="U182" s="74"/>
      <c r="V182" s="131"/>
      <c r="W182" s="132"/>
      <c r="X182" s="59"/>
      <c r="Y182" s="59"/>
      <c r="Z182" s="59"/>
    </row>
    <row r="183" spans="6:26" x14ac:dyDescent="0.4">
      <c r="F183" s="478"/>
      <c r="G183" s="44"/>
      <c r="H183" s="44"/>
      <c r="I183" s="44"/>
      <c r="J183" s="24"/>
      <c r="K183" s="24"/>
      <c r="L183" s="24"/>
      <c r="M183" s="1"/>
      <c r="N183" s="1"/>
      <c r="O183" s="1"/>
      <c r="P183" s="1"/>
      <c r="Q183" s="1"/>
      <c r="R183" s="1"/>
      <c r="S183" s="1"/>
      <c r="T183" s="1"/>
      <c r="U183" s="74"/>
      <c r="V183" s="131"/>
      <c r="W183" s="132"/>
      <c r="X183" s="59"/>
      <c r="Y183" s="59"/>
      <c r="Z183" s="59"/>
    </row>
    <row r="184" spans="6:26" x14ac:dyDescent="0.4">
      <c r="F184" s="478"/>
      <c r="G184" s="44"/>
      <c r="H184" s="44"/>
      <c r="I184" s="44"/>
      <c r="J184" s="24"/>
      <c r="K184" s="24"/>
      <c r="L184" s="24"/>
      <c r="M184" s="1"/>
      <c r="N184" s="1"/>
      <c r="O184" s="1"/>
      <c r="P184" s="1"/>
      <c r="Q184" s="1"/>
      <c r="R184" s="1"/>
      <c r="S184" s="1"/>
      <c r="T184" s="1"/>
      <c r="U184" s="74"/>
      <c r="V184" s="131"/>
      <c r="W184" s="132"/>
      <c r="X184" s="59"/>
      <c r="Y184" s="59"/>
      <c r="Z184" s="59"/>
    </row>
    <row r="185" spans="6:26" x14ac:dyDescent="0.4">
      <c r="F185" s="478"/>
      <c r="G185" s="44"/>
      <c r="H185" s="44"/>
      <c r="I185" s="44"/>
      <c r="J185" s="24"/>
      <c r="K185" s="24"/>
      <c r="L185" s="24"/>
      <c r="M185" s="1"/>
      <c r="N185" s="1"/>
      <c r="O185" s="1"/>
      <c r="P185" s="1"/>
      <c r="Q185" s="1"/>
      <c r="R185" s="1"/>
      <c r="S185" s="1"/>
      <c r="T185" s="1"/>
      <c r="U185" s="74"/>
      <c r="V185" s="131"/>
      <c r="W185" s="132"/>
      <c r="X185" s="59"/>
      <c r="Y185" s="59"/>
      <c r="Z185" s="59"/>
    </row>
    <row r="186" spans="6:26" x14ac:dyDescent="0.4">
      <c r="F186" s="478"/>
      <c r="G186" s="44"/>
      <c r="H186" s="44"/>
      <c r="I186" s="44"/>
      <c r="J186" s="24"/>
      <c r="K186" s="24"/>
      <c r="L186" s="24"/>
      <c r="M186" s="1"/>
      <c r="N186" s="1"/>
      <c r="O186" s="1"/>
      <c r="P186" s="1"/>
      <c r="Q186" s="1"/>
      <c r="R186" s="1"/>
      <c r="S186" s="1"/>
      <c r="T186" s="1"/>
      <c r="U186" s="74"/>
      <c r="V186" s="131"/>
      <c r="W186" s="132"/>
      <c r="X186" s="59"/>
      <c r="Y186" s="59"/>
      <c r="Z186" s="59"/>
    </row>
    <row r="187" spans="6:26" x14ac:dyDescent="0.4">
      <c r="F187" s="478"/>
      <c r="G187" s="44"/>
      <c r="H187" s="44"/>
      <c r="I187" s="44"/>
      <c r="J187" s="24"/>
      <c r="K187" s="24"/>
      <c r="L187" s="24"/>
      <c r="M187" s="1"/>
      <c r="N187" s="1"/>
      <c r="O187" s="1"/>
      <c r="P187" s="1"/>
      <c r="Q187" s="1"/>
      <c r="R187" s="1"/>
      <c r="S187" s="1"/>
      <c r="T187" s="1"/>
      <c r="U187" s="74"/>
      <c r="V187" s="131"/>
      <c r="W187" s="132"/>
      <c r="X187" s="59"/>
      <c r="Y187" s="59"/>
      <c r="Z187" s="59"/>
    </row>
    <row r="188" spans="6:26" x14ac:dyDescent="0.4">
      <c r="F188" s="478"/>
      <c r="G188" s="44"/>
      <c r="H188" s="44"/>
      <c r="I188" s="44"/>
      <c r="J188" s="24"/>
      <c r="K188" s="24"/>
      <c r="L188" s="24"/>
      <c r="M188" s="1"/>
      <c r="N188" s="1"/>
      <c r="O188" s="1"/>
      <c r="P188" s="1"/>
      <c r="Q188" s="1"/>
      <c r="R188" s="1"/>
      <c r="S188" s="1"/>
      <c r="T188" s="1"/>
      <c r="U188" s="74"/>
      <c r="V188" s="131"/>
      <c r="W188" s="132"/>
      <c r="X188" s="59"/>
      <c r="Y188" s="59"/>
      <c r="Z188" s="59"/>
    </row>
    <row r="189" spans="6:26" x14ac:dyDescent="0.4">
      <c r="F189" s="478"/>
      <c r="G189" s="44"/>
      <c r="H189" s="44"/>
      <c r="I189" s="44"/>
      <c r="J189" s="24"/>
      <c r="K189" s="24"/>
      <c r="L189" s="24"/>
      <c r="M189" s="1"/>
      <c r="N189" s="1"/>
      <c r="O189" s="1"/>
      <c r="P189" s="1"/>
      <c r="Q189" s="1"/>
      <c r="R189" s="1"/>
      <c r="S189" s="1"/>
      <c r="T189" s="1"/>
      <c r="U189" s="74"/>
      <c r="V189" s="131"/>
      <c r="W189" s="132"/>
      <c r="X189" s="59"/>
      <c r="Y189" s="59"/>
      <c r="Z189" s="59"/>
    </row>
    <row r="190" spans="6:26" x14ac:dyDescent="0.4">
      <c r="F190" s="478"/>
      <c r="G190" s="44"/>
      <c r="H190" s="44"/>
      <c r="I190" s="44"/>
      <c r="J190" s="24"/>
      <c r="K190" s="24"/>
      <c r="L190" s="24"/>
      <c r="M190" s="1"/>
      <c r="N190" s="1"/>
      <c r="O190" s="1"/>
      <c r="P190" s="1"/>
      <c r="Q190" s="1"/>
      <c r="R190" s="1"/>
      <c r="S190" s="1"/>
      <c r="T190" s="1"/>
      <c r="U190" s="74"/>
      <c r="V190" s="131"/>
      <c r="W190" s="132"/>
      <c r="X190" s="59"/>
      <c r="Y190" s="59"/>
      <c r="Z190" s="59"/>
    </row>
    <row r="191" spans="6:26" x14ac:dyDescent="0.4">
      <c r="F191" s="478"/>
      <c r="G191" s="44"/>
      <c r="H191" s="44"/>
      <c r="I191" s="44"/>
      <c r="J191" s="24"/>
      <c r="K191" s="24"/>
      <c r="L191" s="24"/>
      <c r="M191" s="1"/>
      <c r="N191" s="1"/>
      <c r="O191" s="1"/>
      <c r="P191" s="1"/>
      <c r="Q191" s="1"/>
      <c r="R191" s="1"/>
      <c r="S191" s="1"/>
      <c r="T191" s="1"/>
      <c r="U191" s="74"/>
      <c r="V191" s="131"/>
      <c r="W191" s="132"/>
      <c r="X191" s="59"/>
      <c r="Y191" s="59"/>
      <c r="Z191" s="59"/>
    </row>
    <row r="192" spans="6:26" x14ac:dyDescent="0.4">
      <c r="F192" s="478"/>
      <c r="G192" s="44"/>
      <c r="H192" s="44"/>
      <c r="I192" s="44"/>
      <c r="J192" s="24"/>
      <c r="K192" s="24"/>
      <c r="L192" s="24"/>
      <c r="M192" s="1"/>
      <c r="N192" s="1"/>
      <c r="O192" s="1"/>
      <c r="P192" s="1"/>
      <c r="Q192" s="1"/>
      <c r="R192" s="1"/>
      <c r="S192" s="1"/>
      <c r="T192" s="1"/>
      <c r="U192" s="74"/>
      <c r="V192" s="131"/>
      <c r="W192" s="132"/>
      <c r="X192" s="59"/>
      <c r="Y192" s="59"/>
      <c r="Z192" s="59"/>
    </row>
    <row r="193" spans="6:26" x14ac:dyDescent="0.4">
      <c r="F193" s="478"/>
      <c r="G193" s="44"/>
      <c r="H193" s="44"/>
      <c r="I193" s="44"/>
      <c r="J193" s="24"/>
      <c r="K193" s="24"/>
      <c r="L193" s="24"/>
      <c r="M193" s="1"/>
      <c r="N193" s="1"/>
      <c r="O193" s="1"/>
      <c r="P193" s="1"/>
      <c r="Q193" s="1"/>
      <c r="R193" s="1"/>
      <c r="S193" s="1"/>
      <c r="T193" s="1"/>
      <c r="U193" s="74"/>
      <c r="V193" s="131"/>
      <c r="W193" s="132"/>
      <c r="X193" s="59"/>
      <c r="Y193" s="59"/>
      <c r="Z193" s="59"/>
    </row>
    <row r="194" spans="6:26" x14ac:dyDescent="0.4">
      <c r="F194" s="478"/>
      <c r="G194" s="44"/>
      <c r="H194" s="44"/>
      <c r="I194" s="44"/>
      <c r="J194" s="24"/>
      <c r="K194" s="24"/>
      <c r="L194" s="24"/>
      <c r="M194" s="1"/>
      <c r="N194" s="1"/>
      <c r="O194" s="1"/>
      <c r="P194" s="1"/>
      <c r="Q194" s="1"/>
      <c r="R194" s="1"/>
      <c r="S194" s="1"/>
      <c r="T194" s="1"/>
      <c r="U194" s="74"/>
      <c r="V194" s="131"/>
      <c r="W194" s="132"/>
      <c r="X194" s="59"/>
      <c r="Y194" s="59"/>
      <c r="Z194" s="59"/>
    </row>
    <row r="195" spans="6:26" x14ac:dyDescent="0.4">
      <c r="F195" s="478"/>
      <c r="G195" s="44"/>
      <c r="H195" s="44"/>
      <c r="I195" s="44"/>
      <c r="J195" s="24"/>
      <c r="K195" s="24"/>
      <c r="L195" s="24"/>
      <c r="M195" s="1"/>
      <c r="N195" s="1"/>
      <c r="O195" s="1"/>
      <c r="P195" s="1"/>
      <c r="Q195" s="1"/>
      <c r="R195" s="1"/>
      <c r="S195" s="1"/>
      <c r="T195" s="1"/>
      <c r="U195" s="74"/>
      <c r="V195" s="131"/>
      <c r="W195" s="132"/>
      <c r="X195" s="59"/>
      <c r="Y195" s="59"/>
      <c r="Z195" s="59"/>
    </row>
    <row r="196" spans="6:26" x14ac:dyDescent="0.4">
      <c r="F196" s="478"/>
      <c r="G196" s="44"/>
      <c r="H196" s="44"/>
      <c r="I196" s="44"/>
      <c r="J196" s="24"/>
      <c r="K196" s="24"/>
      <c r="L196" s="24"/>
      <c r="M196" s="1"/>
      <c r="N196" s="1"/>
      <c r="O196" s="1"/>
      <c r="P196" s="1"/>
      <c r="Q196" s="1"/>
      <c r="R196" s="1"/>
      <c r="S196" s="1"/>
      <c r="T196" s="1"/>
      <c r="U196" s="74"/>
      <c r="V196" s="131"/>
      <c r="W196" s="132"/>
      <c r="X196" s="59"/>
      <c r="Y196" s="59"/>
      <c r="Z196" s="59"/>
    </row>
    <row r="197" spans="6:26" x14ac:dyDescent="0.4">
      <c r="F197" s="478"/>
      <c r="G197" s="44"/>
      <c r="H197" s="44"/>
      <c r="I197" s="44"/>
      <c r="J197" s="24"/>
      <c r="K197" s="24"/>
      <c r="L197" s="24"/>
      <c r="M197" s="1"/>
      <c r="N197" s="1"/>
      <c r="O197" s="1"/>
      <c r="P197" s="1"/>
      <c r="Q197" s="1"/>
      <c r="R197" s="1"/>
      <c r="S197" s="1"/>
      <c r="T197" s="1"/>
      <c r="U197" s="74"/>
      <c r="V197" s="131"/>
      <c r="W197" s="132"/>
      <c r="X197" s="59"/>
      <c r="Y197" s="59"/>
      <c r="Z197" s="59"/>
    </row>
    <row r="198" spans="6:26" x14ac:dyDescent="0.4">
      <c r="F198" s="478"/>
      <c r="G198" s="44"/>
      <c r="H198" s="44"/>
      <c r="I198" s="44"/>
      <c r="J198" s="24"/>
      <c r="K198" s="24"/>
      <c r="L198" s="24"/>
      <c r="M198" s="1"/>
      <c r="N198" s="1"/>
      <c r="O198" s="1"/>
      <c r="P198" s="1"/>
      <c r="Q198" s="1"/>
      <c r="R198" s="1"/>
      <c r="S198" s="1"/>
      <c r="T198" s="1"/>
      <c r="U198" s="74"/>
      <c r="V198" s="131"/>
      <c r="W198" s="132"/>
      <c r="X198" s="59"/>
      <c r="Y198" s="59"/>
      <c r="Z198" s="59"/>
    </row>
    <row r="199" spans="6:26" x14ac:dyDescent="0.4">
      <c r="F199" s="478"/>
      <c r="G199" s="44"/>
      <c r="H199" s="44"/>
      <c r="I199" s="44"/>
      <c r="J199" s="24"/>
      <c r="K199" s="24"/>
      <c r="L199" s="24"/>
      <c r="M199" s="1"/>
      <c r="N199" s="1"/>
      <c r="O199" s="1"/>
      <c r="P199" s="1"/>
      <c r="Q199" s="1"/>
      <c r="R199" s="1"/>
      <c r="S199" s="1"/>
      <c r="T199" s="1"/>
      <c r="U199" s="74"/>
      <c r="V199" s="131"/>
      <c r="W199" s="132"/>
      <c r="X199" s="59"/>
      <c r="Y199" s="59"/>
      <c r="Z199" s="59"/>
    </row>
    <row r="200" spans="6:26" x14ac:dyDescent="0.4">
      <c r="F200" s="478"/>
      <c r="G200" s="44"/>
      <c r="H200" s="44"/>
      <c r="I200" s="44"/>
      <c r="J200" s="24"/>
      <c r="K200" s="24"/>
      <c r="L200" s="24"/>
      <c r="M200" s="1"/>
      <c r="N200" s="1"/>
      <c r="O200" s="1"/>
      <c r="P200" s="1"/>
      <c r="Q200" s="1"/>
      <c r="R200" s="1"/>
      <c r="S200" s="1"/>
      <c r="T200" s="1"/>
      <c r="U200" s="74"/>
      <c r="V200" s="131"/>
      <c r="W200" s="132"/>
      <c r="X200" s="59"/>
      <c r="Y200" s="59"/>
      <c r="Z200" s="59"/>
    </row>
    <row r="201" spans="6:26" x14ac:dyDescent="0.4">
      <c r="F201" s="478"/>
      <c r="G201" s="44"/>
      <c r="H201" s="44"/>
      <c r="I201" s="44"/>
      <c r="J201" s="24"/>
      <c r="K201" s="24"/>
      <c r="L201" s="24"/>
      <c r="M201" s="1"/>
      <c r="N201" s="1"/>
      <c r="O201" s="1"/>
      <c r="P201" s="1"/>
      <c r="Q201" s="1"/>
      <c r="R201" s="1"/>
      <c r="S201" s="1"/>
      <c r="T201" s="1"/>
      <c r="U201" s="74"/>
      <c r="V201" s="131"/>
      <c r="W201" s="132"/>
      <c r="X201" s="59"/>
      <c r="Y201" s="59"/>
      <c r="Z201" s="59"/>
    </row>
    <row r="202" spans="6:26" x14ac:dyDescent="0.4">
      <c r="F202" s="478"/>
      <c r="G202" s="44"/>
      <c r="H202" s="44"/>
      <c r="I202" s="44"/>
      <c r="J202" s="24"/>
      <c r="K202" s="24"/>
      <c r="L202" s="24"/>
      <c r="M202" s="1"/>
      <c r="N202" s="1"/>
      <c r="O202" s="1"/>
      <c r="P202" s="1"/>
      <c r="Q202" s="1"/>
      <c r="R202" s="1"/>
      <c r="S202" s="1"/>
      <c r="T202" s="1"/>
      <c r="U202" s="74"/>
      <c r="V202" s="131"/>
      <c r="W202" s="132"/>
      <c r="X202" s="59"/>
      <c r="Y202" s="59"/>
      <c r="Z202" s="59"/>
    </row>
    <row r="203" spans="6:26" x14ac:dyDescent="0.4">
      <c r="F203" s="478"/>
      <c r="G203" s="44"/>
      <c r="H203" s="44"/>
      <c r="I203" s="44"/>
      <c r="J203" s="24"/>
      <c r="K203" s="24"/>
      <c r="L203" s="24"/>
      <c r="M203" s="1"/>
      <c r="N203" s="1"/>
      <c r="O203" s="1"/>
      <c r="P203" s="1"/>
      <c r="Q203" s="1"/>
      <c r="R203" s="1"/>
      <c r="S203" s="1"/>
      <c r="T203" s="1"/>
      <c r="U203" s="74"/>
      <c r="V203" s="131"/>
      <c r="W203" s="132"/>
      <c r="X203" s="59"/>
      <c r="Y203" s="59"/>
      <c r="Z203" s="59"/>
    </row>
    <row r="204" spans="6:26" x14ac:dyDescent="0.4">
      <c r="F204" s="478"/>
      <c r="G204" s="44"/>
      <c r="H204" s="44"/>
      <c r="I204" s="44"/>
      <c r="J204" s="24"/>
      <c r="K204" s="24"/>
      <c r="L204" s="24"/>
      <c r="M204" s="1"/>
      <c r="N204" s="1"/>
      <c r="O204" s="1"/>
      <c r="P204" s="1"/>
      <c r="Q204" s="1"/>
      <c r="R204" s="1"/>
      <c r="S204" s="1"/>
      <c r="T204" s="1"/>
      <c r="U204" s="74"/>
      <c r="V204" s="131"/>
      <c r="W204" s="132"/>
      <c r="X204" s="59"/>
      <c r="Y204" s="59"/>
      <c r="Z204" s="59"/>
    </row>
    <row r="205" spans="6:26" x14ac:dyDescent="0.4">
      <c r="F205" s="478"/>
      <c r="G205" s="44"/>
      <c r="H205" s="44"/>
      <c r="I205" s="44"/>
      <c r="J205" s="24"/>
      <c r="K205" s="24"/>
      <c r="L205" s="24"/>
      <c r="M205" s="1"/>
      <c r="N205" s="1"/>
      <c r="O205" s="1"/>
      <c r="P205" s="1"/>
      <c r="Q205" s="1"/>
      <c r="R205" s="1"/>
      <c r="S205" s="1"/>
      <c r="T205" s="1"/>
      <c r="U205" s="74"/>
      <c r="V205" s="131"/>
      <c r="W205" s="132"/>
      <c r="X205" s="59"/>
      <c r="Y205" s="59"/>
      <c r="Z205" s="59"/>
    </row>
    <row r="206" spans="6:26" x14ac:dyDescent="0.4">
      <c r="F206" s="478"/>
      <c r="G206" s="44"/>
      <c r="H206" s="44"/>
      <c r="I206" s="44"/>
      <c r="J206" s="24"/>
      <c r="K206" s="24"/>
      <c r="L206" s="24"/>
      <c r="M206" s="1"/>
      <c r="N206" s="1"/>
      <c r="O206" s="1"/>
      <c r="P206" s="1"/>
      <c r="Q206" s="1"/>
      <c r="R206" s="1"/>
      <c r="S206" s="1"/>
      <c r="T206" s="1"/>
      <c r="U206" s="74"/>
      <c r="V206" s="131"/>
      <c r="W206" s="132"/>
      <c r="X206" s="59"/>
      <c r="Y206" s="59"/>
      <c r="Z206" s="59"/>
    </row>
    <row r="207" spans="6:26" x14ac:dyDescent="0.4">
      <c r="F207" s="478"/>
      <c r="G207" s="44"/>
      <c r="H207" s="44"/>
      <c r="I207" s="44"/>
      <c r="J207" s="24"/>
      <c r="K207" s="24"/>
      <c r="L207" s="24"/>
      <c r="M207" s="1"/>
      <c r="N207" s="1"/>
      <c r="O207" s="1"/>
      <c r="P207" s="1"/>
      <c r="Q207" s="1"/>
      <c r="R207" s="1"/>
      <c r="S207" s="1"/>
      <c r="T207" s="1"/>
      <c r="U207" s="74"/>
      <c r="V207" s="131"/>
      <c r="W207" s="132"/>
      <c r="X207" s="59"/>
      <c r="Y207" s="59"/>
      <c r="Z207" s="59"/>
    </row>
    <row r="208" spans="6:26" x14ac:dyDescent="0.4">
      <c r="F208" s="478"/>
      <c r="G208" s="44"/>
      <c r="H208" s="44"/>
      <c r="I208" s="44"/>
      <c r="J208" s="24"/>
      <c r="K208" s="24"/>
      <c r="L208" s="24"/>
      <c r="M208" s="1"/>
      <c r="N208" s="1"/>
      <c r="O208" s="1"/>
      <c r="P208" s="1"/>
      <c r="Q208" s="1"/>
      <c r="R208" s="1"/>
      <c r="S208" s="1"/>
      <c r="T208" s="1"/>
      <c r="U208" s="74"/>
      <c r="V208" s="131"/>
      <c r="W208" s="132"/>
      <c r="X208" s="59"/>
      <c r="Y208" s="59"/>
      <c r="Z208" s="59"/>
    </row>
    <row r="211" spans="6:26" x14ac:dyDescent="0.4">
      <c r="F211" s="478"/>
      <c r="G211" s="44"/>
      <c r="H211" s="44"/>
      <c r="I211" s="44"/>
      <c r="J211" s="24"/>
      <c r="K211" s="24"/>
      <c r="L211" s="24"/>
      <c r="M211" s="1"/>
      <c r="N211" s="1"/>
      <c r="O211" s="1"/>
      <c r="P211" s="1"/>
      <c r="Q211" s="1"/>
      <c r="R211" s="1"/>
      <c r="S211" s="1"/>
      <c r="T211" s="1"/>
      <c r="V211" s="131"/>
      <c r="W211" s="132"/>
      <c r="X211" s="59"/>
      <c r="Y211" s="59"/>
      <c r="Z211" s="59"/>
    </row>
    <row r="212" spans="6:26" x14ac:dyDescent="0.4">
      <c r="F212" s="478"/>
      <c r="G212" s="44"/>
      <c r="H212" s="44"/>
      <c r="I212" s="44"/>
      <c r="J212" s="24"/>
      <c r="K212" s="24"/>
      <c r="L212" s="24"/>
      <c r="M212" s="1"/>
      <c r="N212" s="1"/>
      <c r="O212" s="1"/>
      <c r="P212" s="1"/>
      <c r="Q212" s="1"/>
      <c r="R212" s="1"/>
      <c r="S212" s="1"/>
      <c r="T212" s="1"/>
      <c r="V212" s="131"/>
      <c r="W212" s="132"/>
      <c r="X212" s="59"/>
      <c r="Y212" s="59"/>
      <c r="Z212" s="59"/>
    </row>
    <row r="213" spans="6:26" x14ac:dyDescent="0.4">
      <c r="F213" s="478"/>
      <c r="G213" s="44"/>
      <c r="H213" s="44"/>
      <c r="I213" s="44"/>
      <c r="J213" s="24"/>
      <c r="K213" s="24"/>
      <c r="L213" s="24"/>
      <c r="M213" s="1"/>
      <c r="N213" s="1"/>
      <c r="O213" s="1"/>
      <c r="P213" s="1"/>
      <c r="Q213" s="1"/>
      <c r="R213" s="1"/>
      <c r="S213" s="1"/>
      <c r="T213" s="1"/>
      <c r="V213" s="131"/>
      <c r="W213" s="132"/>
      <c r="X213" s="59"/>
      <c r="Y213" s="59"/>
      <c r="Z213" s="59"/>
    </row>
  </sheetData>
  <mergeCells count="49">
    <mergeCell ref="G9:U9"/>
    <mergeCell ref="G10:K10"/>
    <mergeCell ref="G11:O11"/>
    <mergeCell ref="L10:N10"/>
    <mergeCell ref="J12:U12"/>
    <mergeCell ref="J13:U13"/>
    <mergeCell ref="G3:I3"/>
    <mergeCell ref="G5:I5"/>
    <mergeCell ref="G6:I6"/>
    <mergeCell ref="G7:I7"/>
    <mergeCell ref="J2:P2"/>
    <mergeCell ref="G8:U8"/>
    <mergeCell ref="A15:A41"/>
    <mergeCell ref="G41:I41"/>
    <mergeCell ref="B35:B40"/>
    <mergeCell ref="B33:B34"/>
    <mergeCell ref="A58:T58"/>
    <mergeCell ref="A42:A54"/>
    <mergeCell ref="B50:B51"/>
    <mergeCell ref="G54:I54"/>
    <mergeCell ref="AP44:AQ44"/>
    <mergeCell ref="Q62:Q64"/>
    <mergeCell ref="E44:F44"/>
    <mergeCell ref="G55:I55"/>
    <mergeCell ref="O64:P64"/>
    <mergeCell ref="A59:U59"/>
    <mergeCell ref="L63:M63"/>
    <mergeCell ref="J61:K61"/>
    <mergeCell ref="U62:U64"/>
    <mergeCell ref="L64:M64"/>
    <mergeCell ref="S56:U56"/>
    <mergeCell ref="A56:R56"/>
    <mergeCell ref="L61:M61"/>
    <mergeCell ref="L62:M62"/>
    <mergeCell ref="O63:P63"/>
    <mergeCell ref="B52:B53"/>
    <mergeCell ref="A57:U57"/>
    <mergeCell ref="I60:P60"/>
    <mergeCell ref="J62:K62"/>
    <mergeCell ref="J64:K64"/>
    <mergeCell ref="O62:P62"/>
    <mergeCell ref="B15:B28"/>
    <mergeCell ref="B29:B31"/>
    <mergeCell ref="C42:C44"/>
    <mergeCell ref="B42:B48"/>
    <mergeCell ref="O61:P61"/>
    <mergeCell ref="J63:K63"/>
    <mergeCell ref="C16:C18"/>
    <mergeCell ref="E18:F18"/>
  </mergeCells>
  <phoneticPr fontId="2" type="noConversion"/>
  <conditionalFormatting sqref="K55:L55">
    <cfRule type="cellIs" dxfId="24" priority="13" stopIfTrue="1" operator="lessThan">
      <formula>O55</formula>
    </cfRule>
  </conditionalFormatting>
  <conditionalFormatting sqref="R55">
    <cfRule type="cellIs" dxfId="23" priority="14" stopIfTrue="1" operator="lessThan">
      <formula>U55</formula>
    </cfRule>
  </conditionalFormatting>
  <conditionalFormatting sqref="J6:J7">
    <cfRule type="cellIs" dxfId="22" priority="15" stopIfTrue="1" operator="equal">
      <formula>""""""</formula>
    </cfRule>
    <cfRule type="cellIs" dxfId="21" priority="16" stopIfTrue="1" operator="equal">
      <formula>0</formula>
    </cfRule>
  </conditionalFormatting>
  <conditionalFormatting sqref="L6:L7">
    <cfRule type="cellIs" dxfId="20" priority="17" stopIfTrue="1" operator="equal">
      <formula>0</formula>
    </cfRule>
  </conditionalFormatting>
  <conditionalFormatting sqref="K6">
    <cfRule type="cellIs" dxfId="19" priority="18" stopIfTrue="1" operator="equal">
      <formula>""</formula>
    </cfRule>
    <cfRule type="cellIs" dxfId="18" priority="19" stopIfTrue="1" operator="equal">
      <formula>0</formula>
    </cfRule>
    <cfRule type="cellIs" dxfId="17" priority="20" stopIfTrue="1" operator="equal">
      <formula>$Y$6</formula>
    </cfRule>
  </conditionalFormatting>
  <conditionalFormatting sqref="U15:V55">
    <cfRule type="cellIs" dxfId="16" priority="21" stopIfTrue="1" operator="lessThan">
      <formula>#REF!</formula>
    </cfRule>
  </conditionalFormatting>
  <conditionalFormatting sqref="K7">
    <cfRule type="cellIs" dxfId="15" priority="22" stopIfTrue="1" operator="equal">
      <formula>""</formula>
    </cfRule>
    <cfRule type="cellIs" dxfId="14" priority="23" stopIfTrue="1" operator="equal">
      <formula>0</formula>
    </cfRule>
  </conditionalFormatting>
  <conditionalFormatting sqref="M5:M7">
    <cfRule type="cellIs" dxfId="13" priority="24" stopIfTrue="1" operator="greaterThan">
      <formula>7</formula>
    </cfRule>
    <cfRule type="cellIs" dxfId="12" priority="25" stopIfTrue="1" operator="lessThan">
      <formula>-7</formula>
    </cfRule>
  </conditionalFormatting>
  <conditionalFormatting sqref="K5">
    <cfRule type="cellIs" dxfId="11" priority="26" stopIfTrue="1" operator="equal">
      <formula>""</formula>
    </cfRule>
    <cfRule type="cellIs" dxfId="10" priority="27" stopIfTrue="1" operator="notEqual">
      <formula>$G$15</formula>
    </cfRule>
  </conditionalFormatting>
  <conditionalFormatting sqref="O6:O7">
    <cfRule type="expression" dxfId="9" priority="12" stopIfTrue="1">
      <formula>IF(O6="",1,0)</formula>
    </cfRule>
  </conditionalFormatting>
  <conditionalFormatting sqref="L62:M62">
    <cfRule type="expression" dxfId="8" priority="10" stopIfTrue="1">
      <formula>IF($L$62&lt;$J$62,1,0)</formula>
    </cfRule>
  </conditionalFormatting>
  <conditionalFormatting sqref="L63:M63">
    <cfRule type="expression" dxfId="7" priority="9" stopIfTrue="1">
      <formula>IF($L$63&lt;$J$63,1,0)</formula>
    </cfRule>
  </conditionalFormatting>
  <conditionalFormatting sqref="L64:M64">
    <cfRule type="expression" dxfId="6" priority="8" stopIfTrue="1">
      <formula>IF($L$64&lt;$J$64,1,0)</formula>
    </cfRule>
  </conditionalFormatting>
  <conditionalFormatting sqref="N62">
    <cfRule type="expression" dxfId="5" priority="7" stopIfTrue="1">
      <formula>IF($N$62&lt;$J$62,1,0)</formula>
    </cfRule>
  </conditionalFormatting>
  <conditionalFormatting sqref="N63">
    <cfRule type="expression" dxfId="4" priority="6" stopIfTrue="1">
      <formula>IF($N$63&lt;$J$63,1,0)</formula>
    </cfRule>
  </conditionalFormatting>
  <conditionalFormatting sqref="N64">
    <cfRule type="expression" dxfId="3" priority="5" stopIfTrue="1">
      <formula>IF($N$64&lt;$J$64,1,0)</formula>
    </cfRule>
  </conditionalFormatting>
  <conditionalFormatting sqref="L41">
    <cfRule type="expression" dxfId="2" priority="3" stopIfTrue="1">
      <formula>IF($L$41=0,1,0)</formula>
    </cfRule>
  </conditionalFormatting>
  <conditionalFormatting sqref="L54">
    <cfRule type="expression" dxfId="1" priority="2" stopIfTrue="1">
      <formula>IF($L$54=0,1,0)</formula>
    </cfRule>
  </conditionalFormatting>
  <conditionalFormatting sqref="L55">
    <cfRule type="expression" dxfId="0" priority="1" stopIfTrue="1">
      <formula>IF($L$55=0,1,0)</formula>
    </cfRule>
  </conditionalFormatting>
  <printOptions horizontalCentered="1"/>
  <pageMargins left="7.874015748031496E-2" right="7.874015748031496E-2" top="0.11811023622047245" bottom="0.11811023622047245" header="0" footer="0.11811023622047245"/>
  <pageSetup paperSize="9" scale="41" orientation="landscape" r:id="rId1"/>
  <headerFooter alignWithMargins="0"/>
  <ignoredErrors>
    <ignoredError sqref="Q30 U41 K43 S17 O17 K17" formula="1"/>
    <ignoredError sqref="C42 C45:C50 C15:C16 C19:C23" numberStoredAsText="1"/>
    <ignoredError sqref="I34 V54:V55 T54:T55 U55 J54 K5:M5 O5:P5 P6:P7 R5:R7 BD32:BH32 AT54:BB55 BD21:BH21 BD43:BF44 BG44:BH44 BD54:BH55 BH43 BD15:BE15 BG15:BH15 BD18:BE20 BG18:BH20 BD22:BE23 BG22:BH22 BD41:BH41 BD34:BE34 BG34:BH34 BD42:BE42 BG42:BH42 J62:M64 AT34:BA34 AT15:BA15 BJ55 BL34 BG23 BL15:BL23 BL54:BL55 BJ41:BL43 BJ54:BK54 O62:P64 H18:I18 AT18:BA23 BK44:BL50 BD45:BH50 AT42:BA50 BL32 AT32:BA32 AR58:AY59 AT29:BA30 BL30 BD29:BH30" unlockedFormula="1"/>
    <ignoredError sqref="U54 AT41:BB41" formula="1" unlockedFormula="1"/>
    <ignoredError sqref="BH23" evalError="1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TAIFEX</vt:lpstr>
      <vt:lpstr>TAIFEX!Print_Area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query stock history</dc:title>
  <dc:creator>台灣期貨交易所</dc:creator>
  <cp:lastModifiedBy>tsai jason</cp:lastModifiedBy>
  <cp:lastPrinted>2015-01-16T01:23:34Z</cp:lastPrinted>
  <dcterms:created xsi:type="dcterms:W3CDTF">2001-09-11T02:10:34Z</dcterms:created>
  <dcterms:modified xsi:type="dcterms:W3CDTF">2019-03-29T07:12:13Z</dcterms:modified>
</cp:coreProperties>
</file>