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64CA10E0-7D10-43B5-98DE-BCF114CC074D}" xr6:coauthVersionLast="41" xr6:coauthVersionMax="41" xr10:uidLastSave="{00000000-0000-0000-0000-000000000000}"/>
  <bookViews>
    <workbookView xWindow="-120" yWindow="-120" windowWidth="29040" windowHeight="15840" tabRatio="815"/>
  </bookViews>
  <sheets>
    <sheet name="一" sheetId="2" r:id="rId1"/>
    <sheet name="二" sheetId="14" r:id="rId2"/>
    <sheet name="三" sheetId="16" r:id="rId3"/>
    <sheet name="其它" sheetId="15" r:id="rId4"/>
    <sheet name="一般成交量" sheetId="4" r:id="rId5"/>
    <sheet name="盤後成交量" sheetId="10" r:id="rId6"/>
    <sheet name="ETF成交量" sheetId="9" r:id="rId7"/>
    <sheet name="每月日均量" sheetId="8" r:id="rId8"/>
    <sheet name="每月波動及振幅(現貨)" sheetId="13" r:id="rId9"/>
    <sheet name="每月波動及振幅(期貨)" sheetId="18" r:id="rId10"/>
    <sheet name="交易人結構" sheetId="7" r:id="rId11"/>
    <sheet name="盤後交易人結構" sheetId="12" r:id="rId12"/>
    <sheet name="TX波動及振福" sheetId="17" r:id="rId13"/>
  </sheets>
  <definedNames>
    <definedName name="_xlnm._FilterDatabase" localSheetId="6" hidden="1">ETF成交量!$A$7:$AH$7</definedName>
    <definedName name="_xlnm._FilterDatabase" localSheetId="12" hidden="1">TX波動及振福!$A$7:$N$7</definedName>
    <definedName name="_xlnm._FilterDatabase" localSheetId="4" hidden="1">一般成交量!$A$7:$AA$7</definedName>
    <definedName name="_xlnm._FilterDatabase" localSheetId="5" hidden="1">盤後成交量!$A$7:$W$7</definedName>
    <definedName name="_GoBack" localSheetId="0">一!#REF!</definedName>
    <definedName name="_xlnm.Print_Area" localSheetId="6">ETF成交量!$5:$40</definedName>
    <definedName name="_xlnm.Print_Area" localSheetId="0">一!$A:$Q</definedName>
    <definedName name="_xlnm.Print_Area" localSheetId="10">交易人結構!$A$8:$N$476</definedName>
    <definedName name="_xlnm.Print_Area" localSheetId="7">每月日均量!$5:$41</definedName>
    <definedName name="_xlnm.Print_Area" localSheetId="8">'每月波動及振幅(現貨)'!$4:$34</definedName>
    <definedName name="_xlnm.Print_Area" localSheetId="9">'每月波動及振幅(期貨)'!$4:$34</definedName>
    <definedName name="_xlnm.Print_Area" localSheetId="11">盤後交易人結構!$A$8:$N$456</definedName>
    <definedName name="_xlnm.Print_Area" localSheetId="5">盤後成交量!$A$6:$V$147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11" i="2" l="1"/>
  <c r="H211" i="2"/>
  <c r="J211" i="2"/>
  <c r="P211" i="2"/>
  <c r="T265" i="2"/>
  <c r="U240" i="2"/>
  <c r="P240" i="2"/>
  <c r="T240" i="2"/>
  <c r="H240" i="2"/>
  <c r="U205" i="2"/>
  <c r="J205" i="2"/>
  <c r="U204" i="2"/>
  <c r="T204" i="2"/>
  <c r="G205" i="2"/>
  <c r="J204" i="2"/>
  <c r="U202" i="2"/>
  <c r="U201" i="2"/>
  <c r="T201" i="2"/>
  <c r="J202" i="2"/>
  <c r="U199" i="2"/>
  <c r="M199" i="2"/>
  <c r="U198" i="2"/>
  <c r="Q198" i="2"/>
  <c r="T198" i="2"/>
  <c r="J199" i="2"/>
  <c r="U196" i="2"/>
  <c r="U195" i="2"/>
  <c r="N195" i="2"/>
  <c r="T195" i="2"/>
  <c r="T280" i="2"/>
  <c r="J280" i="2"/>
  <c r="L280" i="2"/>
  <c r="U255" i="2"/>
  <c r="P255" i="2"/>
  <c r="T255" i="2"/>
  <c r="N255" i="2"/>
  <c r="T227" i="2"/>
  <c r="H227" i="2"/>
  <c r="C457" i="12"/>
  <c r="D457" i="12"/>
  <c r="E457" i="12"/>
  <c r="F457" i="12"/>
  <c r="G457" i="12"/>
  <c r="N457" i="12"/>
  <c r="O457" i="12"/>
  <c r="C458" i="12"/>
  <c r="D458" i="12"/>
  <c r="E458" i="12"/>
  <c r="F458" i="12"/>
  <c r="G458" i="12"/>
  <c r="N458" i="12"/>
  <c r="O458" i="12"/>
  <c r="C459" i="12"/>
  <c r="D459" i="12"/>
  <c r="E459" i="12"/>
  <c r="F459" i="12"/>
  <c r="G459" i="12"/>
  <c r="N459" i="12"/>
  <c r="O459" i="12"/>
  <c r="C460" i="12"/>
  <c r="D460" i="12"/>
  <c r="E460" i="12"/>
  <c r="F460" i="12"/>
  <c r="G460" i="12"/>
  <c r="N460" i="12"/>
  <c r="O460" i="12"/>
  <c r="C461" i="12"/>
  <c r="D461" i="12"/>
  <c r="E461" i="12"/>
  <c r="F461" i="12"/>
  <c r="G461" i="12"/>
  <c r="N461" i="12"/>
  <c r="O461" i="12"/>
  <c r="C462" i="12"/>
  <c r="D462" i="12"/>
  <c r="E462" i="12"/>
  <c r="F462" i="12"/>
  <c r="G462" i="12"/>
  <c r="N462" i="12"/>
  <c r="O462" i="12"/>
  <c r="C463" i="12"/>
  <c r="D463" i="12"/>
  <c r="E463" i="12"/>
  <c r="F463" i="12"/>
  <c r="G463" i="12"/>
  <c r="N463" i="12"/>
  <c r="O463" i="12"/>
  <c r="C464" i="12"/>
  <c r="D464" i="12"/>
  <c r="E464" i="12"/>
  <c r="F464" i="12"/>
  <c r="G464" i="12"/>
  <c r="N464" i="12"/>
  <c r="O464" i="12"/>
  <c r="C465" i="12"/>
  <c r="D465" i="12"/>
  <c r="E465" i="12"/>
  <c r="F465" i="12"/>
  <c r="G465" i="12"/>
  <c r="N465" i="12"/>
  <c r="O465" i="12"/>
  <c r="C466" i="12"/>
  <c r="D466" i="12"/>
  <c r="E466" i="12"/>
  <c r="F466" i="12"/>
  <c r="G466" i="12"/>
  <c r="N466" i="12"/>
  <c r="O466" i="12"/>
  <c r="C467" i="12"/>
  <c r="D467" i="12"/>
  <c r="E467" i="12"/>
  <c r="F467" i="12"/>
  <c r="G467" i="12"/>
  <c r="N467" i="12"/>
  <c r="O467" i="12"/>
  <c r="C468" i="12"/>
  <c r="D468" i="12"/>
  <c r="E468" i="12"/>
  <c r="F468" i="12"/>
  <c r="G468" i="12"/>
  <c r="N468" i="12"/>
  <c r="O468" i="12"/>
  <c r="C469" i="12"/>
  <c r="D469" i="12"/>
  <c r="E469" i="12"/>
  <c r="F469" i="12"/>
  <c r="G469" i="12"/>
  <c r="N469" i="12"/>
  <c r="O469" i="12"/>
  <c r="C470" i="12"/>
  <c r="D470" i="12"/>
  <c r="E470" i="12"/>
  <c r="F470" i="12"/>
  <c r="G470" i="12"/>
  <c r="N470" i="12"/>
  <c r="O470" i="12"/>
  <c r="C471" i="12"/>
  <c r="D471" i="12"/>
  <c r="E471" i="12"/>
  <c r="F471" i="12"/>
  <c r="G471" i="12"/>
  <c r="N471" i="12"/>
  <c r="O471" i="12"/>
  <c r="C472" i="12"/>
  <c r="D472" i="12"/>
  <c r="E472" i="12"/>
  <c r="F472" i="12"/>
  <c r="G472" i="12"/>
  <c r="N472" i="12"/>
  <c r="O472" i="12"/>
  <c r="C473" i="12"/>
  <c r="D473" i="12"/>
  <c r="E473" i="12"/>
  <c r="F473" i="12"/>
  <c r="G473" i="12"/>
  <c r="N473" i="12"/>
  <c r="O473" i="12"/>
  <c r="C474" i="12"/>
  <c r="D474" i="12"/>
  <c r="E474" i="12"/>
  <c r="F474" i="12"/>
  <c r="G474" i="12"/>
  <c r="N474" i="12"/>
  <c r="O474" i="12"/>
  <c r="C475" i="12"/>
  <c r="D475" i="12"/>
  <c r="E475" i="12"/>
  <c r="F475" i="12"/>
  <c r="G475" i="12"/>
  <c r="N475" i="12"/>
  <c r="O475" i="12"/>
  <c r="C476" i="12"/>
  <c r="D476" i="12"/>
  <c r="E476" i="12"/>
  <c r="F476" i="12"/>
  <c r="G476" i="12"/>
  <c r="N476" i="12"/>
  <c r="O476" i="12"/>
  <c r="C477" i="12"/>
  <c r="D477" i="12"/>
  <c r="E477" i="12"/>
  <c r="F477" i="12"/>
  <c r="G477" i="12"/>
  <c r="N477" i="12"/>
  <c r="O477" i="12"/>
  <c r="C478" i="12"/>
  <c r="D478" i="12"/>
  <c r="E478" i="12"/>
  <c r="F478" i="12"/>
  <c r="G478" i="12"/>
  <c r="N478" i="12"/>
  <c r="O478" i="12"/>
  <c r="C479" i="12"/>
  <c r="D479" i="12"/>
  <c r="E479" i="12"/>
  <c r="F479" i="12"/>
  <c r="G479" i="12"/>
  <c r="N479" i="12"/>
  <c r="O479" i="12"/>
  <c r="C480" i="12"/>
  <c r="D480" i="12"/>
  <c r="E480" i="12"/>
  <c r="F480" i="12"/>
  <c r="G480" i="12"/>
  <c r="N480" i="12"/>
  <c r="O480" i="12"/>
  <c r="C481" i="12"/>
  <c r="D481" i="12"/>
  <c r="E481" i="12"/>
  <c r="F481" i="12"/>
  <c r="G481" i="12"/>
  <c r="N481" i="12"/>
  <c r="O481" i="12"/>
  <c r="C482" i="12"/>
  <c r="D482" i="12"/>
  <c r="E482" i="12"/>
  <c r="F482" i="12"/>
  <c r="G482" i="12"/>
  <c r="N482" i="12"/>
  <c r="O482" i="12"/>
  <c r="C483" i="12"/>
  <c r="D483" i="12"/>
  <c r="E483" i="12"/>
  <c r="F483" i="12"/>
  <c r="G483" i="12"/>
  <c r="N483" i="12"/>
  <c r="O483" i="12"/>
  <c r="C484" i="12"/>
  <c r="D484" i="12"/>
  <c r="E484" i="12"/>
  <c r="F484" i="12"/>
  <c r="G484" i="12"/>
  <c r="N484" i="12"/>
  <c r="O484" i="12"/>
  <c r="C485" i="12"/>
  <c r="D485" i="12"/>
  <c r="E485" i="12"/>
  <c r="F485" i="12"/>
  <c r="G485" i="12"/>
  <c r="N485" i="12"/>
  <c r="O485" i="12"/>
  <c r="C486" i="12"/>
  <c r="D486" i="12"/>
  <c r="E486" i="12"/>
  <c r="F486" i="12"/>
  <c r="G486" i="12"/>
  <c r="N486" i="12"/>
  <c r="O486" i="12"/>
  <c r="C487" i="12"/>
  <c r="D487" i="12"/>
  <c r="E487" i="12"/>
  <c r="F487" i="12"/>
  <c r="G487" i="12"/>
  <c r="N487" i="12"/>
  <c r="O487" i="12"/>
  <c r="C488" i="12"/>
  <c r="D488" i="12"/>
  <c r="E488" i="12"/>
  <c r="F488" i="12"/>
  <c r="G488" i="12"/>
  <c r="N488" i="12"/>
  <c r="O488" i="12"/>
  <c r="C489" i="12"/>
  <c r="D489" i="12"/>
  <c r="E489" i="12"/>
  <c r="F489" i="12"/>
  <c r="G489" i="12"/>
  <c r="N489" i="12"/>
  <c r="O489" i="12"/>
  <c r="C490" i="12"/>
  <c r="D490" i="12"/>
  <c r="E490" i="12"/>
  <c r="F490" i="12"/>
  <c r="G490" i="12"/>
  <c r="N490" i="12"/>
  <c r="O490" i="12"/>
  <c r="C491" i="12"/>
  <c r="D491" i="12"/>
  <c r="E491" i="12"/>
  <c r="F491" i="12"/>
  <c r="G491" i="12"/>
  <c r="N491" i="12"/>
  <c r="O491" i="12"/>
  <c r="C492" i="12"/>
  <c r="D492" i="12"/>
  <c r="E492" i="12"/>
  <c r="F492" i="12"/>
  <c r="G492" i="12"/>
  <c r="N492" i="12"/>
  <c r="O492" i="12"/>
  <c r="C493" i="12"/>
  <c r="D493" i="12"/>
  <c r="E493" i="12"/>
  <c r="F493" i="12"/>
  <c r="G493" i="12"/>
  <c r="N493" i="12"/>
  <c r="O493" i="12"/>
  <c r="C494" i="12"/>
  <c r="D494" i="12"/>
  <c r="E494" i="12"/>
  <c r="F494" i="12"/>
  <c r="G494" i="12"/>
  <c r="N494" i="12"/>
  <c r="O494" i="12"/>
  <c r="C495" i="12"/>
  <c r="D495" i="12"/>
  <c r="E495" i="12"/>
  <c r="F495" i="12"/>
  <c r="G495" i="12"/>
  <c r="N495" i="12"/>
  <c r="O495" i="12"/>
  <c r="C496" i="12"/>
  <c r="D496" i="12"/>
  <c r="E496" i="12"/>
  <c r="F496" i="12"/>
  <c r="G496" i="12"/>
  <c r="N496" i="12"/>
  <c r="O496" i="12"/>
  <c r="C497" i="12"/>
  <c r="D497" i="12"/>
  <c r="E497" i="12"/>
  <c r="F497" i="12"/>
  <c r="G497" i="12"/>
  <c r="N497" i="12"/>
  <c r="O497" i="12"/>
  <c r="C498" i="12"/>
  <c r="D498" i="12"/>
  <c r="E498" i="12"/>
  <c r="F498" i="12"/>
  <c r="G498" i="12"/>
  <c r="N498" i="12"/>
  <c r="O498" i="12"/>
  <c r="C499" i="12"/>
  <c r="D499" i="12"/>
  <c r="E499" i="12"/>
  <c r="F499" i="12"/>
  <c r="G499" i="12"/>
  <c r="N499" i="12"/>
  <c r="O499" i="12"/>
  <c r="C500" i="12"/>
  <c r="D500" i="12"/>
  <c r="E500" i="12"/>
  <c r="F500" i="12"/>
  <c r="G500" i="12"/>
  <c r="N500" i="12"/>
  <c r="O500" i="12"/>
  <c r="C501" i="12"/>
  <c r="D501" i="12"/>
  <c r="E501" i="12"/>
  <c r="F501" i="12"/>
  <c r="G501" i="12"/>
  <c r="N501" i="12"/>
  <c r="O501" i="12"/>
  <c r="C502" i="12"/>
  <c r="D502" i="12"/>
  <c r="E502" i="12"/>
  <c r="F502" i="12"/>
  <c r="G502" i="12"/>
  <c r="N502" i="12"/>
  <c r="O502" i="12"/>
  <c r="C503" i="12"/>
  <c r="D503" i="12"/>
  <c r="E503" i="12"/>
  <c r="F503" i="12"/>
  <c r="G503" i="12"/>
  <c r="N503" i="12"/>
  <c r="O503" i="12"/>
  <c r="C504" i="12"/>
  <c r="D504" i="12"/>
  <c r="E504" i="12"/>
  <c r="F504" i="12"/>
  <c r="G504" i="12"/>
  <c r="N504" i="12"/>
  <c r="O504" i="12"/>
  <c r="C505" i="12"/>
  <c r="D505" i="12"/>
  <c r="E505" i="12"/>
  <c r="F505" i="12"/>
  <c r="G505" i="12"/>
  <c r="N505" i="12"/>
  <c r="O505" i="12"/>
  <c r="C506" i="12"/>
  <c r="D506" i="12"/>
  <c r="E506" i="12"/>
  <c r="F506" i="12"/>
  <c r="G506" i="12"/>
  <c r="N506" i="12"/>
  <c r="O506" i="12"/>
  <c r="C507" i="12"/>
  <c r="D507" i="12"/>
  <c r="E507" i="12"/>
  <c r="F507" i="12"/>
  <c r="G507" i="12"/>
  <c r="N507" i="12"/>
  <c r="O507" i="12"/>
  <c r="C508" i="12"/>
  <c r="D508" i="12"/>
  <c r="E508" i="12"/>
  <c r="F508" i="12"/>
  <c r="G508" i="12"/>
  <c r="N508" i="12"/>
  <c r="O508" i="12"/>
  <c r="C509" i="12"/>
  <c r="D509" i="12"/>
  <c r="E509" i="12"/>
  <c r="F509" i="12"/>
  <c r="G509" i="12"/>
  <c r="N509" i="12"/>
  <c r="O509" i="12"/>
  <c r="C510" i="12"/>
  <c r="D510" i="12"/>
  <c r="E510" i="12"/>
  <c r="F510" i="12"/>
  <c r="G510" i="12"/>
  <c r="N510" i="12"/>
  <c r="O510" i="12"/>
  <c r="C511" i="12"/>
  <c r="D511" i="12"/>
  <c r="E511" i="12"/>
  <c r="F511" i="12"/>
  <c r="G511" i="12"/>
  <c r="N511" i="12"/>
  <c r="O511" i="12"/>
  <c r="C512" i="12"/>
  <c r="D512" i="12"/>
  <c r="E512" i="12"/>
  <c r="F512" i="12"/>
  <c r="G512" i="12"/>
  <c r="N512" i="12"/>
  <c r="O512" i="12"/>
  <c r="C513" i="12"/>
  <c r="D513" i="12"/>
  <c r="E513" i="12"/>
  <c r="F513" i="12"/>
  <c r="G513" i="12"/>
  <c r="N513" i="12"/>
  <c r="O513" i="12"/>
  <c r="C514" i="12"/>
  <c r="D514" i="12"/>
  <c r="E514" i="12"/>
  <c r="F514" i="12"/>
  <c r="G514" i="12"/>
  <c r="N514" i="12"/>
  <c r="O514" i="12"/>
  <c r="C515" i="12"/>
  <c r="D515" i="12"/>
  <c r="E515" i="12"/>
  <c r="F515" i="12"/>
  <c r="G515" i="12"/>
  <c r="N515" i="12"/>
  <c r="O515" i="12"/>
  <c r="C516" i="12"/>
  <c r="D516" i="12"/>
  <c r="E516" i="12"/>
  <c r="F516" i="12"/>
  <c r="G516" i="12"/>
  <c r="N516" i="12"/>
  <c r="O516" i="12"/>
  <c r="C517" i="12"/>
  <c r="D517" i="12"/>
  <c r="E517" i="12"/>
  <c r="F517" i="12"/>
  <c r="G517" i="12"/>
  <c r="N517" i="12"/>
  <c r="O517" i="12"/>
  <c r="C518" i="12"/>
  <c r="D518" i="12"/>
  <c r="E518" i="12"/>
  <c r="F518" i="12"/>
  <c r="G518" i="12"/>
  <c r="N518" i="12"/>
  <c r="O518" i="12"/>
  <c r="C519" i="12"/>
  <c r="D519" i="12"/>
  <c r="E519" i="12"/>
  <c r="F519" i="12"/>
  <c r="G519" i="12"/>
  <c r="N519" i="12"/>
  <c r="O519" i="12"/>
  <c r="C520" i="12"/>
  <c r="D520" i="12"/>
  <c r="E520" i="12"/>
  <c r="F520" i="12"/>
  <c r="G520" i="12"/>
  <c r="N520" i="12"/>
  <c r="O520" i="12"/>
  <c r="C521" i="12"/>
  <c r="D521" i="12"/>
  <c r="E521" i="12"/>
  <c r="F521" i="12"/>
  <c r="G521" i="12"/>
  <c r="N521" i="12"/>
  <c r="O521" i="12"/>
  <c r="C522" i="12"/>
  <c r="D522" i="12"/>
  <c r="E522" i="12"/>
  <c r="F522" i="12"/>
  <c r="G522" i="12"/>
  <c r="N522" i="12"/>
  <c r="O522" i="12"/>
  <c r="C523" i="12"/>
  <c r="D523" i="12"/>
  <c r="E523" i="12"/>
  <c r="F523" i="12"/>
  <c r="G523" i="12"/>
  <c r="N523" i="12"/>
  <c r="O523" i="12"/>
  <c r="C524" i="12"/>
  <c r="D524" i="12"/>
  <c r="E524" i="12"/>
  <c r="F524" i="12"/>
  <c r="G524" i="12"/>
  <c r="N524" i="12"/>
  <c r="O524" i="12"/>
  <c r="C525" i="12"/>
  <c r="D525" i="12"/>
  <c r="E525" i="12"/>
  <c r="F525" i="12"/>
  <c r="G525" i="12"/>
  <c r="N525" i="12"/>
  <c r="O525" i="12"/>
  <c r="C526" i="12"/>
  <c r="D526" i="12"/>
  <c r="E526" i="12"/>
  <c r="F526" i="12"/>
  <c r="G526" i="12"/>
  <c r="N526" i="12"/>
  <c r="O526" i="12"/>
  <c r="C527" i="12"/>
  <c r="D527" i="12"/>
  <c r="E527" i="12"/>
  <c r="F527" i="12"/>
  <c r="G527" i="12"/>
  <c r="N527" i="12"/>
  <c r="O527" i="12"/>
  <c r="C528" i="12"/>
  <c r="D528" i="12"/>
  <c r="E528" i="12"/>
  <c r="F528" i="12"/>
  <c r="G528" i="12"/>
  <c r="N528" i="12"/>
  <c r="O528" i="12"/>
  <c r="C529" i="12"/>
  <c r="D529" i="12"/>
  <c r="E529" i="12"/>
  <c r="F529" i="12"/>
  <c r="G529" i="12"/>
  <c r="N529" i="12"/>
  <c r="O529" i="12"/>
  <c r="C530" i="12"/>
  <c r="D530" i="12"/>
  <c r="E530" i="12"/>
  <c r="F530" i="12"/>
  <c r="G530" i="12"/>
  <c r="N530" i="12"/>
  <c r="O530" i="12"/>
  <c r="C531" i="12"/>
  <c r="D531" i="12"/>
  <c r="E531" i="12"/>
  <c r="F531" i="12"/>
  <c r="G531" i="12"/>
  <c r="N531" i="12"/>
  <c r="O531" i="12"/>
  <c r="C532" i="12"/>
  <c r="D532" i="12"/>
  <c r="E532" i="12"/>
  <c r="F532" i="12"/>
  <c r="G532" i="12"/>
  <c r="N532" i="12"/>
  <c r="O532" i="12"/>
  <c r="C533" i="12"/>
  <c r="D533" i="12"/>
  <c r="E533" i="12"/>
  <c r="F533" i="12"/>
  <c r="G533" i="12"/>
  <c r="N533" i="12"/>
  <c r="O533" i="12"/>
  <c r="C534" i="12"/>
  <c r="D534" i="12"/>
  <c r="E534" i="12"/>
  <c r="F534" i="12"/>
  <c r="G534" i="12"/>
  <c r="N534" i="12"/>
  <c r="O534" i="12"/>
  <c r="C535" i="12"/>
  <c r="D535" i="12"/>
  <c r="E535" i="12"/>
  <c r="F535" i="12"/>
  <c r="G535" i="12"/>
  <c r="N535" i="12"/>
  <c r="O535" i="12"/>
  <c r="C536" i="12"/>
  <c r="D536" i="12"/>
  <c r="E536" i="12"/>
  <c r="F536" i="12"/>
  <c r="G536" i="12"/>
  <c r="N536" i="12"/>
  <c r="O536" i="12"/>
  <c r="C537" i="12"/>
  <c r="D537" i="12"/>
  <c r="E537" i="12"/>
  <c r="F537" i="12"/>
  <c r="G537" i="12"/>
  <c r="N537" i="12"/>
  <c r="O537" i="12"/>
  <c r="C538" i="12"/>
  <c r="D538" i="12"/>
  <c r="E538" i="12"/>
  <c r="F538" i="12"/>
  <c r="G538" i="12"/>
  <c r="N538" i="12"/>
  <c r="O538" i="12"/>
  <c r="C539" i="12"/>
  <c r="D539" i="12"/>
  <c r="E539" i="12"/>
  <c r="F539" i="12"/>
  <c r="G539" i="12"/>
  <c r="N539" i="12"/>
  <c r="O539" i="12"/>
  <c r="C540" i="12"/>
  <c r="D540" i="12"/>
  <c r="E540" i="12"/>
  <c r="F540" i="12"/>
  <c r="G540" i="12"/>
  <c r="N540" i="12"/>
  <c r="O540" i="12"/>
  <c r="C541" i="12"/>
  <c r="D541" i="12"/>
  <c r="E541" i="12"/>
  <c r="F541" i="12"/>
  <c r="G541" i="12"/>
  <c r="N541" i="12"/>
  <c r="O541" i="12"/>
  <c r="C542" i="12"/>
  <c r="D542" i="12"/>
  <c r="E542" i="12"/>
  <c r="F542" i="12"/>
  <c r="G542" i="12"/>
  <c r="N542" i="12"/>
  <c r="O542" i="12"/>
  <c r="C543" i="12"/>
  <c r="D543" i="12"/>
  <c r="E543" i="12"/>
  <c r="F543" i="12"/>
  <c r="G543" i="12"/>
  <c r="N543" i="12"/>
  <c r="O543" i="12"/>
  <c r="C544" i="12"/>
  <c r="D544" i="12"/>
  <c r="E544" i="12"/>
  <c r="F544" i="12"/>
  <c r="G544" i="12"/>
  <c r="N544" i="12"/>
  <c r="O544" i="12"/>
  <c r="C545" i="12"/>
  <c r="D545" i="12"/>
  <c r="E545" i="12"/>
  <c r="F545" i="12"/>
  <c r="G545" i="12"/>
  <c r="N545" i="12"/>
  <c r="O545" i="12"/>
  <c r="C546" i="12"/>
  <c r="D546" i="12"/>
  <c r="E546" i="12"/>
  <c r="F546" i="12"/>
  <c r="G546" i="12"/>
  <c r="N546" i="12"/>
  <c r="O546" i="12"/>
  <c r="C547" i="12"/>
  <c r="D547" i="12"/>
  <c r="E547" i="12"/>
  <c r="F547" i="12"/>
  <c r="G547" i="12"/>
  <c r="N547" i="12"/>
  <c r="O547" i="12"/>
  <c r="C351" i="12"/>
  <c r="D351" i="12"/>
  <c r="E351" i="12"/>
  <c r="F351" i="12"/>
  <c r="G351" i="12"/>
  <c r="N351" i="12"/>
  <c r="O351" i="12"/>
  <c r="C352" i="12"/>
  <c r="D352" i="12"/>
  <c r="E352" i="12"/>
  <c r="F352" i="12"/>
  <c r="G352" i="12"/>
  <c r="N352" i="12"/>
  <c r="O352" i="12"/>
  <c r="C353" i="12"/>
  <c r="D353" i="12"/>
  <c r="E353" i="12"/>
  <c r="F353" i="12"/>
  <c r="G353" i="12"/>
  <c r="N353" i="12"/>
  <c r="O353" i="12"/>
  <c r="C354" i="12"/>
  <c r="D354" i="12"/>
  <c r="E354" i="12"/>
  <c r="F354" i="12"/>
  <c r="G354" i="12"/>
  <c r="N354" i="12"/>
  <c r="O354" i="12"/>
  <c r="C355" i="12"/>
  <c r="D355" i="12"/>
  <c r="E355" i="12"/>
  <c r="F355" i="12"/>
  <c r="G355" i="12"/>
  <c r="N355" i="12"/>
  <c r="O355" i="12"/>
  <c r="C356" i="12"/>
  <c r="D356" i="12"/>
  <c r="E356" i="12"/>
  <c r="F356" i="12"/>
  <c r="G356" i="12"/>
  <c r="N356" i="12"/>
  <c r="O356" i="12"/>
  <c r="C357" i="12"/>
  <c r="D357" i="12"/>
  <c r="E357" i="12"/>
  <c r="F357" i="12"/>
  <c r="G357" i="12"/>
  <c r="N357" i="12"/>
  <c r="O357" i="12"/>
  <c r="C358" i="12"/>
  <c r="D358" i="12"/>
  <c r="E358" i="12"/>
  <c r="F358" i="12"/>
  <c r="G358" i="12"/>
  <c r="N358" i="12"/>
  <c r="O358" i="12"/>
  <c r="C359" i="12"/>
  <c r="D359" i="12"/>
  <c r="E359" i="12"/>
  <c r="F359" i="12"/>
  <c r="G359" i="12"/>
  <c r="N359" i="12"/>
  <c r="O359" i="12"/>
  <c r="C360" i="12"/>
  <c r="D360" i="12"/>
  <c r="E360" i="12"/>
  <c r="F360" i="12"/>
  <c r="G360" i="12"/>
  <c r="N360" i="12"/>
  <c r="O360" i="12"/>
  <c r="C361" i="12"/>
  <c r="D361" i="12"/>
  <c r="E361" i="12"/>
  <c r="F361" i="12"/>
  <c r="G361" i="12"/>
  <c r="N361" i="12"/>
  <c r="O361" i="12"/>
  <c r="C362" i="12"/>
  <c r="D362" i="12"/>
  <c r="E362" i="12"/>
  <c r="F362" i="12"/>
  <c r="G362" i="12"/>
  <c r="N362" i="12"/>
  <c r="O362" i="12"/>
  <c r="C363" i="12"/>
  <c r="D363" i="12"/>
  <c r="E363" i="12"/>
  <c r="F363" i="12"/>
  <c r="G363" i="12"/>
  <c r="N363" i="12"/>
  <c r="O363" i="12"/>
  <c r="C364" i="12"/>
  <c r="D364" i="12"/>
  <c r="E364" i="12"/>
  <c r="F364" i="12"/>
  <c r="G364" i="12"/>
  <c r="N364" i="12"/>
  <c r="O364" i="12"/>
  <c r="C365" i="12"/>
  <c r="D365" i="12"/>
  <c r="E365" i="12"/>
  <c r="F365" i="12"/>
  <c r="G365" i="12"/>
  <c r="N365" i="12"/>
  <c r="O365" i="12"/>
  <c r="C366" i="12"/>
  <c r="D366" i="12"/>
  <c r="E366" i="12"/>
  <c r="F366" i="12"/>
  <c r="G366" i="12"/>
  <c r="N366" i="12"/>
  <c r="O366" i="12"/>
  <c r="C367" i="12"/>
  <c r="D367" i="12"/>
  <c r="E367" i="12"/>
  <c r="F367" i="12"/>
  <c r="G367" i="12"/>
  <c r="N367" i="12"/>
  <c r="O367" i="12"/>
  <c r="C368" i="12"/>
  <c r="D368" i="12"/>
  <c r="E368" i="12"/>
  <c r="F368" i="12"/>
  <c r="G368" i="12"/>
  <c r="N368" i="12"/>
  <c r="O368" i="12"/>
  <c r="C369" i="12"/>
  <c r="D369" i="12"/>
  <c r="E369" i="12"/>
  <c r="F369" i="12"/>
  <c r="G369" i="12"/>
  <c r="N369" i="12"/>
  <c r="O369" i="12"/>
  <c r="C370" i="12"/>
  <c r="D370" i="12"/>
  <c r="E370" i="12"/>
  <c r="F370" i="12"/>
  <c r="G370" i="12"/>
  <c r="N370" i="12"/>
  <c r="O370" i="12"/>
  <c r="C371" i="12"/>
  <c r="D371" i="12"/>
  <c r="E371" i="12"/>
  <c r="F371" i="12"/>
  <c r="G371" i="12"/>
  <c r="N371" i="12"/>
  <c r="O371" i="12"/>
  <c r="C372" i="12"/>
  <c r="D372" i="12"/>
  <c r="E372" i="12"/>
  <c r="F372" i="12"/>
  <c r="G372" i="12"/>
  <c r="N372" i="12"/>
  <c r="O372" i="12"/>
  <c r="C373" i="12"/>
  <c r="D373" i="12"/>
  <c r="E373" i="12"/>
  <c r="F373" i="12"/>
  <c r="G373" i="12"/>
  <c r="N373" i="12"/>
  <c r="O373" i="12"/>
  <c r="C374" i="12"/>
  <c r="D374" i="12"/>
  <c r="E374" i="12"/>
  <c r="F374" i="12"/>
  <c r="G374" i="12"/>
  <c r="N374" i="12"/>
  <c r="O374" i="12"/>
  <c r="C375" i="12"/>
  <c r="D375" i="12"/>
  <c r="E375" i="12"/>
  <c r="F375" i="12"/>
  <c r="G375" i="12"/>
  <c r="N375" i="12"/>
  <c r="O375" i="12"/>
  <c r="C376" i="12"/>
  <c r="D376" i="12"/>
  <c r="E376" i="12"/>
  <c r="F376" i="12"/>
  <c r="G376" i="12"/>
  <c r="N376" i="12"/>
  <c r="O376" i="12"/>
  <c r="C377" i="12"/>
  <c r="D377" i="12"/>
  <c r="E377" i="12"/>
  <c r="F377" i="12"/>
  <c r="G377" i="12"/>
  <c r="N377" i="12"/>
  <c r="O377" i="12"/>
  <c r="C378" i="12"/>
  <c r="D378" i="12"/>
  <c r="E378" i="12"/>
  <c r="F378" i="12"/>
  <c r="G378" i="12"/>
  <c r="N378" i="12"/>
  <c r="O378" i="12"/>
  <c r="C379" i="12"/>
  <c r="D379" i="12"/>
  <c r="E379" i="12"/>
  <c r="F379" i="12"/>
  <c r="G379" i="12"/>
  <c r="N379" i="12"/>
  <c r="O379" i="12"/>
  <c r="C380" i="12"/>
  <c r="D380" i="12"/>
  <c r="E380" i="12"/>
  <c r="F380" i="12"/>
  <c r="G380" i="12"/>
  <c r="N380" i="12"/>
  <c r="O380" i="12"/>
  <c r="C381" i="12"/>
  <c r="D381" i="12"/>
  <c r="E381" i="12"/>
  <c r="F381" i="12"/>
  <c r="G381" i="12"/>
  <c r="N381" i="12"/>
  <c r="O381" i="12"/>
  <c r="C382" i="12"/>
  <c r="D382" i="12"/>
  <c r="E382" i="12"/>
  <c r="F382" i="12"/>
  <c r="G382" i="12"/>
  <c r="N382" i="12"/>
  <c r="O382" i="12"/>
  <c r="C383" i="12"/>
  <c r="D383" i="12"/>
  <c r="E383" i="12"/>
  <c r="F383" i="12"/>
  <c r="G383" i="12"/>
  <c r="N383" i="12"/>
  <c r="O383" i="12"/>
  <c r="C384" i="12"/>
  <c r="D384" i="12"/>
  <c r="E384" i="12"/>
  <c r="F384" i="12"/>
  <c r="G384" i="12"/>
  <c r="N384" i="12"/>
  <c r="O384" i="12"/>
  <c r="C385" i="12"/>
  <c r="D385" i="12"/>
  <c r="E385" i="12"/>
  <c r="F385" i="12"/>
  <c r="G385" i="12"/>
  <c r="N385" i="12"/>
  <c r="O385" i="12"/>
  <c r="C386" i="12"/>
  <c r="D386" i="12"/>
  <c r="E386" i="12"/>
  <c r="F386" i="12"/>
  <c r="G386" i="12"/>
  <c r="N386" i="12"/>
  <c r="O386" i="12"/>
  <c r="C387" i="12"/>
  <c r="D387" i="12"/>
  <c r="E387" i="12"/>
  <c r="F387" i="12"/>
  <c r="G387" i="12"/>
  <c r="N387" i="12"/>
  <c r="O387" i="12"/>
  <c r="C388" i="12"/>
  <c r="D388" i="12"/>
  <c r="E388" i="12"/>
  <c r="F388" i="12"/>
  <c r="G388" i="12"/>
  <c r="N388" i="12"/>
  <c r="O388" i="12"/>
  <c r="C389" i="12"/>
  <c r="D389" i="12"/>
  <c r="E389" i="12"/>
  <c r="F389" i="12"/>
  <c r="G389" i="12"/>
  <c r="N389" i="12"/>
  <c r="O389" i="12"/>
  <c r="C390" i="12"/>
  <c r="D390" i="12"/>
  <c r="E390" i="12"/>
  <c r="F390" i="12"/>
  <c r="G390" i="12"/>
  <c r="N390" i="12"/>
  <c r="O390" i="12"/>
  <c r="C391" i="12"/>
  <c r="D391" i="12"/>
  <c r="E391" i="12"/>
  <c r="F391" i="12"/>
  <c r="G391" i="12"/>
  <c r="N391" i="12"/>
  <c r="O391" i="12"/>
  <c r="C392" i="12"/>
  <c r="D392" i="12"/>
  <c r="E392" i="12"/>
  <c r="F392" i="12"/>
  <c r="G392" i="12"/>
  <c r="N392" i="12"/>
  <c r="O392" i="12"/>
  <c r="C393" i="12"/>
  <c r="D393" i="12"/>
  <c r="E393" i="12"/>
  <c r="F393" i="12"/>
  <c r="G393" i="12"/>
  <c r="N393" i="12"/>
  <c r="O393" i="12"/>
  <c r="C394" i="12"/>
  <c r="D394" i="12"/>
  <c r="E394" i="12"/>
  <c r="F394" i="12"/>
  <c r="G394" i="12"/>
  <c r="N394" i="12"/>
  <c r="O394" i="12"/>
  <c r="C395" i="12"/>
  <c r="D395" i="12"/>
  <c r="E395" i="12"/>
  <c r="F395" i="12"/>
  <c r="G395" i="12"/>
  <c r="N395" i="12"/>
  <c r="O395" i="12"/>
  <c r="C396" i="12"/>
  <c r="D396" i="12"/>
  <c r="E396" i="12"/>
  <c r="F396" i="12"/>
  <c r="G396" i="12"/>
  <c r="N396" i="12"/>
  <c r="O396" i="12"/>
  <c r="C397" i="12"/>
  <c r="D397" i="12"/>
  <c r="E397" i="12"/>
  <c r="F397" i="12"/>
  <c r="G397" i="12"/>
  <c r="N397" i="12"/>
  <c r="O397" i="12"/>
  <c r="C398" i="12"/>
  <c r="D398" i="12"/>
  <c r="E398" i="12"/>
  <c r="F398" i="12"/>
  <c r="G398" i="12"/>
  <c r="N398" i="12"/>
  <c r="O398" i="12"/>
  <c r="C399" i="12"/>
  <c r="D399" i="12"/>
  <c r="E399" i="12"/>
  <c r="F399" i="12"/>
  <c r="G399" i="12"/>
  <c r="N399" i="12"/>
  <c r="O399" i="12"/>
  <c r="C400" i="12"/>
  <c r="D400" i="12"/>
  <c r="E400" i="12"/>
  <c r="F400" i="12"/>
  <c r="G400" i="12"/>
  <c r="N400" i="12"/>
  <c r="O400" i="12"/>
  <c r="C401" i="12"/>
  <c r="D401" i="12"/>
  <c r="E401" i="12"/>
  <c r="F401" i="12"/>
  <c r="G401" i="12"/>
  <c r="N401" i="12"/>
  <c r="O401" i="12"/>
  <c r="C402" i="12"/>
  <c r="D402" i="12"/>
  <c r="E402" i="12"/>
  <c r="F402" i="12"/>
  <c r="G402" i="12"/>
  <c r="N402" i="12"/>
  <c r="O402" i="12"/>
  <c r="C403" i="12"/>
  <c r="D403" i="12"/>
  <c r="E403" i="12"/>
  <c r="F403" i="12"/>
  <c r="G403" i="12"/>
  <c r="N403" i="12"/>
  <c r="O403" i="12"/>
  <c r="C404" i="12"/>
  <c r="D404" i="12"/>
  <c r="E404" i="12"/>
  <c r="F404" i="12"/>
  <c r="G404" i="12"/>
  <c r="N404" i="12"/>
  <c r="O404" i="12"/>
  <c r="C405" i="12"/>
  <c r="D405" i="12"/>
  <c r="E405" i="12"/>
  <c r="F405" i="12"/>
  <c r="G405" i="12"/>
  <c r="N405" i="12"/>
  <c r="O405" i="12"/>
  <c r="C406" i="12"/>
  <c r="D406" i="12"/>
  <c r="E406" i="12"/>
  <c r="F406" i="12"/>
  <c r="G406" i="12"/>
  <c r="N406" i="12"/>
  <c r="O406" i="12"/>
  <c r="C407" i="12"/>
  <c r="D407" i="12"/>
  <c r="E407" i="12"/>
  <c r="F407" i="12"/>
  <c r="G407" i="12"/>
  <c r="N407" i="12"/>
  <c r="O407" i="12"/>
  <c r="C408" i="12"/>
  <c r="D408" i="12"/>
  <c r="E408" i="12"/>
  <c r="F408" i="12"/>
  <c r="G408" i="12"/>
  <c r="N408" i="12"/>
  <c r="O408" i="12"/>
  <c r="C409" i="12"/>
  <c r="D409" i="12"/>
  <c r="E409" i="12"/>
  <c r="F409" i="12"/>
  <c r="G409" i="12"/>
  <c r="N409" i="12"/>
  <c r="O409" i="12"/>
  <c r="C410" i="12"/>
  <c r="D410" i="12"/>
  <c r="E410" i="12"/>
  <c r="F410" i="12"/>
  <c r="G410" i="12"/>
  <c r="N410" i="12"/>
  <c r="O410" i="12"/>
  <c r="C411" i="12"/>
  <c r="D411" i="12"/>
  <c r="E411" i="12"/>
  <c r="F411" i="12"/>
  <c r="G411" i="12"/>
  <c r="N411" i="12"/>
  <c r="O411" i="12"/>
  <c r="C412" i="12"/>
  <c r="D412" i="12"/>
  <c r="E412" i="12"/>
  <c r="F412" i="12"/>
  <c r="G412" i="12"/>
  <c r="N412" i="12"/>
  <c r="O412" i="12"/>
  <c r="C413" i="12"/>
  <c r="D413" i="12"/>
  <c r="E413" i="12"/>
  <c r="F413" i="12"/>
  <c r="G413" i="12"/>
  <c r="N413" i="12"/>
  <c r="O413" i="12"/>
  <c r="C414" i="12"/>
  <c r="D414" i="12"/>
  <c r="E414" i="12"/>
  <c r="F414" i="12"/>
  <c r="G414" i="12"/>
  <c r="N414" i="12"/>
  <c r="O414" i="12"/>
  <c r="C415" i="12"/>
  <c r="D415" i="12"/>
  <c r="E415" i="12"/>
  <c r="F415" i="12"/>
  <c r="G415" i="12"/>
  <c r="N415" i="12"/>
  <c r="O415" i="12"/>
  <c r="C416" i="12"/>
  <c r="D416" i="12"/>
  <c r="E416" i="12"/>
  <c r="F416" i="12"/>
  <c r="G416" i="12"/>
  <c r="N416" i="12"/>
  <c r="O416" i="12"/>
  <c r="C417" i="12"/>
  <c r="D417" i="12"/>
  <c r="E417" i="12"/>
  <c r="F417" i="12"/>
  <c r="G417" i="12"/>
  <c r="N417" i="12"/>
  <c r="O417" i="12"/>
  <c r="C418" i="12"/>
  <c r="D418" i="12"/>
  <c r="E418" i="12"/>
  <c r="F418" i="12"/>
  <c r="G418" i="12"/>
  <c r="N418" i="12"/>
  <c r="O418" i="12"/>
  <c r="C419" i="12"/>
  <c r="D419" i="12"/>
  <c r="E419" i="12"/>
  <c r="F419" i="12"/>
  <c r="G419" i="12"/>
  <c r="N419" i="12"/>
  <c r="O419" i="12"/>
  <c r="C420" i="12"/>
  <c r="D420" i="12"/>
  <c r="E420" i="12"/>
  <c r="F420" i="12"/>
  <c r="G420" i="12"/>
  <c r="N420" i="12"/>
  <c r="O420" i="12"/>
  <c r="C421" i="12"/>
  <c r="D421" i="12"/>
  <c r="E421" i="12"/>
  <c r="F421" i="12"/>
  <c r="G421" i="12"/>
  <c r="N421" i="12"/>
  <c r="O421" i="12"/>
  <c r="C422" i="12"/>
  <c r="D422" i="12"/>
  <c r="E422" i="12"/>
  <c r="F422" i="12"/>
  <c r="G422" i="12"/>
  <c r="N422" i="12"/>
  <c r="O422" i="12"/>
  <c r="C423" i="12"/>
  <c r="D423" i="12"/>
  <c r="E423" i="12"/>
  <c r="F423" i="12"/>
  <c r="G423" i="12"/>
  <c r="N423" i="12"/>
  <c r="O423" i="12"/>
  <c r="C424" i="12"/>
  <c r="D424" i="12"/>
  <c r="E424" i="12"/>
  <c r="F424" i="12"/>
  <c r="G424" i="12"/>
  <c r="N424" i="12"/>
  <c r="O424" i="12"/>
  <c r="C425" i="12"/>
  <c r="D425" i="12"/>
  <c r="E425" i="12"/>
  <c r="F425" i="12"/>
  <c r="G425" i="12"/>
  <c r="N425" i="12"/>
  <c r="O425" i="12"/>
  <c r="C426" i="12"/>
  <c r="D426" i="12"/>
  <c r="E426" i="12"/>
  <c r="F426" i="12"/>
  <c r="G426" i="12"/>
  <c r="N426" i="12"/>
  <c r="O426" i="12"/>
  <c r="C427" i="12"/>
  <c r="D427" i="12"/>
  <c r="E427" i="12"/>
  <c r="F427" i="12"/>
  <c r="G427" i="12"/>
  <c r="N427" i="12"/>
  <c r="O427" i="12"/>
  <c r="C428" i="12"/>
  <c r="D428" i="12"/>
  <c r="E428" i="12"/>
  <c r="F428" i="12"/>
  <c r="G428" i="12"/>
  <c r="N428" i="12"/>
  <c r="O428" i="12"/>
  <c r="C429" i="12"/>
  <c r="D429" i="12"/>
  <c r="E429" i="12"/>
  <c r="F429" i="12"/>
  <c r="G429" i="12"/>
  <c r="N429" i="12"/>
  <c r="O429" i="12"/>
  <c r="C430" i="12"/>
  <c r="D430" i="12"/>
  <c r="E430" i="12"/>
  <c r="F430" i="12"/>
  <c r="G430" i="12"/>
  <c r="N430" i="12"/>
  <c r="O430" i="12"/>
  <c r="C431" i="12"/>
  <c r="D431" i="12"/>
  <c r="E431" i="12"/>
  <c r="F431" i="12"/>
  <c r="G431" i="12"/>
  <c r="N431" i="12"/>
  <c r="O431" i="12"/>
  <c r="C432" i="12"/>
  <c r="D432" i="12"/>
  <c r="E432" i="12"/>
  <c r="F432" i="12"/>
  <c r="G432" i="12"/>
  <c r="N432" i="12"/>
  <c r="O432" i="12"/>
  <c r="C433" i="12"/>
  <c r="D433" i="12"/>
  <c r="E433" i="12"/>
  <c r="F433" i="12"/>
  <c r="G433" i="12"/>
  <c r="N433" i="12"/>
  <c r="O433" i="12"/>
  <c r="C434" i="12"/>
  <c r="D434" i="12"/>
  <c r="E434" i="12"/>
  <c r="F434" i="12"/>
  <c r="G434" i="12"/>
  <c r="N434" i="12"/>
  <c r="O434" i="12"/>
  <c r="C435" i="12"/>
  <c r="D435" i="12"/>
  <c r="E435" i="12"/>
  <c r="F435" i="12"/>
  <c r="G435" i="12"/>
  <c r="N435" i="12"/>
  <c r="O435" i="12"/>
  <c r="C436" i="12"/>
  <c r="D436" i="12"/>
  <c r="E436" i="12"/>
  <c r="F436" i="12"/>
  <c r="G436" i="12"/>
  <c r="N436" i="12"/>
  <c r="O436" i="12"/>
  <c r="C437" i="12"/>
  <c r="D437" i="12"/>
  <c r="E437" i="12"/>
  <c r="F437" i="12"/>
  <c r="G437" i="12"/>
  <c r="N437" i="12"/>
  <c r="O437" i="12"/>
  <c r="C438" i="12"/>
  <c r="D438" i="12"/>
  <c r="E438" i="12"/>
  <c r="F438" i="12"/>
  <c r="G438" i="12"/>
  <c r="N438" i="12"/>
  <c r="O438" i="12"/>
  <c r="C439" i="12"/>
  <c r="D439" i="12"/>
  <c r="E439" i="12"/>
  <c r="F439" i="12"/>
  <c r="G439" i="12"/>
  <c r="N439" i="12"/>
  <c r="O439" i="12"/>
  <c r="C243" i="12"/>
  <c r="D243" i="12"/>
  <c r="E243" i="12"/>
  <c r="F243" i="12"/>
  <c r="G243" i="12"/>
  <c r="N243" i="12"/>
  <c r="O243" i="12"/>
  <c r="C244" i="12"/>
  <c r="D244" i="12"/>
  <c r="E244" i="12"/>
  <c r="F244" i="12"/>
  <c r="G244" i="12"/>
  <c r="N244" i="12"/>
  <c r="O244" i="12"/>
  <c r="C245" i="12"/>
  <c r="D245" i="12"/>
  <c r="E245" i="12"/>
  <c r="F245" i="12"/>
  <c r="G245" i="12"/>
  <c r="N245" i="12"/>
  <c r="O245" i="12"/>
  <c r="C246" i="12"/>
  <c r="D246" i="12"/>
  <c r="E246" i="12"/>
  <c r="F246" i="12"/>
  <c r="G246" i="12"/>
  <c r="N246" i="12"/>
  <c r="O246" i="12"/>
  <c r="C247" i="12"/>
  <c r="D247" i="12"/>
  <c r="E247" i="12"/>
  <c r="F247" i="12"/>
  <c r="G247" i="12"/>
  <c r="N247" i="12"/>
  <c r="O247" i="12"/>
  <c r="C248" i="12"/>
  <c r="D248" i="12"/>
  <c r="E248" i="12"/>
  <c r="F248" i="12"/>
  <c r="G248" i="12"/>
  <c r="N248" i="12"/>
  <c r="O248" i="12"/>
  <c r="C249" i="12"/>
  <c r="D249" i="12"/>
  <c r="E249" i="12"/>
  <c r="F249" i="12"/>
  <c r="G249" i="12"/>
  <c r="N249" i="12"/>
  <c r="O249" i="12"/>
  <c r="C250" i="12"/>
  <c r="D250" i="12"/>
  <c r="E250" i="12"/>
  <c r="F250" i="12"/>
  <c r="G250" i="12"/>
  <c r="N250" i="12"/>
  <c r="O250" i="12"/>
  <c r="C251" i="12"/>
  <c r="D251" i="12"/>
  <c r="E251" i="12"/>
  <c r="F251" i="12"/>
  <c r="G251" i="12"/>
  <c r="N251" i="12"/>
  <c r="O251" i="12"/>
  <c r="C252" i="12"/>
  <c r="D252" i="12"/>
  <c r="E252" i="12"/>
  <c r="F252" i="12"/>
  <c r="G252" i="12"/>
  <c r="N252" i="12"/>
  <c r="O252" i="12"/>
  <c r="C253" i="12"/>
  <c r="D253" i="12"/>
  <c r="E253" i="12"/>
  <c r="F253" i="12"/>
  <c r="G253" i="12"/>
  <c r="N253" i="12"/>
  <c r="O253" i="12"/>
  <c r="C254" i="12"/>
  <c r="D254" i="12"/>
  <c r="E254" i="12"/>
  <c r="F254" i="12"/>
  <c r="G254" i="12"/>
  <c r="N254" i="12"/>
  <c r="O254" i="12"/>
  <c r="C255" i="12"/>
  <c r="D255" i="12"/>
  <c r="E255" i="12"/>
  <c r="F255" i="12"/>
  <c r="G255" i="12"/>
  <c r="N255" i="12"/>
  <c r="O255" i="12"/>
  <c r="C256" i="12"/>
  <c r="D256" i="12"/>
  <c r="E256" i="12"/>
  <c r="F256" i="12"/>
  <c r="G256" i="12"/>
  <c r="N256" i="12"/>
  <c r="O256" i="12"/>
  <c r="C257" i="12"/>
  <c r="D257" i="12"/>
  <c r="E257" i="12"/>
  <c r="F257" i="12"/>
  <c r="G257" i="12"/>
  <c r="N257" i="12"/>
  <c r="O257" i="12"/>
  <c r="C258" i="12"/>
  <c r="D258" i="12"/>
  <c r="E258" i="12"/>
  <c r="F258" i="12"/>
  <c r="G258" i="12"/>
  <c r="N258" i="12"/>
  <c r="O258" i="12"/>
  <c r="C259" i="12"/>
  <c r="D259" i="12"/>
  <c r="E259" i="12"/>
  <c r="F259" i="12"/>
  <c r="G259" i="12"/>
  <c r="N259" i="12"/>
  <c r="O259" i="12"/>
  <c r="C260" i="12"/>
  <c r="D260" i="12"/>
  <c r="E260" i="12"/>
  <c r="F260" i="12"/>
  <c r="G260" i="12"/>
  <c r="N260" i="12"/>
  <c r="O260" i="12"/>
  <c r="C261" i="12"/>
  <c r="D261" i="12"/>
  <c r="E261" i="12"/>
  <c r="F261" i="12"/>
  <c r="G261" i="12"/>
  <c r="N261" i="12"/>
  <c r="O261" i="12"/>
  <c r="C262" i="12"/>
  <c r="D262" i="12"/>
  <c r="E262" i="12"/>
  <c r="F262" i="12"/>
  <c r="G262" i="12"/>
  <c r="N262" i="12"/>
  <c r="O262" i="12"/>
  <c r="C263" i="12"/>
  <c r="D263" i="12"/>
  <c r="E263" i="12"/>
  <c r="F263" i="12"/>
  <c r="G263" i="12"/>
  <c r="N263" i="12"/>
  <c r="O263" i="12"/>
  <c r="C264" i="12"/>
  <c r="D264" i="12"/>
  <c r="E264" i="12"/>
  <c r="F264" i="12"/>
  <c r="G264" i="12"/>
  <c r="N264" i="12"/>
  <c r="O264" i="12"/>
  <c r="C265" i="12"/>
  <c r="D265" i="12"/>
  <c r="E265" i="12"/>
  <c r="F265" i="12"/>
  <c r="G265" i="12"/>
  <c r="N265" i="12"/>
  <c r="O265" i="12"/>
  <c r="C266" i="12"/>
  <c r="D266" i="12"/>
  <c r="E266" i="12"/>
  <c r="F266" i="12"/>
  <c r="G266" i="12"/>
  <c r="N266" i="12"/>
  <c r="O266" i="12"/>
  <c r="C267" i="12"/>
  <c r="D267" i="12"/>
  <c r="E267" i="12"/>
  <c r="F267" i="12"/>
  <c r="G267" i="12"/>
  <c r="N267" i="12"/>
  <c r="O267" i="12"/>
  <c r="C268" i="12"/>
  <c r="D268" i="12"/>
  <c r="E268" i="12"/>
  <c r="F268" i="12"/>
  <c r="G268" i="12"/>
  <c r="N268" i="12"/>
  <c r="O268" i="12"/>
  <c r="C269" i="12"/>
  <c r="D269" i="12"/>
  <c r="E269" i="12"/>
  <c r="F269" i="12"/>
  <c r="G269" i="12"/>
  <c r="N269" i="12"/>
  <c r="O269" i="12"/>
  <c r="C270" i="12"/>
  <c r="D270" i="12"/>
  <c r="E270" i="12"/>
  <c r="F270" i="12"/>
  <c r="G270" i="12"/>
  <c r="N270" i="12"/>
  <c r="O270" i="12"/>
  <c r="C271" i="12"/>
  <c r="D271" i="12"/>
  <c r="E271" i="12"/>
  <c r="F271" i="12"/>
  <c r="G271" i="12"/>
  <c r="N271" i="12"/>
  <c r="O271" i="12"/>
  <c r="C272" i="12"/>
  <c r="D272" i="12"/>
  <c r="E272" i="12"/>
  <c r="F272" i="12"/>
  <c r="G272" i="12"/>
  <c r="N272" i="12"/>
  <c r="O272" i="12"/>
  <c r="C273" i="12"/>
  <c r="D273" i="12"/>
  <c r="E273" i="12"/>
  <c r="F273" i="12"/>
  <c r="G273" i="12"/>
  <c r="N273" i="12"/>
  <c r="O273" i="12"/>
  <c r="C274" i="12"/>
  <c r="D274" i="12"/>
  <c r="E274" i="12"/>
  <c r="F274" i="12"/>
  <c r="G274" i="12"/>
  <c r="N274" i="12"/>
  <c r="O274" i="12"/>
  <c r="C275" i="12"/>
  <c r="D275" i="12"/>
  <c r="E275" i="12"/>
  <c r="F275" i="12"/>
  <c r="G275" i="12"/>
  <c r="N275" i="12"/>
  <c r="O275" i="12"/>
  <c r="C276" i="12"/>
  <c r="D276" i="12"/>
  <c r="E276" i="12"/>
  <c r="F276" i="12"/>
  <c r="G276" i="12"/>
  <c r="N276" i="12"/>
  <c r="O276" i="12"/>
  <c r="C277" i="12"/>
  <c r="D277" i="12"/>
  <c r="E277" i="12"/>
  <c r="F277" i="12"/>
  <c r="G277" i="12"/>
  <c r="N277" i="12"/>
  <c r="O277" i="12"/>
  <c r="C278" i="12"/>
  <c r="D278" i="12"/>
  <c r="E278" i="12"/>
  <c r="F278" i="12"/>
  <c r="G278" i="12"/>
  <c r="N278" i="12"/>
  <c r="O278" i="12"/>
  <c r="C279" i="12"/>
  <c r="D279" i="12"/>
  <c r="E279" i="12"/>
  <c r="F279" i="12"/>
  <c r="G279" i="12"/>
  <c r="N279" i="12"/>
  <c r="O279" i="12"/>
  <c r="C280" i="12"/>
  <c r="D280" i="12"/>
  <c r="E280" i="12"/>
  <c r="F280" i="12"/>
  <c r="G280" i="12"/>
  <c r="N280" i="12"/>
  <c r="O280" i="12"/>
  <c r="C281" i="12"/>
  <c r="D281" i="12"/>
  <c r="E281" i="12"/>
  <c r="F281" i="12"/>
  <c r="G281" i="12"/>
  <c r="N281" i="12"/>
  <c r="O281" i="12"/>
  <c r="C282" i="12"/>
  <c r="D282" i="12"/>
  <c r="E282" i="12"/>
  <c r="F282" i="12"/>
  <c r="G282" i="12"/>
  <c r="N282" i="12"/>
  <c r="O282" i="12"/>
  <c r="C283" i="12"/>
  <c r="D283" i="12"/>
  <c r="E283" i="12"/>
  <c r="F283" i="12"/>
  <c r="G283" i="12"/>
  <c r="N283" i="12"/>
  <c r="O283" i="12"/>
  <c r="C284" i="12"/>
  <c r="D284" i="12"/>
  <c r="E284" i="12"/>
  <c r="F284" i="12"/>
  <c r="G284" i="12"/>
  <c r="N284" i="12"/>
  <c r="O284" i="12"/>
  <c r="C285" i="12"/>
  <c r="D285" i="12"/>
  <c r="E285" i="12"/>
  <c r="F285" i="12"/>
  <c r="G285" i="12"/>
  <c r="N285" i="12"/>
  <c r="O285" i="12"/>
  <c r="C286" i="12"/>
  <c r="D286" i="12"/>
  <c r="E286" i="12"/>
  <c r="F286" i="12"/>
  <c r="G286" i="12"/>
  <c r="N286" i="12"/>
  <c r="O286" i="12"/>
  <c r="C287" i="12"/>
  <c r="D287" i="12"/>
  <c r="E287" i="12"/>
  <c r="F287" i="12"/>
  <c r="G287" i="12"/>
  <c r="N287" i="12"/>
  <c r="O287" i="12"/>
  <c r="C288" i="12"/>
  <c r="D288" i="12"/>
  <c r="E288" i="12"/>
  <c r="F288" i="12"/>
  <c r="G288" i="12"/>
  <c r="N288" i="12"/>
  <c r="O288" i="12"/>
  <c r="C289" i="12"/>
  <c r="D289" i="12"/>
  <c r="E289" i="12"/>
  <c r="F289" i="12"/>
  <c r="G289" i="12"/>
  <c r="N289" i="12"/>
  <c r="O289" i="12"/>
  <c r="C290" i="12"/>
  <c r="D290" i="12"/>
  <c r="E290" i="12"/>
  <c r="F290" i="12"/>
  <c r="G290" i="12"/>
  <c r="N290" i="12"/>
  <c r="O290" i="12"/>
  <c r="C291" i="12"/>
  <c r="D291" i="12"/>
  <c r="E291" i="12"/>
  <c r="F291" i="12"/>
  <c r="G291" i="12"/>
  <c r="N291" i="12"/>
  <c r="O291" i="12"/>
  <c r="C292" i="12"/>
  <c r="D292" i="12"/>
  <c r="E292" i="12"/>
  <c r="F292" i="12"/>
  <c r="G292" i="12"/>
  <c r="N292" i="12"/>
  <c r="O292" i="12"/>
  <c r="C293" i="12"/>
  <c r="D293" i="12"/>
  <c r="E293" i="12"/>
  <c r="F293" i="12"/>
  <c r="G293" i="12"/>
  <c r="N293" i="12"/>
  <c r="O293" i="12"/>
  <c r="C294" i="12"/>
  <c r="D294" i="12"/>
  <c r="E294" i="12"/>
  <c r="F294" i="12"/>
  <c r="G294" i="12"/>
  <c r="N294" i="12"/>
  <c r="O294" i="12"/>
  <c r="C295" i="12"/>
  <c r="D295" i="12"/>
  <c r="E295" i="12"/>
  <c r="F295" i="12"/>
  <c r="G295" i="12"/>
  <c r="N295" i="12"/>
  <c r="O295" i="12"/>
  <c r="C296" i="12"/>
  <c r="D296" i="12"/>
  <c r="E296" i="12"/>
  <c r="F296" i="12"/>
  <c r="G296" i="12"/>
  <c r="N296" i="12"/>
  <c r="O296" i="12"/>
  <c r="C297" i="12"/>
  <c r="D297" i="12"/>
  <c r="E297" i="12"/>
  <c r="F297" i="12"/>
  <c r="G297" i="12"/>
  <c r="N297" i="12"/>
  <c r="O297" i="12"/>
  <c r="C298" i="12"/>
  <c r="D298" i="12"/>
  <c r="E298" i="12"/>
  <c r="F298" i="12"/>
  <c r="G298" i="12"/>
  <c r="N298" i="12"/>
  <c r="O298" i="12"/>
  <c r="C299" i="12"/>
  <c r="D299" i="12"/>
  <c r="E299" i="12"/>
  <c r="F299" i="12"/>
  <c r="G299" i="12"/>
  <c r="N299" i="12"/>
  <c r="O299" i="12"/>
  <c r="C300" i="12"/>
  <c r="D300" i="12"/>
  <c r="E300" i="12"/>
  <c r="F300" i="12"/>
  <c r="G300" i="12"/>
  <c r="N300" i="12"/>
  <c r="O300" i="12"/>
  <c r="C301" i="12"/>
  <c r="D301" i="12"/>
  <c r="E301" i="12"/>
  <c r="F301" i="12"/>
  <c r="G301" i="12"/>
  <c r="N301" i="12"/>
  <c r="O301" i="12"/>
  <c r="C302" i="12"/>
  <c r="D302" i="12"/>
  <c r="E302" i="12"/>
  <c r="F302" i="12"/>
  <c r="G302" i="12"/>
  <c r="N302" i="12"/>
  <c r="O302" i="12"/>
  <c r="C303" i="12"/>
  <c r="D303" i="12"/>
  <c r="E303" i="12"/>
  <c r="F303" i="12"/>
  <c r="G303" i="12"/>
  <c r="N303" i="12"/>
  <c r="O303" i="12"/>
  <c r="C304" i="12"/>
  <c r="D304" i="12"/>
  <c r="E304" i="12"/>
  <c r="F304" i="12"/>
  <c r="G304" i="12"/>
  <c r="N304" i="12"/>
  <c r="O304" i="12"/>
  <c r="C305" i="12"/>
  <c r="D305" i="12"/>
  <c r="E305" i="12"/>
  <c r="F305" i="12"/>
  <c r="G305" i="12"/>
  <c r="N305" i="12"/>
  <c r="O305" i="12"/>
  <c r="C306" i="12"/>
  <c r="D306" i="12"/>
  <c r="E306" i="12"/>
  <c r="F306" i="12"/>
  <c r="G306" i="12"/>
  <c r="N306" i="12"/>
  <c r="O306" i="12"/>
  <c r="C307" i="12"/>
  <c r="D307" i="12"/>
  <c r="E307" i="12"/>
  <c r="F307" i="12"/>
  <c r="G307" i="12"/>
  <c r="N307" i="12"/>
  <c r="O307" i="12"/>
  <c r="C308" i="12"/>
  <c r="D308" i="12"/>
  <c r="E308" i="12"/>
  <c r="F308" i="12"/>
  <c r="G308" i="12"/>
  <c r="N308" i="12"/>
  <c r="O308" i="12"/>
  <c r="C309" i="12"/>
  <c r="D309" i="12"/>
  <c r="E309" i="12"/>
  <c r="F309" i="12"/>
  <c r="G309" i="12"/>
  <c r="N309" i="12"/>
  <c r="O309" i="12"/>
  <c r="C310" i="12"/>
  <c r="D310" i="12"/>
  <c r="E310" i="12"/>
  <c r="F310" i="12"/>
  <c r="G310" i="12"/>
  <c r="N310" i="12"/>
  <c r="O310" i="12"/>
  <c r="C311" i="12"/>
  <c r="D311" i="12"/>
  <c r="E311" i="12"/>
  <c r="F311" i="12"/>
  <c r="G311" i="12"/>
  <c r="N311" i="12"/>
  <c r="O311" i="12"/>
  <c r="C312" i="12"/>
  <c r="D312" i="12"/>
  <c r="E312" i="12"/>
  <c r="F312" i="12"/>
  <c r="G312" i="12"/>
  <c r="N312" i="12"/>
  <c r="O312" i="12"/>
  <c r="C313" i="12"/>
  <c r="D313" i="12"/>
  <c r="E313" i="12"/>
  <c r="F313" i="12"/>
  <c r="G313" i="12"/>
  <c r="N313" i="12"/>
  <c r="O313" i="12"/>
  <c r="C314" i="12"/>
  <c r="D314" i="12"/>
  <c r="E314" i="12"/>
  <c r="F314" i="12"/>
  <c r="G314" i="12"/>
  <c r="N314" i="12"/>
  <c r="O314" i="12"/>
  <c r="C315" i="12"/>
  <c r="D315" i="12"/>
  <c r="E315" i="12"/>
  <c r="F315" i="12"/>
  <c r="G315" i="12"/>
  <c r="N315" i="12"/>
  <c r="O315" i="12"/>
  <c r="C316" i="12"/>
  <c r="D316" i="12"/>
  <c r="E316" i="12"/>
  <c r="F316" i="12"/>
  <c r="G316" i="12"/>
  <c r="N316" i="12"/>
  <c r="O316" i="12"/>
  <c r="C317" i="12"/>
  <c r="D317" i="12"/>
  <c r="E317" i="12"/>
  <c r="F317" i="12"/>
  <c r="G317" i="12"/>
  <c r="N317" i="12"/>
  <c r="O317" i="12"/>
  <c r="C318" i="12"/>
  <c r="D318" i="12"/>
  <c r="E318" i="12"/>
  <c r="F318" i="12"/>
  <c r="G318" i="12"/>
  <c r="N318" i="12"/>
  <c r="O318" i="12"/>
  <c r="C319" i="12"/>
  <c r="D319" i="12"/>
  <c r="E319" i="12"/>
  <c r="F319" i="12"/>
  <c r="G319" i="12"/>
  <c r="N319" i="12"/>
  <c r="O319" i="12"/>
  <c r="C320" i="12"/>
  <c r="D320" i="12"/>
  <c r="E320" i="12"/>
  <c r="F320" i="12"/>
  <c r="G320" i="12"/>
  <c r="N320" i="12"/>
  <c r="O320" i="12"/>
  <c r="C321" i="12"/>
  <c r="D321" i="12"/>
  <c r="E321" i="12"/>
  <c r="F321" i="12"/>
  <c r="G321" i="12"/>
  <c r="N321" i="12"/>
  <c r="O321" i="12"/>
  <c r="C322" i="12"/>
  <c r="D322" i="12"/>
  <c r="E322" i="12"/>
  <c r="F322" i="12"/>
  <c r="G322" i="12"/>
  <c r="N322" i="12"/>
  <c r="O322" i="12"/>
  <c r="C323" i="12"/>
  <c r="D323" i="12"/>
  <c r="E323" i="12"/>
  <c r="F323" i="12"/>
  <c r="G323" i="12"/>
  <c r="N323" i="12"/>
  <c r="O323" i="12"/>
  <c r="C324" i="12"/>
  <c r="D324" i="12"/>
  <c r="E324" i="12"/>
  <c r="F324" i="12"/>
  <c r="G324" i="12"/>
  <c r="N324" i="12"/>
  <c r="O324" i="12"/>
  <c r="C325" i="12"/>
  <c r="D325" i="12"/>
  <c r="E325" i="12"/>
  <c r="F325" i="12"/>
  <c r="G325" i="12"/>
  <c r="N325" i="12"/>
  <c r="O325" i="12"/>
  <c r="C326" i="12"/>
  <c r="D326" i="12"/>
  <c r="E326" i="12"/>
  <c r="F326" i="12"/>
  <c r="G326" i="12"/>
  <c r="N326" i="12"/>
  <c r="O326" i="12"/>
  <c r="C327" i="12"/>
  <c r="D327" i="12"/>
  <c r="E327" i="12"/>
  <c r="F327" i="12"/>
  <c r="G327" i="12"/>
  <c r="N327" i="12"/>
  <c r="O327" i="12"/>
  <c r="C328" i="12"/>
  <c r="D328" i="12"/>
  <c r="E328" i="12"/>
  <c r="F328" i="12"/>
  <c r="G328" i="12"/>
  <c r="N328" i="12"/>
  <c r="O328" i="12"/>
  <c r="C329" i="12"/>
  <c r="D329" i="12"/>
  <c r="E329" i="12"/>
  <c r="F329" i="12"/>
  <c r="G329" i="12"/>
  <c r="N329" i="12"/>
  <c r="O329" i="12"/>
  <c r="C330" i="12"/>
  <c r="D330" i="12"/>
  <c r="E330" i="12"/>
  <c r="F330" i="12"/>
  <c r="G330" i="12"/>
  <c r="N330" i="12"/>
  <c r="O330" i="12"/>
  <c r="C331" i="12"/>
  <c r="D331" i="12"/>
  <c r="E331" i="12"/>
  <c r="F331" i="12"/>
  <c r="G331" i="12"/>
  <c r="N331" i="12"/>
  <c r="O331" i="12"/>
  <c r="C135" i="12"/>
  <c r="D135" i="12"/>
  <c r="E135" i="12"/>
  <c r="F135" i="12"/>
  <c r="G135" i="12"/>
  <c r="N135" i="12"/>
  <c r="O135" i="12"/>
  <c r="C136" i="12"/>
  <c r="D136" i="12"/>
  <c r="E136" i="12"/>
  <c r="F136" i="12"/>
  <c r="G136" i="12"/>
  <c r="N136" i="12"/>
  <c r="O136" i="12"/>
  <c r="C137" i="12"/>
  <c r="D137" i="12"/>
  <c r="E137" i="12"/>
  <c r="F137" i="12"/>
  <c r="G137" i="12"/>
  <c r="N137" i="12"/>
  <c r="O137" i="12"/>
  <c r="C138" i="12"/>
  <c r="D138" i="12"/>
  <c r="E138" i="12"/>
  <c r="F138" i="12"/>
  <c r="G138" i="12"/>
  <c r="N138" i="12"/>
  <c r="O138" i="12"/>
  <c r="C139" i="12"/>
  <c r="D139" i="12"/>
  <c r="E139" i="12"/>
  <c r="F139" i="12"/>
  <c r="G139" i="12"/>
  <c r="N139" i="12"/>
  <c r="O139" i="12"/>
  <c r="C140" i="12"/>
  <c r="D140" i="12"/>
  <c r="E140" i="12"/>
  <c r="F140" i="12"/>
  <c r="G140" i="12"/>
  <c r="N140" i="12"/>
  <c r="O140" i="12"/>
  <c r="C141" i="12"/>
  <c r="D141" i="12"/>
  <c r="E141" i="12"/>
  <c r="F141" i="12"/>
  <c r="G141" i="12"/>
  <c r="N141" i="12"/>
  <c r="O141" i="12"/>
  <c r="C142" i="12"/>
  <c r="D142" i="12"/>
  <c r="E142" i="12"/>
  <c r="F142" i="12"/>
  <c r="G142" i="12"/>
  <c r="N142" i="12"/>
  <c r="O142" i="12"/>
  <c r="C143" i="12"/>
  <c r="D143" i="12"/>
  <c r="E143" i="12"/>
  <c r="F143" i="12"/>
  <c r="G143" i="12"/>
  <c r="N143" i="12"/>
  <c r="O143" i="12"/>
  <c r="C144" i="12"/>
  <c r="D144" i="12"/>
  <c r="E144" i="12"/>
  <c r="F144" i="12"/>
  <c r="G144" i="12"/>
  <c r="N144" i="12"/>
  <c r="O144" i="12"/>
  <c r="C145" i="12"/>
  <c r="D145" i="12"/>
  <c r="E145" i="12"/>
  <c r="F145" i="12"/>
  <c r="G145" i="12"/>
  <c r="N145" i="12"/>
  <c r="O145" i="12"/>
  <c r="C146" i="12"/>
  <c r="D146" i="12"/>
  <c r="E146" i="12"/>
  <c r="F146" i="12"/>
  <c r="G146" i="12"/>
  <c r="N146" i="12"/>
  <c r="O146" i="12"/>
  <c r="C147" i="12"/>
  <c r="D147" i="12"/>
  <c r="E147" i="12"/>
  <c r="F147" i="12"/>
  <c r="G147" i="12"/>
  <c r="N147" i="12"/>
  <c r="O147" i="12"/>
  <c r="C148" i="12"/>
  <c r="D148" i="12"/>
  <c r="E148" i="12"/>
  <c r="F148" i="12"/>
  <c r="G148" i="12"/>
  <c r="N148" i="12"/>
  <c r="O148" i="12"/>
  <c r="C149" i="12"/>
  <c r="D149" i="12"/>
  <c r="E149" i="12"/>
  <c r="F149" i="12"/>
  <c r="G149" i="12"/>
  <c r="N149" i="12"/>
  <c r="O149" i="12"/>
  <c r="C150" i="12"/>
  <c r="D150" i="12"/>
  <c r="E150" i="12"/>
  <c r="F150" i="12"/>
  <c r="G150" i="12"/>
  <c r="N150" i="12"/>
  <c r="O150" i="12"/>
  <c r="C151" i="12"/>
  <c r="D151" i="12"/>
  <c r="E151" i="12"/>
  <c r="F151" i="12"/>
  <c r="G151" i="12"/>
  <c r="N151" i="12"/>
  <c r="O151" i="12"/>
  <c r="C152" i="12"/>
  <c r="D152" i="12"/>
  <c r="E152" i="12"/>
  <c r="F152" i="12"/>
  <c r="G152" i="12"/>
  <c r="N152" i="12"/>
  <c r="O152" i="12"/>
  <c r="C153" i="12"/>
  <c r="D153" i="12"/>
  <c r="E153" i="12"/>
  <c r="F153" i="12"/>
  <c r="G153" i="12"/>
  <c r="N153" i="12"/>
  <c r="O153" i="12"/>
  <c r="C154" i="12"/>
  <c r="D154" i="12"/>
  <c r="E154" i="12"/>
  <c r="F154" i="12"/>
  <c r="G154" i="12"/>
  <c r="N154" i="12"/>
  <c r="O154" i="12"/>
  <c r="C155" i="12"/>
  <c r="D155" i="12"/>
  <c r="E155" i="12"/>
  <c r="F155" i="12"/>
  <c r="G155" i="12"/>
  <c r="N155" i="12"/>
  <c r="O155" i="12"/>
  <c r="C156" i="12"/>
  <c r="D156" i="12"/>
  <c r="E156" i="12"/>
  <c r="F156" i="12"/>
  <c r="G156" i="12"/>
  <c r="N156" i="12"/>
  <c r="O156" i="12"/>
  <c r="C157" i="12"/>
  <c r="D157" i="12"/>
  <c r="E157" i="12"/>
  <c r="F157" i="12"/>
  <c r="G157" i="12"/>
  <c r="N157" i="12"/>
  <c r="O157" i="12"/>
  <c r="C158" i="12"/>
  <c r="D158" i="12"/>
  <c r="E158" i="12"/>
  <c r="F158" i="12"/>
  <c r="G158" i="12"/>
  <c r="N158" i="12"/>
  <c r="O158" i="12"/>
  <c r="C159" i="12"/>
  <c r="D159" i="12"/>
  <c r="E159" i="12"/>
  <c r="F159" i="12"/>
  <c r="G159" i="12"/>
  <c r="N159" i="12"/>
  <c r="O159" i="12"/>
  <c r="C160" i="12"/>
  <c r="D160" i="12"/>
  <c r="E160" i="12"/>
  <c r="F160" i="12"/>
  <c r="G160" i="12"/>
  <c r="N160" i="12"/>
  <c r="O160" i="12"/>
  <c r="C161" i="12"/>
  <c r="D161" i="12"/>
  <c r="E161" i="12"/>
  <c r="F161" i="12"/>
  <c r="G161" i="12"/>
  <c r="N161" i="12"/>
  <c r="O161" i="12"/>
  <c r="C162" i="12"/>
  <c r="D162" i="12"/>
  <c r="E162" i="12"/>
  <c r="F162" i="12"/>
  <c r="G162" i="12"/>
  <c r="N162" i="12"/>
  <c r="O162" i="12"/>
  <c r="C163" i="12"/>
  <c r="D163" i="12"/>
  <c r="E163" i="12"/>
  <c r="F163" i="12"/>
  <c r="G163" i="12"/>
  <c r="N163" i="12"/>
  <c r="O163" i="12"/>
  <c r="C164" i="12"/>
  <c r="D164" i="12"/>
  <c r="E164" i="12"/>
  <c r="F164" i="12"/>
  <c r="G164" i="12"/>
  <c r="N164" i="12"/>
  <c r="O164" i="12"/>
  <c r="C165" i="12"/>
  <c r="D165" i="12"/>
  <c r="E165" i="12"/>
  <c r="F165" i="12"/>
  <c r="G165" i="12"/>
  <c r="N165" i="12"/>
  <c r="O165" i="12"/>
  <c r="C166" i="12"/>
  <c r="D166" i="12"/>
  <c r="E166" i="12"/>
  <c r="F166" i="12"/>
  <c r="G166" i="12"/>
  <c r="N166" i="12"/>
  <c r="O166" i="12"/>
  <c r="C167" i="12"/>
  <c r="D167" i="12"/>
  <c r="E167" i="12"/>
  <c r="F167" i="12"/>
  <c r="G167" i="12"/>
  <c r="N167" i="12"/>
  <c r="O167" i="12"/>
  <c r="C168" i="12"/>
  <c r="D168" i="12"/>
  <c r="E168" i="12"/>
  <c r="F168" i="12"/>
  <c r="G168" i="12"/>
  <c r="N168" i="12"/>
  <c r="O168" i="12"/>
  <c r="C169" i="12"/>
  <c r="D169" i="12"/>
  <c r="E169" i="12"/>
  <c r="F169" i="12"/>
  <c r="G169" i="12"/>
  <c r="N169" i="12"/>
  <c r="O169" i="12"/>
  <c r="C170" i="12"/>
  <c r="D170" i="12"/>
  <c r="E170" i="12"/>
  <c r="F170" i="12"/>
  <c r="G170" i="12"/>
  <c r="N170" i="12"/>
  <c r="O170" i="12"/>
  <c r="C171" i="12"/>
  <c r="D171" i="12"/>
  <c r="E171" i="12"/>
  <c r="F171" i="12"/>
  <c r="G171" i="12"/>
  <c r="N171" i="12"/>
  <c r="O171" i="12"/>
  <c r="C172" i="12"/>
  <c r="D172" i="12"/>
  <c r="E172" i="12"/>
  <c r="F172" i="12"/>
  <c r="G172" i="12"/>
  <c r="N172" i="12"/>
  <c r="O172" i="12"/>
  <c r="C173" i="12"/>
  <c r="D173" i="12"/>
  <c r="E173" i="12"/>
  <c r="F173" i="12"/>
  <c r="G173" i="12"/>
  <c r="N173" i="12"/>
  <c r="O173" i="12"/>
  <c r="C174" i="12"/>
  <c r="D174" i="12"/>
  <c r="E174" i="12"/>
  <c r="F174" i="12"/>
  <c r="G174" i="12"/>
  <c r="N174" i="12"/>
  <c r="O174" i="12"/>
  <c r="C175" i="12"/>
  <c r="D175" i="12"/>
  <c r="E175" i="12"/>
  <c r="F175" i="12"/>
  <c r="G175" i="12"/>
  <c r="N175" i="12"/>
  <c r="O175" i="12"/>
  <c r="C176" i="12"/>
  <c r="D176" i="12"/>
  <c r="E176" i="12"/>
  <c r="F176" i="12"/>
  <c r="G176" i="12"/>
  <c r="N176" i="12"/>
  <c r="O176" i="12"/>
  <c r="C177" i="12"/>
  <c r="D177" i="12"/>
  <c r="E177" i="12"/>
  <c r="F177" i="12"/>
  <c r="G177" i="12"/>
  <c r="N177" i="12"/>
  <c r="O177" i="12"/>
  <c r="C178" i="12"/>
  <c r="D178" i="12"/>
  <c r="E178" i="12"/>
  <c r="F178" i="12"/>
  <c r="G178" i="12"/>
  <c r="N178" i="12"/>
  <c r="O178" i="12"/>
  <c r="C179" i="12"/>
  <c r="D179" i="12"/>
  <c r="E179" i="12"/>
  <c r="F179" i="12"/>
  <c r="G179" i="12"/>
  <c r="N179" i="12"/>
  <c r="O179" i="12"/>
  <c r="C180" i="12"/>
  <c r="D180" i="12"/>
  <c r="E180" i="12"/>
  <c r="F180" i="12"/>
  <c r="G180" i="12"/>
  <c r="N180" i="12"/>
  <c r="O180" i="12"/>
  <c r="C181" i="12"/>
  <c r="D181" i="12"/>
  <c r="E181" i="12"/>
  <c r="F181" i="12"/>
  <c r="G181" i="12"/>
  <c r="N181" i="12"/>
  <c r="O181" i="12"/>
  <c r="C182" i="12"/>
  <c r="D182" i="12"/>
  <c r="E182" i="12"/>
  <c r="F182" i="12"/>
  <c r="G182" i="12"/>
  <c r="N182" i="12"/>
  <c r="O182" i="12"/>
  <c r="C183" i="12"/>
  <c r="D183" i="12"/>
  <c r="E183" i="12"/>
  <c r="F183" i="12"/>
  <c r="G183" i="12"/>
  <c r="N183" i="12"/>
  <c r="O183" i="12"/>
  <c r="C184" i="12"/>
  <c r="D184" i="12"/>
  <c r="E184" i="12"/>
  <c r="F184" i="12"/>
  <c r="G184" i="12"/>
  <c r="N184" i="12"/>
  <c r="O184" i="12"/>
  <c r="C185" i="12"/>
  <c r="D185" i="12"/>
  <c r="E185" i="12"/>
  <c r="F185" i="12"/>
  <c r="G185" i="12"/>
  <c r="N185" i="12"/>
  <c r="O185" i="12"/>
  <c r="C186" i="12"/>
  <c r="D186" i="12"/>
  <c r="E186" i="12"/>
  <c r="F186" i="12"/>
  <c r="G186" i="12"/>
  <c r="N186" i="12"/>
  <c r="O186" i="12"/>
  <c r="C187" i="12"/>
  <c r="D187" i="12"/>
  <c r="E187" i="12"/>
  <c r="F187" i="12"/>
  <c r="G187" i="12"/>
  <c r="N187" i="12"/>
  <c r="O187" i="12"/>
  <c r="C188" i="12"/>
  <c r="D188" i="12"/>
  <c r="E188" i="12"/>
  <c r="F188" i="12"/>
  <c r="G188" i="12"/>
  <c r="N188" i="12"/>
  <c r="O188" i="12"/>
  <c r="C189" i="12"/>
  <c r="D189" i="12"/>
  <c r="E189" i="12"/>
  <c r="F189" i="12"/>
  <c r="G189" i="12"/>
  <c r="N189" i="12"/>
  <c r="O189" i="12"/>
  <c r="C190" i="12"/>
  <c r="D190" i="12"/>
  <c r="E190" i="12"/>
  <c r="F190" i="12"/>
  <c r="G190" i="12"/>
  <c r="N190" i="12"/>
  <c r="O190" i="12"/>
  <c r="C191" i="12"/>
  <c r="D191" i="12"/>
  <c r="E191" i="12"/>
  <c r="F191" i="12"/>
  <c r="G191" i="12"/>
  <c r="N191" i="12"/>
  <c r="O191" i="12"/>
  <c r="C192" i="12"/>
  <c r="D192" i="12"/>
  <c r="E192" i="12"/>
  <c r="F192" i="12"/>
  <c r="G192" i="12"/>
  <c r="N192" i="12"/>
  <c r="O192" i="12"/>
  <c r="C193" i="12"/>
  <c r="D193" i="12"/>
  <c r="E193" i="12"/>
  <c r="F193" i="12"/>
  <c r="G193" i="12"/>
  <c r="N193" i="12"/>
  <c r="O193" i="12"/>
  <c r="C194" i="12"/>
  <c r="D194" i="12"/>
  <c r="E194" i="12"/>
  <c r="F194" i="12"/>
  <c r="G194" i="12"/>
  <c r="N194" i="12"/>
  <c r="O194" i="12"/>
  <c r="C195" i="12"/>
  <c r="D195" i="12"/>
  <c r="E195" i="12"/>
  <c r="F195" i="12"/>
  <c r="G195" i="12"/>
  <c r="N195" i="12"/>
  <c r="O195" i="12"/>
  <c r="C196" i="12"/>
  <c r="D196" i="12"/>
  <c r="E196" i="12"/>
  <c r="F196" i="12"/>
  <c r="G196" i="12"/>
  <c r="N196" i="12"/>
  <c r="O196" i="12"/>
  <c r="C197" i="12"/>
  <c r="D197" i="12"/>
  <c r="E197" i="12"/>
  <c r="F197" i="12"/>
  <c r="G197" i="12"/>
  <c r="N197" i="12"/>
  <c r="O197" i="12"/>
  <c r="C198" i="12"/>
  <c r="D198" i="12"/>
  <c r="E198" i="12"/>
  <c r="F198" i="12"/>
  <c r="G198" i="12"/>
  <c r="N198" i="12"/>
  <c r="O198" i="12"/>
  <c r="C199" i="12"/>
  <c r="D199" i="12"/>
  <c r="E199" i="12"/>
  <c r="F199" i="12"/>
  <c r="G199" i="12"/>
  <c r="N199" i="12"/>
  <c r="O199" i="12"/>
  <c r="C200" i="12"/>
  <c r="D200" i="12"/>
  <c r="E200" i="12"/>
  <c r="F200" i="12"/>
  <c r="G200" i="12"/>
  <c r="N200" i="12"/>
  <c r="O200" i="12"/>
  <c r="C201" i="12"/>
  <c r="D201" i="12"/>
  <c r="E201" i="12"/>
  <c r="F201" i="12"/>
  <c r="G201" i="12"/>
  <c r="N201" i="12"/>
  <c r="O201" i="12"/>
  <c r="C202" i="12"/>
  <c r="D202" i="12"/>
  <c r="E202" i="12"/>
  <c r="F202" i="12"/>
  <c r="G202" i="12"/>
  <c r="N202" i="12"/>
  <c r="O202" i="12"/>
  <c r="C203" i="12"/>
  <c r="D203" i="12"/>
  <c r="E203" i="12"/>
  <c r="F203" i="12"/>
  <c r="G203" i="12"/>
  <c r="N203" i="12"/>
  <c r="O203" i="12"/>
  <c r="C204" i="12"/>
  <c r="D204" i="12"/>
  <c r="E204" i="12"/>
  <c r="F204" i="12"/>
  <c r="G204" i="12"/>
  <c r="N204" i="12"/>
  <c r="O204" i="12"/>
  <c r="C205" i="12"/>
  <c r="D205" i="12"/>
  <c r="E205" i="12"/>
  <c r="F205" i="12"/>
  <c r="G205" i="12"/>
  <c r="N205" i="12"/>
  <c r="O205" i="12"/>
  <c r="C206" i="12"/>
  <c r="D206" i="12"/>
  <c r="E206" i="12"/>
  <c r="F206" i="12"/>
  <c r="G206" i="12"/>
  <c r="N206" i="12"/>
  <c r="O206" i="12"/>
  <c r="C207" i="12"/>
  <c r="D207" i="12"/>
  <c r="E207" i="12"/>
  <c r="F207" i="12"/>
  <c r="G207" i="12"/>
  <c r="N207" i="12"/>
  <c r="O207" i="12"/>
  <c r="C208" i="12"/>
  <c r="D208" i="12"/>
  <c r="E208" i="12"/>
  <c r="F208" i="12"/>
  <c r="G208" i="12"/>
  <c r="N208" i="12"/>
  <c r="O208" i="12"/>
  <c r="C209" i="12"/>
  <c r="D209" i="12"/>
  <c r="E209" i="12"/>
  <c r="F209" i="12"/>
  <c r="G209" i="12"/>
  <c r="N209" i="12"/>
  <c r="O209" i="12"/>
  <c r="C210" i="12"/>
  <c r="D210" i="12"/>
  <c r="E210" i="12"/>
  <c r="F210" i="12"/>
  <c r="G210" i="12"/>
  <c r="N210" i="12"/>
  <c r="O210" i="12"/>
  <c r="C211" i="12"/>
  <c r="D211" i="12"/>
  <c r="E211" i="12"/>
  <c r="F211" i="12"/>
  <c r="G211" i="12"/>
  <c r="N211" i="12"/>
  <c r="O211" i="12"/>
  <c r="C212" i="12"/>
  <c r="D212" i="12"/>
  <c r="E212" i="12"/>
  <c r="F212" i="12"/>
  <c r="G212" i="12"/>
  <c r="N212" i="12"/>
  <c r="O212" i="12"/>
  <c r="C213" i="12"/>
  <c r="D213" i="12"/>
  <c r="E213" i="12"/>
  <c r="F213" i="12"/>
  <c r="G213" i="12"/>
  <c r="N213" i="12"/>
  <c r="O213" i="12"/>
  <c r="C214" i="12"/>
  <c r="D214" i="12"/>
  <c r="E214" i="12"/>
  <c r="F214" i="12"/>
  <c r="G214" i="12"/>
  <c r="N214" i="12"/>
  <c r="O214" i="12"/>
  <c r="C215" i="12"/>
  <c r="D215" i="12"/>
  <c r="E215" i="12"/>
  <c r="F215" i="12"/>
  <c r="G215" i="12"/>
  <c r="N215" i="12"/>
  <c r="O215" i="12"/>
  <c r="C216" i="12"/>
  <c r="D216" i="12"/>
  <c r="E216" i="12"/>
  <c r="F216" i="12"/>
  <c r="G216" i="12"/>
  <c r="N216" i="12"/>
  <c r="O216" i="12"/>
  <c r="C217" i="12"/>
  <c r="D217" i="12"/>
  <c r="E217" i="12"/>
  <c r="F217" i="12"/>
  <c r="G217" i="12"/>
  <c r="N217" i="12"/>
  <c r="O217" i="12"/>
  <c r="C218" i="12"/>
  <c r="D218" i="12"/>
  <c r="E218" i="12"/>
  <c r="F218" i="12"/>
  <c r="G218" i="12"/>
  <c r="N218" i="12"/>
  <c r="O218" i="12"/>
  <c r="C219" i="12"/>
  <c r="D219" i="12"/>
  <c r="E219" i="12"/>
  <c r="F219" i="12"/>
  <c r="G219" i="12"/>
  <c r="N219" i="12"/>
  <c r="O219" i="12"/>
  <c r="C220" i="12"/>
  <c r="D220" i="12"/>
  <c r="E220" i="12"/>
  <c r="F220" i="12"/>
  <c r="G220" i="12"/>
  <c r="N220" i="12"/>
  <c r="O220" i="12"/>
  <c r="C221" i="12"/>
  <c r="D221" i="12"/>
  <c r="E221" i="12"/>
  <c r="F221" i="12"/>
  <c r="G221" i="12"/>
  <c r="N221" i="12"/>
  <c r="O221" i="12"/>
  <c r="C222" i="12"/>
  <c r="D222" i="12"/>
  <c r="E222" i="12"/>
  <c r="F222" i="12"/>
  <c r="G222" i="12"/>
  <c r="N222" i="12"/>
  <c r="O222" i="12"/>
  <c r="C223" i="12"/>
  <c r="D223" i="12"/>
  <c r="E223" i="12"/>
  <c r="F223" i="12"/>
  <c r="G223" i="12"/>
  <c r="N223" i="12"/>
  <c r="O223" i="12"/>
  <c r="C27" i="12"/>
  <c r="D27" i="12"/>
  <c r="E27" i="12"/>
  <c r="F27" i="12"/>
  <c r="G27" i="12"/>
  <c r="N27" i="12"/>
  <c r="O27" i="12"/>
  <c r="C28" i="12"/>
  <c r="D28" i="12"/>
  <c r="E28" i="12"/>
  <c r="F28" i="12"/>
  <c r="G28" i="12"/>
  <c r="N28" i="12"/>
  <c r="O28" i="12"/>
  <c r="C29" i="12"/>
  <c r="D29" i="12"/>
  <c r="E29" i="12"/>
  <c r="F29" i="12"/>
  <c r="G29" i="12"/>
  <c r="N29" i="12"/>
  <c r="O29" i="12"/>
  <c r="C30" i="12"/>
  <c r="D30" i="12"/>
  <c r="E30" i="12"/>
  <c r="F30" i="12"/>
  <c r="G30" i="12"/>
  <c r="N30" i="12"/>
  <c r="O30" i="12"/>
  <c r="C31" i="12"/>
  <c r="D31" i="12"/>
  <c r="E31" i="12"/>
  <c r="F31" i="12"/>
  <c r="G31" i="12"/>
  <c r="N31" i="12"/>
  <c r="O31" i="12"/>
  <c r="C32" i="12"/>
  <c r="D32" i="12"/>
  <c r="E32" i="12"/>
  <c r="F32" i="12"/>
  <c r="G32" i="12"/>
  <c r="N32" i="12"/>
  <c r="O32" i="12"/>
  <c r="C33" i="12"/>
  <c r="D33" i="12"/>
  <c r="E33" i="12"/>
  <c r="F33" i="12"/>
  <c r="G33" i="12"/>
  <c r="N33" i="12"/>
  <c r="O33" i="12"/>
  <c r="C34" i="12"/>
  <c r="D34" i="12"/>
  <c r="E34" i="12"/>
  <c r="F34" i="12"/>
  <c r="G34" i="12"/>
  <c r="N34" i="12"/>
  <c r="O34" i="12"/>
  <c r="C35" i="12"/>
  <c r="D35" i="12"/>
  <c r="E35" i="12"/>
  <c r="F35" i="12"/>
  <c r="G35" i="12"/>
  <c r="N35" i="12"/>
  <c r="O35" i="12"/>
  <c r="C36" i="12"/>
  <c r="D36" i="12"/>
  <c r="E36" i="12"/>
  <c r="F36" i="12"/>
  <c r="G36" i="12"/>
  <c r="N36" i="12"/>
  <c r="O36" i="12"/>
  <c r="C37" i="12"/>
  <c r="D37" i="12"/>
  <c r="E37" i="12"/>
  <c r="F37" i="12"/>
  <c r="G37" i="12"/>
  <c r="N37" i="12"/>
  <c r="O37" i="12"/>
  <c r="C38" i="12"/>
  <c r="D38" i="12"/>
  <c r="E38" i="12"/>
  <c r="F38" i="12"/>
  <c r="G38" i="12"/>
  <c r="N38" i="12"/>
  <c r="O38" i="12"/>
  <c r="C39" i="12"/>
  <c r="D39" i="12"/>
  <c r="E39" i="12"/>
  <c r="F39" i="12"/>
  <c r="G39" i="12"/>
  <c r="N39" i="12"/>
  <c r="O39" i="12"/>
  <c r="C40" i="12"/>
  <c r="D40" i="12"/>
  <c r="E40" i="12"/>
  <c r="F40" i="12"/>
  <c r="G40" i="12"/>
  <c r="N40" i="12"/>
  <c r="O40" i="12"/>
  <c r="C41" i="12"/>
  <c r="D41" i="12"/>
  <c r="E41" i="12"/>
  <c r="F41" i="12"/>
  <c r="G41" i="12"/>
  <c r="N41" i="12"/>
  <c r="O41" i="12"/>
  <c r="C42" i="12"/>
  <c r="D42" i="12"/>
  <c r="E42" i="12"/>
  <c r="F42" i="12"/>
  <c r="G42" i="12"/>
  <c r="N42" i="12"/>
  <c r="O42" i="12"/>
  <c r="C43" i="12"/>
  <c r="D43" i="12"/>
  <c r="E43" i="12"/>
  <c r="F43" i="12"/>
  <c r="G43" i="12"/>
  <c r="N43" i="12"/>
  <c r="O43" i="12"/>
  <c r="C44" i="12"/>
  <c r="D44" i="12"/>
  <c r="E44" i="12"/>
  <c r="F44" i="12"/>
  <c r="G44" i="12"/>
  <c r="N44" i="12"/>
  <c r="O44" i="12"/>
  <c r="C45" i="12"/>
  <c r="D45" i="12"/>
  <c r="E45" i="12"/>
  <c r="F45" i="12"/>
  <c r="G45" i="12"/>
  <c r="N45" i="12"/>
  <c r="O45" i="12"/>
  <c r="C46" i="12"/>
  <c r="D46" i="12"/>
  <c r="E46" i="12"/>
  <c r="F46" i="12"/>
  <c r="G46" i="12"/>
  <c r="N46" i="12"/>
  <c r="O46" i="12"/>
  <c r="C47" i="12"/>
  <c r="D47" i="12"/>
  <c r="E47" i="12"/>
  <c r="F47" i="12"/>
  <c r="G47" i="12"/>
  <c r="N47" i="12"/>
  <c r="O47" i="12"/>
  <c r="C48" i="12"/>
  <c r="D48" i="12"/>
  <c r="E48" i="12"/>
  <c r="F48" i="12"/>
  <c r="G48" i="12"/>
  <c r="N48" i="12"/>
  <c r="O48" i="12"/>
  <c r="C49" i="12"/>
  <c r="D49" i="12"/>
  <c r="E49" i="12"/>
  <c r="F49" i="12"/>
  <c r="G49" i="12"/>
  <c r="N49" i="12"/>
  <c r="O49" i="12"/>
  <c r="C50" i="12"/>
  <c r="D50" i="12"/>
  <c r="E50" i="12"/>
  <c r="F50" i="12"/>
  <c r="G50" i="12"/>
  <c r="N50" i="12"/>
  <c r="O50" i="12"/>
  <c r="C51" i="12"/>
  <c r="D51" i="12"/>
  <c r="E51" i="12"/>
  <c r="F51" i="12"/>
  <c r="G51" i="12"/>
  <c r="N51" i="12"/>
  <c r="O51" i="12"/>
  <c r="C52" i="12"/>
  <c r="D52" i="12"/>
  <c r="E52" i="12"/>
  <c r="F52" i="12"/>
  <c r="G52" i="12"/>
  <c r="N52" i="12"/>
  <c r="O52" i="12"/>
  <c r="C53" i="12"/>
  <c r="D53" i="12"/>
  <c r="E53" i="12"/>
  <c r="F53" i="12"/>
  <c r="G53" i="12"/>
  <c r="N53" i="12"/>
  <c r="O53" i="12"/>
  <c r="C54" i="12"/>
  <c r="D54" i="12"/>
  <c r="E54" i="12"/>
  <c r="F54" i="12"/>
  <c r="G54" i="12"/>
  <c r="N54" i="12"/>
  <c r="O54" i="12"/>
  <c r="C55" i="12"/>
  <c r="D55" i="12"/>
  <c r="E55" i="12"/>
  <c r="F55" i="12"/>
  <c r="G55" i="12"/>
  <c r="N55" i="12"/>
  <c r="O55" i="12"/>
  <c r="C56" i="12"/>
  <c r="D56" i="12"/>
  <c r="E56" i="12"/>
  <c r="F56" i="12"/>
  <c r="G56" i="12"/>
  <c r="N56" i="12"/>
  <c r="O56" i="12"/>
  <c r="C57" i="12"/>
  <c r="D57" i="12"/>
  <c r="E57" i="12"/>
  <c r="F57" i="12"/>
  <c r="G57" i="12"/>
  <c r="N57" i="12"/>
  <c r="O57" i="12"/>
  <c r="C58" i="12"/>
  <c r="D58" i="12"/>
  <c r="E58" i="12"/>
  <c r="F58" i="12"/>
  <c r="G58" i="12"/>
  <c r="N58" i="12"/>
  <c r="O58" i="12"/>
  <c r="C59" i="12"/>
  <c r="D59" i="12"/>
  <c r="E59" i="12"/>
  <c r="F59" i="12"/>
  <c r="G59" i="12"/>
  <c r="N59" i="12"/>
  <c r="O59" i="12"/>
  <c r="C60" i="12"/>
  <c r="D60" i="12"/>
  <c r="E60" i="12"/>
  <c r="F60" i="12"/>
  <c r="G60" i="12"/>
  <c r="N60" i="12"/>
  <c r="O60" i="12"/>
  <c r="C61" i="12"/>
  <c r="D61" i="12"/>
  <c r="E61" i="12"/>
  <c r="F61" i="12"/>
  <c r="G61" i="12"/>
  <c r="N61" i="12"/>
  <c r="O61" i="12"/>
  <c r="C62" i="12"/>
  <c r="D62" i="12"/>
  <c r="E62" i="12"/>
  <c r="F62" i="12"/>
  <c r="G62" i="12"/>
  <c r="N62" i="12"/>
  <c r="O62" i="12"/>
  <c r="C63" i="12"/>
  <c r="D63" i="12"/>
  <c r="E63" i="12"/>
  <c r="F63" i="12"/>
  <c r="G63" i="12"/>
  <c r="N63" i="12"/>
  <c r="O63" i="12"/>
  <c r="C64" i="12"/>
  <c r="D64" i="12"/>
  <c r="E64" i="12"/>
  <c r="F64" i="12"/>
  <c r="G64" i="12"/>
  <c r="N64" i="12"/>
  <c r="O64" i="12"/>
  <c r="C65" i="12"/>
  <c r="D65" i="12"/>
  <c r="E65" i="12"/>
  <c r="F65" i="12"/>
  <c r="G65" i="12"/>
  <c r="N65" i="12"/>
  <c r="O65" i="12"/>
  <c r="C66" i="12"/>
  <c r="D66" i="12"/>
  <c r="E66" i="12"/>
  <c r="F66" i="12"/>
  <c r="G66" i="12"/>
  <c r="N66" i="12"/>
  <c r="O66" i="12"/>
  <c r="C67" i="12"/>
  <c r="D67" i="12"/>
  <c r="E67" i="12"/>
  <c r="F67" i="12"/>
  <c r="G67" i="12"/>
  <c r="N67" i="12"/>
  <c r="O67" i="12"/>
  <c r="C68" i="12"/>
  <c r="D68" i="12"/>
  <c r="E68" i="12"/>
  <c r="F68" i="12"/>
  <c r="G68" i="12"/>
  <c r="N68" i="12"/>
  <c r="O68" i="12"/>
  <c r="C69" i="12"/>
  <c r="D69" i="12"/>
  <c r="E69" i="12"/>
  <c r="F69" i="12"/>
  <c r="G69" i="12"/>
  <c r="N69" i="12"/>
  <c r="O69" i="12"/>
  <c r="C70" i="12"/>
  <c r="D70" i="12"/>
  <c r="E70" i="12"/>
  <c r="F70" i="12"/>
  <c r="G70" i="12"/>
  <c r="N70" i="12"/>
  <c r="O70" i="12"/>
  <c r="C71" i="12"/>
  <c r="D71" i="12"/>
  <c r="E71" i="12"/>
  <c r="F71" i="12"/>
  <c r="G71" i="12"/>
  <c r="N71" i="12"/>
  <c r="O71" i="12"/>
  <c r="C72" i="12"/>
  <c r="D72" i="12"/>
  <c r="E72" i="12"/>
  <c r="F72" i="12"/>
  <c r="G72" i="12"/>
  <c r="N72" i="12"/>
  <c r="O72" i="12"/>
  <c r="C73" i="12"/>
  <c r="D73" i="12"/>
  <c r="E73" i="12"/>
  <c r="F73" i="12"/>
  <c r="G73" i="12"/>
  <c r="N73" i="12"/>
  <c r="O73" i="12"/>
  <c r="C74" i="12"/>
  <c r="D74" i="12"/>
  <c r="E74" i="12"/>
  <c r="F74" i="12"/>
  <c r="G74" i="12"/>
  <c r="N74" i="12"/>
  <c r="O74" i="12"/>
  <c r="C75" i="12"/>
  <c r="D75" i="12"/>
  <c r="E75" i="12"/>
  <c r="F75" i="12"/>
  <c r="G75" i="12"/>
  <c r="N75" i="12"/>
  <c r="O75" i="12"/>
  <c r="C76" i="12"/>
  <c r="D76" i="12"/>
  <c r="E76" i="12"/>
  <c r="F76" i="12"/>
  <c r="G76" i="12"/>
  <c r="N76" i="12"/>
  <c r="O76" i="12"/>
  <c r="C77" i="12"/>
  <c r="D77" i="12"/>
  <c r="E77" i="12"/>
  <c r="F77" i="12"/>
  <c r="G77" i="12"/>
  <c r="N77" i="12"/>
  <c r="O77" i="12"/>
  <c r="C78" i="12"/>
  <c r="D78" i="12"/>
  <c r="E78" i="12"/>
  <c r="F78" i="12"/>
  <c r="G78" i="12"/>
  <c r="N78" i="12"/>
  <c r="O78" i="12"/>
  <c r="C79" i="12"/>
  <c r="D79" i="12"/>
  <c r="E79" i="12"/>
  <c r="F79" i="12"/>
  <c r="G79" i="12"/>
  <c r="N79" i="12"/>
  <c r="O79" i="12"/>
  <c r="C80" i="12"/>
  <c r="D80" i="12"/>
  <c r="E80" i="12"/>
  <c r="F80" i="12"/>
  <c r="G80" i="12"/>
  <c r="N80" i="12"/>
  <c r="O80" i="12"/>
  <c r="C81" i="12"/>
  <c r="D81" i="12"/>
  <c r="E81" i="12"/>
  <c r="F81" i="12"/>
  <c r="G81" i="12"/>
  <c r="N81" i="12"/>
  <c r="O81" i="12"/>
  <c r="C82" i="12"/>
  <c r="D82" i="12"/>
  <c r="E82" i="12"/>
  <c r="F82" i="12"/>
  <c r="G82" i="12"/>
  <c r="N82" i="12"/>
  <c r="O82" i="12"/>
  <c r="C83" i="12"/>
  <c r="D83" i="12"/>
  <c r="E83" i="12"/>
  <c r="F83" i="12"/>
  <c r="G83" i="12"/>
  <c r="N83" i="12"/>
  <c r="O83" i="12"/>
  <c r="C84" i="12"/>
  <c r="D84" i="12"/>
  <c r="E84" i="12"/>
  <c r="F84" i="12"/>
  <c r="G84" i="12"/>
  <c r="N84" i="12"/>
  <c r="O84" i="12"/>
  <c r="C85" i="12"/>
  <c r="D85" i="12"/>
  <c r="E85" i="12"/>
  <c r="F85" i="12"/>
  <c r="G85" i="12"/>
  <c r="N85" i="12"/>
  <c r="O85" i="12"/>
  <c r="C86" i="12"/>
  <c r="D86" i="12"/>
  <c r="E86" i="12"/>
  <c r="F86" i="12"/>
  <c r="G86" i="12"/>
  <c r="N86" i="12"/>
  <c r="O86" i="12"/>
  <c r="C87" i="12"/>
  <c r="D87" i="12"/>
  <c r="E87" i="12"/>
  <c r="F87" i="12"/>
  <c r="G87" i="12"/>
  <c r="N87" i="12"/>
  <c r="O87" i="12"/>
  <c r="C88" i="12"/>
  <c r="D88" i="12"/>
  <c r="E88" i="12"/>
  <c r="F88" i="12"/>
  <c r="G88" i="12"/>
  <c r="N88" i="12"/>
  <c r="O88" i="12"/>
  <c r="C89" i="12"/>
  <c r="D89" i="12"/>
  <c r="E89" i="12"/>
  <c r="F89" i="12"/>
  <c r="G89" i="12"/>
  <c r="N89" i="12"/>
  <c r="O89" i="12"/>
  <c r="C90" i="12"/>
  <c r="D90" i="12"/>
  <c r="E90" i="12"/>
  <c r="F90" i="12"/>
  <c r="G90" i="12"/>
  <c r="N90" i="12"/>
  <c r="O90" i="12"/>
  <c r="C91" i="12"/>
  <c r="D91" i="12"/>
  <c r="E91" i="12"/>
  <c r="F91" i="12"/>
  <c r="G91" i="12"/>
  <c r="N91" i="12"/>
  <c r="O91" i="12"/>
  <c r="C92" i="12"/>
  <c r="D92" i="12"/>
  <c r="E92" i="12"/>
  <c r="F92" i="12"/>
  <c r="G92" i="12"/>
  <c r="N92" i="12"/>
  <c r="O92" i="12"/>
  <c r="C93" i="12"/>
  <c r="D93" i="12"/>
  <c r="E93" i="12"/>
  <c r="F93" i="12"/>
  <c r="G93" i="12"/>
  <c r="N93" i="12"/>
  <c r="O93" i="12"/>
  <c r="C94" i="12"/>
  <c r="D94" i="12"/>
  <c r="E94" i="12"/>
  <c r="F94" i="12"/>
  <c r="G94" i="12"/>
  <c r="N94" i="12"/>
  <c r="O94" i="12"/>
  <c r="C95" i="12"/>
  <c r="D95" i="12"/>
  <c r="E95" i="12"/>
  <c r="F95" i="12"/>
  <c r="G95" i="12"/>
  <c r="N95" i="12"/>
  <c r="O95" i="12"/>
  <c r="C96" i="12"/>
  <c r="D96" i="12"/>
  <c r="E96" i="12"/>
  <c r="F96" i="12"/>
  <c r="G96" i="12"/>
  <c r="N96" i="12"/>
  <c r="O96" i="12"/>
  <c r="C97" i="12"/>
  <c r="D97" i="12"/>
  <c r="E97" i="12"/>
  <c r="F97" i="12"/>
  <c r="G97" i="12"/>
  <c r="N97" i="12"/>
  <c r="O97" i="12"/>
  <c r="C98" i="12"/>
  <c r="D98" i="12"/>
  <c r="E98" i="12"/>
  <c r="F98" i="12"/>
  <c r="G98" i="12"/>
  <c r="N98" i="12"/>
  <c r="O98" i="12"/>
  <c r="C99" i="12"/>
  <c r="D99" i="12"/>
  <c r="E99" i="12"/>
  <c r="F99" i="12"/>
  <c r="G99" i="12"/>
  <c r="N99" i="12"/>
  <c r="O99" i="12"/>
  <c r="C100" i="12"/>
  <c r="D100" i="12"/>
  <c r="E100" i="12"/>
  <c r="F100" i="12"/>
  <c r="G100" i="12"/>
  <c r="N100" i="12"/>
  <c r="O100" i="12"/>
  <c r="C101" i="12"/>
  <c r="D101" i="12"/>
  <c r="E101" i="12"/>
  <c r="F101" i="12"/>
  <c r="G101" i="12"/>
  <c r="N101" i="12"/>
  <c r="O101" i="12"/>
  <c r="C102" i="12"/>
  <c r="D102" i="12"/>
  <c r="E102" i="12"/>
  <c r="F102" i="12"/>
  <c r="G102" i="12"/>
  <c r="N102" i="12"/>
  <c r="O102" i="12"/>
  <c r="C103" i="12"/>
  <c r="D103" i="12"/>
  <c r="E103" i="12"/>
  <c r="F103" i="12"/>
  <c r="G103" i="12"/>
  <c r="N103" i="12"/>
  <c r="O103" i="12"/>
  <c r="C104" i="12"/>
  <c r="D104" i="12"/>
  <c r="E104" i="12"/>
  <c r="F104" i="12"/>
  <c r="G104" i="12"/>
  <c r="N104" i="12"/>
  <c r="O104" i="12"/>
  <c r="C105" i="12"/>
  <c r="D105" i="12"/>
  <c r="E105" i="12"/>
  <c r="F105" i="12"/>
  <c r="G105" i="12"/>
  <c r="N105" i="12"/>
  <c r="O105" i="12"/>
  <c r="C106" i="12"/>
  <c r="D106" i="12"/>
  <c r="E106" i="12"/>
  <c r="F106" i="12"/>
  <c r="G106" i="12"/>
  <c r="N106" i="12"/>
  <c r="O106" i="12"/>
  <c r="C107" i="12"/>
  <c r="D107" i="12"/>
  <c r="E107" i="12"/>
  <c r="F107" i="12"/>
  <c r="G107" i="12"/>
  <c r="N107" i="12"/>
  <c r="O107" i="12"/>
  <c r="C108" i="12"/>
  <c r="D108" i="12"/>
  <c r="E108" i="12"/>
  <c r="F108" i="12"/>
  <c r="G108" i="12"/>
  <c r="N108" i="12"/>
  <c r="O108" i="12"/>
  <c r="C109" i="12"/>
  <c r="D109" i="12"/>
  <c r="E109" i="12"/>
  <c r="F109" i="12"/>
  <c r="G109" i="12"/>
  <c r="N109" i="12"/>
  <c r="O109" i="12"/>
  <c r="C110" i="12"/>
  <c r="D110" i="12"/>
  <c r="E110" i="12"/>
  <c r="F110" i="12"/>
  <c r="G110" i="12"/>
  <c r="N110" i="12"/>
  <c r="O110" i="12"/>
  <c r="C111" i="12"/>
  <c r="D111" i="12"/>
  <c r="E111" i="12"/>
  <c r="F111" i="12"/>
  <c r="G111" i="12"/>
  <c r="N111" i="12"/>
  <c r="O111" i="12"/>
  <c r="C112" i="12"/>
  <c r="D112" i="12"/>
  <c r="E112" i="12"/>
  <c r="F112" i="12"/>
  <c r="G112" i="12"/>
  <c r="N112" i="12"/>
  <c r="O112" i="12"/>
  <c r="C113" i="12"/>
  <c r="D113" i="12"/>
  <c r="E113" i="12"/>
  <c r="F113" i="12"/>
  <c r="G113" i="12"/>
  <c r="N113" i="12"/>
  <c r="O113" i="12"/>
  <c r="C114" i="12"/>
  <c r="D114" i="12"/>
  <c r="E114" i="12"/>
  <c r="F114" i="12"/>
  <c r="G114" i="12"/>
  <c r="N114" i="12"/>
  <c r="O114" i="12"/>
  <c r="C115" i="12"/>
  <c r="D115" i="12"/>
  <c r="E115" i="12"/>
  <c r="F115" i="12"/>
  <c r="G115" i="12"/>
  <c r="N115" i="12"/>
  <c r="O115" i="12"/>
  <c r="C477" i="7"/>
  <c r="D477" i="7"/>
  <c r="E477" i="7"/>
  <c r="F477" i="7"/>
  <c r="G477" i="7"/>
  <c r="N477" i="7"/>
  <c r="O477" i="7"/>
  <c r="C478" i="7"/>
  <c r="D478" i="7"/>
  <c r="E478" i="7"/>
  <c r="F478" i="7"/>
  <c r="G478" i="7"/>
  <c r="N478" i="7"/>
  <c r="O478" i="7"/>
  <c r="C479" i="7"/>
  <c r="D479" i="7"/>
  <c r="E479" i="7"/>
  <c r="F479" i="7"/>
  <c r="G479" i="7"/>
  <c r="N479" i="7"/>
  <c r="O479" i="7"/>
  <c r="C480" i="7"/>
  <c r="D480" i="7"/>
  <c r="E480" i="7"/>
  <c r="F480" i="7"/>
  <c r="G480" i="7"/>
  <c r="N480" i="7"/>
  <c r="O480" i="7"/>
  <c r="C481" i="7"/>
  <c r="D481" i="7"/>
  <c r="E481" i="7"/>
  <c r="F481" i="7"/>
  <c r="G481" i="7"/>
  <c r="N481" i="7"/>
  <c r="O481" i="7"/>
  <c r="C482" i="7"/>
  <c r="D482" i="7"/>
  <c r="E482" i="7"/>
  <c r="F482" i="7"/>
  <c r="G482" i="7"/>
  <c r="N482" i="7"/>
  <c r="O482" i="7"/>
  <c r="C483" i="7"/>
  <c r="D483" i="7"/>
  <c r="E483" i="7"/>
  <c r="F483" i="7"/>
  <c r="G483" i="7"/>
  <c r="N483" i="7"/>
  <c r="O483" i="7"/>
  <c r="C484" i="7"/>
  <c r="D484" i="7"/>
  <c r="E484" i="7"/>
  <c r="F484" i="7"/>
  <c r="G484" i="7"/>
  <c r="N484" i="7"/>
  <c r="O484" i="7"/>
  <c r="C485" i="7"/>
  <c r="D485" i="7"/>
  <c r="E485" i="7"/>
  <c r="F485" i="7"/>
  <c r="G485" i="7"/>
  <c r="N485" i="7"/>
  <c r="O485" i="7"/>
  <c r="C486" i="7"/>
  <c r="D486" i="7"/>
  <c r="E486" i="7"/>
  <c r="F486" i="7"/>
  <c r="G486" i="7"/>
  <c r="N486" i="7"/>
  <c r="O486" i="7"/>
  <c r="C487" i="7"/>
  <c r="D487" i="7"/>
  <c r="E487" i="7"/>
  <c r="F487" i="7"/>
  <c r="G487" i="7"/>
  <c r="N487" i="7"/>
  <c r="O487" i="7"/>
  <c r="C488" i="7"/>
  <c r="D488" i="7"/>
  <c r="E488" i="7"/>
  <c r="F488" i="7"/>
  <c r="G488" i="7"/>
  <c r="N488" i="7"/>
  <c r="O488" i="7"/>
  <c r="C489" i="7"/>
  <c r="D489" i="7"/>
  <c r="E489" i="7"/>
  <c r="F489" i="7"/>
  <c r="G489" i="7"/>
  <c r="N489" i="7"/>
  <c r="O489" i="7"/>
  <c r="C490" i="7"/>
  <c r="D490" i="7"/>
  <c r="E490" i="7"/>
  <c r="F490" i="7"/>
  <c r="G490" i="7"/>
  <c r="N490" i="7"/>
  <c r="O490" i="7"/>
  <c r="C491" i="7"/>
  <c r="D491" i="7"/>
  <c r="E491" i="7"/>
  <c r="F491" i="7"/>
  <c r="G491" i="7"/>
  <c r="N491" i="7"/>
  <c r="O491" i="7"/>
  <c r="C492" i="7"/>
  <c r="D492" i="7"/>
  <c r="E492" i="7"/>
  <c r="F492" i="7"/>
  <c r="G492" i="7"/>
  <c r="N492" i="7"/>
  <c r="O492" i="7"/>
  <c r="C493" i="7"/>
  <c r="D493" i="7"/>
  <c r="E493" i="7"/>
  <c r="F493" i="7"/>
  <c r="G493" i="7"/>
  <c r="N493" i="7"/>
  <c r="O493" i="7"/>
  <c r="C494" i="7"/>
  <c r="D494" i="7"/>
  <c r="E494" i="7"/>
  <c r="F494" i="7"/>
  <c r="G494" i="7"/>
  <c r="N494" i="7"/>
  <c r="O494" i="7"/>
  <c r="C495" i="7"/>
  <c r="D495" i="7"/>
  <c r="E495" i="7"/>
  <c r="F495" i="7"/>
  <c r="G495" i="7"/>
  <c r="N495" i="7"/>
  <c r="O495" i="7"/>
  <c r="C496" i="7"/>
  <c r="D496" i="7"/>
  <c r="E496" i="7"/>
  <c r="F496" i="7"/>
  <c r="G496" i="7"/>
  <c r="N496" i="7"/>
  <c r="O496" i="7"/>
  <c r="C497" i="7"/>
  <c r="D497" i="7"/>
  <c r="E497" i="7"/>
  <c r="F497" i="7"/>
  <c r="G497" i="7"/>
  <c r="N497" i="7"/>
  <c r="O497" i="7"/>
  <c r="C498" i="7"/>
  <c r="D498" i="7"/>
  <c r="E498" i="7"/>
  <c r="F498" i="7"/>
  <c r="G498" i="7"/>
  <c r="N498" i="7"/>
  <c r="O498" i="7"/>
  <c r="C499" i="7"/>
  <c r="D499" i="7"/>
  <c r="E499" i="7"/>
  <c r="F499" i="7"/>
  <c r="G499" i="7"/>
  <c r="N499" i="7"/>
  <c r="O499" i="7"/>
  <c r="C500" i="7"/>
  <c r="D500" i="7"/>
  <c r="E500" i="7"/>
  <c r="F500" i="7"/>
  <c r="G500" i="7"/>
  <c r="N500" i="7"/>
  <c r="O500" i="7"/>
  <c r="C501" i="7"/>
  <c r="D501" i="7"/>
  <c r="E501" i="7"/>
  <c r="F501" i="7"/>
  <c r="G501" i="7"/>
  <c r="N501" i="7"/>
  <c r="O501" i="7"/>
  <c r="C502" i="7"/>
  <c r="D502" i="7"/>
  <c r="E502" i="7"/>
  <c r="F502" i="7"/>
  <c r="G502" i="7"/>
  <c r="N502" i="7"/>
  <c r="O502" i="7"/>
  <c r="C503" i="7"/>
  <c r="D503" i="7"/>
  <c r="E503" i="7"/>
  <c r="F503" i="7"/>
  <c r="G503" i="7"/>
  <c r="N503" i="7"/>
  <c r="O503" i="7"/>
  <c r="C504" i="7"/>
  <c r="D504" i="7"/>
  <c r="E504" i="7"/>
  <c r="F504" i="7"/>
  <c r="G504" i="7"/>
  <c r="N504" i="7"/>
  <c r="O504" i="7"/>
  <c r="C505" i="7"/>
  <c r="D505" i="7"/>
  <c r="E505" i="7"/>
  <c r="F505" i="7"/>
  <c r="G505" i="7"/>
  <c r="N505" i="7"/>
  <c r="O505" i="7"/>
  <c r="C506" i="7"/>
  <c r="D506" i="7"/>
  <c r="E506" i="7"/>
  <c r="F506" i="7"/>
  <c r="G506" i="7"/>
  <c r="N506" i="7"/>
  <c r="O506" i="7"/>
  <c r="C507" i="7"/>
  <c r="D507" i="7"/>
  <c r="E507" i="7"/>
  <c r="F507" i="7"/>
  <c r="G507" i="7"/>
  <c r="N507" i="7"/>
  <c r="O507" i="7"/>
  <c r="C508" i="7"/>
  <c r="D508" i="7"/>
  <c r="E508" i="7"/>
  <c r="F508" i="7"/>
  <c r="G508" i="7"/>
  <c r="N508" i="7"/>
  <c r="O508" i="7"/>
  <c r="C509" i="7"/>
  <c r="D509" i="7"/>
  <c r="E509" i="7"/>
  <c r="F509" i="7"/>
  <c r="G509" i="7"/>
  <c r="N509" i="7"/>
  <c r="O509" i="7"/>
  <c r="C510" i="7"/>
  <c r="D510" i="7"/>
  <c r="E510" i="7"/>
  <c r="F510" i="7"/>
  <c r="G510" i="7"/>
  <c r="N510" i="7"/>
  <c r="O510" i="7"/>
  <c r="C511" i="7"/>
  <c r="D511" i="7"/>
  <c r="E511" i="7"/>
  <c r="F511" i="7"/>
  <c r="G511" i="7"/>
  <c r="N511" i="7"/>
  <c r="O511" i="7"/>
  <c r="C512" i="7"/>
  <c r="D512" i="7"/>
  <c r="E512" i="7"/>
  <c r="F512" i="7"/>
  <c r="G512" i="7"/>
  <c r="N512" i="7"/>
  <c r="O512" i="7"/>
  <c r="C513" i="7"/>
  <c r="D513" i="7"/>
  <c r="E513" i="7"/>
  <c r="F513" i="7"/>
  <c r="G513" i="7"/>
  <c r="N513" i="7"/>
  <c r="O513" i="7"/>
  <c r="C514" i="7"/>
  <c r="D514" i="7"/>
  <c r="E514" i="7"/>
  <c r="F514" i="7"/>
  <c r="G514" i="7"/>
  <c r="N514" i="7"/>
  <c r="O514" i="7"/>
  <c r="C515" i="7"/>
  <c r="D515" i="7"/>
  <c r="E515" i="7"/>
  <c r="F515" i="7"/>
  <c r="G515" i="7"/>
  <c r="N515" i="7"/>
  <c r="O515" i="7"/>
  <c r="C516" i="7"/>
  <c r="D516" i="7"/>
  <c r="E516" i="7"/>
  <c r="F516" i="7"/>
  <c r="G516" i="7"/>
  <c r="N516" i="7"/>
  <c r="O516" i="7"/>
  <c r="C517" i="7"/>
  <c r="D517" i="7"/>
  <c r="E517" i="7"/>
  <c r="F517" i="7"/>
  <c r="G517" i="7"/>
  <c r="N517" i="7"/>
  <c r="O517" i="7"/>
  <c r="C518" i="7"/>
  <c r="D518" i="7"/>
  <c r="E518" i="7"/>
  <c r="F518" i="7"/>
  <c r="G518" i="7"/>
  <c r="N518" i="7"/>
  <c r="O518" i="7"/>
  <c r="C519" i="7"/>
  <c r="D519" i="7"/>
  <c r="E519" i="7"/>
  <c r="F519" i="7"/>
  <c r="G519" i="7"/>
  <c r="N519" i="7"/>
  <c r="O519" i="7"/>
  <c r="C520" i="7"/>
  <c r="D520" i="7"/>
  <c r="E520" i="7"/>
  <c r="F520" i="7"/>
  <c r="G520" i="7"/>
  <c r="N520" i="7"/>
  <c r="O520" i="7"/>
  <c r="C521" i="7"/>
  <c r="D521" i="7"/>
  <c r="E521" i="7"/>
  <c r="F521" i="7"/>
  <c r="G521" i="7"/>
  <c r="N521" i="7"/>
  <c r="O521" i="7"/>
  <c r="C522" i="7"/>
  <c r="D522" i="7"/>
  <c r="E522" i="7"/>
  <c r="F522" i="7"/>
  <c r="G522" i="7"/>
  <c r="N522" i="7"/>
  <c r="O522" i="7"/>
  <c r="C523" i="7"/>
  <c r="D523" i="7"/>
  <c r="E523" i="7"/>
  <c r="F523" i="7"/>
  <c r="G523" i="7"/>
  <c r="N523" i="7"/>
  <c r="O523" i="7"/>
  <c r="C524" i="7"/>
  <c r="D524" i="7"/>
  <c r="E524" i="7"/>
  <c r="F524" i="7"/>
  <c r="G524" i="7"/>
  <c r="N524" i="7"/>
  <c r="O524" i="7"/>
  <c r="C525" i="7"/>
  <c r="D525" i="7"/>
  <c r="E525" i="7"/>
  <c r="F525" i="7"/>
  <c r="G525" i="7"/>
  <c r="N525" i="7"/>
  <c r="O525" i="7"/>
  <c r="C526" i="7"/>
  <c r="D526" i="7"/>
  <c r="E526" i="7"/>
  <c r="F526" i="7"/>
  <c r="G526" i="7"/>
  <c r="N526" i="7"/>
  <c r="O526" i="7"/>
  <c r="C527" i="7"/>
  <c r="D527" i="7"/>
  <c r="E527" i="7"/>
  <c r="F527" i="7"/>
  <c r="G527" i="7"/>
  <c r="N527" i="7"/>
  <c r="O527" i="7"/>
  <c r="C528" i="7"/>
  <c r="D528" i="7"/>
  <c r="E528" i="7"/>
  <c r="F528" i="7"/>
  <c r="G528" i="7"/>
  <c r="N528" i="7"/>
  <c r="O528" i="7"/>
  <c r="C529" i="7"/>
  <c r="D529" i="7"/>
  <c r="E529" i="7"/>
  <c r="F529" i="7"/>
  <c r="G529" i="7"/>
  <c r="N529" i="7"/>
  <c r="O529" i="7"/>
  <c r="C530" i="7"/>
  <c r="D530" i="7"/>
  <c r="E530" i="7"/>
  <c r="F530" i="7"/>
  <c r="G530" i="7"/>
  <c r="N530" i="7"/>
  <c r="O530" i="7"/>
  <c r="C531" i="7"/>
  <c r="D531" i="7"/>
  <c r="E531" i="7"/>
  <c r="F531" i="7"/>
  <c r="G531" i="7"/>
  <c r="N531" i="7"/>
  <c r="O531" i="7"/>
  <c r="C532" i="7"/>
  <c r="D532" i="7"/>
  <c r="E532" i="7"/>
  <c r="F532" i="7"/>
  <c r="G532" i="7"/>
  <c r="N532" i="7"/>
  <c r="O532" i="7"/>
  <c r="C533" i="7"/>
  <c r="D533" i="7"/>
  <c r="E533" i="7"/>
  <c r="F533" i="7"/>
  <c r="G533" i="7"/>
  <c r="N533" i="7"/>
  <c r="O533" i="7"/>
  <c r="C534" i="7"/>
  <c r="D534" i="7"/>
  <c r="E534" i="7"/>
  <c r="F534" i="7"/>
  <c r="G534" i="7"/>
  <c r="N534" i="7"/>
  <c r="O534" i="7"/>
  <c r="C535" i="7"/>
  <c r="D535" i="7"/>
  <c r="E535" i="7"/>
  <c r="F535" i="7"/>
  <c r="G535" i="7"/>
  <c r="N535" i="7"/>
  <c r="O535" i="7"/>
  <c r="C536" i="7"/>
  <c r="D536" i="7"/>
  <c r="E536" i="7"/>
  <c r="F536" i="7"/>
  <c r="G536" i="7"/>
  <c r="N536" i="7"/>
  <c r="O536" i="7"/>
  <c r="C537" i="7"/>
  <c r="D537" i="7"/>
  <c r="E537" i="7"/>
  <c r="F537" i="7"/>
  <c r="G537" i="7"/>
  <c r="N537" i="7"/>
  <c r="O537" i="7"/>
  <c r="C538" i="7"/>
  <c r="D538" i="7"/>
  <c r="E538" i="7"/>
  <c r="F538" i="7"/>
  <c r="G538" i="7"/>
  <c r="N538" i="7"/>
  <c r="O538" i="7"/>
  <c r="C539" i="7"/>
  <c r="D539" i="7"/>
  <c r="E539" i="7"/>
  <c r="F539" i="7"/>
  <c r="G539" i="7"/>
  <c r="N539" i="7"/>
  <c r="O539" i="7"/>
  <c r="C540" i="7"/>
  <c r="D540" i="7"/>
  <c r="E540" i="7"/>
  <c r="F540" i="7"/>
  <c r="G540" i="7"/>
  <c r="N540" i="7"/>
  <c r="O540" i="7"/>
  <c r="C541" i="7"/>
  <c r="D541" i="7"/>
  <c r="E541" i="7"/>
  <c r="F541" i="7"/>
  <c r="G541" i="7"/>
  <c r="N541" i="7"/>
  <c r="O541" i="7"/>
  <c r="C542" i="7"/>
  <c r="D542" i="7"/>
  <c r="E542" i="7"/>
  <c r="F542" i="7"/>
  <c r="G542" i="7"/>
  <c r="N542" i="7"/>
  <c r="O542" i="7"/>
  <c r="C543" i="7"/>
  <c r="D543" i="7"/>
  <c r="E543" i="7"/>
  <c r="F543" i="7"/>
  <c r="G543" i="7"/>
  <c r="N543" i="7"/>
  <c r="O543" i="7"/>
  <c r="C544" i="7"/>
  <c r="D544" i="7"/>
  <c r="E544" i="7"/>
  <c r="F544" i="7"/>
  <c r="G544" i="7"/>
  <c r="N544" i="7"/>
  <c r="O544" i="7"/>
  <c r="C545" i="7"/>
  <c r="D545" i="7"/>
  <c r="E545" i="7"/>
  <c r="F545" i="7"/>
  <c r="G545" i="7"/>
  <c r="N545" i="7"/>
  <c r="O545" i="7"/>
  <c r="C546" i="7"/>
  <c r="D546" i="7"/>
  <c r="E546" i="7"/>
  <c r="F546" i="7"/>
  <c r="G546" i="7"/>
  <c r="N546" i="7"/>
  <c r="O546" i="7"/>
  <c r="C547" i="7"/>
  <c r="D547" i="7"/>
  <c r="E547" i="7"/>
  <c r="F547" i="7"/>
  <c r="G547" i="7"/>
  <c r="N547" i="7"/>
  <c r="O547" i="7"/>
  <c r="C369" i="7"/>
  <c r="D369" i="7"/>
  <c r="E369" i="7"/>
  <c r="F369" i="7"/>
  <c r="G369" i="7"/>
  <c r="N369" i="7"/>
  <c r="O369" i="7"/>
  <c r="C370" i="7"/>
  <c r="D370" i="7"/>
  <c r="E370" i="7"/>
  <c r="F370" i="7"/>
  <c r="G370" i="7"/>
  <c r="N370" i="7"/>
  <c r="O370" i="7"/>
  <c r="C371" i="7"/>
  <c r="D371" i="7"/>
  <c r="E371" i="7"/>
  <c r="F371" i="7"/>
  <c r="G371" i="7"/>
  <c r="N371" i="7"/>
  <c r="O371" i="7"/>
  <c r="C372" i="7"/>
  <c r="D372" i="7"/>
  <c r="E372" i="7"/>
  <c r="F372" i="7"/>
  <c r="G372" i="7"/>
  <c r="N372" i="7"/>
  <c r="O372" i="7"/>
  <c r="C373" i="7"/>
  <c r="D373" i="7"/>
  <c r="E373" i="7"/>
  <c r="F373" i="7"/>
  <c r="G373" i="7"/>
  <c r="N373" i="7"/>
  <c r="O373" i="7"/>
  <c r="C374" i="7"/>
  <c r="D374" i="7"/>
  <c r="E374" i="7"/>
  <c r="F374" i="7"/>
  <c r="G374" i="7"/>
  <c r="N374" i="7"/>
  <c r="O374" i="7"/>
  <c r="C375" i="7"/>
  <c r="D375" i="7"/>
  <c r="E375" i="7"/>
  <c r="F375" i="7"/>
  <c r="G375" i="7"/>
  <c r="N375" i="7"/>
  <c r="O375" i="7"/>
  <c r="C376" i="7"/>
  <c r="D376" i="7"/>
  <c r="E376" i="7"/>
  <c r="F376" i="7"/>
  <c r="G376" i="7"/>
  <c r="N376" i="7"/>
  <c r="O376" i="7"/>
  <c r="C377" i="7"/>
  <c r="D377" i="7"/>
  <c r="E377" i="7"/>
  <c r="F377" i="7"/>
  <c r="G377" i="7"/>
  <c r="N377" i="7"/>
  <c r="O377" i="7"/>
  <c r="C378" i="7"/>
  <c r="D378" i="7"/>
  <c r="E378" i="7"/>
  <c r="F378" i="7"/>
  <c r="G378" i="7"/>
  <c r="N378" i="7"/>
  <c r="O378" i="7"/>
  <c r="C379" i="7"/>
  <c r="D379" i="7"/>
  <c r="E379" i="7"/>
  <c r="F379" i="7"/>
  <c r="G379" i="7"/>
  <c r="N379" i="7"/>
  <c r="O379" i="7"/>
  <c r="C380" i="7"/>
  <c r="D380" i="7"/>
  <c r="E380" i="7"/>
  <c r="F380" i="7"/>
  <c r="G380" i="7"/>
  <c r="N380" i="7"/>
  <c r="O380" i="7"/>
  <c r="C381" i="7"/>
  <c r="D381" i="7"/>
  <c r="E381" i="7"/>
  <c r="F381" i="7"/>
  <c r="G381" i="7"/>
  <c r="N381" i="7"/>
  <c r="O381" i="7"/>
  <c r="C382" i="7"/>
  <c r="D382" i="7"/>
  <c r="E382" i="7"/>
  <c r="F382" i="7"/>
  <c r="G382" i="7"/>
  <c r="N382" i="7"/>
  <c r="O382" i="7"/>
  <c r="C383" i="7"/>
  <c r="D383" i="7"/>
  <c r="E383" i="7"/>
  <c r="F383" i="7"/>
  <c r="G383" i="7"/>
  <c r="N383" i="7"/>
  <c r="O383" i="7"/>
  <c r="C384" i="7"/>
  <c r="D384" i="7"/>
  <c r="E384" i="7"/>
  <c r="F384" i="7"/>
  <c r="G384" i="7"/>
  <c r="N384" i="7"/>
  <c r="O384" i="7"/>
  <c r="C385" i="7"/>
  <c r="D385" i="7"/>
  <c r="E385" i="7"/>
  <c r="F385" i="7"/>
  <c r="G385" i="7"/>
  <c r="N385" i="7"/>
  <c r="O385" i="7"/>
  <c r="C386" i="7"/>
  <c r="D386" i="7"/>
  <c r="E386" i="7"/>
  <c r="F386" i="7"/>
  <c r="G386" i="7"/>
  <c r="N386" i="7"/>
  <c r="O386" i="7"/>
  <c r="C387" i="7"/>
  <c r="D387" i="7"/>
  <c r="E387" i="7"/>
  <c r="F387" i="7"/>
  <c r="G387" i="7"/>
  <c r="N387" i="7"/>
  <c r="O387" i="7"/>
  <c r="C388" i="7"/>
  <c r="D388" i="7"/>
  <c r="E388" i="7"/>
  <c r="F388" i="7"/>
  <c r="G388" i="7"/>
  <c r="N388" i="7"/>
  <c r="O388" i="7"/>
  <c r="C389" i="7"/>
  <c r="D389" i="7"/>
  <c r="E389" i="7"/>
  <c r="F389" i="7"/>
  <c r="G389" i="7"/>
  <c r="N389" i="7"/>
  <c r="O389" i="7"/>
  <c r="C390" i="7"/>
  <c r="D390" i="7"/>
  <c r="E390" i="7"/>
  <c r="F390" i="7"/>
  <c r="G390" i="7"/>
  <c r="N390" i="7"/>
  <c r="O390" i="7"/>
  <c r="C391" i="7"/>
  <c r="D391" i="7"/>
  <c r="E391" i="7"/>
  <c r="F391" i="7"/>
  <c r="G391" i="7"/>
  <c r="N391" i="7"/>
  <c r="O391" i="7"/>
  <c r="C392" i="7"/>
  <c r="D392" i="7"/>
  <c r="E392" i="7"/>
  <c r="F392" i="7"/>
  <c r="G392" i="7"/>
  <c r="N392" i="7"/>
  <c r="O392" i="7"/>
  <c r="C393" i="7"/>
  <c r="D393" i="7"/>
  <c r="E393" i="7"/>
  <c r="F393" i="7"/>
  <c r="G393" i="7"/>
  <c r="N393" i="7"/>
  <c r="O393" i="7"/>
  <c r="C394" i="7"/>
  <c r="D394" i="7"/>
  <c r="E394" i="7"/>
  <c r="F394" i="7"/>
  <c r="G394" i="7"/>
  <c r="N394" i="7"/>
  <c r="O394" i="7"/>
  <c r="C395" i="7"/>
  <c r="D395" i="7"/>
  <c r="E395" i="7"/>
  <c r="F395" i="7"/>
  <c r="G395" i="7"/>
  <c r="N395" i="7"/>
  <c r="O395" i="7"/>
  <c r="C396" i="7"/>
  <c r="D396" i="7"/>
  <c r="E396" i="7"/>
  <c r="F396" i="7"/>
  <c r="G396" i="7"/>
  <c r="N396" i="7"/>
  <c r="O396" i="7"/>
  <c r="C397" i="7"/>
  <c r="D397" i="7"/>
  <c r="E397" i="7"/>
  <c r="F397" i="7"/>
  <c r="G397" i="7"/>
  <c r="N397" i="7"/>
  <c r="O397" i="7"/>
  <c r="C398" i="7"/>
  <c r="D398" i="7"/>
  <c r="E398" i="7"/>
  <c r="F398" i="7"/>
  <c r="G398" i="7"/>
  <c r="N398" i="7"/>
  <c r="O398" i="7"/>
  <c r="C399" i="7"/>
  <c r="D399" i="7"/>
  <c r="E399" i="7"/>
  <c r="F399" i="7"/>
  <c r="G399" i="7"/>
  <c r="N399" i="7"/>
  <c r="O399" i="7"/>
  <c r="C400" i="7"/>
  <c r="D400" i="7"/>
  <c r="E400" i="7"/>
  <c r="F400" i="7"/>
  <c r="G400" i="7"/>
  <c r="N400" i="7"/>
  <c r="O400" i="7"/>
  <c r="C401" i="7"/>
  <c r="D401" i="7"/>
  <c r="E401" i="7"/>
  <c r="F401" i="7"/>
  <c r="G401" i="7"/>
  <c r="N401" i="7"/>
  <c r="O401" i="7"/>
  <c r="C402" i="7"/>
  <c r="D402" i="7"/>
  <c r="E402" i="7"/>
  <c r="F402" i="7"/>
  <c r="G402" i="7"/>
  <c r="N402" i="7"/>
  <c r="O402" i="7"/>
  <c r="C403" i="7"/>
  <c r="D403" i="7"/>
  <c r="E403" i="7"/>
  <c r="F403" i="7"/>
  <c r="G403" i="7"/>
  <c r="N403" i="7"/>
  <c r="O403" i="7"/>
  <c r="C404" i="7"/>
  <c r="D404" i="7"/>
  <c r="E404" i="7"/>
  <c r="F404" i="7"/>
  <c r="G404" i="7"/>
  <c r="N404" i="7"/>
  <c r="O404" i="7"/>
  <c r="C405" i="7"/>
  <c r="D405" i="7"/>
  <c r="E405" i="7"/>
  <c r="F405" i="7"/>
  <c r="G405" i="7"/>
  <c r="N405" i="7"/>
  <c r="O405" i="7"/>
  <c r="C406" i="7"/>
  <c r="D406" i="7"/>
  <c r="E406" i="7"/>
  <c r="F406" i="7"/>
  <c r="G406" i="7"/>
  <c r="N406" i="7"/>
  <c r="O406" i="7"/>
  <c r="C407" i="7"/>
  <c r="D407" i="7"/>
  <c r="E407" i="7"/>
  <c r="F407" i="7"/>
  <c r="G407" i="7"/>
  <c r="N407" i="7"/>
  <c r="O407" i="7"/>
  <c r="C408" i="7"/>
  <c r="D408" i="7"/>
  <c r="E408" i="7"/>
  <c r="F408" i="7"/>
  <c r="G408" i="7"/>
  <c r="N408" i="7"/>
  <c r="O408" i="7"/>
  <c r="C409" i="7"/>
  <c r="D409" i="7"/>
  <c r="E409" i="7"/>
  <c r="F409" i="7"/>
  <c r="G409" i="7"/>
  <c r="N409" i="7"/>
  <c r="O409" i="7"/>
  <c r="C410" i="7"/>
  <c r="D410" i="7"/>
  <c r="E410" i="7"/>
  <c r="F410" i="7"/>
  <c r="G410" i="7"/>
  <c r="N410" i="7"/>
  <c r="O410" i="7"/>
  <c r="C411" i="7"/>
  <c r="D411" i="7"/>
  <c r="E411" i="7"/>
  <c r="F411" i="7"/>
  <c r="G411" i="7"/>
  <c r="N411" i="7"/>
  <c r="O411" i="7"/>
  <c r="C412" i="7"/>
  <c r="D412" i="7"/>
  <c r="E412" i="7"/>
  <c r="F412" i="7"/>
  <c r="G412" i="7"/>
  <c r="N412" i="7"/>
  <c r="O412" i="7"/>
  <c r="C413" i="7"/>
  <c r="D413" i="7"/>
  <c r="E413" i="7"/>
  <c r="F413" i="7"/>
  <c r="G413" i="7"/>
  <c r="N413" i="7"/>
  <c r="O413" i="7"/>
  <c r="C414" i="7"/>
  <c r="D414" i="7"/>
  <c r="E414" i="7"/>
  <c r="F414" i="7"/>
  <c r="G414" i="7"/>
  <c r="N414" i="7"/>
  <c r="O414" i="7"/>
  <c r="C415" i="7"/>
  <c r="D415" i="7"/>
  <c r="E415" i="7"/>
  <c r="F415" i="7"/>
  <c r="G415" i="7"/>
  <c r="N415" i="7"/>
  <c r="O415" i="7"/>
  <c r="C416" i="7"/>
  <c r="D416" i="7"/>
  <c r="E416" i="7"/>
  <c r="F416" i="7"/>
  <c r="G416" i="7"/>
  <c r="N416" i="7"/>
  <c r="O416" i="7"/>
  <c r="C417" i="7"/>
  <c r="D417" i="7"/>
  <c r="E417" i="7"/>
  <c r="F417" i="7"/>
  <c r="G417" i="7"/>
  <c r="N417" i="7"/>
  <c r="O417" i="7"/>
  <c r="C418" i="7"/>
  <c r="D418" i="7"/>
  <c r="E418" i="7"/>
  <c r="F418" i="7"/>
  <c r="G418" i="7"/>
  <c r="N418" i="7"/>
  <c r="O418" i="7"/>
  <c r="C419" i="7"/>
  <c r="D419" i="7"/>
  <c r="E419" i="7"/>
  <c r="F419" i="7"/>
  <c r="G419" i="7"/>
  <c r="N419" i="7"/>
  <c r="O419" i="7"/>
  <c r="C420" i="7"/>
  <c r="D420" i="7"/>
  <c r="E420" i="7"/>
  <c r="F420" i="7"/>
  <c r="G420" i="7"/>
  <c r="N420" i="7"/>
  <c r="O420" i="7"/>
  <c r="C421" i="7"/>
  <c r="D421" i="7"/>
  <c r="E421" i="7"/>
  <c r="F421" i="7"/>
  <c r="G421" i="7"/>
  <c r="N421" i="7"/>
  <c r="O421" i="7"/>
  <c r="C422" i="7"/>
  <c r="D422" i="7"/>
  <c r="E422" i="7"/>
  <c r="F422" i="7"/>
  <c r="G422" i="7"/>
  <c r="N422" i="7"/>
  <c r="O422" i="7"/>
  <c r="C423" i="7"/>
  <c r="D423" i="7"/>
  <c r="E423" i="7"/>
  <c r="F423" i="7"/>
  <c r="G423" i="7"/>
  <c r="N423" i="7"/>
  <c r="O423" i="7"/>
  <c r="C424" i="7"/>
  <c r="D424" i="7"/>
  <c r="E424" i="7"/>
  <c r="F424" i="7"/>
  <c r="G424" i="7"/>
  <c r="N424" i="7"/>
  <c r="O424" i="7"/>
  <c r="C425" i="7"/>
  <c r="D425" i="7"/>
  <c r="E425" i="7"/>
  <c r="F425" i="7"/>
  <c r="G425" i="7"/>
  <c r="N425" i="7"/>
  <c r="O425" i="7"/>
  <c r="C426" i="7"/>
  <c r="D426" i="7"/>
  <c r="E426" i="7"/>
  <c r="F426" i="7"/>
  <c r="G426" i="7"/>
  <c r="N426" i="7"/>
  <c r="O426" i="7"/>
  <c r="C427" i="7"/>
  <c r="D427" i="7"/>
  <c r="E427" i="7"/>
  <c r="F427" i="7"/>
  <c r="G427" i="7"/>
  <c r="N427" i="7"/>
  <c r="O427" i="7"/>
  <c r="C428" i="7"/>
  <c r="D428" i="7"/>
  <c r="E428" i="7"/>
  <c r="F428" i="7"/>
  <c r="G428" i="7"/>
  <c r="N428" i="7"/>
  <c r="O428" i="7"/>
  <c r="C429" i="7"/>
  <c r="D429" i="7"/>
  <c r="E429" i="7"/>
  <c r="F429" i="7"/>
  <c r="G429" i="7"/>
  <c r="N429" i="7"/>
  <c r="O429" i="7"/>
  <c r="C430" i="7"/>
  <c r="D430" i="7"/>
  <c r="E430" i="7"/>
  <c r="F430" i="7"/>
  <c r="G430" i="7"/>
  <c r="N430" i="7"/>
  <c r="O430" i="7"/>
  <c r="C431" i="7"/>
  <c r="D431" i="7"/>
  <c r="E431" i="7"/>
  <c r="F431" i="7"/>
  <c r="G431" i="7"/>
  <c r="N431" i="7"/>
  <c r="O431" i="7"/>
  <c r="C432" i="7"/>
  <c r="D432" i="7"/>
  <c r="E432" i="7"/>
  <c r="F432" i="7"/>
  <c r="G432" i="7"/>
  <c r="N432" i="7"/>
  <c r="O432" i="7"/>
  <c r="C433" i="7"/>
  <c r="D433" i="7"/>
  <c r="E433" i="7"/>
  <c r="F433" i="7"/>
  <c r="G433" i="7"/>
  <c r="N433" i="7"/>
  <c r="O433" i="7"/>
  <c r="C434" i="7"/>
  <c r="D434" i="7"/>
  <c r="E434" i="7"/>
  <c r="F434" i="7"/>
  <c r="G434" i="7"/>
  <c r="N434" i="7"/>
  <c r="O434" i="7"/>
  <c r="C435" i="7"/>
  <c r="D435" i="7"/>
  <c r="E435" i="7"/>
  <c r="F435" i="7"/>
  <c r="G435" i="7"/>
  <c r="N435" i="7"/>
  <c r="O435" i="7"/>
  <c r="C436" i="7"/>
  <c r="D436" i="7"/>
  <c r="E436" i="7"/>
  <c r="F436" i="7"/>
  <c r="G436" i="7"/>
  <c r="N436" i="7"/>
  <c r="O436" i="7"/>
  <c r="C261" i="7"/>
  <c r="D261" i="7"/>
  <c r="E261" i="7"/>
  <c r="F261" i="7"/>
  <c r="G261" i="7"/>
  <c r="N261" i="7"/>
  <c r="O261" i="7"/>
  <c r="C262" i="7"/>
  <c r="D262" i="7"/>
  <c r="E262" i="7"/>
  <c r="F262" i="7"/>
  <c r="G262" i="7"/>
  <c r="N262" i="7"/>
  <c r="O262" i="7"/>
  <c r="C263" i="7"/>
  <c r="D263" i="7"/>
  <c r="E263" i="7"/>
  <c r="F263" i="7"/>
  <c r="G263" i="7"/>
  <c r="N263" i="7"/>
  <c r="O263" i="7"/>
  <c r="C264" i="7"/>
  <c r="D264" i="7"/>
  <c r="E264" i="7"/>
  <c r="F264" i="7"/>
  <c r="G264" i="7"/>
  <c r="N264" i="7"/>
  <c r="O264" i="7"/>
  <c r="C265" i="7"/>
  <c r="D265" i="7"/>
  <c r="E265" i="7"/>
  <c r="F265" i="7"/>
  <c r="G265" i="7"/>
  <c r="N265" i="7"/>
  <c r="O265" i="7"/>
  <c r="C266" i="7"/>
  <c r="D266" i="7"/>
  <c r="E266" i="7"/>
  <c r="F266" i="7"/>
  <c r="G266" i="7"/>
  <c r="N266" i="7"/>
  <c r="O266" i="7"/>
  <c r="C267" i="7"/>
  <c r="D267" i="7"/>
  <c r="E267" i="7"/>
  <c r="F267" i="7"/>
  <c r="G267" i="7"/>
  <c r="N267" i="7"/>
  <c r="O267" i="7"/>
  <c r="C268" i="7"/>
  <c r="D268" i="7"/>
  <c r="E268" i="7"/>
  <c r="F268" i="7"/>
  <c r="G268" i="7"/>
  <c r="N268" i="7"/>
  <c r="O268" i="7"/>
  <c r="C269" i="7"/>
  <c r="D269" i="7"/>
  <c r="E269" i="7"/>
  <c r="F269" i="7"/>
  <c r="G269" i="7"/>
  <c r="N269" i="7"/>
  <c r="O269" i="7"/>
  <c r="C270" i="7"/>
  <c r="D270" i="7"/>
  <c r="E270" i="7"/>
  <c r="F270" i="7"/>
  <c r="G270" i="7"/>
  <c r="N270" i="7"/>
  <c r="O270" i="7"/>
  <c r="C271" i="7"/>
  <c r="D271" i="7"/>
  <c r="E271" i="7"/>
  <c r="F271" i="7"/>
  <c r="G271" i="7"/>
  <c r="N271" i="7"/>
  <c r="O271" i="7"/>
  <c r="C272" i="7"/>
  <c r="D272" i="7"/>
  <c r="E272" i="7"/>
  <c r="F272" i="7"/>
  <c r="G272" i="7"/>
  <c r="N272" i="7"/>
  <c r="O272" i="7"/>
  <c r="C273" i="7"/>
  <c r="D273" i="7"/>
  <c r="E273" i="7"/>
  <c r="F273" i="7"/>
  <c r="G273" i="7"/>
  <c r="N273" i="7"/>
  <c r="O273" i="7"/>
  <c r="C274" i="7"/>
  <c r="D274" i="7"/>
  <c r="E274" i="7"/>
  <c r="F274" i="7"/>
  <c r="G274" i="7"/>
  <c r="N274" i="7"/>
  <c r="O274" i="7"/>
  <c r="C275" i="7"/>
  <c r="D275" i="7"/>
  <c r="E275" i="7"/>
  <c r="F275" i="7"/>
  <c r="G275" i="7"/>
  <c r="N275" i="7"/>
  <c r="O275" i="7"/>
  <c r="C276" i="7"/>
  <c r="D276" i="7"/>
  <c r="E276" i="7"/>
  <c r="F276" i="7"/>
  <c r="G276" i="7"/>
  <c r="N276" i="7"/>
  <c r="O276" i="7"/>
  <c r="C277" i="7"/>
  <c r="D277" i="7"/>
  <c r="E277" i="7"/>
  <c r="F277" i="7"/>
  <c r="G277" i="7"/>
  <c r="N277" i="7"/>
  <c r="O277" i="7"/>
  <c r="C278" i="7"/>
  <c r="D278" i="7"/>
  <c r="E278" i="7"/>
  <c r="F278" i="7"/>
  <c r="G278" i="7"/>
  <c r="N278" i="7"/>
  <c r="O278" i="7"/>
  <c r="C279" i="7"/>
  <c r="D279" i="7"/>
  <c r="E279" i="7"/>
  <c r="F279" i="7"/>
  <c r="G279" i="7"/>
  <c r="N279" i="7"/>
  <c r="O279" i="7"/>
  <c r="C280" i="7"/>
  <c r="D280" i="7"/>
  <c r="E280" i="7"/>
  <c r="F280" i="7"/>
  <c r="G280" i="7"/>
  <c r="N280" i="7"/>
  <c r="O280" i="7"/>
  <c r="C281" i="7"/>
  <c r="D281" i="7"/>
  <c r="E281" i="7"/>
  <c r="F281" i="7"/>
  <c r="G281" i="7"/>
  <c r="N281" i="7"/>
  <c r="O281" i="7"/>
  <c r="C282" i="7"/>
  <c r="D282" i="7"/>
  <c r="E282" i="7"/>
  <c r="F282" i="7"/>
  <c r="G282" i="7"/>
  <c r="N282" i="7"/>
  <c r="O282" i="7"/>
  <c r="C283" i="7"/>
  <c r="D283" i="7"/>
  <c r="E283" i="7"/>
  <c r="F283" i="7"/>
  <c r="G283" i="7"/>
  <c r="N283" i="7"/>
  <c r="O283" i="7"/>
  <c r="C284" i="7"/>
  <c r="D284" i="7"/>
  <c r="E284" i="7"/>
  <c r="F284" i="7"/>
  <c r="G284" i="7"/>
  <c r="N284" i="7"/>
  <c r="O284" i="7"/>
  <c r="C285" i="7"/>
  <c r="D285" i="7"/>
  <c r="E285" i="7"/>
  <c r="F285" i="7"/>
  <c r="G285" i="7"/>
  <c r="N285" i="7"/>
  <c r="O285" i="7"/>
  <c r="C286" i="7"/>
  <c r="D286" i="7"/>
  <c r="E286" i="7"/>
  <c r="F286" i="7"/>
  <c r="G286" i="7"/>
  <c r="N286" i="7"/>
  <c r="O286" i="7"/>
  <c r="C287" i="7"/>
  <c r="D287" i="7"/>
  <c r="E287" i="7"/>
  <c r="F287" i="7"/>
  <c r="G287" i="7"/>
  <c r="N287" i="7"/>
  <c r="O287" i="7"/>
  <c r="C288" i="7"/>
  <c r="D288" i="7"/>
  <c r="E288" i="7"/>
  <c r="F288" i="7"/>
  <c r="G288" i="7"/>
  <c r="N288" i="7"/>
  <c r="O288" i="7"/>
  <c r="C289" i="7"/>
  <c r="D289" i="7"/>
  <c r="E289" i="7"/>
  <c r="F289" i="7"/>
  <c r="G289" i="7"/>
  <c r="N289" i="7"/>
  <c r="O289" i="7"/>
  <c r="C290" i="7"/>
  <c r="D290" i="7"/>
  <c r="E290" i="7"/>
  <c r="F290" i="7"/>
  <c r="G290" i="7"/>
  <c r="N290" i="7"/>
  <c r="O290" i="7"/>
  <c r="C291" i="7"/>
  <c r="D291" i="7"/>
  <c r="E291" i="7"/>
  <c r="F291" i="7"/>
  <c r="G291" i="7"/>
  <c r="N291" i="7"/>
  <c r="O291" i="7"/>
  <c r="C292" i="7"/>
  <c r="D292" i="7"/>
  <c r="E292" i="7"/>
  <c r="F292" i="7"/>
  <c r="G292" i="7"/>
  <c r="N292" i="7"/>
  <c r="O292" i="7"/>
  <c r="C293" i="7"/>
  <c r="D293" i="7"/>
  <c r="E293" i="7"/>
  <c r="F293" i="7"/>
  <c r="G293" i="7"/>
  <c r="N293" i="7"/>
  <c r="O293" i="7"/>
  <c r="C294" i="7"/>
  <c r="D294" i="7"/>
  <c r="E294" i="7"/>
  <c r="F294" i="7"/>
  <c r="G294" i="7"/>
  <c r="N294" i="7"/>
  <c r="O294" i="7"/>
  <c r="C295" i="7"/>
  <c r="D295" i="7"/>
  <c r="E295" i="7"/>
  <c r="F295" i="7"/>
  <c r="G295" i="7"/>
  <c r="N295" i="7"/>
  <c r="O295" i="7"/>
  <c r="C296" i="7"/>
  <c r="D296" i="7"/>
  <c r="E296" i="7"/>
  <c r="F296" i="7"/>
  <c r="G296" i="7"/>
  <c r="N296" i="7"/>
  <c r="O296" i="7"/>
  <c r="C297" i="7"/>
  <c r="D297" i="7"/>
  <c r="E297" i="7"/>
  <c r="F297" i="7"/>
  <c r="G297" i="7"/>
  <c r="N297" i="7"/>
  <c r="O297" i="7"/>
  <c r="C298" i="7"/>
  <c r="D298" i="7"/>
  <c r="E298" i="7"/>
  <c r="F298" i="7"/>
  <c r="G298" i="7"/>
  <c r="N298" i="7"/>
  <c r="O298" i="7"/>
  <c r="C299" i="7"/>
  <c r="D299" i="7"/>
  <c r="E299" i="7"/>
  <c r="F299" i="7"/>
  <c r="G299" i="7"/>
  <c r="N299" i="7"/>
  <c r="O299" i="7"/>
  <c r="C300" i="7"/>
  <c r="D300" i="7"/>
  <c r="E300" i="7"/>
  <c r="F300" i="7"/>
  <c r="G300" i="7"/>
  <c r="N300" i="7"/>
  <c r="O300" i="7"/>
  <c r="C301" i="7"/>
  <c r="D301" i="7"/>
  <c r="E301" i="7"/>
  <c r="F301" i="7"/>
  <c r="G301" i="7"/>
  <c r="N301" i="7"/>
  <c r="O301" i="7"/>
  <c r="C302" i="7"/>
  <c r="D302" i="7"/>
  <c r="E302" i="7"/>
  <c r="F302" i="7"/>
  <c r="G302" i="7"/>
  <c r="N302" i="7"/>
  <c r="O302" i="7"/>
  <c r="C303" i="7"/>
  <c r="D303" i="7"/>
  <c r="E303" i="7"/>
  <c r="F303" i="7"/>
  <c r="G303" i="7"/>
  <c r="N303" i="7"/>
  <c r="O303" i="7"/>
  <c r="C304" i="7"/>
  <c r="D304" i="7"/>
  <c r="E304" i="7"/>
  <c r="F304" i="7"/>
  <c r="G304" i="7"/>
  <c r="N304" i="7"/>
  <c r="O304" i="7"/>
  <c r="C305" i="7"/>
  <c r="D305" i="7"/>
  <c r="E305" i="7"/>
  <c r="F305" i="7"/>
  <c r="G305" i="7"/>
  <c r="N305" i="7"/>
  <c r="O305" i="7"/>
  <c r="C306" i="7"/>
  <c r="D306" i="7"/>
  <c r="E306" i="7"/>
  <c r="F306" i="7"/>
  <c r="G306" i="7"/>
  <c r="N306" i="7"/>
  <c r="O306" i="7"/>
  <c r="C307" i="7"/>
  <c r="D307" i="7"/>
  <c r="E307" i="7"/>
  <c r="F307" i="7"/>
  <c r="G307" i="7"/>
  <c r="N307" i="7"/>
  <c r="O307" i="7"/>
  <c r="C308" i="7"/>
  <c r="D308" i="7"/>
  <c r="E308" i="7"/>
  <c r="F308" i="7"/>
  <c r="G308" i="7"/>
  <c r="N308" i="7"/>
  <c r="O308" i="7"/>
  <c r="C309" i="7"/>
  <c r="D309" i="7"/>
  <c r="E309" i="7"/>
  <c r="F309" i="7"/>
  <c r="G309" i="7"/>
  <c r="N309" i="7"/>
  <c r="O309" i="7"/>
  <c r="C310" i="7"/>
  <c r="D310" i="7"/>
  <c r="E310" i="7"/>
  <c r="F310" i="7"/>
  <c r="G310" i="7"/>
  <c r="N310" i="7"/>
  <c r="O310" i="7"/>
  <c r="C311" i="7"/>
  <c r="D311" i="7"/>
  <c r="E311" i="7"/>
  <c r="F311" i="7"/>
  <c r="G311" i="7"/>
  <c r="N311" i="7"/>
  <c r="O311" i="7"/>
  <c r="C312" i="7"/>
  <c r="D312" i="7"/>
  <c r="E312" i="7"/>
  <c r="F312" i="7"/>
  <c r="G312" i="7"/>
  <c r="N312" i="7"/>
  <c r="O312" i="7"/>
  <c r="C313" i="7"/>
  <c r="D313" i="7"/>
  <c r="E313" i="7"/>
  <c r="F313" i="7"/>
  <c r="G313" i="7"/>
  <c r="N313" i="7"/>
  <c r="O313" i="7"/>
  <c r="C314" i="7"/>
  <c r="D314" i="7"/>
  <c r="E314" i="7"/>
  <c r="F314" i="7"/>
  <c r="G314" i="7"/>
  <c r="N314" i="7"/>
  <c r="O314" i="7"/>
  <c r="C315" i="7"/>
  <c r="D315" i="7"/>
  <c r="E315" i="7"/>
  <c r="F315" i="7"/>
  <c r="G315" i="7"/>
  <c r="N315" i="7"/>
  <c r="O315" i="7"/>
  <c r="C316" i="7"/>
  <c r="D316" i="7"/>
  <c r="E316" i="7"/>
  <c r="F316" i="7"/>
  <c r="G316" i="7"/>
  <c r="N316" i="7"/>
  <c r="O316" i="7"/>
  <c r="C317" i="7"/>
  <c r="D317" i="7"/>
  <c r="E317" i="7"/>
  <c r="F317" i="7"/>
  <c r="G317" i="7"/>
  <c r="N317" i="7"/>
  <c r="O317" i="7"/>
  <c r="C318" i="7"/>
  <c r="D318" i="7"/>
  <c r="E318" i="7"/>
  <c r="F318" i="7"/>
  <c r="G318" i="7"/>
  <c r="N318" i="7"/>
  <c r="O318" i="7"/>
  <c r="C319" i="7"/>
  <c r="D319" i="7"/>
  <c r="E319" i="7"/>
  <c r="F319" i="7"/>
  <c r="G319" i="7"/>
  <c r="N319" i="7"/>
  <c r="O319" i="7"/>
  <c r="C320" i="7"/>
  <c r="D320" i="7"/>
  <c r="E320" i="7"/>
  <c r="F320" i="7"/>
  <c r="G320" i="7"/>
  <c r="N320" i="7"/>
  <c r="O320" i="7"/>
  <c r="C321" i="7"/>
  <c r="D321" i="7"/>
  <c r="E321" i="7"/>
  <c r="F321" i="7"/>
  <c r="G321" i="7"/>
  <c r="N321" i="7"/>
  <c r="O321" i="7"/>
  <c r="C322" i="7"/>
  <c r="D322" i="7"/>
  <c r="E322" i="7"/>
  <c r="F322" i="7"/>
  <c r="G322" i="7"/>
  <c r="N322" i="7"/>
  <c r="O322" i="7"/>
  <c r="C323" i="7"/>
  <c r="D323" i="7"/>
  <c r="E323" i="7"/>
  <c r="F323" i="7"/>
  <c r="G323" i="7"/>
  <c r="N323" i="7"/>
  <c r="O323" i="7"/>
  <c r="C151" i="7"/>
  <c r="D151" i="7"/>
  <c r="E151" i="7"/>
  <c r="F151" i="7"/>
  <c r="G151" i="7"/>
  <c r="N151" i="7"/>
  <c r="O151" i="7"/>
  <c r="C152" i="7"/>
  <c r="D152" i="7"/>
  <c r="E152" i="7"/>
  <c r="F152" i="7"/>
  <c r="G152" i="7"/>
  <c r="N152" i="7"/>
  <c r="O152" i="7"/>
  <c r="C153" i="7"/>
  <c r="D153" i="7"/>
  <c r="E153" i="7"/>
  <c r="F153" i="7"/>
  <c r="G153" i="7"/>
  <c r="N153" i="7"/>
  <c r="O153" i="7"/>
  <c r="C154" i="7"/>
  <c r="D154" i="7"/>
  <c r="E154" i="7"/>
  <c r="F154" i="7"/>
  <c r="G154" i="7"/>
  <c r="N154" i="7"/>
  <c r="O154" i="7"/>
  <c r="C155" i="7"/>
  <c r="D155" i="7"/>
  <c r="E155" i="7"/>
  <c r="F155" i="7"/>
  <c r="G155" i="7"/>
  <c r="N155" i="7"/>
  <c r="O155" i="7"/>
  <c r="C156" i="7"/>
  <c r="D156" i="7"/>
  <c r="E156" i="7"/>
  <c r="F156" i="7"/>
  <c r="G156" i="7"/>
  <c r="N156" i="7"/>
  <c r="O156" i="7"/>
  <c r="C157" i="7"/>
  <c r="D157" i="7"/>
  <c r="E157" i="7"/>
  <c r="F157" i="7"/>
  <c r="G157" i="7"/>
  <c r="N157" i="7"/>
  <c r="O157" i="7"/>
  <c r="C158" i="7"/>
  <c r="D158" i="7"/>
  <c r="E158" i="7"/>
  <c r="F158" i="7"/>
  <c r="G158" i="7"/>
  <c r="N158" i="7"/>
  <c r="O158" i="7"/>
  <c r="C159" i="7"/>
  <c r="D159" i="7"/>
  <c r="E159" i="7"/>
  <c r="F159" i="7"/>
  <c r="G159" i="7"/>
  <c r="N159" i="7"/>
  <c r="O159" i="7"/>
  <c r="C160" i="7"/>
  <c r="D160" i="7"/>
  <c r="E160" i="7"/>
  <c r="F160" i="7"/>
  <c r="G160" i="7"/>
  <c r="N160" i="7"/>
  <c r="O160" i="7"/>
  <c r="C161" i="7"/>
  <c r="D161" i="7"/>
  <c r="E161" i="7"/>
  <c r="F161" i="7"/>
  <c r="G161" i="7"/>
  <c r="N161" i="7"/>
  <c r="O161" i="7"/>
  <c r="C162" i="7"/>
  <c r="D162" i="7"/>
  <c r="E162" i="7"/>
  <c r="F162" i="7"/>
  <c r="G162" i="7"/>
  <c r="N162" i="7"/>
  <c r="O162" i="7"/>
  <c r="C163" i="7"/>
  <c r="D163" i="7"/>
  <c r="E163" i="7"/>
  <c r="F163" i="7"/>
  <c r="G163" i="7"/>
  <c r="N163" i="7"/>
  <c r="O163" i="7"/>
  <c r="C164" i="7"/>
  <c r="D164" i="7"/>
  <c r="E164" i="7"/>
  <c r="F164" i="7"/>
  <c r="G164" i="7"/>
  <c r="N164" i="7"/>
  <c r="O164" i="7"/>
  <c r="C165" i="7"/>
  <c r="D165" i="7"/>
  <c r="E165" i="7"/>
  <c r="F165" i="7"/>
  <c r="G165" i="7"/>
  <c r="N165" i="7"/>
  <c r="O165" i="7"/>
  <c r="C166" i="7"/>
  <c r="D166" i="7"/>
  <c r="E166" i="7"/>
  <c r="F166" i="7"/>
  <c r="G166" i="7"/>
  <c r="N166" i="7"/>
  <c r="O166" i="7"/>
  <c r="C167" i="7"/>
  <c r="D167" i="7"/>
  <c r="E167" i="7"/>
  <c r="F167" i="7"/>
  <c r="G167" i="7"/>
  <c r="N167" i="7"/>
  <c r="O167" i="7"/>
  <c r="C168" i="7"/>
  <c r="D168" i="7"/>
  <c r="E168" i="7"/>
  <c r="F168" i="7"/>
  <c r="G168" i="7"/>
  <c r="N168" i="7"/>
  <c r="O168" i="7"/>
  <c r="C169" i="7"/>
  <c r="D169" i="7"/>
  <c r="E169" i="7"/>
  <c r="F169" i="7"/>
  <c r="G169" i="7"/>
  <c r="N169" i="7"/>
  <c r="O169" i="7"/>
  <c r="C170" i="7"/>
  <c r="D170" i="7"/>
  <c r="E170" i="7"/>
  <c r="F170" i="7"/>
  <c r="G170" i="7"/>
  <c r="N170" i="7"/>
  <c r="O170" i="7"/>
  <c r="C171" i="7"/>
  <c r="D171" i="7"/>
  <c r="E171" i="7"/>
  <c r="F171" i="7"/>
  <c r="G171" i="7"/>
  <c r="N171" i="7"/>
  <c r="O171" i="7"/>
  <c r="C172" i="7"/>
  <c r="D172" i="7"/>
  <c r="E172" i="7"/>
  <c r="F172" i="7"/>
  <c r="G172" i="7"/>
  <c r="N172" i="7"/>
  <c r="O172" i="7"/>
  <c r="C173" i="7"/>
  <c r="D173" i="7"/>
  <c r="E173" i="7"/>
  <c r="F173" i="7"/>
  <c r="G173" i="7"/>
  <c r="N173" i="7"/>
  <c r="O173" i="7"/>
  <c r="C174" i="7"/>
  <c r="D174" i="7"/>
  <c r="E174" i="7"/>
  <c r="F174" i="7"/>
  <c r="G174" i="7"/>
  <c r="N174" i="7"/>
  <c r="O174" i="7"/>
  <c r="C175" i="7"/>
  <c r="D175" i="7"/>
  <c r="E175" i="7"/>
  <c r="F175" i="7"/>
  <c r="G175" i="7"/>
  <c r="N175" i="7"/>
  <c r="O175" i="7"/>
  <c r="C176" i="7"/>
  <c r="D176" i="7"/>
  <c r="E176" i="7"/>
  <c r="F176" i="7"/>
  <c r="G176" i="7"/>
  <c r="N176" i="7"/>
  <c r="O176" i="7"/>
  <c r="C177" i="7"/>
  <c r="D177" i="7"/>
  <c r="E177" i="7"/>
  <c r="F177" i="7"/>
  <c r="G177" i="7"/>
  <c r="N177" i="7"/>
  <c r="O177" i="7"/>
  <c r="C178" i="7"/>
  <c r="D178" i="7"/>
  <c r="E178" i="7"/>
  <c r="F178" i="7"/>
  <c r="G178" i="7"/>
  <c r="N178" i="7"/>
  <c r="O178" i="7"/>
  <c r="C179" i="7"/>
  <c r="D179" i="7"/>
  <c r="E179" i="7"/>
  <c r="F179" i="7"/>
  <c r="G179" i="7"/>
  <c r="N179" i="7"/>
  <c r="O179" i="7"/>
  <c r="C180" i="7"/>
  <c r="D180" i="7"/>
  <c r="E180" i="7"/>
  <c r="F180" i="7"/>
  <c r="G180" i="7"/>
  <c r="N180" i="7"/>
  <c r="O180" i="7"/>
  <c r="C181" i="7"/>
  <c r="D181" i="7"/>
  <c r="E181" i="7"/>
  <c r="F181" i="7"/>
  <c r="G181" i="7"/>
  <c r="N181" i="7"/>
  <c r="O181" i="7"/>
  <c r="C182" i="7"/>
  <c r="D182" i="7"/>
  <c r="E182" i="7"/>
  <c r="F182" i="7"/>
  <c r="G182" i="7"/>
  <c r="N182" i="7"/>
  <c r="O182" i="7"/>
  <c r="C183" i="7"/>
  <c r="D183" i="7"/>
  <c r="E183" i="7"/>
  <c r="F183" i="7"/>
  <c r="G183" i="7"/>
  <c r="N183" i="7"/>
  <c r="O183" i="7"/>
  <c r="C184" i="7"/>
  <c r="D184" i="7"/>
  <c r="E184" i="7"/>
  <c r="F184" i="7"/>
  <c r="G184" i="7"/>
  <c r="N184" i="7"/>
  <c r="O184" i="7"/>
  <c r="C185" i="7"/>
  <c r="D185" i="7"/>
  <c r="E185" i="7"/>
  <c r="F185" i="7"/>
  <c r="G185" i="7"/>
  <c r="N185" i="7"/>
  <c r="O185" i="7"/>
  <c r="C186" i="7"/>
  <c r="D186" i="7"/>
  <c r="E186" i="7"/>
  <c r="F186" i="7"/>
  <c r="G186" i="7"/>
  <c r="N186" i="7"/>
  <c r="O186" i="7"/>
  <c r="C187" i="7"/>
  <c r="D187" i="7"/>
  <c r="E187" i="7"/>
  <c r="F187" i="7"/>
  <c r="G187" i="7"/>
  <c r="N187" i="7"/>
  <c r="O187" i="7"/>
  <c r="C188" i="7"/>
  <c r="D188" i="7"/>
  <c r="E188" i="7"/>
  <c r="F188" i="7"/>
  <c r="G188" i="7"/>
  <c r="N188" i="7"/>
  <c r="O188" i="7"/>
  <c r="C189" i="7"/>
  <c r="D189" i="7"/>
  <c r="E189" i="7"/>
  <c r="F189" i="7"/>
  <c r="G189" i="7"/>
  <c r="N189" i="7"/>
  <c r="O189" i="7"/>
  <c r="C190" i="7"/>
  <c r="D190" i="7"/>
  <c r="E190" i="7"/>
  <c r="F190" i="7"/>
  <c r="G190" i="7"/>
  <c r="N190" i="7"/>
  <c r="O190" i="7"/>
  <c r="C191" i="7"/>
  <c r="D191" i="7"/>
  <c r="E191" i="7"/>
  <c r="F191" i="7"/>
  <c r="G191" i="7"/>
  <c r="N191" i="7"/>
  <c r="O191" i="7"/>
  <c r="C192" i="7"/>
  <c r="D192" i="7"/>
  <c r="E192" i="7"/>
  <c r="F192" i="7"/>
  <c r="G192" i="7"/>
  <c r="N192" i="7"/>
  <c r="O192" i="7"/>
  <c r="C193" i="7"/>
  <c r="D193" i="7"/>
  <c r="E193" i="7"/>
  <c r="F193" i="7"/>
  <c r="G193" i="7"/>
  <c r="N193" i="7"/>
  <c r="O193" i="7"/>
  <c r="C194" i="7"/>
  <c r="D194" i="7"/>
  <c r="E194" i="7"/>
  <c r="F194" i="7"/>
  <c r="G194" i="7"/>
  <c r="N194" i="7"/>
  <c r="O194" i="7"/>
  <c r="C195" i="7"/>
  <c r="D195" i="7"/>
  <c r="E195" i="7"/>
  <c r="F195" i="7"/>
  <c r="G195" i="7"/>
  <c r="N195" i="7"/>
  <c r="O195" i="7"/>
  <c r="C196" i="7"/>
  <c r="D196" i="7"/>
  <c r="E196" i="7"/>
  <c r="F196" i="7"/>
  <c r="G196" i="7"/>
  <c r="N196" i="7"/>
  <c r="O196" i="7"/>
  <c r="C197" i="7"/>
  <c r="D197" i="7"/>
  <c r="E197" i="7"/>
  <c r="F197" i="7"/>
  <c r="G197" i="7"/>
  <c r="N197" i="7"/>
  <c r="O197" i="7"/>
  <c r="C198" i="7"/>
  <c r="D198" i="7"/>
  <c r="E198" i="7"/>
  <c r="F198" i="7"/>
  <c r="G198" i="7"/>
  <c r="N198" i="7"/>
  <c r="O198" i="7"/>
  <c r="C199" i="7"/>
  <c r="D199" i="7"/>
  <c r="E199" i="7"/>
  <c r="F199" i="7"/>
  <c r="G199" i="7"/>
  <c r="N199" i="7"/>
  <c r="O199" i="7"/>
  <c r="C200" i="7"/>
  <c r="D200" i="7"/>
  <c r="E200" i="7"/>
  <c r="F200" i="7"/>
  <c r="G200" i="7"/>
  <c r="N200" i="7"/>
  <c r="O200" i="7"/>
  <c r="C201" i="7"/>
  <c r="D201" i="7"/>
  <c r="E201" i="7"/>
  <c r="F201" i="7"/>
  <c r="G201" i="7"/>
  <c r="N201" i="7"/>
  <c r="O201" i="7"/>
  <c r="C202" i="7"/>
  <c r="D202" i="7"/>
  <c r="E202" i="7"/>
  <c r="F202" i="7"/>
  <c r="G202" i="7"/>
  <c r="N202" i="7"/>
  <c r="O202" i="7"/>
  <c r="C203" i="7"/>
  <c r="D203" i="7"/>
  <c r="E203" i="7"/>
  <c r="F203" i="7"/>
  <c r="G203" i="7"/>
  <c r="N203" i="7"/>
  <c r="O203" i="7"/>
  <c r="C204" i="7"/>
  <c r="D204" i="7"/>
  <c r="E204" i="7"/>
  <c r="F204" i="7"/>
  <c r="G204" i="7"/>
  <c r="N204" i="7"/>
  <c r="O204" i="7"/>
  <c r="C205" i="7"/>
  <c r="D205" i="7"/>
  <c r="E205" i="7"/>
  <c r="F205" i="7"/>
  <c r="G205" i="7"/>
  <c r="N205" i="7"/>
  <c r="O205" i="7"/>
  <c r="C206" i="7"/>
  <c r="D206" i="7"/>
  <c r="E206" i="7"/>
  <c r="F206" i="7"/>
  <c r="G206" i="7"/>
  <c r="N206" i="7"/>
  <c r="O206" i="7"/>
  <c r="C207" i="7"/>
  <c r="D207" i="7"/>
  <c r="E207" i="7"/>
  <c r="F207" i="7"/>
  <c r="G207" i="7"/>
  <c r="N207" i="7"/>
  <c r="O207" i="7"/>
  <c r="C208" i="7"/>
  <c r="D208" i="7"/>
  <c r="E208" i="7"/>
  <c r="F208" i="7"/>
  <c r="G208" i="7"/>
  <c r="N208" i="7"/>
  <c r="O208" i="7"/>
  <c r="C209" i="7"/>
  <c r="D209" i="7"/>
  <c r="E209" i="7"/>
  <c r="F209" i="7"/>
  <c r="G209" i="7"/>
  <c r="N209" i="7"/>
  <c r="O209" i="7"/>
  <c r="C210" i="7"/>
  <c r="D210" i="7"/>
  <c r="E210" i="7"/>
  <c r="F210" i="7"/>
  <c r="G210" i="7"/>
  <c r="N210" i="7"/>
  <c r="O210" i="7"/>
  <c r="C211" i="7"/>
  <c r="D211" i="7"/>
  <c r="E211" i="7"/>
  <c r="F211" i="7"/>
  <c r="G211" i="7"/>
  <c r="N211" i="7"/>
  <c r="O211" i="7"/>
  <c r="C212" i="7"/>
  <c r="D212" i="7"/>
  <c r="E212" i="7"/>
  <c r="F212" i="7"/>
  <c r="G212" i="7"/>
  <c r="N212" i="7"/>
  <c r="O212" i="7"/>
  <c r="C213" i="7"/>
  <c r="D213" i="7"/>
  <c r="E213" i="7"/>
  <c r="F213" i="7"/>
  <c r="G213" i="7"/>
  <c r="N213" i="7"/>
  <c r="O213" i="7"/>
  <c r="C214" i="7"/>
  <c r="D214" i="7"/>
  <c r="E214" i="7"/>
  <c r="F214" i="7"/>
  <c r="G214" i="7"/>
  <c r="N214" i="7"/>
  <c r="O214" i="7"/>
  <c r="C215" i="7"/>
  <c r="D215" i="7"/>
  <c r="E215" i="7"/>
  <c r="F215" i="7"/>
  <c r="G215" i="7"/>
  <c r="N215" i="7"/>
  <c r="O215" i="7"/>
  <c r="C216" i="7"/>
  <c r="D216" i="7"/>
  <c r="E216" i="7"/>
  <c r="F216" i="7"/>
  <c r="G216" i="7"/>
  <c r="N216" i="7"/>
  <c r="O216" i="7"/>
  <c r="C217" i="7"/>
  <c r="D217" i="7"/>
  <c r="E217" i="7"/>
  <c r="F217" i="7"/>
  <c r="G217" i="7"/>
  <c r="N217" i="7"/>
  <c r="O217" i="7"/>
  <c r="C218" i="7"/>
  <c r="D218" i="7"/>
  <c r="E218" i="7"/>
  <c r="F218" i="7"/>
  <c r="G218" i="7"/>
  <c r="N218" i="7"/>
  <c r="O218" i="7"/>
  <c r="C219" i="7"/>
  <c r="D219" i="7"/>
  <c r="E219" i="7"/>
  <c r="F219" i="7"/>
  <c r="G219" i="7"/>
  <c r="N219" i="7"/>
  <c r="O219" i="7"/>
  <c r="C45" i="7"/>
  <c r="D45" i="7"/>
  <c r="E45" i="7"/>
  <c r="F45" i="7"/>
  <c r="G45" i="7"/>
  <c r="N45" i="7"/>
  <c r="O45" i="7"/>
  <c r="C46" i="7"/>
  <c r="D46" i="7"/>
  <c r="E46" i="7"/>
  <c r="F46" i="7"/>
  <c r="G46" i="7"/>
  <c r="N46" i="7"/>
  <c r="O46" i="7"/>
  <c r="C47" i="7"/>
  <c r="D47" i="7"/>
  <c r="E47" i="7"/>
  <c r="F47" i="7"/>
  <c r="G47" i="7"/>
  <c r="N47" i="7"/>
  <c r="O47" i="7"/>
  <c r="C48" i="7"/>
  <c r="D48" i="7"/>
  <c r="E48" i="7"/>
  <c r="F48" i="7"/>
  <c r="G48" i="7"/>
  <c r="N48" i="7"/>
  <c r="O48" i="7"/>
  <c r="C49" i="7"/>
  <c r="D49" i="7"/>
  <c r="E49" i="7"/>
  <c r="F49" i="7"/>
  <c r="G49" i="7"/>
  <c r="N49" i="7"/>
  <c r="O49" i="7"/>
  <c r="C50" i="7"/>
  <c r="D50" i="7"/>
  <c r="E50" i="7"/>
  <c r="F50" i="7"/>
  <c r="G50" i="7"/>
  <c r="N50" i="7"/>
  <c r="O50" i="7"/>
  <c r="C51" i="7"/>
  <c r="D51" i="7"/>
  <c r="E51" i="7"/>
  <c r="F51" i="7"/>
  <c r="G51" i="7"/>
  <c r="N51" i="7"/>
  <c r="O51" i="7"/>
  <c r="C52" i="7"/>
  <c r="D52" i="7"/>
  <c r="E52" i="7"/>
  <c r="F52" i="7"/>
  <c r="G52" i="7"/>
  <c r="N52" i="7"/>
  <c r="O52" i="7"/>
  <c r="C53" i="7"/>
  <c r="D53" i="7"/>
  <c r="E53" i="7"/>
  <c r="F53" i="7"/>
  <c r="G53" i="7"/>
  <c r="N53" i="7"/>
  <c r="O53" i="7"/>
  <c r="C54" i="7"/>
  <c r="D54" i="7"/>
  <c r="E54" i="7"/>
  <c r="F54" i="7"/>
  <c r="G54" i="7"/>
  <c r="N54" i="7"/>
  <c r="O54" i="7"/>
  <c r="C55" i="7"/>
  <c r="D55" i="7"/>
  <c r="E55" i="7"/>
  <c r="F55" i="7"/>
  <c r="G55" i="7"/>
  <c r="N55" i="7"/>
  <c r="O55" i="7"/>
  <c r="C56" i="7"/>
  <c r="D56" i="7"/>
  <c r="E56" i="7"/>
  <c r="F56" i="7"/>
  <c r="G56" i="7"/>
  <c r="N56" i="7"/>
  <c r="O56" i="7"/>
  <c r="C57" i="7"/>
  <c r="D57" i="7"/>
  <c r="E57" i="7"/>
  <c r="F57" i="7"/>
  <c r="G57" i="7"/>
  <c r="N57" i="7"/>
  <c r="O57" i="7"/>
  <c r="C58" i="7"/>
  <c r="D58" i="7"/>
  <c r="E58" i="7"/>
  <c r="F58" i="7"/>
  <c r="G58" i="7"/>
  <c r="N58" i="7"/>
  <c r="O58" i="7"/>
  <c r="C59" i="7"/>
  <c r="D59" i="7"/>
  <c r="E59" i="7"/>
  <c r="F59" i="7"/>
  <c r="G59" i="7"/>
  <c r="N59" i="7"/>
  <c r="O59" i="7"/>
  <c r="C60" i="7"/>
  <c r="D60" i="7"/>
  <c r="E60" i="7"/>
  <c r="F60" i="7"/>
  <c r="G60" i="7"/>
  <c r="N60" i="7"/>
  <c r="O60" i="7"/>
  <c r="C61" i="7"/>
  <c r="D61" i="7"/>
  <c r="E61" i="7"/>
  <c r="F61" i="7"/>
  <c r="G61" i="7"/>
  <c r="N61" i="7"/>
  <c r="O61" i="7"/>
  <c r="C62" i="7"/>
  <c r="D62" i="7"/>
  <c r="E62" i="7"/>
  <c r="F62" i="7"/>
  <c r="G62" i="7"/>
  <c r="N62" i="7"/>
  <c r="O62" i="7"/>
  <c r="C63" i="7"/>
  <c r="D63" i="7"/>
  <c r="E63" i="7"/>
  <c r="F63" i="7"/>
  <c r="G63" i="7"/>
  <c r="N63" i="7"/>
  <c r="O63" i="7"/>
  <c r="C64" i="7"/>
  <c r="D64" i="7"/>
  <c r="E64" i="7"/>
  <c r="F64" i="7"/>
  <c r="G64" i="7"/>
  <c r="N64" i="7"/>
  <c r="O64" i="7"/>
  <c r="C65" i="7"/>
  <c r="D65" i="7"/>
  <c r="E65" i="7"/>
  <c r="F65" i="7"/>
  <c r="G65" i="7"/>
  <c r="N65" i="7"/>
  <c r="O65" i="7"/>
  <c r="C66" i="7"/>
  <c r="D66" i="7"/>
  <c r="E66" i="7"/>
  <c r="F66" i="7"/>
  <c r="G66" i="7"/>
  <c r="N66" i="7"/>
  <c r="O66" i="7"/>
  <c r="C67" i="7"/>
  <c r="D67" i="7"/>
  <c r="E67" i="7"/>
  <c r="F67" i="7"/>
  <c r="G67" i="7"/>
  <c r="N67" i="7"/>
  <c r="O67" i="7"/>
  <c r="C68" i="7"/>
  <c r="D68" i="7"/>
  <c r="E68" i="7"/>
  <c r="F68" i="7"/>
  <c r="G68" i="7"/>
  <c r="N68" i="7"/>
  <c r="O68" i="7"/>
  <c r="C69" i="7"/>
  <c r="D69" i="7"/>
  <c r="E69" i="7"/>
  <c r="F69" i="7"/>
  <c r="G69" i="7"/>
  <c r="N69" i="7"/>
  <c r="O69" i="7"/>
  <c r="C70" i="7"/>
  <c r="D70" i="7"/>
  <c r="E70" i="7"/>
  <c r="F70" i="7"/>
  <c r="G70" i="7"/>
  <c r="N70" i="7"/>
  <c r="O70" i="7"/>
  <c r="C71" i="7"/>
  <c r="D71" i="7"/>
  <c r="E71" i="7"/>
  <c r="F71" i="7"/>
  <c r="G71" i="7"/>
  <c r="N71" i="7"/>
  <c r="O71" i="7"/>
  <c r="C72" i="7"/>
  <c r="D72" i="7"/>
  <c r="E72" i="7"/>
  <c r="F72" i="7"/>
  <c r="G72" i="7"/>
  <c r="N72" i="7"/>
  <c r="O72" i="7"/>
  <c r="C73" i="7"/>
  <c r="D73" i="7"/>
  <c r="E73" i="7"/>
  <c r="F73" i="7"/>
  <c r="G73" i="7"/>
  <c r="N73" i="7"/>
  <c r="O73" i="7"/>
  <c r="C74" i="7"/>
  <c r="D74" i="7"/>
  <c r="E74" i="7"/>
  <c r="F74" i="7"/>
  <c r="G74" i="7"/>
  <c r="N74" i="7"/>
  <c r="O74" i="7"/>
  <c r="C75" i="7"/>
  <c r="D75" i="7"/>
  <c r="E75" i="7"/>
  <c r="F75" i="7"/>
  <c r="G75" i="7"/>
  <c r="N75" i="7"/>
  <c r="O75" i="7"/>
  <c r="C76" i="7"/>
  <c r="D76" i="7"/>
  <c r="E76" i="7"/>
  <c r="F76" i="7"/>
  <c r="G76" i="7"/>
  <c r="N76" i="7"/>
  <c r="O76" i="7"/>
  <c r="C77" i="7"/>
  <c r="D77" i="7"/>
  <c r="E77" i="7"/>
  <c r="F77" i="7"/>
  <c r="G77" i="7"/>
  <c r="N77" i="7"/>
  <c r="O77" i="7"/>
  <c r="C78" i="7"/>
  <c r="D78" i="7"/>
  <c r="E78" i="7"/>
  <c r="F78" i="7"/>
  <c r="G78" i="7"/>
  <c r="N78" i="7"/>
  <c r="O78" i="7"/>
  <c r="C79" i="7"/>
  <c r="D79" i="7"/>
  <c r="E79" i="7"/>
  <c r="F79" i="7"/>
  <c r="G79" i="7"/>
  <c r="N79" i="7"/>
  <c r="O79" i="7"/>
  <c r="C80" i="7"/>
  <c r="D80" i="7"/>
  <c r="E80" i="7"/>
  <c r="F80" i="7"/>
  <c r="G80" i="7"/>
  <c r="N80" i="7"/>
  <c r="O80" i="7"/>
  <c r="C81" i="7"/>
  <c r="D81" i="7"/>
  <c r="E81" i="7"/>
  <c r="F81" i="7"/>
  <c r="G81" i="7"/>
  <c r="N81" i="7"/>
  <c r="O81" i="7"/>
  <c r="C82" i="7"/>
  <c r="D82" i="7"/>
  <c r="E82" i="7"/>
  <c r="F82" i="7"/>
  <c r="G82" i="7"/>
  <c r="N82" i="7"/>
  <c r="O82" i="7"/>
  <c r="C83" i="7"/>
  <c r="D83" i="7"/>
  <c r="E83" i="7"/>
  <c r="F83" i="7"/>
  <c r="G83" i="7"/>
  <c r="N83" i="7"/>
  <c r="O83" i="7"/>
  <c r="C84" i="7"/>
  <c r="D84" i="7"/>
  <c r="E84" i="7"/>
  <c r="F84" i="7"/>
  <c r="G84" i="7"/>
  <c r="N84" i="7"/>
  <c r="O84" i="7"/>
  <c r="C85" i="7"/>
  <c r="D85" i="7"/>
  <c r="E85" i="7"/>
  <c r="F85" i="7"/>
  <c r="G85" i="7"/>
  <c r="N85" i="7"/>
  <c r="O85" i="7"/>
  <c r="C86" i="7"/>
  <c r="D86" i="7"/>
  <c r="E86" i="7"/>
  <c r="F86" i="7"/>
  <c r="G86" i="7"/>
  <c r="N86" i="7"/>
  <c r="O86" i="7"/>
  <c r="C87" i="7"/>
  <c r="D87" i="7"/>
  <c r="E87" i="7"/>
  <c r="F87" i="7"/>
  <c r="G87" i="7"/>
  <c r="N87" i="7"/>
  <c r="O87" i="7"/>
  <c r="C88" i="7"/>
  <c r="D88" i="7"/>
  <c r="E88" i="7"/>
  <c r="F88" i="7"/>
  <c r="G88" i="7"/>
  <c r="N88" i="7"/>
  <c r="O88" i="7"/>
  <c r="C89" i="7"/>
  <c r="D89" i="7"/>
  <c r="E89" i="7"/>
  <c r="F89" i="7"/>
  <c r="G89" i="7"/>
  <c r="N89" i="7"/>
  <c r="O89" i="7"/>
  <c r="C90" i="7"/>
  <c r="D90" i="7"/>
  <c r="E90" i="7"/>
  <c r="F90" i="7"/>
  <c r="G90" i="7"/>
  <c r="N90" i="7"/>
  <c r="O90" i="7"/>
  <c r="C91" i="7"/>
  <c r="D91" i="7"/>
  <c r="E91" i="7"/>
  <c r="F91" i="7"/>
  <c r="G91" i="7"/>
  <c r="N91" i="7"/>
  <c r="O91" i="7"/>
  <c r="C92" i="7"/>
  <c r="D92" i="7"/>
  <c r="E92" i="7"/>
  <c r="F92" i="7"/>
  <c r="G92" i="7"/>
  <c r="N92" i="7"/>
  <c r="O92" i="7"/>
  <c r="C93" i="7"/>
  <c r="D93" i="7"/>
  <c r="E93" i="7"/>
  <c r="F93" i="7"/>
  <c r="G93" i="7"/>
  <c r="N93" i="7"/>
  <c r="O93" i="7"/>
  <c r="C94" i="7"/>
  <c r="D94" i="7"/>
  <c r="E94" i="7"/>
  <c r="F94" i="7"/>
  <c r="G94" i="7"/>
  <c r="N94" i="7"/>
  <c r="O94" i="7"/>
  <c r="C95" i="7"/>
  <c r="D95" i="7"/>
  <c r="E95" i="7"/>
  <c r="F95" i="7"/>
  <c r="G95" i="7"/>
  <c r="N95" i="7"/>
  <c r="O95" i="7"/>
  <c r="C96" i="7"/>
  <c r="D96" i="7"/>
  <c r="E96" i="7"/>
  <c r="F96" i="7"/>
  <c r="G96" i="7"/>
  <c r="N96" i="7"/>
  <c r="O96" i="7"/>
  <c r="C97" i="7"/>
  <c r="D97" i="7"/>
  <c r="E97" i="7"/>
  <c r="F97" i="7"/>
  <c r="G97" i="7"/>
  <c r="N97" i="7"/>
  <c r="O97" i="7"/>
  <c r="C98" i="7"/>
  <c r="D98" i="7"/>
  <c r="E98" i="7"/>
  <c r="F98" i="7"/>
  <c r="G98" i="7"/>
  <c r="N98" i="7"/>
  <c r="O98" i="7"/>
  <c r="C99" i="7"/>
  <c r="D99" i="7"/>
  <c r="E99" i="7"/>
  <c r="F99" i="7"/>
  <c r="G99" i="7"/>
  <c r="N99" i="7"/>
  <c r="O99" i="7"/>
  <c r="C100" i="7"/>
  <c r="D100" i="7"/>
  <c r="E100" i="7"/>
  <c r="F100" i="7"/>
  <c r="G100" i="7"/>
  <c r="N100" i="7"/>
  <c r="O100" i="7"/>
  <c r="C101" i="7"/>
  <c r="D101" i="7"/>
  <c r="E101" i="7"/>
  <c r="F101" i="7"/>
  <c r="G101" i="7"/>
  <c r="N101" i="7"/>
  <c r="O101" i="7"/>
  <c r="C102" i="7"/>
  <c r="D102" i="7"/>
  <c r="E102" i="7"/>
  <c r="F102" i="7"/>
  <c r="G102" i="7"/>
  <c r="N102" i="7"/>
  <c r="O102" i="7"/>
  <c r="C103" i="7"/>
  <c r="D103" i="7"/>
  <c r="E103" i="7"/>
  <c r="F103" i="7"/>
  <c r="G103" i="7"/>
  <c r="N103" i="7"/>
  <c r="O103" i="7"/>
  <c r="C104" i="7"/>
  <c r="D104" i="7"/>
  <c r="E104" i="7"/>
  <c r="F104" i="7"/>
  <c r="G104" i="7"/>
  <c r="N104" i="7"/>
  <c r="O104" i="7"/>
  <c r="C105" i="7"/>
  <c r="D105" i="7"/>
  <c r="E105" i="7"/>
  <c r="F105" i="7"/>
  <c r="G105" i="7"/>
  <c r="N105" i="7"/>
  <c r="O105" i="7"/>
  <c r="C106" i="7"/>
  <c r="D106" i="7"/>
  <c r="E106" i="7"/>
  <c r="F106" i="7"/>
  <c r="G106" i="7"/>
  <c r="N106" i="7"/>
  <c r="O106" i="7"/>
  <c r="C107" i="7"/>
  <c r="D107" i="7"/>
  <c r="E107" i="7"/>
  <c r="F107" i="7"/>
  <c r="G107" i="7"/>
  <c r="N107" i="7"/>
  <c r="O107" i="7"/>
  <c r="C108" i="7"/>
  <c r="D108" i="7"/>
  <c r="E108" i="7"/>
  <c r="F108" i="7"/>
  <c r="G108" i="7"/>
  <c r="N108" i="7"/>
  <c r="O108" i="7"/>
  <c r="C109" i="7"/>
  <c r="D109" i="7"/>
  <c r="E109" i="7"/>
  <c r="F109" i="7"/>
  <c r="G109" i="7"/>
  <c r="N109" i="7"/>
  <c r="O109" i="7"/>
  <c r="C110" i="7"/>
  <c r="D110" i="7"/>
  <c r="E110" i="7"/>
  <c r="F110" i="7"/>
  <c r="G110" i="7"/>
  <c r="N110" i="7"/>
  <c r="O110" i="7"/>
  <c r="C111" i="7"/>
  <c r="D111" i="7"/>
  <c r="E111" i="7"/>
  <c r="F111" i="7"/>
  <c r="G111" i="7"/>
  <c r="N111" i="7"/>
  <c r="O111" i="7"/>
  <c r="C112" i="7"/>
  <c r="D112" i="7"/>
  <c r="E112" i="7"/>
  <c r="F112" i="7"/>
  <c r="G112" i="7"/>
  <c r="N112" i="7"/>
  <c r="O112" i="7"/>
  <c r="H167" i="4"/>
  <c r="I167" i="4"/>
  <c r="J167" i="4"/>
  <c r="K167" i="4"/>
  <c r="P167" i="4"/>
  <c r="Q167" i="4"/>
  <c r="X167" i="4"/>
  <c r="Y167" i="4"/>
  <c r="H168" i="4"/>
  <c r="I168" i="4"/>
  <c r="J168" i="4"/>
  <c r="K168" i="4"/>
  <c r="P168" i="4"/>
  <c r="Q168" i="4"/>
  <c r="X168" i="4"/>
  <c r="Y168" i="4"/>
  <c r="H169" i="4"/>
  <c r="I169" i="4"/>
  <c r="J169" i="4"/>
  <c r="K169" i="4"/>
  <c r="P169" i="4"/>
  <c r="Q169" i="4"/>
  <c r="X169" i="4"/>
  <c r="Y169" i="4"/>
  <c r="H170" i="4"/>
  <c r="I170" i="4"/>
  <c r="J170" i="4"/>
  <c r="K170" i="4"/>
  <c r="P170" i="4"/>
  <c r="Q170" i="4"/>
  <c r="X170" i="4"/>
  <c r="Y170" i="4"/>
  <c r="H171" i="4"/>
  <c r="I171" i="4"/>
  <c r="J171" i="4"/>
  <c r="K171" i="4"/>
  <c r="P171" i="4"/>
  <c r="Q171" i="4"/>
  <c r="X171" i="4"/>
  <c r="Y171" i="4"/>
  <c r="H172" i="4"/>
  <c r="I172" i="4"/>
  <c r="J172" i="4"/>
  <c r="K172" i="4"/>
  <c r="P172" i="4"/>
  <c r="Q172" i="4"/>
  <c r="X172" i="4"/>
  <c r="Y172" i="4"/>
  <c r="H173" i="4"/>
  <c r="I173" i="4"/>
  <c r="J173" i="4"/>
  <c r="K173" i="4"/>
  <c r="P173" i="4"/>
  <c r="Q173" i="4"/>
  <c r="X173" i="4"/>
  <c r="Y173" i="4"/>
  <c r="H174" i="4"/>
  <c r="I174" i="4"/>
  <c r="J174" i="4"/>
  <c r="K174" i="4"/>
  <c r="P174" i="4"/>
  <c r="Q174" i="4"/>
  <c r="X174" i="4"/>
  <c r="Y174" i="4"/>
  <c r="H175" i="4"/>
  <c r="I175" i="4"/>
  <c r="J175" i="4"/>
  <c r="K175" i="4"/>
  <c r="P175" i="4"/>
  <c r="Q175" i="4"/>
  <c r="X175" i="4"/>
  <c r="Y175" i="4"/>
  <c r="H176" i="4"/>
  <c r="I176" i="4"/>
  <c r="J176" i="4"/>
  <c r="K176" i="4"/>
  <c r="P176" i="4"/>
  <c r="Q176" i="4"/>
  <c r="X176" i="4"/>
  <c r="Y176" i="4"/>
  <c r="H177" i="4"/>
  <c r="I177" i="4"/>
  <c r="J177" i="4"/>
  <c r="K177" i="4"/>
  <c r="P177" i="4"/>
  <c r="Q177" i="4"/>
  <c r="X177" i="4"/>
  <c r="Y177" i="4"/>
  <c r="H178" i="4"/>
  <c r="I178" i="4"/>
  <c r="J178" i="4"/>
  <c r="K178" i="4"/>
  <c r="P178" i="4"/>
  <c r="Q178" i="4"/>
  <c r="X178" i="4"/>
  <c r="Y178" i="4"/>
  <c r="H179" i="4"/>
  <c r="I179" i="4"/>
  <c r="J179" i="4"/>
  <c r="K179" i="4"/>
  <c r="P179" i="4"/>
  <c r="Q179" i="4"/>
  <c r="X179" i="4"/>
  <c r="Y179" i="4"/>
  <c r="H180" i="4"/>
  <c r="I180" i="4"/>
  <c r="J180" i="4"/>
  <c r="K180" i="4"/>
  <c r="P180" i="4"/>
  <c r="Q180" i="4"/>
  <c r="X180" i="4"/>
  <c r="Y180" i="4"/>
  <c r="H181" i="4"/>
  <c r="I181" i="4"/>
  <c r="J181" i="4"/>
  <c r="K181" i="4"/>
  <c r="P181" i="4"/>
  <c r="Q181" i="4"/>
  <c r="X181" i="4"/>
  <c r="Y181" i="4"/>
  <c r="H182" i="4"/>
  <c r="I182" i="4"/>
  <c r="J182" i="4"/>
  <c r="K182" i="4"/>
  <c r="P182" i="4"/>
  <c r="Q182" i="4"/>
  <c r="X182" i="4"/>
  <c r="Y182" i="4"/>
  <c r="H183" i="4"/>
  <c r="I183" i="4"/>
  <c r="J183" i="4"/>
  <c r="K183" i="4"/>
  <c r="P183" i="4"/>
  <c r="Q183" i="4"/>
  <c r="X183" i="4"/>
  <c r="Y183" i="4"/>
  <c r="H184" i="4"/>
  <c r="I184" i="4"/>
  <c r="J184" i="4"/>
  <c r="K184" i="4"/>
  <c r="P184" i="4"/>
  <c r="Q184" i="4"/>
  <c r="X184" i="4"/>
  <c r="Y184" i="4"/>
  <c r="H185" i="4"/>
  <c r="I185" i="4"/>
  <c r="J185" i="4"/>
  <c r="K185" i="4"/>
  <c r="P185" i="4"/>
  <c r="Q185" i="4"/>
  <c r="X185" i="4"/>
  <c r="Y185" i="4"/>
  <c r="H186" i="4"/>
  <c r="I186" i="4"/>
  <c r="J186" i="4"/>
  <c r="K186" i="4"/>
  <c r="P186" i="4"/>
  <c r="Q186" i="4"/>
  <c r="X186" i="4"/>
  <c r="Y186" i="4"/>
  <c r="H187" i="4"/>
  <c r="I187" i="4"/>
  <c r="J187" i="4"/>
  <c r="K187" i="4"/>
  <c r="P187" i="4"/>
  <c r="Q187" i="4"/>
  <c r="X187" i="4"/>
  <c r="Y187" i="4"/>
  <c r="H188" i="4"/>
  <c r="I188" i="4"/>
  <c r="J188" i="4"/>
  <c r="K188" i="4"/>
  <c r="P188" i="4"/>
  <c r="Q188" i="4"/>
  <c r="X188" i="4"/>
  <c r="Y188" i="4"/>
  <c r="H189" i="4"/>
  <c r="I189" i="4"/>
  <c r="J189" i="4"/>
  <c r="K189" i="4"/>
  <c r="P189" i="4"/>
  <c r="Q189" i="4"/>
  <c r="X189" i="4"/>
  <c r="Y189" i="4"/>
  <c r="H190" i="4"/>
  <c r="I190" i="4"/>
  <c r="J190" i="4"/>
  <c r="K190" i="4"/>
  <c r="P190" i="4"/>
  <c r="Q190" i="4"/>
  <c r="X190" i="4"/>
  <c r="Y190" i="4"/>
  <c r="H191" i="4"/>
  <c r="I191" i="4"/>
  <c r="J191" i="4"/>
  <c r="K191" i="4"/>
  <c r="P191" i="4"/>
  <c r="Q191" i="4"/>
  <c r="X191" i="4"/>
  <c r="Y191" i="4"/>
  <c r="H192" i="4"/>
  <c r="I192" i="4"/>
  <c r="J192" i="4"/>
  <c r="K192" i="4"/>
  <c r="P192" i="4"/>
  <c r="Q192" i="4"/>
  <c r="X192" i="4"/>
  <c r="Y192" i="4"/>
  <c r="H193" i="4"/>
  <c r="I193" i="4"/>
  <c r="J193" i="4"/>
  <c r="K193" i="4"/>
  <c r="P193" i="4"/>
  <c r="Q193" i="4"/>
  <c r="X193" i="4"/>
  <c r="Y193" i="4"/>
  <c r="H194" i="4"/>
  <c r="I194" i="4"/>
  <c r="J194" i="4"/>
  <c r="K194" i="4"/>
  <c r="P194" i="4"/>
  <c r="Q194" i="4"/>
  <c r="X194" i="4"/>
  <c r="Y194" i="4"/>
  <c r="H195" i="4"/>
  <c r="I195" i="4"/>
  <c r="J195" i="4"/>
  <c r="K195" i="4"/>
  <c r="P195" i="4"/>
  <c r="Q195" i="4"/>
  <c r="X195" i="4"/>
  <c r="Y195" i="4"/>
  <c r="H196" i="4"/>
  <c r="I196" i="4"/>
  <c r="J196" i="4"/>
  <c r="K196" i="4"/>
  <c r="P196" i="4"/>
  <c r="Q196" i="4"/>
  <c r="X196" i="4"/>
  <c r="Y196" i="4"/>
  <c r="H197" i="4"/>
  <c r="I197" i="4"/>
  <c r="J197" i="4"/>
  <c r="K197" i="4"/>
  <c r="P197" i="4"/>
  <c r="Q197" i="4"/>
  <c r="X197" i="4"/>
  <c r="Y197" i="4"/>
  <c r="H198" i="4"/>
  <c r="I198" i="4"/>
  <c r="J198" i="4"/>
  <c r="K198" i="4"/>
  <c r="P198" i="4"/>
  <c r="Q198" i="4"/>
  <c r="X198" i="4"/>
  <c r="Y198" i="4"/>
  <c r="H199" i="4"/>
  <c r="I199" i="4"/>
  <c r="J199" i="4"/>
  <c r="K199" i="4"/>
  <c r="P199" i="4"/>
  <c r="Q199" i="4"/>
  <c r="X199" i="4"/>
  <c r="Y199" i="4"/>
  <c r="H200" i="4"/>
  <c r="I200" i="4"/>
  <c r="J200" i="4"/>
  <c r="K200" i="4"/>
  <c r="P200" i="4"/>
  <c r="Q200" i="4"/>
  <c r="X200" i="4"/>
  <c r="Y200" i="4"/>
  <c r="H201" i="4"/>
  <c r="I201" i="4"/>
  <c r="J201" i="4"/>
  <c r="K201" i="4"/>
  <c r="P201" i="4"/>
  <c r="Q201" i="4"/>
  <c r="X201" i="4"/>
  <c r="Y201" i="4"/>
  <c r="H202" i="4"/>
  <c r="I202" i="4"/>
  <c r="J202" i="4"/>
  <c r="K202" i="4"/>
  <c r="P202" i="4"/>
  <c r="Q202" i="4"/>
  <c r="X202" i="4"/>
  <c r="Y202" i="4"/>
  <c r="H203" i="4"/>
  <c r="I203" i="4"/>
  <c r="J203" i="4"/>
  <c r="K203" i="4"/>
  <c r="P203" i="4"/>
  <c r="Q203" i="4"/>
  <c r="X203" i="4"/>
  <c r="Y203" i="4"/>
  <c r="H204" i="4"/>
  <c r="I204" i="4"/>
  <c r="J204" i="4"/>
  <c r="K204" i="4"/>
  <c r="P204" i="4"/>
  <c r="Q204" i="4"/>
  <c r="X204" i="4"/>
  <c r="Y204" i="4"/>
  <c r="H205" i="4"/>
  <c r="I205" i="4"/>
  <c r="J205" i="4"/>
  <c r="K205" i="4"/>
  <c r="P205" i="4"/>
  <c r="Q205" i="4"/>
  <c r="X205" i="4"/>
  <c r="Y205" i="4"/>
  <c r="H206" i="4"/>
  <c r="I206" i="4"/>
  <c r="J206" i="4"/>
  <c r="K206" i="4"/>
  <c r="P206" i="4"/>
  <c r="Q206" i="4"/>
  <c r="X206" i="4"/>
  <c r="Y206" i="4"/>
  <c r="H207" i="4"/>
  <c r="I207" i="4"/>
  <c r="J207" i="4"/>
  <c r="K207" i="4"/>
  <c r="P207" i="4"/>
  <c r="Q207" i="4"/>
  <c r="X207" i="4"/>
  <c r="Y207" i="4"/>
  <c r="H208" i="4"/>
  <c r="I208" i="4"/>
  <c r="J208" i="4"/>
  <c r="K208" i="4"/>
  <c r="P208" i="4"/>
  <c r="Q208" i="4"/>
  <c r="X208" i="4"/>
  <c r="Y208" i="4"/>
  <c r="H209" i="4"/>
  <c r="I209" i="4"/>
  <c r="J209" i="4"/>
  <c r="K209" i="4"/>
  <c r="P209" i="4"/>
  <c r="Q209" i="4"/>
  <c r="X209" i="4"/>
  <c r="Y209" i="4"/>
  <c r="H210" i="4"/>
  <c r="I210" i="4"/>
  <c r="J210" i="4"/>
  <c r="K210" i="4"/>
  <c r="P210" i="4"/>
  <c r="Q210" i="4"/>
  <c r="X210" i="4"/>
  <c r="Y210" i="4"/>
  <c r="H211" i="4"/>
  <c r="I211" i="4"/>
  <c r="J211" i="4"/>
  <c r="K211" i="4"/>
  <c r="P211" i="4"/>
  <c r="Q211" i="4"/>
  <c r="X211" i="4"/>
  <c r="Y211" i="4"/>
  <c r="H212" i="4"/>
  <c r="I212" i="4"/>
  <c r="J212" i="4"/>
  <c r="K212" i="4"/>
  <c r="P212" i="4"/>
  <c r="Q212" i="4"/>
  <c r="X212" i="4"/>
  <c r="Y212" i="4"/>
  <c r="H213" i="4"/>
  <c r="I213" i="4"/>
  <c r="J213" i="4"/>
  <c r="K213" i="4"/>
  <c r="P213" i="4"/>
  <c r="Q213" i="4"/>
  <c r="X213" i="4"/>
  <c r="Y213" i="4"/>
  <c r="H214" i="4"/>
  <c r="I214" i="4"/>
  <c r="J214" i="4"/>
  <c r="K214" i="4"/>
  <c r="P214" i="4"/>
  <c r="Q214" i="4"/>
  <c r="X214" i="4"/>
  <c r="Y214" i="4"/>
  <c r="H215" i="4"/>
  <c r="I215" i="4"/>
  <c r="J215" i="4"/>
  <c r="K215" i="4"/>
  <c r="P215" i="4"/>
  <c r="Q215" i="4"/>
  <c r="X215" i="4"/>
  <c r="Y215" i="4"/>
  <c r="H216" i="4"/>
  <c r="I216" i="4"/>
  <c r="J216" i="4"/>
  <c r="K216" i="4"/>
  <c r="P216" i="4"/>
  <c r="Q216" i="4"/>
  <c r="X216" i="4"/>
  <c r="Y216" i="4"/>
  <c r="H217" i="4"/>
  <c r="I217" i="4"/>
  <c r="J217" i="4"/>
  <c r="K217" i="4"/>
  <c r="P217" i="4"/>
  <c r="Q217" i="4"/>
  <c r="X217" i="4"/>
  <c r="Y217" i="4"/>
  <c r="H218" i="4"/>
  <c r="I218" i="4"/>
  <c r="J218" i="4"/>
  <c r="K218" i="4"/>
  <c r="P218" i="4"/>
  <c r="Q218" i="4"/>
  <c r="X218" i="4"/>
  <c r="Y218" i="4"/>
  <c r="H219" i="4"/>
  <c r="I219" i="4"/>
  <c r="J219" i="4"/>
  <c r="K219" i="4"/>
  <c r="P219" i="4"/>
  <c r="Q219" i="4"/>
  <c r="X219" i="4"/>
  <c r="Y219" i="4"/>
  <c r="H220" i="4"/>
  <c r="I220" i="4"/>
  <c r="J220" i="4"/>
  <c r="K220" i="4"/>
  <c r="P220" i="4"/>
  <c r="Q220" i="4"/>
  <c r="X220" i="4"/>
  <c r="Y220" i="4"/>
  <c r="H221" i="4"/>
  <c r="I221" i="4"/>
  <c r="J221" i="4"/>
  <c r="K221" i="4"/>
  <c r="P221" i="4"/>
  <c r="Q221" i="4"/>
  <c r="X221" i="4"/>
  <c r="Y221" i="4"/>
  <c r="H222" i="4"/>
  <c r="I222" i="4"/>
  <c r="J222" i="4"/>
  <c r="K222" i="4"/>
  <c r="P222" i="4"/>
  <c r="Q222" i="4"/>
  <c r="X222" i="4"/>
  <c r="Y222" i="4"/>
  <c r="H223" i="4"/>
  <c r="I223" i="4"/>
  <c r="J223" i="4"/>
  <c r="K223" i="4"/>
  <c r="P223" i="4"/>
  <c r="Q223" i="4"/>
  <c r="X223" i="4"/>
  <c r="Y223" i="4"/>
  <c r="H224" i="4"/>
  <c r="I224" i="4"/>
  <c r="J224" i="4"/>
  <c r="K224" i="4"/>
  <c r="P224" i="4"/>
  <c r="Q224" i="4"/>
  <c r="X224" i="4"/>
  <c r="Y224" i="4"/>
  <c r="H225" i="4"/>
  <c r="I225" i="4"/>
  <c r="J225" i="4"/>
  <c r="K225" i="4"/>
  <c r="P225" i="4"/>
  <c r="Q225" i="4"/>
  <c r="X225" i="4"/>
  <c r="Y225" i="4"/>
  <c r="H226" i="4"/>
  <c r="I226" i="4"/>
  <c r="J226" i="4"/>
  <c r="K226" i="4"/>
  <c r="P226" i="4"/>
  <c r="Q226" i="4"/>
  <c r="X226" i="4"/>
  <c r="Y226" i="4"/>
  <c r="H227" i="4"/>
  <c r="I227" i="4"/>
  <c r="J227" i="4"/>
  <c r="K227" i="4"/>
  <c r="P227" i="4"/>
  <c r="Q227" i="4"/>
  <c r="X227" i="4"/>
  <c r="Y227" i="4"/>
  <c r="H228" i="4"/>
  <c r="I228" i="4"/>
  <c r="J228" i="4"/>
  <c r="K228" i="4"/>
  <c r="P228" i="4"/>
  <c r="Q228" i="4"/>
  <c r="X228" i="4"/>
  <c r="Y228" i="4"/>
  <c r="H229" i="4"/>
  <c r="I229" i="4"/>
  <c r="J229" i="4"/>
  <c r="K229" i="4"/>
  <c r="P229" i="4"/>
  <c r="Q229" i="4"/>
  <c r="X229" i="4"/>
  <c r="Y229" i="4"/>
  <c r="H230" i="4"/>
  <c r="I230" i="4"/>
  <c r="J230" i="4"/>
  <c r="K230" i="4"/>
  <c r="P230" i="4"/>
  <c r="Q230" i="4"/>
  <c r="X230" i="4"/>
  <c r="Y230" i="4"/>
  <c r="H231" i="4"/>
  <c r="I231" i="4"/>
  <c r="J231" i="4"/>
  <c r="K231" i="4"/>
  <c r="P231" i="4"/>
  <c r="Q231" i="4"/>
  <c r="X231" i="4"/>
  <c r="Y231" i="4"/>
  <c r="H232" i="4"/>
  <c r="I232" i="4"/>
  <c r="J232" i="4"/>
  <c r="K232" i="4"/>
  <c r="P232" i="4"/>
  <c r="Q232" i="4"/>
  <c r="X232" i="4"/>
  <c r="Y232" i="4"/>
  <c r="H233" i="4"/>
  <c r="I233" i="4"/>
  <c r="J233" i="4"/>
  <c r="K233" i="4"/>
  <c r="P233" i="4"/>
  <c r="Q233" i="4"/>
  <c r="X233" i="4"/>
  <c r="Y233" i="4"/>
  <c r="H234" i="4"/>
  <c r="I234" i="4"/>
  <c r="J234" i="4"/>
  <c r="K234" i="4"/>
  <c r="P234" i="4"/>
  <c r="Q234" i="4"/>
  <c r="X234" i="4"/>
  <c r="Y234" i="4"/>
  <c r="H51" i="4"/>
  <c r="I51" i="4"/>
  <c r="J51" i="4"/>
  <c r="K51" i="4"/>
  <c r="P51" i="4"/>
  <c r="Q51" i="4"/>
  <c r="R51" i="4"/>
  <c r="S51" i="4"/>
  <c r="X51" i="4"/>
  <c r="Y51" i="4"/>
  <c r="Z51" i="4"/>
  <c r="AA51" i="4"/>
  <c r="H52" i="4"/>
  <c r="I52" i="4"/>
  <c r="J52" i="4"/>
  <c r="K52" i="4"/>
  <c r="P52" i="4"/>
  <c r="Q52" i="4"/>
  <c r="R52" i="4"/>
  <c r="S52" i="4"/>
  <c r="X52" i="4"/>
  <c r="Y52" i="4"/>
  <c r="Z52" i="4"/>
  <c r="AA52" i="4"/>
  <c r="H53" i="4"/>
  <c r="I53" i="4"/>
  <c r="J53" i="4"/>
  <c r="K53" i="4"/>
  <c r="P53" i="4"/>
  <c r="Q53" i="4"/>
  <c r="R53" i="4"/>
  <c r="S53" i="4"/>
  <c r="X53" i="4"/>
  <c r="Y53" i="4"/>
  <c r="Z53" i="4"/>
  <c r="AA53" i="4"/>
  <c r="H54" i="4"/>
  <c r="I54" i="4"/>
  <c r="J54" i="4"/>
  <c r="K54" i="4"/>
  <c r="P54" i="4"/>
  <c r="Q54" i="4"/>
  <c r="R54" i="4"/>
  <c r="S54" i="4"/>
  <c r="X54" i="4"/>
  <c r="Y54" i="4"/>
  <c r="Z54" i="4"/>
  <c r="AA54" i="4"/>
  <c r="H55" i="4"/>
  <c r="I55" i="4"/>
  <c r="J55" i="4"/>
  <c r="K55" i="4"/>
  <c r="P55" i="4"/>
  <c r="Q55" i="4"/>
  <c r="R55" i="4"/>
  <c r="S55" i="4"/>
  <c r="X55" i="4"/>
  <c r="Y55" i="4"/>
  <c r="Z55" i="4"/>
  <c r="AA55" i="4"/>
  <c r="H56" i="4"/>
  <c r="I56" i="4"/>
  <c r="J56" i="4"/>
  <c r="K56" i="4"/>
  <c r="P56" i="4"/>
  <c r="Q56" i="4"/>
  <c r="R56" i="4"/>
  <c r="S56" i="4"/>
  <c r="X56" i="4"/>
  <c r="Y56" i="4"/>
  <c r="Z56" i="4"/>
  <c r="AA56" i="4"/>
  <c r="H57" i="4"/>
  <c r="I57" i="4"/>
  <c r="J57" i="4"/>
  <c r="K57" i="4"/>
  <c r="P57" i="4"/>
  <c r="Q57" i="4"/>
  <c r="R57" i="4"/>
  <c r="S57" i="4"/>
  <c r="X57" i="4"/>
  <c r="Y57" i="4"/>
  <c r="Z57" i="4"/>
  <c r="AA57" i="4"/>
  <c r="H58" i="4"/>
  <c r="I58" i="4"/>
  <c r="J58" i="4"/>
  <c r="K58" i="4"/>
  <c r="P58" i="4"/>
  <c r="Q58" i="4"/>
  <c r="R58" i="4"/>
  <c r="S58" i="4"/>
  <c r="X58" i="4"/>
  <c r="Y58" i="4"/>
  <c r="Z58" i="4"/>
  <c r="AA58" i="4"/>
  <c r="H59" i="4"/>
  <c r="I59" i="4"/>
  <c r="J59" i="4"/>
  <c r="K59" i="4"/>
  <c r="P59" i="4"/>
  <c r="Q59" i="4"/>
  <c r="R59" i="4"/>
  <c r="S59" i="4"/>
  <c r="X59" i="4"/>
  <c r="Y59" i="4"/>
  <c r="Z59" i="4"/>
  <c r="AA59" i="4"/>
  <c r="H60" i="4"/>
  <c r="I60" i="4"/>
  <c r="J60" i="4"/>
  <c r="K60" i="4"/>
  <c r="P60" i="4"/>
  <c r="Q60" i="4"/>
  <c r="R60" i="4"/>
  <c r="S60" i="4"/>
  <c r="X60" i="4"/>
  <c r="Y60" i="4"/>
  <c r="Z60" i="4"/>
  <c r="AA60" i="4"/>
  <c r="H61" i="4"/>
  <c r="I61" i="4"/>
  <c r="J61" i="4"/>
  <c r="K61" i="4"/>
  <c r="P61" i="4"/>
  <c r="Q61" i="4"/>
  <c r="R61" i="4"/>
  <c r="S61" i="4"/>
  <c r="X61" i="4"/>
  <c r="Y61" i="4"/>
  <c r="Z61" i="4"/>
  <c r="AA61" i="4"/>
  <c r="H62" i="4"/>
  <c r="I62" i="4"/>
  <c r="J62" i="4"/>
  <c r="K62" i="4"/>
  <c r="P62" i="4"/>
  <c r="Q62" i="4"/>
  <c r="R62" i="4"/>
  <c r="S62" i="4"/>
  <c r="X62" i="4"/>
  <c r="Y62" i="4"/>
  <c r="Z62" i="4"/>
  <c r="AA62" i="4"/>
  <c r="H63" i="4"/>
  <c r="I63" i="4"/>
  <c r="J63" i="4"/>
  <c r="K63" i="4"/>
  <c r="P63" i="4"/>
  <c r="Q63" i="4"/>
  <c r="R63" i="4"/>
  <c r="S63" i="4"/>
  <c r="X63" i="4"/>
  <c r="Y63" i="4"/>
  <c r="Z63" i="4"/>
  <c r="AA63" i="4"/>
  <c r="H64" i="4"/>
  <c r="I64" i="4"/>
  <c r="J64" i="4"/>
  <c r="K64" i="4"/>
  <c r="P64" i="4"/>
  <c r="Q64" i="4"/>
  <c r="R64" i="4"/>
  <c r="S64" i="4"/>
  <c r="X64" i="4"/>
  <c r="Y64" i="4"/>
  <c r="Z64" i="4"/>
  <c r="AA64" i="4"/>
  <c r="H65" i="4"/>
  <c r="I65" i="4"/>
  <c r="J65" i="4"/>
  <c r="K65" i="4"/>
  <c r="P65" i="4"/>
  <c r="Q65" i="4"/>
  <c r="R65" i="4"/>
  <c r="S65" i="4"/>
  <c r="X65" i="4"/>
  <c r="Y65" i="4"/>
  <c r="Z65" i="4"/>
  <c r="AA65" i="4"/>
  <c r="H66" i="4"/>
  <c r="I66" i="4"/>
  <c r="J66" i="4"/>
  <c r="K66" i="4"/>
  <c r="P66" i="4"/>
  <c r="Q66" i="4"/>
  <c r="R66" i="4"/>
  <c r="S66" i="4"/>
  <c r="X66" i="4"/>
  <c r="Y66" i="4"/>
  <c r="Z66" i="4"/>
  <c r="AA66" i="4"/>
  <c r="H67" i="4"/>
  <c r="I67" i="4"/>
  <c r="J67" i="4"/>
  <c r="K67" i="4"/>
  <c r="P67" i="4"/>
  <c r="Q67" i="4"/>
  <c r="R67" i="4"/>
  <c r="S67" i="4"/>
  <c r="X67" i="4"/>
  <c r="Y67" i="4"/>
  <c r="Z67" i="4"/>
  <c r="AA67" i="4"/>
  <c r="H68" i="4"/>
  <c r="I68" i="4"/>
  <c r="J68" i="4"/>
  <c r="K68" i="4"/>
  <c r="P68" i="4"/>
  <c r="Q68" i="4"/>
  <c r="R68" i="4"/>
  <c r="S68" i="4"/>
  <c r="X68" i="4"/>
  <c r="Y68" i="4"/>
  <c r="Z68" i="4"/>
  <c r="AA68" i="4"/>
  <c r="H69" i="4"/>
  <c r="I69" i="4"/>
  <c r="J69" i="4"/>
  <c r="K69" i="4"/>
  <c r="P69" i="4"/>
  <c r="Q69" i="4"/>
  <c r="R69" i="4"/>
  <c r="S69" i="4"/>
  <c r="X69" i="4"/>
  <c r="Y69" i="4"/>
  <c r="Z69" i="4"/>
  <c r="AA69" i="4"/>
  <c r="H70" i="4"/>
  <c r="I70" i="4"/>
  <c r="J70" i="4"/>
  <c r="K70" i="4"/>
  <c r="P70" i="4"/>
  <c r="Q70" i="4"/>
  <c r="R70" i="4"/>
  <c r="S70" i="4"/>
  <c r="X70" i="4"/>
  <c r="Y70" i="4"/>
  <c r="Z70" i="4"/>
  <c r="AA70" i="4"/>
  <c r="H71" i="4"/>
  <c r="I71" i="4"/>
  <c r="J71" i="4"/>
  <c r="K71" i="4"/>
  <c r="P71" i="4"/>
  <c r="Q71" i="4"/>
  <c r="R71" i="4"/>
  <c r="S71" i="4"/>
  <c r="X71" i="4"/>
  <c r="Y71" i="4"/>
  <c r="Z71" i="4"/>
  <c r="AA71" i="4"/>
  <c r="H72" i="4"/>
  <c r="I72" i="4"/>
  <c r="J72" i="4"/>
  <c r="K72" i="4"/>
  <c r="P72" i="4"/>
  <c r="Q72" i="4"/>
  <c r="R72" i="4"/>
  <c r="S72" i="4"/>
  <c r="X72" i="4"/>
  <c r="Y72" i="4"/>
  <c r="Z72" i="4"/>
  <c r="AA72" i="4"/>
  <c r="H73" i="4"/>
  <c r="I73" i="4"/>
  <c r="J73" i="4"/>
  <c r="K73" i="4"/>
  <c r="P73" i="4"/>
  <c r="Q73" i="4"/>
  <c r="R73" i="4"/>
  <c r="S73" i="4"/>
  <c r="X73" i="4"/>
  <c r="Y73" i="4"/>
  <c r="Z73" i="4"/>
  <c r="AA73" i="4"/>
  <c r="H74" i="4"/>
  <c r="I74" i="4"/>
  <c r="J74" i="4"/>
  <c r="K74" i="4"/>
  <c r="P74" i="4"/>
  <c r="Q74" i="4"/>
  <c r="R74" i="4"/>
  <c r="S74" i="4"/>
  <c r="X74" i="4"/>
  <c r="Y74" i="4"/>
  <c r="Z74" i="4"/>
  <c r="AA74" i="4"/>
  <c r="H75" i="4"/>
  <c r="I75" i="4"/>
  <c r="J75" i="4"/>
  <c r="K75" i="4"/>
  <c r="P75" i="4"/>
  <c r="Q75" i="4"/>
  <c r="R75" i="4"/>
  <c r="S75" i="4"/>
  <c r="X75" i="4"/>
  <c r="Y75" i="4"/>
  <c r="Z75" i="4"/>
  <c r="AA75" i="4"/>
  <c r="H76" i="4"/>
  <c r="I76" i="4"/>
  <c r="J76" i="4"/>
  <c r="K76" i="4"/>
  <c r="P76" i="4"/>
  <c r="Q76" i="4"/>
  <c r="R76" i="4"/>
  <c r="S76" i="4"/>
  <c r="X76" i="4"/>
  <c r="Y76" i="4"/>
  <c r="Z76" i="4"/>
  <c r="AA76" i="4"/>
  <c r="H77" i="4"/>
  <c r="I77" i="4"/>
  <c r="J77" i="4"/>
  <c r="K77" i="4"/>
  <c r="P77" i="4"/>
  <c r="Q77" i="4"/>
  <c r="R77" i="4"/>
  <c r="S77" i="4"/>
  <c r="X77" i="4"/>
  <c r="Y77" i="4"/>
  <c r="Z77" i="4"/>
  <c r="AA77" i="4"/>
  <c r="H78" i="4"/>
  <c r="I78" i="4"/>
  <c r="J78" i="4"/>
  <c r="K78" i="4"/>
  <c r="P78" i="4"/>
  <c r="Q78" i="4"/>
  <c r="R78" i="4"/>
  <c r="S78" i="4"/>
  <c r="X78" i="4"/>
  <c r="Y78" i="4"/>
  <c r="Z78" i="4"/>
  <c r="AA78" i="4"/>
  <c r="H79" i="4"/>
  <c r="I79" i="4"/>
  <c r="J79" i="4"/>
  <c r="K79" i="4"/>
  <c r="P79" i="4"/>
  <c r="Q79" i="4"/>
  <c r="R79" i="4"/>
  <c r="S79" i="4"/>
  <c r="X79" i="4"/>
  <c r="Y79" i="4"/>
  <c r="Z79" i="4"/>
  <c r="AA79" i="4"/>
  <c r="H80" i="4"/>
  <c r="I80" i="4"/>
  <c r="J80" i="4"/>
  <c r="K80" i="4"/>
  <c r="P80" i="4"/>
  <c r="Q80" i="4"/>
  <c r="R80" i="4"/>
  <c r="S80" i="4"/>
  <c r="X80" i="4"/>
  <c r="Y80" i="4"/>
  <c r="Z80" i="4"/>
  <c r="AA80" i="4"/>
  <c r="H81" i="4"/>
  <c r="I81" i="4"/>
  <c r="J81" i="4"/>
  <c r="K81" i="4"/>
  <c r="P81" i="4"/>
  <c r="Q81" i="4"/>
  <c r="R81" i="4"/>
  <c r="S81" i="4"/>
  <c r="X81" i="4"/>
  <c r="Y81" i="4"/>
  <c r="Z81" i="4"/>
  <c r="AA81" i="4"/>
  <c r="H82" i="4"/>
  <c r="I82" i="4"/>
  <c r="J82" i="4"/>
  <c r="K82" i="4"/>
  <c r="P82" i="4"/>
  <c r="Q82" i="4"/>
  <c r="R82" i="4"/>
  <c r="S82" i="4"/>
  <c r="X82" i="4"/>
  <c r="Y82" i="4"/>
  <c r="Z82" i="4"/>
  <c r="AA82" i="4"/>
  <c r="H83" i="4"/>
  <c r="I83" i="4"/>
  <c r="J83" i="4"/>
  <c r="K83" i="4"/>
  <c r="P83" i="4"/>
  <c r="Q83" i="4"/>
  <c r="R83" i="4"/>
  <c r="S83" i="4"/>
  <c r="X83" i="4"/>
  <c r="Y83" i="4"/>
  <c r="Z83" i="4"/>
  <c r="AA83" i="4"/>
  <c r="H84" i="4"/>
  <c r="I84" i="4"/>
  <c r="J84" i="4"/>
  <c r="K84" i="4"/>
  <c r="P84" i="4"/>
  <c r="Q84" i="4"/>
  <c r="R84" i="4"/>
  <c r="S84" i="4"/>
  <c r="X84" i="4"/>
  <c r="Y84" i="4"/>
  <c r="Z84" i="4"/>
  <c r="AA84" i="4"/>
  <c r="H85" i="4"/>
  <c r="I85" i="4"/>
  <c r="J85" i="4"/>
  <c r="K85" i="4"/>
  <c r="P85" i="4"/>
  <c r="Q85" i="4"/>
  <c r="R85" i="4"/>
  <c r="S85" i="4"/>
  <c r="X85" i="4"/>
  <c r="Y85" i="4"/>
  <c r="Z85" i="4"/>
  <c r="AA85" i="4"/>
  <c r="H86" i="4"/>
  <c r="I86" i="4"/>
  <c r="J86" i="4"/>
  <c r="K86" i="4"/>
  <c r="P86" i="4"/>
  <c r="Q86" i="4"/>
  <c r="R86" i="4"/>
  <c r="S86" i="4"/>
  <c r="X86" i="4"/>
  <c r="Y86" i="4"/>
  <c r="Z86" i="4"/>
  <c r="AA86" i="4"/>
  <c r="H87" i="4"/>
  <c r="I87" i="4"/>
  <c r="J87" i="4"/>
  <c r="K87" i="4"/>
  <c r="P87" i="4"/>
  <c r="Q87" i="4"/>
  <c r="R87" i="4"/>
  <c r="S87" i="4"/>
  <c r="X87" i="4"/>
  <c r="Y87" i="4"/>
  <c r="Z87" i="4"/>
  <c r="AA87" i="4"/>
  <c r="H88" i="4"/>
  <c r="I88" i="4"/>
  <c r="J88" i="4"/>
  <c r="K88" i="4"/>
  <c r="P88" i="4"/>
  <c r="Q88" i="4"/>
  <c r="R88" i="4"/>
  <c r="S88" i="4"/>
  <c r="X88" i="4"/>
  <c r="Y88" i="4"/>
  <c r="Z88" i="4"/>
  <c r="AA88" i="4"/>
  <c r="H89" i="4"/>
  <c r="I89" i="4"/>
  <c r="J89" i="4"/>
  <c r="K89" i="4"/>
  <c r="P89" i="4"/>
  <c r="Q89" i="4"/>
  <c r="R89" i="4"/>
  <c r="S89" i="4"/>
  <c r="X89" i="4"/>
  <c r="Y89" i="4"/>
  <c r="Z89" i="4"/>
  <c r="AA89" i="4"/>
  <c r="H90" i="4"/>
  <c r="I90" i="4"/>
  <c r="J90" i="4"/>
  <c r="K90" i="4"/>
  <c r="P90" i="4"/>
  <c r="Q90" i="4"/>
  <c r="R90" i="4"/>
  <c r="S90" i="4"/>
  <c r="X90" i="4"/>
  <c r="Y90" i="4"/>
  <c r="Z90" i="4"/>
  <c r="AA90" i="4"/>
  <c r="H91" i="4"/>
  <c r="I91" i="4"/>
  <c r="J91" i="4"/>
  <c r="K91" i="4"/>
  <c r="P91" i="4"/>
  <c r="Q91" i="4"/>
  <c r="R91" i="4"/>
  <c r="S91" i="4"/>
  <c r="X91" i="4"/>
  <c r="Y91" i="4"/>
  <c r="Z91" i="4"/>
  <c r="AA91" i="4"/>
  <c r="H92" i="4"/>
  <c r="I92" i="4"/>
  <c r="J92" i="4"/>
  <c r="K92" i="4"/>
  <c r="P92" i="4"/>
  <c r="Q92" i="4"/>
  <c r="R92" i="4"/>
  <c r="S92" i="4"/>
  <c r="X92" i="4"/>
  <c r="Y92" i="4"/>
  <c r="Z92" i="4"/>
  <c r="AA92" i="4"/>
  <c r="H93" i="4"/>
  <c r="I93" i="4"/>
  <c r="J93" i="4"/>
  <c r="K93" i="4"/>
  <c r="P93" i="4"/>
  <c r="Q93" i="4"/>
  <c r="R93" i="4"/>
  <c r="S93" i="4"/>
  <c r="X93" i="4"/>
  <c r="Y93" i="4"/>
  <c r="Z93" i="4"/>
  <c r="AA93" i="4"/>
  <c r="H94" i="4"/>
  <c r="I94" i="4"/>
  <c r="J94" i="4"/>
  <c r="K94" i="4"/>
  <c r="P94" i="4"/>
  <c r="Q94" i="4"/>
  <c r="R94" i="4"/>
  <c r="S94" i="4"/>
  <c r="X94" i="4"/>
  <c r="Y94" i="4"/>
  <c r="Z94" i="4"/>
  <c r="AA94" i="4"/>
  <c r="H95" i="4"/>
  <c r="I95" i="4"/>
  <c r="J95" i="4"/>
  <c r="K95" i="4"/>
  <c r="P95" i="4"/>
  <c r="Q95" i="4"/>
  <c r="R95" i="4"/>
  <c r="S95" i="4"/>
  <c r="X95" i="4"/>
  <c r="Y95" i="4"/>
  <c r="Z95" i="4"/>
  <c r="AA95" i="4"/>
  <c r="H96" i="4"/>
  <c r="I96" i="4"/>
  <c r="J96" i="4"/>
  <c r="K96" i="4"/>
  <c r="P96" i="4"/>
  <c r="Q96" i="4"/>
  <c r="R96" i="4"/>
  <c r="S96" i="4"/>
  <c r="X96" i="4"/>
  <c r="Y96" i="4"/>
  <c r="Z96" i="4"/>
  <c r="AA96" i="4"/>
  <c r="H97" i="4"/>
  <c r="I97" i="4"/>
  <c r="J97" i="4"/>
  <c r="K97" i="4"/>
  <c r="P97" i="4"/>
  <c r="Q97" i="4"/>
  <c r="R97" i="4"/>
  <c r="S97" i="4"/>
  <c r="X97" i="4"/>
  <c r="Y97" i="4"/>
  <c r="Z97" i="4"/>
  <c r="AA97" i="4"/>
  <c r="H98" i="4"/>
  <c r="I98" i="4"/>
  <c r="J98" i="4"/>
  <c r="K98" i="4"/>
  <c r="P98" i="4"/>
  <c r="Q98" i="4"/>
  <c r="R98" i="4"/>
  <c r="S98" i="4"/>
  <c r="X98" i="4"/>
  <c r="Y98" i="4"/>
  <c r="Z98" i="4"/>
  <c r="AA98" i="4"/>
  <c r="H99" i="4"/>
  <c r="I99" i="4"/>
  <c r="J99" i="4"/>
  <c r="K99" i="4"/>
  <c r="P99" i="4"/>
  <c r="Q99" i="4"/>
  <c r="R99" i="4"/>
  <c r="S99" i="4"/>
  <c r="X99" i="4"/>
  <c r="Y99" i="4"/>
  <c r="Z99" i="4"/>
  <c r="AA99" i="4"/>
  <c r="H100" i="4"/>
  <c r="I100" i="4"/>
  <c r="J100" i="4"/>
  <c r="K100" i="4"/>
  <c r="P100" i="4"/>
  <c r="Q100" i="4"/>
  <c r="R100" i="4"/>
  <c r="S100" i="4"/>
  <c r="X100" i="4"/>
  <c r="Y100" i="4"/>
  <c r="Z100" i="4"/>
  <c r="AA100" i="4"/>
  <c r="H101" i="4"/>
  <c r="I101" i="4"/>
  <c r="J101" i="4"/>
  <c r="K101" i="4"/>
  <c r="P101" i="4"/>
  <c r="Q101" i="4"/>
  <c r="R101" i="4"/>
  <c r="S101" i="4"/>
  <c r="X101" i="4"/>
  <c r="Y101" i="4"/>
  <c r="Z101" i="4"/>
  <c r="AA101" i="4"/>
  <c r="H102" i="4"/>
  <c r="I102" i="4"/>
  <c r="J102" i="4"/>
  <c r="K102" i="4"/>
  <c r="P102" i="4"/>
  <c r="Q102" i="4"/>
  <c r="R102" i="4"/>
  <c r="S102" i="4"/>
  <c r="X102" i="4"/>
  <c r="Y102" i="4"/>
  <c r="Z102" i="4"/>
  <c r="AA102" i="4"/>
  <c r="H103" i="4"/>
  <c r="I103" i="4"/>
  <c r="J103" i="4"/>
  <c r="K103" i="4"/>
  <c r="P103" i="4"/>
  <c r="Q103" i="4"/>
  <c r="R103" i="4"/>
  <c r="S103" i="4"/>
  <c r="X103" i="4"/>
  <c r="Y103" i="4"/>
  <c r="Z103" i="4"/>
  <c r="AA103" i="4"/>
  <c r="H104" i="4"/>
  <c r="I104" i="4"/>
  <c r="J104" i="4"/>
  <c r="K104" i="4"/>
  <c r="P104" i="4"/>
  <c r="Q104" i="4"/>
  <c r="R104" i="4"/>
  <c r="S104" i="4"/>
  <c r="X104" i="4"/>
  <c r="Y104" i="4"/>
  <c r="Z104" i="4"/>
  <c r="AA104" i="4"/>
  <c r="H105" i="4"/>
  <c r="I105" i="4"/>
  <c r="J105" i="4"/>
  <c r="K105" i="4"/>
  <c r="P105" i="4"/>
  <c r="Q105" i="4"/>
  <c r="R105" i="4"/>
  <c r="S105" i="4"/>
  <c r="X105" i="4"/>
  <c r="Y105" i="4"/>
  <c r="Z105" i="4"/>
  <c r="AA105" i="4"/>
  <c r="H106" i="4"/>
  <c r="I106" i="4"/>
  <c r="J106" i="4"/>
  <c r="K106" i="4"/>
  <c r="P106" i="4"/>
  <c r="Q106" i="4"/>
  <c r="R106" i="4"/>
  <c r="S106" i="4"/>
  <c r="X106" i="4"/>
  <c r="Y106" i="4"/>
  <c r="Z106" i="4"/>
  <c r="AA106" i="4"/>
  <c r="H107" i="4"/>
  <c r="I107" i="4"/>
  <c r="J107" i="4"/>
  <c r="K107" i="4"/>
  <c r="P107" i="4"/>
  <c r="Q107" i="4"/>
  <c r="R107" i="4"/>
  <c r="S107" i="4"/>
  <c r="X107" i="4"/>
  <c r="Y107" i="4"/>
  <c r="Z107" i="4"/>
  <c r="AA107" i="4"/>
  <c r="H108" i="4"/>
  <c r="I108" i="4"/>
  <c r="J108" i="4"/>
  <c r="K108" i="4"/>
  <c r="P108" i="4"/>
  <c r="Q108" i="4"/>
  <c r="R108" i="4"/>
  <c r="S108" i="4"/>
  <c r="X108" i="4"/>
  <c r="Y108" i="4"/>
  <c r="Z108" i="4"/>
  <c r="AA108" i="4"/>
  <c r="H109" i="4"/>
  <c r="I109" i="4"/>
  <c r="J109" i="4"/>
  <c r="K109" i="4"/>
  <c r="P109" i="4"/>
  <c r="Q109" i="4"/>
  <c r="R109" i="4"/>
  <c r="S109" i="4"/>
  <c r="X109" i="4"/>
  <c r="Y109" i="4"/>
  <c r="Z109" i="4"/>
  <c r="AA109" i="4"/>
  <c r="H110" i="4"/>
  <c r="I110" i="4"/>
  <c r="J110" i="4"/>
  <c r="K110" i="4"/>
  <c r="P110" i="4"/>
  <c r="Q110" i="4"/>
  <c r="R110" i="4"/>
  <c r="S110" i="4"/>
  <c r="X110" i="4"/>
  <c r="Y110" i="4"/>
  <c r="Z110" i="4"/>
  <c r="AA110" i="4"/>
  <c r="H111" i="4"/>
  <c r="I111" i="4"/>
  <c r="J111" i="4"/>
  <c r="K111" i="4"/>
  <c r="P111" i="4"/>
  <c r="Q111" i="4"/>
  <c r="R111" i="4"/>
  <c r="S111" i="4"/>
  <c r="X111" i="4"/>
  <c r="Y111" i="4"/>
  <c r="Z111" i="4"/>
  <c r="AA111" i="4"/>
  <c r="H112" i="4"/>
  <c r="I112" i="4"/>
  <c r="J112" i="4"/>
  <c r="K112" i="4"/>
  <c r="P112" i="4"/>
  <c r="Q112" i="4"/>
  <c r="R112" i="4"/>
  <c r="S112" i="4"/>
  <c r="X112" i="4"/>
  <c r="Y112" i="4"/>
  <c r="Z112" i="4"/>
  <c r="AA112" i="4"/>
  <c r="H113" i="4"/>
  <c r="I113" i="4"/>
  <c r="J113" i="4"/>
  <c r="K113" i="4"/>
  <c r="P113" i="4"/>
  <c r="Q113" i="4"/>
  <c r="R113" i="4"/>
  <c r="S113" i="4"/>
  <c r="X113" i="4"/>
  <c r="Y113" i="4"/>
  <c r="Z113" i="4"/>
  <c r="AA113" i="4"/>
  <c r="H114" i="4"/>
  <c r="I114" i="4"/>
  <c r="J114" i="4"/>
  <c r="K114" i="4"/>
  <c r="P114" i="4"/>
  <c r="Q114" i="4"/>
  <c r="R114" i="4"/>
  <c r="S114" i="4"/>
  <c r="X114" i="4"/>
  <c r="Y114" i="4"/>
  <c r="Z114" i="4"/>
  <c r="AA114" i="4"/>
  <c r="H115" i="4"/>
  <c r="I115" i="4"/>
  <c r="J115" i="4"/>
  <c r="K115" i="4"/>
  <c r="P115" i="4"/>
  <c r="Q115" i="4"/>
  <c r="R115" i="4"/>
  <c r="S115" i="4"/>
  <c r="X115" i="4"/>
  <c r="Y115" i="4"/>
  <c r="Z115" i="4"/>
  <c r="AA115" i="4"/>
  <c r="H116" i="4"/>
  <c r="I116" i="4"/>
  <c r="J116" i="4"/>
  <c r="K116" i="4"/>
  <c r="P116" i="4"/>
  <c r="Q116" i="4"/>
  <c r="R116" i="4"/>
  <c r="S116" i="4"/>
  <c r="X116" i="4"/>
  <c r="Y116" i="4"/>
  <c r="Z116" i="4"/>
  <c r="AA116" i="4"/>
  <c r="H117" i="4"/>
  <c r="I117" i="4"/>
  <c r="J117" i="4"/>
  <c r="K117" i="4"/>
  <c r="P117" i="4"/>
  <c r="Q117" i="4"/>
  <c r="R117" i="4"/>
  <c r="S117" i="4"/>
  <c r="X117" i="4"/>
  <c r="Y117" i="4"/>
  <c r="Z117" i="4"/>
  <c r="AA117" i="4"/>
  <c r="H118" i="4"/>
  <c r="I118" i="4"/>
  <c r="J118" i="4"/>
  <c r="K118" i="4"/>
  <c r="P118" i="4"/>
  <c r="Q118" i="4"/>
  <c r="R118" i="4"/>
  <c r="S118" i="4"/>
  <c r="X118" i="4"/>
  <c r="Y118" i="4"/>
  <c r="Z118" i="4"/>
  <c r="AA118" i="4"/>
  <c r="F265" i="10"/>
  <c r="G265" i="10"/>
  <c r="I265" i="10"/>
  <c r="O265" i="10"/>
  <c r="U265" i="10"/>
  <c r="V265" i="10"/>
  <c r="F266" i="10"/>
  <c r="G266" i="10"/>
  <c r="I266" i="10"/>
  <c r="O266" i="10"/>
  <c r="U266" i="10"/>
  <c r="V266" i="10"/>
  <c r="F267" i="10"/>
  <c r="G267" i="10"/>
  <c r="J267" i="10"/>
  <c r="I267" i="10"/>
  <c r="O267" i="10"/>
  <c r="U267" i="10"/>
  <c r="V267" i="10"/>
  <c r="F268" i="10"/>
  <c r="J268" i="10"/>
  <c r="G268" i="10"/>
  <c r="I268" i="10"/>
  <c r="O268" i="10"/>
  <c r="U268" i="10"/>
  <c r="V268" i="10"/>
  <c r="G148" i="10"/>
  <c r="H148" i="10"/>
  <c r="I148" i="10"/>
  <c r="J148" i="10"/>
  <c r="L148" i="10"/>
  <c r="G149" i="10"/>
  <c r="L149" i="10"/>
  <c r="H149" i="10"/>
  <c r="I149" i="10"/>
  <c r="J149" i="10"/>
  <c r="G150" i="10"/>
  <c r="J150" i="10"/>
  <c r="H150" i="10"/>
  <c r="I150" i="10"/>
  <c r="L150" i="10"/>
  <c r="G151" i="10"/>
  <c r="L151" i="10"/>
  <c r="H151" i="10"/>
  <c r="I151" i="10"/>
  <c r="G152" i="10"/>
  <c r="H152" i="10"/>
  <c r="I152" i="10"/>
  <c r="G153" i="10"/>
  <c r="L153" i="10"/>
  <c r="H153" i="10"/>
  <c r="I153" i="10"/>
  <c r="J153" i="10"/>
  <c r="G32" i="10"/>
  <c r="J32" i="10"/>
  <c r="H32" i="10"/>
  <c r="I32" i="10"/>
  <c r="N32" i="10"/>
  <c r="Q32" i="10"/>
  <c r="O32" i="10"/>
  <c r="P32" i="10"/>
  <c r="U32" i="10"/>
  <c r="V32" i="10"/>
  <c r="G33" i="10"/>
  <c r="J33" i="10"/>
  <c r="H33" i="10"/>
  <c r="I33" i="10"/>
  <c r="N33" i="10"/>
  <c r="Q33" i="10"/>
  <c r="O33" i="10"/>
  <c r="P33" i="10"/>
  <c r="U33" i="10"/>
  <c r="V33" i="10"/>
  <c r="G34" i="10"/>
  <c r="J34" i="10"/>
  <c r="H34" i="10"/>
  <c r="I34" i="10"/>
  <c r="N34" i="10"/>
  <c r="Q34" i="10"/>
  <c r="O34" i="10"/>
  <c r="P34" i="10"/>
  <c r="U34" i="10"/>
  <c r="V34" i="10"/>
  <c r="G35" i="10"/>
  <c r="J35" i="10"/>
  <c r="H35" i="10"/>
  <c r="I35" i="10"/>
  <c r="N35" i="10"/>
  <c r="Q35" i="10"/>
  <c r="O35" i="10"/>
  <c r="P35" i="10"/>
  <c r="U35" i="10"/>
  <c r="V35" i="10"/>
  <c r="G36" i="10"/>
  <c r="J36" i="10"/>
  <c r="H36" i="10"/>
  <c r="I36" i="10"/>
  <c r="N36" i="10"/>
  <c r="Q36" i="10"/>
  <c r="O36" i="10"/>
  <c r="P36" i="10"/>
  <c r="U36" i="10"/>
  <c r="V36" i="10"/>
  <c r="G37" i="10"/>
  <c r="J37" i="10"/>
  <c r="H37" i="10"/>
  <c r="I37" i="10"/>
  <c r="N37" i="10"/>
  <c r="Q37" i="10"/>
  <c r="O37" i="10"/>
  <c r="P37" i="10"/>
  <c r="U37" i="10"/>
  <c r="V37" i="10"/>
  <c r="T269" i="2"/>
  <c r="P269" i="2"/>
  <c r="U244" i="2"/>
  <c r="T244" i="2"/>
  <c r="U256" i="2"/>
  <c r="P256" i="2"/>
  <c r="T256" i="2"/>
  <c r="N256" i="2"/>
  <c r="T281" i="2"/>
  <c r="T223" i="2"/>
  <c r="T222" i="2"/>
  <c r="J222" i="2"/>
  <c r="P222" i="2"/>
  <c r="U179" i="2"/>
  <c r="T179" i="2"/>
  <c r="U169" i="2"/>
  <c r="P169" i="2"/>
  <c r="U168" i="2"/>
  <c r="N168" i="2"/>
  <c r="T168" i="2"/>
  <c r="J169" i="2"/>
  <c r="T279" i="2"/>
  <c r="T278" i="2"/>
  <c r="H278" i="2"/>
  <c r="U254" i="2"/>
  <c r="P254" i="2"/>
  <c r="T254" i="2"/>
  <c r="U253" i="2"/>
  <c r="P253" i="2"/>
  <c r="T253" i="2"/>
  <c r="T221" i="2"/>
  <c r="L221" i="2"/>
  <c r="T220" i="2"/>
  <c r="T40" i="2"/>
  <c r="T39" i="2"/>
  <c r="F39" i="2"/>
  <c r="T310" i="2"/>
  <c r="G243" i="10"/>
  <c r="G242" i="10"/>
  <c r="G241" i="10"/>
  <c r="E243" i="10" a="1"/>
  <c r="E243" i="10"/>
  <c r="F243" i="10"/>
  <c r="E242" i="10" a="1"/>
  <c r="E242" i="10"/>
  <c r="F242" i="10"/>
  <c r="F125" i="10" a="1"/>
  <c r="F125" i="10"/>
  <c r="F252" i="10"/>
  <c r="J252" i="10"/>
  <c r="E241" i="10"/>
  <c r="F241" i="10"/>
  <c r="D242" i="10"/>
  <c r="D241" i="10"/>
  <c r="D243" i="10"/>
  <c r="U257" i="2"/>
  <c r="U248" i="2"/>
  <c r="P248" i="2"/>
  <c r="U249" i="2"/>
  <c r="P249" i="2"/>
  <c r="U250" i="2"/>
  <c r="P250" i="2"/>
  <c r="U251" i="2"/>
  <c r="P251" i="2"/>
  <c r="U252" i="2"/>
  <c r="P252" i="2"/>
  <c r="U239" i="2"/>
  <c r="P239" i="2"/>
  <c r="U241" i="2"/>
  <c r="P241" i="2"/>
  <c r="U242" i="2"/>
  <c r="P242" i="2"/>
  <c r="U243" i="2"/>
  <c r="P243" i="2"/>
  <c r="U245" i="2"/>
  <c r="P245" i="2"/>
  <c r="U246" i="2"/>
  <c r="P246" i="2"/>
  <c r="U247" i="2"/>
  <c r="P247" i="2"/>
  <c r="U238" i="2"/>
  <c r="P238" i="2"/>
  <c r="P257" i="2"/>
  <c r="T238" i="2"/>
  <c r="N238" i="2"/>
  <c r="J263" i="10"/>
  <c r="I253" i="10"/>
  <c r="I254" i="10"/>
  <c r="I255" i="10"/>
  <c r="J255" i="10"/>
  <c r="I256" i="10"/>
  <c r="I257" i="10"/>
  <c r="I258" i="10"/>
  <c r="J258" i="10"/>
  <c r="I259" i="10"/>
  <c r="J259" i="10"/>
  <c r="I260" i="10"/>
  <c r="I261" i="10"/>
  <c r="J261" i="10"/>
  <c r="I262" i="10"/>
  <c r="J262" i="10"/>
  <c r="I263" i="10"/>
  <c r="I264" i="10"/>
  <c r="I252" i="10"/>
  <c r="F253" i="10"/>
  <c r="J253" i="10"/>
  <c r="F254" i="10"/>
  <c r="F255" i="10"/>
  <c r="F256" i="10"/>
  <c r="J256" i="10"/>
  <c r="F257" i="10"/>
  <c r="J257" i="10"/>
  <c r="F258" i="10"/>
  <c r="G258" i="10"/>
  <c r="F259" i="10"/>
  <c r="F260" i="10"/>
  <c r="F261" i="10"/>
  <c r="F262" i="10"/>
  <c r="G262" i="10"/>
  <c r="F263" i="10"/>
  <c r="F264" i="10"/>
  <c r="J264" i="10"/>
  <c r="V238" i="10"/>
  <c r="U238" i="10"/>
  <c r="O238" i="10"/>
  <c r="N238" i="10"/>
  <c r="G264" i="10"/>
  <c r="G263" i="10"/>
  <c r="G261" i="10"/>
  <c r="G259" i="10"/>
  <c r="G257" i="10"/>
  <c r="G255" i="10"/>
  <c r="G253" i="10"/>
  <c r="G252" i="10"/>
  <c r="E247" i="10"/>
  <c r="D247" i="10"/>
  <c r="E246" i="10"/>
  <c r="D246" i="10"/>
  <c r="G245" i="10"/>
  <c r="G244" i="10"/>
  <c r="H236" i="2"/>
  <c r="H260" i="2"/>
  <c r="G328" i="2"/>
  <c r="G327" i="2"/>
  <c r="G326" i="2"/>
  <c r="J326" i="2"/>
  <c r="G325" i="2"/>
  <c r="G324" i="2"/>
  <c r="G323" i="2"/>
  <c r="G322" i="2"/>
  <c r="G321" i="2"/>
  <c r="G320" i="2"/>
  <c r="G319" i="2"/>
  <c r="G318" i="2"/>
  <c r="G317" i="2"/>
  <c r="D328" i="2"/>
  <c r="J328" i="2"/>
  <c r="D327" i="2"/>
  <c r="J327" i="2"/>
  <c r="D326" i="2"/>
  <c r="D325" i="2"/>
  <c r="D324" i="2"/>
  <c r="D323" i="2"/>
  <c r="J323" i="2"/>
  <c r="D322" i="2"/>
  <c r="D321" i="2"/>
  <c r="D320" i="2"/>
  <c r="D319" i="2"/>
  <c r="J319" i="2"/>
  <c r="D318" i="2"/>
  <c r="J318" i="2"/>
  <c r="D317" i="2"/>
  <c r="U139" i="2"/>
  <c r="T139" i="2"/>
  <c r="U138" i="2"/>
  <c r="F147" i="2"/>
  <c r="A146" i="2"/>
  <c r="A142" i="2"/>
  <c r="A138" i="2"/>
  <c r="T277" i="2"/>
  <c r="T276" i="2"/>
  <c r="T252" i="2"/>
  <c r="T251" i="2"/>
  <c r="T219" i="2"/>
  <c r="T218" i="2"/>
  <c r="U95" i="2"/>
  <c r="T95" i="2"/>
  <c r="U94" i="2"/>
  <c r="M94" i="2"/>
  <c r="T94" i="2"/>
  <c r="J94" i="2"/>
  <c r="U92" i="2"/>
  <c r="T92" i="2"/>
  <c r="G92" i="2"/>
  <c r="U91" i="2"/>
  <c r="N91" i="2"/>
  <c r="T91" i="2"/>
  <c r="J91" i="2"/>
  <c r="T38" i="2"/>
  <c r="I38" i="2"/>
  <c r="T37" i="2"/>
  <c r="F37" i="2"/>
  <c r="A299" i="2"/>
  <c r="A295" i="2"/>
  <c r="A287" i="2"/>
  <c r="A328" i="2"/>
  <c r="A327" i="2"/>
  <c r="A324" i="2"/>
  <c r="A323" i="2"/>
  <c r="A320" i="2"/>
  <c r="A319" i="2"/>
  <c r="A176" i="2"/>
  <c r="A186" i="2"/>
  <c r="A185" i="2"/>
  <c r="A184" i="2"/>
  <c r="A182" i="2"/>
  <c r="A181" i="2"/>
  <c r="A180" i="2"/>
  <c r="A178" i="2"/>
  <c r="A177" i="2"/>
  <c r="A120" i="2"/>
  <c r="A131" i="2"/>
  <c r="A130" i="2"/>
  <c r="A127" i="2"/>
  <c r="A126" i="2"/>
  <c r="A123" i="2"/>
  <c r="A122" i="2"/>
  <c r="A104" i="2"/>
  <c r="A108" i="2"/>
  <c r="O227" i="8"/>
  <c r="N227" i="8"/>
  <c r="M227" i="8"/>
  <c r="L227" i="8"/>
  <c r="K227" i="8"/>
  <c r="J227" i="8"/>
  <c r="I227" i="8"/>
  <c r="H227" i="8"/>
  <c r="G227" i="8"/>
  <c r="F227" i="8"/>
  <c r="E227" i="8"/>
  <c r="D227" i="8"/>
  <c r="C227" i="8"/>
  <c r="O117" i="8"/>
  <c r="N117" i="8"/>
  <c r="M117" i="8"/>
  <c r="L117" i="8"/>
  <c r="K117" i="8"/>
  <c r="J117" i="8"/>
  <c r="I117" i="8"/>
  <c r="H117" i="8"/>
  <c r="G117" i="8"/>
  <c r="F117" i="8"/>
  <c r="E117" i="8"/>
  <c r="D117" i="8"/>
  <c r="C117" i="8"/>
  <c r="O7" i="8"/>
  <c r="N7" i="8"/>
  <c r="A149" i="2"/>
  <c r="M7" i="8"/>
  <c r="A148" i="2"/>
  <c r="L7" i="8"/>
  <c r="A326" i="2"/>
  <c r="K7" i="8"/>
  <c r="J7" i="8"/>
  <c r="A145" i="2"/>
  <c r="I7" i="8"/>
  <c r="A144" i="2"/>
  <c r="H7" i="8"/>
  <c r="A322" i="2"/>
  <c r="G7" i="8"/>
  <c r="F7" i="8"/>
  <c r="A141" i="2"/>
  <c r="E7" i="8"/>
  <c r="A140" i="2"/>
  <c r="D7" i="8"/>
  <c r="A318" i="2"/>
  <c r="A111" i="2"/>
  <c r="A113" i="2"/>
  <c r="A112" i="2"/>
  <c r="C7" i="8"/>
  <c r="A317" i="2"/>
  <c r="A114" i="2"/>
  <c r="S6" i="10"/>
  <c r="U6" i="4"/>
  <c r="L6" i="17"/>
  <c r="U317" i="2"/>
  <c r="B5" i="18"/>
  <c r="F2" i="18"/>
  <c r="E6" i="4"/>
  <c r="B227" i="8"/>
  <c r="B117" i="8"/>
  <c r="B7" i="8"/>
  <c r="T138" i="2"/>
  <c r="O332" i="8"/>
  <c r="N332" i="8"/>
  <c r="M332" i="8"/>
  <c r="L332" i="8"/>
  <c r="K332" i="8"/>
  <c r="J332" i="8"/>
  <c r="I332" i="8"/>
  <c r="H332" i="8"/>
  <c r="G332" i="8"/>
  <c r="F332" i="8"/>
  <c r="E332" i="8"/>
  <c r="D332" i="8"/>
  <c r="C332" i="8"/>
  <c r="O331" i="8"/>
  <c r="N331" i="8"/>
  <c r="M331" i="8"/>
  <c r="L331" i="8"/>
  <c r="K331" i="8"/>
  <c r="J331" i="8"/>
  <c r="I331" i="8"/>
  <c r="H331" i="8"/>
  <c r="G331" i="8"/>
  <c r="F331" i="8"/>
  <c r="E331" i="8"/>
  <c r="D331" i="8"/>
  <c r="C331" i="8"/>
  <c r="O330" i="8"/>
  <c r="N330" i="8"/>
  <c r="M330" i="8"/>
  <c r="L330" i="8"/>
  <c r="K330" i="8"/>
  <c r="J330" i="8"/>
  <c r="I330" i="8"/>
  <c r="H330" i="8"/>
  <c r="G330" i="8"/>
  <c r="F330" i="8"/>
  <c r="E330" i="8"/>
  <c r="D330" i="8"/>
  <c r="C330" i="8"/>
  <c r="O329" i="8"/>
  <c r="N329" i="8"/>
  <c r="M329" i="8"/>
  <c r="L329" i="8"/>
  <c r="K329" i="8"/>
  <c r="J329" i="8"/>
  <c r="I329" i="8"/>
  <c r="H329" i="8"/>
  <c r="G329" i="8"/>
  <c r="F329" i="8"/>
  <c r="E329" i="8"/>
  <c r="D329" i="8"/>
  <c r="C329" i="8"/>
  <c r="O328" i="8"/>
  <c r="N328" i="8"/>
  <c r="M328" i="8"/>
  <c r="L328" i="8"/>
  <c r="K328" i="8"/>
  <c r="J328" i="8"/>
  <c r="I328" i="8"/>
  <c r="H328" i="8"/>
  <c r="G328" i="8"/>
  <c r="F328" i="8"/>
  <c r="E328" i="8"/>
  <c r="D328" i="8"/>
  <c r="C328" i="8"/>
  <c r="O327" i="8"/>
  <c r="N327" i="8"/>
  <c r="M327" i="8"/>
  <c r="L327" i="8"/>
  <c r="K327" i="8"/>
  <c r="J327" i="8"/>
  <c r="I327" i="8"/>
  <c r="H327" i="8"/>
  <c r="G327" i="8"/>
  <c r="F327" i="8"/>
  <c r="E327" i="8"/>
  <c r="D327" i="8"/>
  <c r="C327" i="8"/>
  <c r="O326" i="8"/>
  <c r="N326" i="8"/>
  <c r="M326" i="8"/>
  <c r="L326" i="8"/>
  <c r="K326" i="8"/>
  <c r="J326" i="8"/>
  <c r="I326" i="8"/>
  <c r="H326" i="8"/>
  <c r="G326" i="8"/>
  <c r="F326" i="8"/>
  <c r="E326" i="8"/>
  <c r="D326" i="8"/>
  <c r="C326" i="8"/>
  <c r="O325" i="8"/>
  <c r="N325" i="8"/>
  <c r="M325" i="8"/>
  <c r="L325" i="8"/>
  <c r="K325" i="8"/>
  <c r="J325" i="8"/>
  <c r="I325" i="8"/>
  <c r="H325" i="8"/>
  <c r="G325" i="8"/>
  <c r="F325" i="8"/>
  <c r="E325" i="8"/>
  <c r="D325" i="8"/>
  <c r="C325" i="8"/>
  <c r="O324" i="8"/>
  <c r="N324" i="8"/>
  <c r="M324" i="8"/>
  <c r="L324" i="8"/>
  <c r="K324" i="8"/>
  <c r="J324" i="8"/>
  <c r="I324" i="8"/>
  <c r="H324" i="8"/>
  <c r="G324" i="8"/>
  <c r="F324" i="8"/>
  <c r="E324" i="8"/>
  <c r="D324" i="8"/>
  <c r="C324" i="8"/>
  <c r="O323" i="8"/>
  <c r="N323" i="8"/>
  <c r="M323" i="8"/>
  <c r="L323" i="8"/>
  <c r="K323" i="8"/>
  <c r="J323" i="8"/>
  <c r="I323" i="8"/>
  <c r="H323" i="8"/>
  <c r="G323" i="8"/>
  <c r="F323" i="8"/>
  <c r="E323" i="8"/>
  <c r="D323" i="8"/>
  <c r="C323" i="8"/>
  <c r="O322" i="8"/>
  <c r="N322" i="8"/>
  <c r="M322" i="8"/>
  <c r="L322" i="8"/>
  <c r="K322" i="8"/>
  <c r="J322" i="8"/>
  <c r="I322" i="8"/>
  <c r="H322" i="8"/>
  <c r="G322" i="8"/>
  <c r="F322" i="8"/>
  <c r="E322" i="8"/>
  <c r="D322" i="8"/>
  <c r="C322" i="8"/>
  <c r="O321" i="8"/>
  <c r="N321" i="8"/>
  <c r="M321" i="8"/>
  <c r="L321" i="8"/>
  <c r="K321" i="8"/>
  <c r="J321" i="8"/>
  <c r="I321" i="8"/>
  <c r="H321" i="8"/>
  <c r="G321" i="8"/>
  <c r="F321" i="8"/>
  <c r="E321" i="8"/>
  <c r="D321" i="8"/>
  <c r="C321" i="8"/>
  <c r="O320" i="8"/>
  <c r="N320" i="8"/>
  <c r="M320" i="8"/>
  <c r="L320" i="8"/>
  <c r="K320" i="8"/>
  <c r="J320" i="8"/>
  <c r="I320" i="8"/>
  <c r="H320" i="8"/>
  <c r="G320" i="8"/>
  <c r="F320" i="8"/>
  <c r="E320" i="8"/>
  <c r="D320" i="8"/>
  <c r="C320" i="8"/>
  <c r="O319" i="8"/>
  <c r="N319" i="8"/>
  <c r="M319" i="8"/>
  <c r="L319" i="8"/>
  <c r="K319" i="8"/>
  <c r="J319" i="8"/>
  <c r="I319" i="8"/>
  <c r="H319" i="8"/>
  <c r="G319" i="8"/>
  <c r="F319" i="8"/>
  <c r="E319" i="8"/>
  <c r="D319" i="8"/>
  <c r="C319" i="8"/>
  <c r="O318" i="8"/>
  <c r="N318" i="8"/>
  <c r="M318" i="8"/>
  <c r="L318" i="8"/>
  <c r="K318" i="8"/>
  <c r="J318" i="8"/>
  <c r="I318" i="8"/>
  <c r="H318" i="8"/>
  <c r="G318" i="8"/>
  <c r="F318" i="8"/>
  <c r="E318" i="8"/>
  <c r="D318" i="8"/>
  <c r="C318" i="8"/>
  <c r="O317" i="8"/>
  <c r="N317" i="8"/>
  <c r="M317" i="8"/>
  <c r="L317" i="8"/>
  <c r="K317" i="8"/>
  <c r="J317" i="8"/>
  <c r="I317" i="8"/>
  <c r="H317" i="8"/>
  <c r="G317" i="8"/>
  <c r="F317" i="8"/>
  <c r="E317" i="8"/>
  <c r="D317" i="8"/>
  <c r="C317" i="8"/>
  <c r="O316" i="8"/>
  <c r="N316" i="8"/>
  <c r="M316" i="8"/>
  <c r="L316" i="8"/>
  <c r="K316" i="8"/>
  <c r="J316" i="8"/>
  <c r="I316" i="8"/>
  <c r="H316" i="8"/>
  <c r="G316" i="8"/>
  <c r="F316" i="8"/>
  <c r="E316" i="8"/>
  <c r="D316" i="8"/>
  <c r="C316" i="8"/>
  <c r="O315" i="8"/>
  <c r="N315" i="8"/>
  <c r="M315" i="8"/>
  <c r="L315" i="8"/>
  <c r="K315" i="8"/>
  <c r="J315" i="8"/>
  <c r="I315" i="8"/>
  <c r="H315" i="8"/>
  <c r="G315" i="8"/>
  <c r="F315" i="8"/>
  <c r="E315" i="8"/>
  <c r="D315" i="8"/>
  <c r="C315" i="8"/>
  <c r="O314" i="8"/>
  <c r="N314" i="8"/>
  <c r="M314" i="8"/>
  <c r="L314" i="8"/>
  <c r="K314" i="8"/>
  <c r="J314" i="8"/>
  <c r="I314" i="8"/>
  <c r="H314" i="8"/>
  <c r="G314" i="8"/>
  <c r="F314" i="8"/>
  <c r="E314" i="8"/>
  <c r="D314" i="8"/>
  <c r="C314" i="8"/>
  <c r="O313" i="8"/>
  <c r="N313" i="8"/>
  <c r="M313" i="8"/>
  <c r="L313" i="8"/>
  <c r="K313" i="8"/>
  <c r="J313" i="8"/>
  <c r="I313" i="8"/>
  <c r="H313" i="8"/>
  <c r="G313" i="8"/>
  <c r="F313" i="8"/>
  <c r="E313" i="8"/>
  <c r="D313" i="8"/>
  <c r="C313" i="8"/>
  <c r="O312" i="8"/>
  <c r="N312" i="8"/>
  <c r="M312" i="8"/>
  <c r="L312" i="8"/>
  <c r="K312" i="8"/>
  <c r="J312" i="8"/>
  <c r="I312" i="8"/>
  <c r="H312" i="8"/>
  <c r="G312" i="8"/>
  <c r="F312" i="8"/>
  <c r="E312" i="8"/>
  <c r="D312" i="8"/>
  <c r="C312" i="8"/>
  <c r="O311" i="8"/>
  <c r="N311" i="8"/>
  <c r="M311" i="8"/>
  <c r="L311" i="8"/>
  <c r="K311" i="8"/>
  <c r="J311" i="8"/>
  <c r="I311" i="8"/>
  <c r="H311" i="8"/>
  <c r="G311" i="8"/>
  <c r="F311" i="8"/>
  <c r="E311" i="8"/>
  <c r="D311" i="8"/>
  <c r="C311" i="8"/>
  <c r="O310" i="8"/>
  <c r="N310" i="8"/>
  <c r="M310" i="8"/>
  <c r="L310" i="8"/>
  <c r="K310" i="8"/>
  <c r="J310" i="8"/>
  <c r="I310" i="8"/>
  <c r="H310" i="8"/>
  <c r="G310" i="8"/>
  <c r="F310" i="8"/>
  <c r="E310" i="8"/>
  <c r="D310" i="8"/>
  <c r="C310" i="8"/>
  <c r="O309" i="8"/>
  <c r="N309" i="8"/>
  <c r="M309" i="8"/>
  <c r="L309" i="8"/>
  <c r="K309" i="8"/>
  <c r="J309" i="8"/>
  <c r="I309" i="8"/>
  <c r="H309" i="8"/>
  <c r="G309" i="8"/>
  <c r="F309" i="8"/>
  <c r="E309" i="8"/>
  <c r="D309" i="8"/>
  <c r="C309" i="8"/>
  <c r="O308" i="8"/>
  <c r="N308" i="8"/>
  <c r="M308" i="8"/>
  <c r="L308" i="8"/>
  <c r="K308" i="8"/>
  <c r="J308" i="8"/>
  <c r="I308" i="8"/>
  <c r="H308" i="8"/>
  <c r="G308" i="8"/>
  <c r="F308" i="8"/>
  <c r="E308" i="8"/>
  <c r="D308" i="8"/>
  <c r="C308" i="8"/>
  <c r="O307" i="8"/>
  <c r="N307" i="8"/>
  <c r="M307" i="8"/>
  <c r="L307" i="8"/>
  <c r="K307" i="8"/>
  <c r="J307" i="8"/>
  <c r="I307" i="8"/>
  <c r="H307" i="8"/>
  <c r="G307" i="8"/>
  <c r="F307" i="8"/>
  <c r="E307" i="8"/>
  <c r="D307" i="8"/>
  <c r="C307" i="8"/>
  <c r="O306" i="8"/>
  <c r="N306" i="8"/>
  <c r="M306" i="8"/>
  <c r="L306" i="8"/>
  <c r="K306" i="8"/>
  <c r="J306" i="8"/>
  <c r="I306" i="8"/>
  <c r="H306" i="8"/>
  <c r="G306" i="8"/>
  <c r="F306" i="8"/>
  <c r="E306" i="8"/>
  <c r="D306" i="8"/>
  <c r="C306" i="8"/>
  <c r="O305" i="8"/>
  <c r="N305" i="8"/>
  <c r="M305" i="8"/>
  <c r="L305" i="8"/>
  <c r="K305" i="8"/>
  <c r="J305" i="8"/>
  <c r="I305" i="8"/>
  <c r="H305" i="8"/>
  <c r="G305" i="8"/>
  <c r="F305" i="8"/>
  <c r="E305" i="8"/>
  <c r="D305" i="8"/>
  <c r="C305" i="8"/>
  <c r="O304" i="8"/>
  <c r="N304" i="8"/>
  <c r="M304" i="8"/>
  <c r="L304" i="8"/>
  <c r="K304" i="8"/>
  <c r="J304" i="8"/>
  <c r="I304" i="8"/>
  <c r="H304" i="8"/>
  <c r="G304" i="8"/>
  <c r="F304" i="8"/>
  <c r="E304" i="8"/>
  <c r="D304" i="8"/>
  <c r="C304" i="8"/>
  <c r="O303" i="8"/>
  <c r="N303" i="8"/>
  <c r="M303" i="8"/>
  <c r="L303" i="8"/>
  <c r="K303" i="8"/>
  <c r="J303" i="8"/>
  <c r="I303" i="8"/>
  <c r="H303" i="8"/>
  <c r="G303" i="8"/>
  <c r="F303" i="8"/>
  <c r="E303" i="8"/>
  <c r="D303" i="8"/>
  <c r="C303" i="8"/>
  <c r="O302" i="8"/>
  <c r="N302" i="8"/>
  <c r="M302" i="8"/>
  <c r="L302" i="8"/>
  <c r="K302" i="8"/>
  <c r="J302" i="8"/>
  <c r="I302" i="8"/>
  <c r="H302" i="8"/>
  <c r="G302" i="8"/>
  <c r="F302" i="8"/>
  <c r="E302" i="8"/>
  <c r="D302" i="8"/>
  <c r="C302" i="8"/>
  <c r="O301" i="8"/>
  <c r="N301" i="8"/>
  <c r="M301" i="8"/>
  <c r="L301" i="8"/>
  <c r="K301" i="8"/>
  <c r="J301" i="8"/>
  <c r="I301" i="8"/>
  <c r="H301" i="8"/>
  <c r="G301" i="8"/>
  <c r="F301" i="8"/>
  <c r="E301" i="8"/>
  <c r="D301" i="8"/>
  <c r="C301" i="8"/>
  <c r="O300" i="8"/>
  <c r="N300" i="8"/>
  <c r="M300" i="8"/>
  <c r="L300" i="8"/>
  <c r="K300" i="8"/>
  <c r="J300" i="8"/>
  <c r="I300" i="8"/>
  <c r="H300" i="8"/>
  <c r="G300" i="8"/>
  <c r="F300" i="8"/>
  <c r="E300" i="8"/>
  <c r="D300" i="8"/>
  <c r="C300" i="8"/>
  <c r="O299" i="8"/>
  <c r="N299" i="8"/>
  <c r="M299" i="8"/>
  <c r="L299" i="8"/>
  <c r="K299" i="8"/>
  <c r="J299" i="8"/>
  <c r="I299" i="8"/>
  <c r="H299" i="8"/>
  <c r="G299" i="8"/>
  <c r="F299" i="8"/>
  <c r="E299" i="8"/>
  <c r="D299" i="8"/>
  <c r="C299" i="8"/>
  <c r="O298" i="8"/>
  <c r="N298" i="8"/>
  <c r="M298" i="8"/>
  <c r="L298" i="8"/>
  <c r="K298" i="8"/>
  <c r="J298" i="8"/>
  <c r="I298" i="8"/>
  <c r="H298" i="8"/>
  <c r="G298" i="8"/>
  <c r="F298" i="8"/>
  <c r="E298" i="8"/>
  <c r="D298" i="8"/>
  <c r="C298" i="8"/>
  <c r="O297" i="8"/>
  <c r="N297" i="8"/>
  <c r="M297" i="8"/>
  <c r="L297" i="8"/>
  <c r="K297" i="8"/>
  <c r="J297" i="8"/>
  <c r="I297" i="8"/>
  <c r="H297" i="8"/>
  <c r="G297" i="8"/>
  <c r="F297" i="8"/>
  <c r="E297" i="8"/>
  <c r="D297" i="8"/>
  <c r="C297" i="8"/>
  <c r="O296" i="8"/>
  <c r="N296" i="8"/>
  <c r="M296" i="8"/>
  <c r="L296" i="8"/>
  <c r="K296" i="8"/>
  <c r="J296" i="8"/>
  <c r="I296" i="8"/>
  <c r="H296" i="8"/>
  <c r="G296" i="8"/>
  <c r="F296" i="8"/>
  <c r="E296" i="8"/>
  <c r="D296" i="8"/>
  <c r="C296" i="8"/>
  <c r="O295" i="8"/>
  <c r="N295" i="8"/>
  <c r="M295" i="8"/>
  <c r="L295" i="8"/>
  <c r="K295" i="8"/>
  <c r="J295" i="8"/>
  <c r="I295" i="8"/>
  <c r="H295" i="8"/>
  <c r="G295" i="8"/>
  <c r="F295" i="8"/>
  <c r="E295" i="8"/>
  <c r="D295" i="8"/>
  <c r="C295" i="8"/>
  <c r="O294" i="8"/>
  <c r="N294" i="8"/>
  <c r="M294" i="8"/>
  <c r="L294" i="8"/>
  <c r="K294" i="8"/>
  <c r="J294" i="8"/>
  <c r="I294" i="8"/>
  <c r="H294" i="8"/>
  <c r="G294" i="8"/>
  <c r="F294" i="8"/>
  <c r="E294" i="8"/>
  <c r="D294" i="8"/>
  <c r="C294" i="8"/>
  <c r="O293" i="8"/>
  <c r="N293" i="8"/>
  <c r="M293" i="8"/>
  <c r="L293" i="8"/>
  <c r="K293" i="8"/>
  <c r="J293" i="8"/>
  <c r="I293" i="8"/>
  <c r="H293" i="8"/>
  <c r="G293" i="8"/>
  <c r="F293" i="8"/>
  <c r="E293" i="8"/>
  <c r="D293" i="8"/>
  <c r="C293" i="8"/>
  <c r="O292" i="8"/>
  <c r="N292" i="8"/>
  <c r="M292" i="8"/>
  <c r="L292" i="8"/>
  <c r="K292" i="8"/>
  <c r="J292" i="8"/>
  <c r="I292" i="8"/>
  <c r="H292" i="8"/>
  <c r="G292" i="8"/>
  <c r="F292" i="8"/>
  <c r="E292" i="8"/>
  <c r="D292" i="8"/>
  <c r="C292" i="8"/>
  <c r="O291" i="8"/>
  <c r="N291" i="8"/>
  <c r="M291" i="8"/>
  <c r="L291" i="8"/>
  <c r="K291" i="8"/>
  <c r="J291" i="8"/>
  <c r="I291" i="8"/>
  <c r="H291" i="8"/>
  <c r="G291" i="8"/>
  <c r="F291" i="8"/>
  <c r="E291" i="8"/>
  <c r="D291" i="8"/>
  <c r="C291" i="8"/>
  <c r="O290" i="8"/>
  <c r="N290" i="8"/>
  <c r="M290" i="8"/>
  <c r="L290" i="8"/>
  <c r="K290" i="8"/>
  <c r="J290" i="8"/>
  <c r="I290" i="8"/>
  <c r="H290" i="8"/>
  <c r="G290" i="8"/>
  <c r="F290" i="8"/>
  <c r="E290" i="8"/>
  <c r="D290" i="8"/>
  <c r="C290" i="8"/>
  <c r="O289" i="8"/>
  <c r="N289" i="8"/>
  <c r="M289" i="8"/>
  <c r="L289" i="8"/>
  <c r="K289" i="8"/>
  <c r="J289" i="8"/>
  <c r="I289" i="8"/>
  <c r="H289" i="8"/>
  <c r="G289" i="8"/>
  <c r="F289" i="8"/>
  <c r="E289" i="8"/>
  <c r="D289" i="8"/>
  <c r="C289" i="8"/>
  <c r="O288" i="8"/>
  <c r="N288" i="8"/>
  <c r="M288" i="8"/>
  <c r="L288" i="8"/>
  <c r="K288" i="8"/>
  <c r="J288" i="8"/>
  <c r="I288" i="8"/>
  <c r="H288" i="8"/>
  <c r="G288" i="8"/>
  <c r="F288" i="8"/>
  <c r="E288" i="8"/>
  <c r="D288" i="8"/>
  <c r="C288" i="8"/>
  <c r="O287" i="8"/>
  <c r="N287" i="8"/>
  <c r="M287" i="8"/>
  <c r="L287" i="8"/>
  <c r="K287" i="8"/>
  <c r="J287" i="8"/>
  <c r="I287" i="8"/>
  <c r="H287" i="8"/>
  <c r="G287" i="8"/>
  <c r="F287" i="8"/>
  <c r="E287" i="8"/>
  <c r="D287" i="8"/>
  <c r="C287" i="8"/>
  <c r="O286" i="8"/>
  <c r="N286" i="8"/>
  <c r="M286" i="8"/>
  <c r="L286" i="8"/>
  <c r="K286" i="8"/>
  <c r="J286" i="8"/>
  <c r="I286" i="8"/>
  <c r="H286" i="8"/>
  <c r="G286" i="8"/>
  <c r="F286" i="8"/>
  <c r="E286" i="8"/>
  <c r="D286" i="8"/>
  <c r="C286" i="8"/>
  <c r="O285" i="8"/>
  <c r="N285" i="8"/>
  <c r="M285" i="8"/>
  <c r="L285" i="8"/>
  <c r="K285" i="8"/>
  <c r="J285" i="8"/>
  <c r="I285" i="8"/>
  <c r="H285" i="8"/>
  <c r="G285" i="8"/>
  <c r="F285" i="8"/>
  <c r="E285" i="8"/>
  <c r="D285" i="8"/>
  <c r="C285" i="8"/>
  <c r="O284" i="8"/>
  <c r="N284" i="8"/>
  <c r="M284" i="8"/>
  <c r="L284" i="8"/>
  <c r="K284" i="8"/>
  <c r="J284" i="8"/>
  <c r="I284" i="8"/>
  <c r="H284" i="8"/>
  <c r="G284" i="8"/>
  <c r="F284" i="8"/>
  <c r="E284" i="8"/>
  <c r="D284" i="8"/>
  <c r="C284" i="8"/>
  <c r="O283" i="8"/>
  <c r="N283" i="8"/>
  <c r="M283" i="8"/>
  <c r="L283" i="8"/>
  <c r="K283" i="8"/>
  <c r="J283" i="8"/>
  <c r="I283" i="8"/>
  <c r="H283" i="8"/>
  <c r="G283" i="8"/>
  <c r="F283" i="8"/>
  <c r="E283" i="8"/>
  <c r="D283" i="8"/>
  <c r="C283" i="8"/>
  <c r="O282" i="8"/>
  <c r="N282" i="8"/>
  <c r="M282" i="8"/>
  <c r="L282" i="8"/>
  <c r="K282" i="8"/>
  <c r="J282" i="8"/>
  <c r="I282" i="8"/>
  <c r="H282" i="8"/>
  <c r="G282" i="8"/>
  <c r="F282" i="8"/>
  <c r="E282" i="8"/>
  <c r="D282" i="8"/>
  <c r="C282" i="8"/>
  <c r="O281" i="8"/>
  <c r="N281" i="8"/>
  <c r="M281" i="8"/>
  <c r="L281" i="8"/>
  <c r="K281" i="8"/>
  <c r="J281" i="8"/>
  <c r="I281" i="8"/>
  <c r="H281" i="8"/>
  <c r="G281" i="8"/>
  <c r="F281" i="8"/>
  <c r="E281" i="8"/>
  <c r="D281" i="8"/>
  <c r="C281" i="8"/>
  <c r="O280" i="8"/>
  <c r="N280" i="8"/>
  <c r="M280" i="8"/>
  <c r="L280" i="8"/>
  <c r="K280" i="8"/>
  <c r="J280" i="8"/>
  <c r="I280" i="8"/>
  <c r="H280" i="8"/>
  <c r="G280" i="8"/>
  <c r="F280" i="8"/>
  <c r="E280" i="8"/>
  <c r="D280" i="8"/>
  <c r="C280" i="8"/>
  <c r="O279" i="8"/>
  <c r="N279" i="8"/>
  <c r="M279" i="8"/>
  <c r="L279" i="8"/>
  <c r="K279" i="8"/>
  <c r="J279" i="8"/>
  <c r="I279" i="8"/>
  <c r="H279" i="8"/>
  <c r="G279" i="8"/>
  <c r="F279" i="8"/>
  <c r="E279" i="8"/>
  <c r="D279" i="8"/>
  <c r="C279" i="8"/>
  <c r="O278" i="8"/>
  <c r="N278" i="8"/>
  <c r="M278" i="8"/>
  <c r="L278" i="8"/>
  <c r="K278" i="8"/>
  <c r="J278" i="8"/>
  <c r="I278" i="8"/>
  <c r="H278" i="8"/>
  <c r="G278" i="8"/>
  <c r="F278" i="8"/>
  <c r="E278" i="8"/>
  <c r="D278" i="8"/>
  <c r="C278" i="8"/>
  <c r="O277" i="8"/>
  <c r="N277" i="8"/>
  <c r="M277" i="8"/>
  <c r="L277" i="8"/>
  <c r="K277" i="8"/>
  <c r="J277" i="8"/>
  <c r="I277" i="8"/>
  <c r="H277" i="8"/>
  <c r="G277" i="8"/>
  <c r="F277" i="8"/>
  <c r="E277" i="8"/>
  <c r="D277" i="8"/>
  <c r="C277" i="8"/>
  <c r="O276" i="8"/>
  <c r="N276" i="8"/>
  <c r="M276" i="8"/>
  <c r="L276" i="8"/>
  <c r="K276" i="8"/>
  <c r="J276" i="8"/>
  <c r="I276" i="8"/>
  <c r="H276" i="8"/>
  <c r="G276" i="8"/>
  <c r="F276" i="8"/>
  <c r="E276" i="8"/>
  <c r="D276" i="8"/>
  <c r="C276" i="8"/>
  <c r="O275" i="8"/>
  <c r="N275" i="8"/>
  <c r="M275" i="8"/>
  <c r="L275" i="8"/>
  <c r="K275" i="8"/>
  <c r="J275" i="8"/>
  <c r="I275" i="8"/>
  <c r="H275" i="8"/>
  <c r="G275" i="8"/>
  <c r="F275" i="8"/>
  <c r="E275" i="8"/>
  <c r="D275" i="8"/>
  <c r="C275" i="8"/>
  <c r="O274" i="8"/>
  <c r="N274" i="8"/>
  <c r="M274" i="8"/>
  <c r="L274" i="8"/>
  <c r="K274" i="8"/>
  <c r="J274" i="8"/>
  <c r="I274" i="8"/>
  <c r="H274" i="8"/>
  <c r="G274" i="8"/>
  <c r="F274" i="8"/>
  <c r="E274" i="8"/>
  <c r="D274" i="8"/>
  <c r="C274" i="8"/>
  <c r="O273" i="8"/>
  <c r="N273" i="8"/>
  <c r="M273" i="8"/>
  <c r="L273" i="8"/>
  <c r="K273" i="8"/>
  <c r="J273" i="8"/>
  <c r="I273" i="8"/>
  <c r="H273" i="8"/>
  <c r="G273" i="8"/>
  <c r="F273" i="8"/>
  <c r="E273" i="8"/>
  <c r="D273" i="8"/>
  <c r="C273" i="8"/>
  <c r="O272" i="8"/>
  <c r="N272" i="8"/>
  <c r="M272" i="8"/>
  <c r="L272" i="8"/>
  <c r="K272" i="8"/>
  <c r="J272" i="8"/>
  <c r="I272" i="8"/>
  <c r="H272" i="8"/>
  <c r="G272" i="8"/>
  <c r="F272" i="8"/>
  <c r="E272" i="8"/>
  <c r="D272" i="8"/>
  <c r="C272" i="8"/>
  <c r="O271" i="8"/>
  <c r="N271" i="8"/>
  <c r="M271" i="8"/>
  <c r="L271" i="8"/>
  <c r="K271" i="8"/>
  <c r="J271" i="8"/>
  <c r="I271" i="8"/>
  <c r="H271" i="8"/>
  <c r="G271" i="8"/>
  <c r="F271" i="8"/>
  <c r="E271" i="8"/>
  <c r="D271" i="8"/>
  <c r="C271" i="8"/>
  <c r="O270" i="8"/>
  <c r="N270" i="8"/>
  <c r="M270" i="8"/>
  <c r="L270" i="8"/>
  <c r="K270" i="8"/>
  <c r="J270" i="8"/>
  <c r="I270" i="8"/>
  <c r="H270" i="8"/>
  <c r="G270" i="8"/>
  <c r="F270" i="8"/>
  <c r="E270" i="8"/>
  <c r="D270" i="8"/>
  <c r="C270" i="8"/>
  <c r="O269" i="8"/>
  <c r="N269" i="8"/>
  <c r="M269" i="8"/>
  <c r="L269" i="8"/>
  <c r="K269" i="8"/>
  <c r="J269" i="8"/>
  <c r="I269" i="8"/>
  <c r="H269" i="8"/>
  <c r="G269" i="8"/>
  <c r="F269" i="8"/>
  <c r="E269" i="8"/>
  <c r="D269" i="8"/>
  <c r="C269" i="8"/>
  <c r="O268" i="8"/>
  <c r="N268" i="8"/>
  <c r="M268" i="8"/>
  <c r="L268" i="8"/>
  <c r="K268" i="8"/>
  <c r="J268" i="8"/>
  <c r="I268" i="8"/>
  <c r="H268" i="8"/>
  <c r="G268" i="8"/>
  <c r="F268" i="8"/>
  <c r="E268" i="8"/>
  <c r="D268" i="8"/>
  <c r="C268" i="8"/>
  <c r="O267" i="8"/>
  <c r="N267" i="8"/>
  <c r="M267" i="8"/>
  <c r="L267" i="8"/>
  <c r="K267" i="8"/>
  <c r="J267" i="8"/>
  <c r="I267" i="8"/>
  <c r="H267" i="8"/>
  <c r="G267" i="8"/>
  <c r="F267" i="8"/>
  <c r="E267" i="8"/>
  <c r="D267" i="8"/>
  <c r="C267" i="8"/>
  <c r="O266" i="8"/>
  <c r="N266" i="8"/>
  <c r="M266" i="8"/>
  <c r="L266" i="8"/>
  <c r="K266" i="8"/>
  <c r="J266" i="8"/>
  <c r="I266" i="8"/>
  <c r="H266" i="8"/>
  <c r="G266" i="8"/>
  <c r="F266" i="8"/>
  <c r="E266" i="8"/>
  <c r="D266" i="8"/>
  <c r="C266" i="8"/>
  <c r="O265" i="8"/>
  <c r="N265" i="8"/>
  <c r="M265" i="8"/>
  <c r="L265" i="8"/>
  <c r="K265" i="8"/>
  <c r="J265" i="8"/>
  <c r="I265" i="8"/>
  <c r="H265" i="8"/>
  <c r="G265" i="8"/>
  <c r="F265" i="8"/>
  <c r="E265" i="8"/>
  <c r="D265" i="8"/>
  <c r="C265" i="8"/>
  <c r="O264" i="8"/>
  <c r="N264" i="8"/>
  <c r="M264" i="8"/>
  <c r="L264" i="8"/>
  <c r="K264" i="8"/>
  <c r="J264" i="8"/>
  <c r="I264" i="8"/>
  <c r="H264" i="8"/>
  <c r="G264" i="8"/>
  <c r="F264" i="8"/>
  <c r="E264" i="8"/>
  <c r="D264" i="8"/>
  <c r="C264" i="8"/>
  <c r="O263" i="8"/>
  <c r="N263" i="8"/>
  <c r="M263" i="8"/>
  <c r="L263" i="8"/>
  <c r="K263" i="8"/>
  <c r="J263" i="8"/>
  <c r="I263" i="8"/>
  <c r="H263" i="8"/>
  <c r="G263" i="8"/>
  <c r="F263" i="8"/>
  <c r="E263" i="8"/>
  <c r="D263" i="8"/>
  <c r="C263" i="8"/>
  <c r="O262" i="8"/>
  <c r="N262" i="8"/>
  <c r="M262" i="8"/>
  <c r="L262" i="8"/>
  <c r="K262" i="8"/>
  <c r="J262" i="8"/>
  <c r="I262" i="8"/>
  <c r="H262" i="8"/>
  <c r="G262" i="8"/>
  <c r="F262" i="8"/>
  <c r="E262" i="8"/>
  <c r="D262" i="8"/>
  <c r="C262" i="8"/>
  <c r="O261" i="8"/>
  <c r="N261" i="8"/>
  <c r="M261" i="8"/>
  <c r="L261" i="8"/>
  <c r="K261" i="8"/>
  <c r="J261" i="8"/>
  <c r="I261" i="8"/>
  <c r="H261" i="8"/>
  <c r="G261" i="8"/>
  <c r="F261" i="8"/>
  <c r="E261" i="8"/>
  <c r="D261" i="8"/>
  <c r="C261" i="8"/>
  <c r="O260" i="8"/>
  <c r="N260" i="8"/>
  <c r="M260" i="8"/>
  <c r="L260" i="8"/>
  <c r="K260" i="8"/>
  <c r="J260" i="8"/>
  <c r="I260" i="8"/>
  <c r="H260" i="8"/>
  <c r="G260" i="8"/>
  <c r="F260" i="8"/>
  <c r="E260" i="8"/>
  <c r="D260" i="8"/>
  <c r="C260" i="8"/>
  <c r="O259" i="8"/>
  <c r="N259" i="8"/>
  <c r="M259" i="8"/>
  <c r="L259" i="8"/>
  <c r="K259" i="8"/>
  <c r="J259" i="8"/>
  <c r="I259" i="8"/>
  <c r="H259" i="8"/>
  <c r="G259" i="8"/>
  <c r="F259" i="8"/>
  <c r="E259" i="8"/>
  <c r="D259" i="8"/>
  <c r="C259" i="8"/>
  <c r="O258" i="8"/>
  <c r="N258" i="8"/>
  <c r="M258" i="8"/>
  <c r="L258" i="8"/>
  <c r="K258" i="8"/>
  <c r="J258" i="8"/>
  <c r="I258" i="8"/>
  <c r="H258" i="8"/>
  <c r="G258" i="8"/>
  <c r="F258" i="8"/>
  <c r="E258" i="8"/>
  <c r="D258" i="8"/>
  <c r="C258" i="8"/>
  <c r="O257" i="8"/>
  <c r="N257" i="8"/>
  <c r="M257" i="8"/>
  <c r="L257" i="8"/>
  <c r="K257" i="8"/>
  <c r="J257" i="8"/>
  <c r="I257" i="8"/>
  <c r="H257" i="8"/>
  <c r="G257" i="8"/>
  <c r="F257" i="8"/>
  <c r="E257" i="8"/>
  <c r="D257" i="8"/>
  <c r="C257" i="8"/>
  <c r="O256" i="8"/>
  <c r="N256" i="8"/>
  <c r="M256" i="8"/>
  <c r="L256" i="8"/>
  <c r="K256" i="8"/>
  <c r="J256" i="8"/>
  <c r="I256" i="8"/>
  <c r="H256" i="8"/>
  <c r="G256" i="8"/>
  <c r="F256" i="8"/>
  <c r="E256" i="8"/>
  <c r="D256" i="8"/>
  <c r="C256" i="8"/>
  <c r="O255" i="8"/>
  <c r="N255" i="8"/>
  <c r="M255" i="8"/>
  <c r="L255" i="8"/>
  <c r="K255" i="8"/>
  <c r="J255" i="8"/>
  <c r="I255" i="8"/>
  <c r="H255" i="8"/>
  <c r="G255" i="8"/>
  <c r="F255" i="8"/>
  <c r="E255" i="8"/>
  <c r="D255" i="8"/>
  <c r="C255" i="8"/>
  <c r="O254" i="8"/>
  <c r="N254" i="8"/>
  <c r="M254" i="8"/>
  <c r="L254" i="8"/>
  <c r="K254" i="8"/>
  <c r="J254" i="8"/>
  <c r="I254" i="8"/>
  <c r="H254" i="8"/>
  <c r="G254" i="8"/>
  <c r="F254" i="8"/>
  <c r="E254" i="8"/>
  <c r="D254" i="8"/>
  <c r="C254" i="8"/>
  <c r="O253" i="8"/>
  <c r="N253" i="8"/>
  <c r="M253" i="8"/>
  <c r="L253" i="8"/>
  <c r="K253" i="8"/>
  <c r="J253" i="8"/>
  <c r="I253" i="8"/>
  <c r="H253" i="8"/>
  <c r="G253" i="8"/>
  <c r="F253" i="8"/>
  <c r="E253" i="8"/>
  <c r="D253" i="8"/>
  <c r="C253" i="8"/>
  <c r="O252" i="8"/>
  <c r="N252" i="8"/>
  <c r="M252" i="8"/>
  <c r="L252" i="8"/>
  <c r="K252" i="8"/>
  <c r="J252" i="8"/>
  <c r="I252" i="8"/>
  <c r="H252" i="8"/>
  <c r="G252" i="8"/>
  <c r="F252" i="8"/>
  <c r="E252" i="8"/>
  <c r="D252" i="8"/>
  <c r="C252" i="8"/>
  <c r="O251" i="8"/>
  <c r="N251" i="8"/>
  <c r="M251" i="8"/>
  <c r="L251" i="8"/>
  <c r="K251" i="8"/>
  <c r="J251" i="8"/>
  <c r="I251" i="8"/>
  <c r="H251" i="8"/>
  <c r="G251" i="8"/>
  <c r="F251" i="8"/>
  <c r="E251" i="8"/>
  <c r="D251" i="8"/>
  <c r="C251" i="8"/>
  <c r="O250" i="8"/>
  <c r="N250" i="8"/>
  <c r="M250" i="8"/>
  <c r="L250" i="8"/>
  <c r="K250" i="8"/>
  <c r="J250" i="8"/>
  <c r="I250" i="8"/>
  <c r="H250" i="8"/>
  <c r="G250" i="8"/>
  <c r="F250" i="8"/>
  <c r="E250" i="8"/>
  <c r="D250" i="8"/>
  <c r="C250" i="8"/>
  <c r="O249" i="8"/>
  <c r="N249" i="8"/>
  <c r="M249" i="8"/>
  <c r="L249" i="8"/>
  <c r="K249" i="8"/>
  <c r="J249" i="8"/>
  <c r="I249" i="8"/>
  <c r="H249" i="8"/>
  <c r="G249" i="8"/>
  <c r="F249" i="8"/>
  <c r="E249" i="8"/>
  <c r="D249" i="8"/>
  <c r="C249" i="8"/>
  <c r="O248" i="8"/>
  <c r="N248" i="8"/>
  <c r="M248" i="8"/>
  <c r="L248" i="8"/>
  <c r="K248" i="8"/>
  <c r="J248" i="8"/>
  <c r="I248" i="8"/>
  <c r="H248" i="8"/>
  <c r="G248" i="8"/>
  <c r="F248" i="8"/>
  <c r="E248" i="8"/>
  <c r="D248" i="8"/>
  <c r="C248" i="8"/>
  <c r="O247" i="8"/>
  <c r="N247" i="8"/>
  <c r="M247" i="8"/>
  <c r="L247" i="8"/>
  <c r="K247" i="8"/>
  <c r="J247" i="8"/>
  <c r="I247" i="8"/>
  <c r="H247" i="8"/>
  <c r="G247" i="8"/>
  <c r="F247" i="8"/>
  <c r="E247" i="8"/>
  <c r="D247" i="8"/>
  <c r="C247" i="8"/>
  <c r="O246" i="8"/>
  <c r="N246" i="8"/>
  <c r="M246" i="8"/>
  <c r="L246" i="8"/>
  <c r="K246" i="8"/>
  <c r="J246" i="8"/>
  <c r="I246" i="8"/>
  <c r="H246" i="8"/>
  <c r="G246" i="8"/>
  <c r="F246" i="8"/>
  <c r="E246" i="8"/>
  <c r="D246" i="8"/>
  <c r="C246" i="8"/>
  <c r="O245" i="8"/>
  <c r="N245" i="8"/>
  <c r="M245" i="8"/>
  <c r="L245" i="8"/>
  <c r="K245" i="8"/>
  <c r="J245" i="8"/>
  <c r="I245" i="8"/>
  <c r="H245" i="8"/>
  <c r="G245" i="8"/>
  <c r="F245" i="8"/>
  <c r="E245" i="8"/>
  <c r="D245" i="8"/>
  <c r="C245" i="8"/>
  <c r="O244" i="8"/>
  <c r="N244" i="8"/>
  <c r="M244" i="8"/>
  <c r="L244" i="8"/>
  <c r="K244" i="8"/>
  <c r="J244" i="8"/>
  <c r="I244" i="8"/>
  <c r="H244" i="8"/>
  <c r="G244" i="8"/>
  <c r="F244" i="8"/>
  <c r="E244" i="8"/>
  <c r="D244" i="8"/>
  <c r="C244" i="8"/>
  <c r="O243" i="8"/>
  <c r="N243" i="8"/>
  <c r="M243" i="8"/>
  <c r="L243" i="8"/>
  <c r="K243" i="8"/>
  <c r="J243" i="8"/>
  <c r="I243" i="8"/>
  <c r="H243" i="8"/>
  <c r="G243" i="8"/>
  <c r="F243" i="8"/>
  <c r="E243" i="8"/>
  <c r="D243" i="8"/>
  <c r="C243" i="8"/>
  <c r="O242" i="8"/>
  <c r="N242" i="8"/>
  <c r="M242" i="8"/>
  <c r="L242" i="8"/>
  <c r="K242" i="8"/>
  <c r="J242" i="8"/>
  <c r="I242" i="8"/>
  <c r="H242" i="8"/>
  <c r="G242" i="8"/>
  <c r="F242" i="8"/>
  <c r="E242" i="8"/>
  <c r="D242" i="8"/>
  <c r="C242" i="8"/>
  <c r="O241" i="8"/>
  <c r="N241" i="8"/>
  <c r="M241" i="8"/>
  <c r="L241" i="8"/>
  <c r="K241" i="8"/>
  <c r="J241" i="8"/>
  <c r="I241" i="8"/>
  <c r="H241" i="8"/>
  <c r="G241" i="8"/>
  <c r="F241" i="8"/>
  <c r="E241" i="8"/>
  <c r="D241" i="8"/>
  <c r="C241" i="8"/>
  <c r="O240" i="8"/>
  <c r="N240" i="8"/>
  <c r="M240" i="8"/>
  <c r="L240" i="8"/>
  <c r="K240" i="8"/>
  <c r="J240" i="8"/>
  <c r="I240" i="8"/>
  <c r="H240" i="8"/>
  <c r="G240" i="8"/>
  <c r="F240" i="8"/>
  <c r="E240" i="8"/>
  <c r="D240" i="8"/>
  <c r="C240" i="8"/>
  <c r="O239" i="8"/>
  <c r="N239" i="8"/>
  <c r="M239" i="8"/>
  <c r="L239" i="8"/>
  <c r="K239" i="8"/>
  <c r="J239" i="8"/>
  <c r="I239" i="8"/>
  <c r="H239" i="8"/>
  <c r="G239" i="8"/>
  <c r="F239" i="8"/>
  <c r="E239" i="8"/>
  <c r="D239" i="8"/>
  <c r="C239" i="8"/>
  <c r="O238" i="8"/>
  <c r="N238" i="8"/>
  <c r="M238" i="8"/>
  <c r="L238" i="8"/>
  <c r="K238" i="8"/>
  <c r="J238" i="8"/>
  <c r="I238" i="8"/>
  <c r="H238" i="8"/>
  <c r="G238" i="8"/>
  <c r="F238" i="8"/>
  <c r="E238" i="8"/>
  <c r="D238" i="8"/>
  <c r="C238" i="8"/>
  <c r="O237" i="8"/>
  <c r="N237" i="8"/>
  <c r="M237" i="8"/>
  <c r="L237" i="8"/>
  <c r="K237" i="8"/>
  <c r="J237" i="8"/>
  <c r="I237" i="8"/>
  <c r="H237" i="8"/>
  <c r="G237" i="8"/>
  <c r="F237" i="8"/>
  <c r="E237" i="8"/>
  <c r="D237" i="8"/>
  <c r="C237" i="8"/>
  <c r="O236" i="8"/>
  <c r="N236" i="8"/>
  <c r="M236" i="8"/>
  <c r="L236" i="8"/>
  <c r="K236" i="8"/>
  <c r="J236" i="8"/>
  <c r="I236" i="8"/>
  <c r="H236" i="8"/>
  <c r="G236" i="8"/>
  <c r="F236" i="8"/>
  <c r="E236" i="8"/>
  <c r="D236" i="8"/>
  <c r="C236" i="8"/>
  <c r="O235" i="8"/>
  <c r="N235" i="8"/>
  <c r="M235" i="8"/>
  <c r="L235" i="8"/>
  <c r="K235" i="8"/>
  <c r="J235" i="8"/>
  <c r="I235" i="8"/>
  <c r="H235" i="8"/>
  <c r="G235" i="8"/>
  <c r="F235" i="8"/>
  <c r="E235" i="8"/>
  <c r="D235" i="8"/>
  <c r="C235" i="8"/>
  <c r="O234" i="8"/>
  <c r="N234" i="8"/>
  <c r="M234" i="8"/>
  <c r="L234" i="8"/>
  <c r="K234" i="8"/>
  <c r="J234" i="8"/>
  <c r="I234" i="8"/>
  <c r="H234" i="8"/>
  <c r="G234" i="8"/>
  <c r="F234" i="8"/>
  <c r="E234" i="8"/>
  <c r="D234" i="8"/>
  <c r="C234" i="8"/>
  <c r="O233" i="8"/>
  <c r="N233" i="8"/>
  <c r="M233" i="8"/>
  <c r="L233" i="8"/>
  <c r="K233" i="8"/>
  <c r="J233" i="8"/>
  <c r="I233" i="8"/>
  <c r="H233" i="8"/>
  <c r="G233" i="8"/>
  <c r="F233" i="8"/>
  <c r="E233" i="8"/>
  <c r="D233" i="8"/>
  <c r="C233" i="8"/>
  <c r="AP231" i="8" a="1"/>
  <c r="AP231" i="8"/>
  <c r="O231" i="8"/>
  <c r="AO231" i="8"/>
  <c r="AN231" i="8" a="1"/>
  <c r="AN231" i="8"/>
  <c r="N231" i="8"/>
  <c r="AM231" i="8"/>
  <c r="AL231" i="8" a="1"/>
  <c r="AL231" i="8"/>
  <c r="M231" i="8"/>
  <c r="AK231" i="8"/>
  <c r="AJ231" i="8" a="1"/>
  <c r="AJ231" i="8"/>
  <c r="L231" i="8"/>
  <c r="AI231" i="8"/>
  <c r="AH231" i="8" a="1"/>
  <c r="AH231" i="8"/>
  <c r="K231" i="8"/>
  <c r="AG231" i="8"/>
  <c r="AF231" i="8" a="1"/>
  <c r="AF231" i="8"/>
  <c r="J231" i="8"/>
  <c r="AE231" i="8"/>
  <c r="AD231" i="8" a="1"/>
  <c r="AD231" i="8"/>
  <c r="I231" i="8"/>
  <c r="AC231" i="8"/>
  <c r="AB231" i="8" a="1"/>
  <c r="AB231" i="8"/>
  <c r="H231" i="8"/>
  <c r="AA231" i="8"/>
  <c r="Z231" i="8" a="1"/>
  <c r="Z231" i="8"/>
  <c r="G231" i="8"/>
  <c r="Y231" i="8"/>
  <c r="X231" i="8" a="1"/>
  <c r="X231" i="8"/>
  <c r="F231" i="8"/>
  <c r="W231" i="8"/>
  <c r="V231" i="8" a="1"/>
  <c r="V231" i="8"/>
  <c r="E231" i="8"/>
  <c r="U231" i="8"/>
  <c r="T231" i="8" a="1"/>
  <c r="T231" i="8"/>
  <c r="D231" i="8"/>
  <c r="S231" i="8"/>
  <c r="R231" i="8" a="1"/>
  <c r="R231" i="8"/>
  <c r="C231" i="8"/>
  <c r="Q231" i="8"/>
  <c r="P231" i="8"/>
  <c r="AP230" i="8" a="1"/>
  <c r="AP230" i="8"/>
  <c r="O230" i="8"/>
  <c r="AO230" i="8"/>
  <c r="AN230" i="8" a="1"/>
  <c r="AN230" i="8"/>
  <c r="N230" i="8"/>
  <c r="AM230" i="8"/>
  <c r="AL230" i="8" a="1"/>
  <c r="AL230" i="8"/>
  <c r="M230" i="8"/>
  <c r="AK230" i="8"/>
  <c r="AJ230" i="8" a="1"/>
  <c r="AJ230" i="8"/>
  <c r="L230" i="8"/>
  <c r="AI230" i="8"/>
  <c r="AH230" i="8" a="1"/>
  <c r="AH230" i="8"/>
  <c r="K230" i="8"/>
  <c r="AG230" i="8"/>
  <c r="AF230" i="8" a="1"/>
  <c r="AF230" i="8"/>
  <c r="J230" i="8"/>
  <c r="AE230" i="8"/>
  <c r="AD230" i="8" a="1"/>
  <c r="AD230" i="8"/>
  <c r="I230" i="8"/>
  <c r="AC230" i="8"/>
  <c r="AB230" i="8" a="1"/>
  <c r="AB230" i="8"/>
  <c r="H230" i="8"/>
  <c r="AA230" i="8"/>
  <c r="Z230" i="8" a="1"/>
  <c r="Z230" i="8"/>
  <c r="G230" i="8"/>
  <c r="Y230" i="8"/>
  <c r="X230" i="8" a="1"/>
  <c r="X230" i="8"/>
  <c r="F230" i="8"/>
  <c r="W230" i="8"/>
  <c r="V230" i="8" a="1"/>
  <c r="V230" i="8"/>
  <c r="E230" i="8"/>
  <c r="U230" i="8"/>
  <c r="T230" i="8" a="1"/>
  <c r="T230" i="8"/>
  <c r="D230" i="8"/>
  <c r="S230" i="8"/>
  <c r="R230" i="8" a="1"/>
  <c r="R230" i="8"/>
  <c r="C230" i="8"/>
  <c r="Q230" i="8"/>
  <c r="P230" i="8"/>
  <c r="AP229" i="8"/>
  <c r="O229" i="8"/>
  <c r="C299" i="2"/>
  <c r="AO229" i="8"/>
  <c r="AN229" i="8"/>
  <c r="N229" i="8"/>
  <c r="C298" i="2"/>
  <c r="AM229" i="8"/>
  <c r="AL229" i="8"/>
  <c r="M229" i="8"/>
  <c r="C297" i="2"/>
  <c r="AK229" i="8"/>
  <c r="AJ229" i="8"/>
  <c r="L229" i="8"/>
  <c r="C296" i="2"/>
  <c r="AI229" i="8"/>
  <c r="AH229" i="8"/>
  <c r="K229" i="8"/>
  <c r="C295" i="2"/>
  <c r="AG229" i="8"/>
  <c r="AF229" i="8"/>
  <c r="J229" i="8"/>
  <c r="C294" i="2"/>
  <c r="AE229" i="8"/>
  <c r="AD229" i="8"/>
  <c r="I229" i="8"/>
  <c r="C293" i="2"/>
  <c r="AC229" i="8"/>
  <c r="AB229" i="8"/>
  <c r="H229" i="8"/>
  <c r="C292" i="2"/>
  <c r="AA229" i="8"/>
  <c r="Z229" i="8"/>
  <c r="G229" i="8"/>
  <c r="C291" i="2"/>
  <c r="Y229" i="8"/>
  <c r="X229" i="8"/>
  <c r="F229" i="8"/>
  <c r="C290" i="2"/>
  <c r="W229" i="8"/>
  <c r="V229" i="8"/>
  <c r="E229" i="8"/>
  <c r="C289" i="2"/>
  <c r="U229" i="8"/>
  <c r="T229" i="8"/>
  <c r="D229" i="8"/>
  <c r="C288" i="2"/>
  <c r="S229" i="8"/>
  <c r="R229" i="8"/>
  <c r="C229" i="8"/>
  <c r="C287" i="2"/>
  <c r="Q229" i="8"/>
  <c r="P229" i="8"/>
  <c r="O222" i="8"/>
  <c r="N222" i="8"/>
  <c r="M222" i="8"/>
  <c r="L222" i="8"/>
  <c r="K222" i="8"/>
  <c r="J222" i="8"/>
  <c r="I222" i="8"/>
  <c r="H222" i="8"/>
  <c r="G222" i="8"/>
  <c r="F222" i="8"/>
  <c r="E222" i="8"/>
  <c r="D222" i="8"/>
  <c r="C222" i="8"/>
  <c r="O221" i="8"/>
  <c r="N221" i="8"/>
  <c r="M221" i="8"/>
  <c r="L221" i="8"/>
  <c r="K221" i="8"/>
  <c r="J221" i="8"/>
  <c r="I221" i="8"/>
  <c r="H221" i="8"/>
  <c r="G221" i="8"/>
  <c r="F221" i="8"/>
  <c r="E221" i="8"/>
  <c r="D221" i="8"/>
  <c r="C221" i="8"/>
  <c r="O220" i="8"/>
  <c r="N220" i="8"/>
  <c r="M220" i="8"/>
  <c r="L220" i="8"/>
  <c r="K220" i="8"/>
  <c r="J220" i="8"/>
  <c r="I220" i="8"/>
  <c r="H220" i="8"/>
  <c r="G220" i="8"/>
  <c r="F220" i="8"/>
  <c r="E220" i="8"/>
  <c r="D220" i="8"/>
  <c r="C220" i="8"/>
  <c r="O219" i="8"/>
  <c r="N219" i="8"/>
  <c r="M219" i="8"/>
  <c r="L219" i="8"/>
  <c r="K219" i="8"/>
  <c r="J219" i="8"/>
  <c r="I219" i="8"/>
  <c r="H219" i="8"/>
  <c r="G219" i="8"/>
  <c r="F219" i="8"/>
  <c r="E219" i="8"/>
  <c r="D219" i="8"/>
  <c r="C219" i="8"/>
  <c r="O218" i="8"/>
  <c r="N218" i="8"/>
  <c r="M218" i="8"/>
  <c r="L218" i="8"/>
  <c r="K218" i="8"/>
  <c r="J218" i="8"/>
  <c r="I218" i="8"/>
  <c r="H218" i="8"/>
  <c r="G218" i="8"/>
  <c r="F218" i="8"/>
  <c r="E218" i="8"/>
  <c r="D218" i="8"/>
  <c r="C218" i="8"/>
  <c r="O217" i="8"/>
  <c r="N217" i="8"/>
  <c r="M217" i="8"/>
  <c r="L217" i="8"/>
  <c r="K217" i="8"/>
  <c r="J217" i="8"/>
  <c r="I217" i="8"/>
  <c r="H217" i="8"/>
  <c r="G217" i="8"/>
  <c r="F217" i="8"/>
  <c r="E217" i="8"/>
  <c r="D217" i="8"/>
  <c r="C217" i="8"/>
  <c r="O216" i="8"/>
  <c r="N216" i="8"/>
  <c r="M216" i="8"/>
  <c r="L216" i="8"/>
  <c r="K216" i="8"/>
  <c r="J216" i="8"/>
  <c r="I216" i="8"/>
  <c r="H216" i="8"/>
  <c r="G216" i="8"/>
  <c r="F216" i="8"/>
  <c r="E216" i="8"/>
  <c r="D216" i="8"/>
  <c r="C216" i="8"/>
  <c r="O215" i="8"/>
  <c r="N215" i="8"/>
  <c r="M215" i="8"/>
  <c r="L215" i="8"/>
  <c r="K215" i="8"/>
  <c r="J215" i="8"/>
  <c r="I215" i="8"/>
  <c r="H215" i="8"/>
  <c r="G215" i="8"/>
  <c r="F215" i="8"/>
  <c r="E215" i="8"/>
  <c r="D215" i="8"/>
  <c r="C215" i="8"/>
  <c r="O214" i="8"/>
  <c r="N214" i="8"/>
  <c r="M214" i="8"/>
  <c r="L214" i="8"/>
  <c r="K214" i="8"/>
  <c r="J214" i="8"/>
  <c r="I214" i="8"/>
  <c r="H214" i="8"/>
  <c r="G214" i="8"/>
  <c r="F214" i="8"/>
  <c r="E214" i="8"/>
  <c r="D214" i="8"/>
  <c r="C214" i="8"/>
  <c r="O213" i="8"/>
  <c r="N213" i="8"/>
  <c r="M213" i="8"/>
  <c r="L213" i="8"/>
  <c r="K213" i="8"/>
  <c r="J213" i="8"/>
  <c r="I213" i="8"/>
  <c r="H213" i="8"/>
  <c r="G213" i="8"/>
  <c r="F213" i="8"/>
  <c r="E213" i="8"/>
  <c r="D213" i="8"/>
  <c r="C213" i="8"/>
  <c r="O212" i="8"/>
  <c r="N212" i="8"/>
  <c r="M212" i="8"/>
  <c r="L212" i="8"/>
  <c r="K212" i="8"/>
  <c r="J212" i="8"/>
  <c r="I212" i="8"/>
  <c r="H212" i="8"/>
  <c r="G212" i="8"/>
  <c r="F212" i="8"/>
  <c r="E212" i="8"/>
  <c r="D212" i="8"/>
  <c r="C212" i="8"/>
  <c r="O211" i="8"/>
  <c r="N211" i="8"/>
  <c r="M211" i="8"/>
  <c r="L211" i="8"/>
  <c r="K211" i="8"/>
  <c r="J211" i="8"/>
  <c r="I211" i="8"/>
  <c r="H211" i="8"/>
  <c r="G211" i="8"/>
  <c r="F211" i="8"/>
  <c r="E211" i="8"/>
  <c r="D211" i="8"/>
  <c r="C211" i="8"/>
  <c r="O210" i="8"/>
  <c r="N210" i="8"/>
  <c r="M210" i="8"/>
  <c r="L210" i="8"/>
  <c r="K210" i="8"/>
  <c r="J210" i="8"/>
  <c r="I210" i="8"/>
  <c r="H210" i="8"/>
  <c r="G210" i="8"/>
  <c r="F210" i="8"/>
  <c r="E210" i="8"/>
  <c r="D210" i="8"/>
  <c r="C210" i="8"/>
  <c r="O209" i="8"/>
  <c r="N209" i="8"/>
  <c r="M209" i="8"/>
  <c r="L209" i="8"/>
  <c r="K209" i="8"/>
  <c r="J209" i="8"/>
  <c r="I209" i="8"/>
  <c r="H209" i="8"/>
  <c r="G209" i="8"/>
  <c r="F209" i="8"/>
  <c r="E209" i="8"/>
  <c r="D209" i="8"/>
  <c r="C209" i="8"/>
  <c r="O208" i="8"/>
  <c r="N208" i="8"/>
  <c r="M208" i="8"/>
  <c r="L208" i="8"/>
  <c r="K208" i="8"/>
  <c r="J208" i="8"/>
  <c r="I208" i="8"/>
  <c r="H208" i="8"/>
  <c r="G208" i="8"/>
  <c r="F208" i="8"/>
  <c r="E208" i="8"/>
  <c r="D208" i="8"/>
  <c r="C208" i="8"/>
  <c r="O207" i="8"/>
  <c r="N207" i="8"/>
  <c r="M207" i="8"/>
  <c r="L207" i="8"/>
  <c r="K207" i="8"/>
  <c r="J207" i="8"/>
  <c r="I207" i="8"/>
  <c r="H207" i="8"/>
  <c r="G207" i="8"/>
  <c r="F207" i="8"/>
  <c r="E207" i="8"/>
  <c r="D207" i="8"/>
  <c r="C207" i="8"/>
  <c r="O206" i="8"/>
  <c r="N206" i="8"/>
  <c r="M206" i="8"/>
  <c r="L206" i="8"/>
  <c r="K206" i="8"/>
  <c r="J206" i="8"/>
  <c r="I206" i="8"/>
  <c r="H206" i="8"/>
  <c r="G206" i="8"/>
  <c r="F206" i="8"/>
  <c r="E206" i="8"/>
  <c r="D206" i="8"/>
  <c r="C206" i="8"/>
  <c r="O205" i="8"/>
  <c r="N205" i="8"/>
  <c r="M205" i="8"/>
  <c r="L205" i="8"/>
  <c r="K205" i="8"/>
  <c r="J205" i="8"/>
  <c r="I205" i="8"/>
  <c r="H205" i="8"/>
  <c r="G205" i="8"/>
  <c r="F205" i="8"/>
  <c r="E205" i="8"/>
  <c r="D205" i="8"/>
  <c r="C205" i="8"/>
  <c r="O204" i="8"/>
  <c r="N204" i="8"/>
  <c r="M204" i="8"/>
  <c r="L204" i="8"/>
  <c r="K204" i="8"/>
  <c r="J204" i="8"/>
  <c r="I204" i="8"/>
  <c r="H204" i="8"/>
  <c r="G204" i="8"/>
  <c r="F204" i="8"/>
  <c r="E204" i="8"/>
  <c r="D204" i="8"/>
  <c r="C204" i="8"/>
  <c r="O203" i="8"/>
  <c r="N203" i="8"/>
  <c r="M203" i="8"/>
  <c r="L203" i="8"/>
  <c r="K203" i="8"/>
  <c r="J203" i="8"/>
  <c r="I203" i="8"/>
  <c r="H203" i="8"/>
  <c r="G203" i="8"/>
  <c r="F203" i="8"/>
  <c r="E203" i="8"/>
  <c r="D203" i="8"/>
  <c r="C203" i="8"/>
  <c r="O202" i="8"/>
  <c r="N202" i="8"/>
  <c r="M202" i="8"/>
  <c r="L202" i="8"/>
  <c r="K202" i="8"/>
  <c r="J202" i="8"/>
  <c r="I202" i="8"/>
  <c r="H202" i="8"/>
  <c r="G202" i="8"/>
  <c r="F202" i="8"/>
  <c r="E202" i="8"/>
  <c r="D202" i="8"/>
  <c r="C202" i="8"/>
  <c r="O201" i="8"/>
  <c r="N201" i="8"/>
  <c r="M201" i="8"/>
  <c r="L201" i="8"/>
  <c r="K201" i="8"/>
  <c r="J201" i="8"/>
  <c r="I201" i="8"/>
  <c r="H201" i="8"/>
  <c r="G201" i="8"/>
  <c r="F201" i="8"/>
  <c r="E201" i="8"/>
  <c r="D201" i="8"/>
  <c r="C201" i="8"/>
  <c r="O200" i="8"/>
  <c r="N200" i="8"/>
  <c r="M200" i="8"/>
  <c r="L200" i="8"/>
  <c r="K200" i="8"/>
  <c r="J200" i="8"/>
  <c r="I200" i="8"/>
  <c r="H200" i="8"/>
  <c r="G200" i="8"/>
  <c r="F200" i="8"/>
  <c r="E200" i="8"/>
  <c r="D200" i="8"/>
  <c r="C200" i="8"/>
  <c r="O199" i="8"/>
  <c r="N199" i="8"/>
  <c r="M199" i="8"/>
  <c r="L199" i="8"/>
  <c r="K199" i="8"/>
  <c r="J199" i="8"/>
  <c r="I199" i="8"/>
  <c r="H199" i="8"/>
  <c r="G199" i="8"/>
  <c r="F199" i="8"/>
  <c r="E199" i="8"/>
  <c r="D199" i="8"/>
  <c r="C199" i="8"/>
  <c r="O198" i="8"/>
  <c r="N198" i="8"/>
  <c r="M198" i="8"/>
  <c r="L198" i="8"/>
  <c r="K198" i="8"/>
  <c r="J198" i="8"/>
  <c r="I198" i="8"/>
  <c r="H198" i="8"/>
  <c r="G198" i="8"/>
  <c r="F198" i="8"/>
  <c r="E198" i="8"/>
  <c r="D198" i="8"/>
  <c r="C198" i="8"/>
  <c r="O197" i="8"/>
  <c r="N197" i="8"/>
  <c r="M197" i="8"/>
  <c r="L197" i="8"/>
  <c r="K197" i="8"/>
  <c r="J197" i="8"/>
  <c r="I197" i="8"/>
  <c r="H197" i="8"/>
  <c r="G197" i="8"/>
  <c r="F197" i="8"/>
  <c r="E197" i="8"/>
  <c r="D197" i="8"/>
  <c r="C197" i="8"/>
  <c r="O196" i="8"/>
  <c r="N196" i="8"/>
  <c r="M196" i="8"/>
  <c r="L196" i="8"/>
  <c r="K196" i="8"/>
  <c r="J196" i="8"/>
  <c r="I196" i="8"/>
  <c r="H196" i="8"/>
  <c r="G196" i="8"/>
  <c r="F196" i="8"/>
  <c r="E196" i="8"/>
  <c r="D196" i="8"/>
  <c r="C196" i="8"/>
  <c r="O195" i="8"/>
  <c r="N195" i="8"/>
  <c r="M195" i="8"/>
  <c r="L195" i="8"/>
  <c r="K195" i="8"/>
  <c r="J195" i="8"/>
  <c r="I195" i="8"/>
  <c r="H195" i="8"/>
  <c r="G195" i="8"/>
  <c r="F195" i="8"/>
  <c r="E195" i="8"/>
  <c r="D195" i="8"/>
  <c r="C195" i="8"/>
  <c r="O194" i="8"/>
  <c r="N194" i="8"/>
  <c r="M194" i="8"/>
  <c r="L194" i="8"/>
  <c r="K194" i="8"/>
  <c r="J194" i="8"/>
  <c r="I194" i="8"/>
  <c r="H194" i="8"/>
  <c r="G194" i="8"/>
  <c r="F194" i="8"/>
  <c r="E194" i="8"/>
  <c r="D194" i="8"/>
  <c r="C194" i="8"/>
  <c r="O193" i="8"/>
  <c r="N193" i="8"/>
  <c r="M193" i="8"/>
  <c r="L193" i="8"/>
  <c r="K193" i="8"/>
  <c r="J193" i="8"/>
  <c r="I193" i="8"/>
  <c r="H193" i="8"/>
  <c r="G193" i="8"/>
  <c r="F193" i="8"/>
  <c r="E193" i="8"/>
  <c r="D193" i="8"/>
  <c r="C193" i="8"/>
  <c r="O192" i="8"/>
  <c r="N192" i="8"/>
  <c r="M192" i="8"/>
  <c r="L192" i="8"/>
  <c r="K192" i="8"/>
  <c r="J192" i="8"/>
  <c r="I192" i="8"/>
  <c r="H192" i="8"/>
  <c r="G192" i="8"/>
  <c r="F192" i="8"/>
  <c r="E192" i="8"/>
  <c r="D192" i="8"/>
  <c r="C192" i="8"/>
  <c r="O191" i="8"/>
  <c r="N191" i="8"/>
  <c r="M191" i="8"/>
  <c r="L191" i="8"/>
  <c r="K191" i="8"/>
  <c r="J191" i="8"/>
  <c r="I191" i="8"/>
  <c r="H191" i="8"/>
  <c r="G191" i="8"/>
  <c r="F191" i="8"/>
  <c r="E191" i="8"/>
  <c r="D191" i="8"/>
  <c r="C191" i="8"/>
  <c r="O190" i="8"/>
  <c r="N190" i="8"/>
  <c r="M190" i="8"/>
  <c r="L190" i="8"/>
  <c r="K190" i="8"/>
  <c r="J190" i="8"/>
  <c r="I190" i="8"/>
  <c r="H190" i="8"/>
  <c r="G190" i="8"/>
  <c r="F190" i="8"/>
  <c r="E190" i="8"/>
  <c r="D190" i="8"/>
  <c r="C190" i="8"/>
  <c r="O189" i="8"/>
  <c r="N189" i="8"/>
  <c r="M189" i="8"/>
  <c r="L189" i="8"/>
  <c r="K189" i="8"/>
  <c r="J189" i="8"/>
  <c r="I189" i="8"/>
  <c r="H189" i="8"/>
  <c r="G189" i="8"/>
  <c r="F189" i="8"/>
  <c r="E189" i="8"/>
  <c r="D189" i="8"/>
  <c r="C189" i="8"/>
  <c r="O188" i="8"/>
  <c r="N188" i="8"/>
  <c r="M188" i="8"/>
  <c r="L188" i="8"/>
  <c r="K188" i="8"/>
  <c r="J188" i="8"/>
  <c r="I188" i="8"/>
  <c r="H188" i="8"/>
  <c r="G188" i="8"/>
  <c r="F188" i="8"/>
  <c r="E188" i="8"/>
  <c r="D188" i="8"/>
  <c r="C188" i="8"/>
  <c r="O187" i="8"/>
  <c r="N187" i="8"/>
  <c r="M187" i="8"/>
  <c r="L187" i="8"/>
  <c r="K187" i="8"/>
  <c r="J187" i="8"/>
  <c r="I187" i="8"/>
  <c r="H187" i="8"/>
  <c r="G187" i="8"/>
  <c r="F187" i="8"/>
  <c r="E187" i="8"/>
  <c r="D187" i="8"/>
  <c r="C187" i="8"/>
  <c r="O186" i="8"/>
  <c r="N186" i="8"/>
  <c r="M186" i="8"/>
  <c r="L186" i="8"/>
  <c r="K186" i="8"/>
  <c r="J186" i="8"/>
  <c r="I186" i="8"/>
  <c r="H186" i="8"/>
  <c r="G186" i="8"/>
  <c r="F186" i="8"/>
  <c r="E186" i="8"/>
  <c r="D186" i="8"/>
  <c r="C186" i="8"/>
  <c r="O185" i="8"/>
  <c r="N185" i="8"/>
  <c r="M185" i="8"/>
  <c r="L185" i="8"/>
  <c r="K185" i="8"/>
  <c r="J185" i="8"/>
  <c r="I185" i="8"/>
  <c r="H185" i="8"/>
  <c r="G185" i="8"/>
  <c r="F185" i="8"/>
  <c r="E185" i="8"/>
  <c r="D185" i="8"/>
  <c r="C185" i="8"/>
  <c r="O184" i="8"/>
  <c r="N184" i="8"/>
  <c r="M184" i="8"/>
  <c r="L184" i="8"/>
  <c r="K184" i="8"/>
  <c r="J184" i="8"/>
  <c r="I184" i="8"/>
  <c r="H184" i="8"/>
  <c r="G184" i="8"/>
  <c r="F184" i="8"/>
  <c r="E184" i="8"/>
  <c r="D184" i="8"/>
  <c r="C184" i="8"/>
  <c r="O183" i="8"/>
  <c r="N183" i="8"/>
  <c r="M183" i="8"/>
  <c r="L183" i="8"/>
  <c r="K183" i="8"/>
  <c r="J183" i="8"/>
  <c r="I183" i="8"/>
  <c r="H183" i="8"/>
  <c r="G183" i="8"/>
  <c r="F183" i="8"/>
  <c r="E183" i="8"/>
  <c r="D183" i="8"/>
  <c r="C183" i="8"/>
  <c r="O182" i="8"/>
  <c r="N182" i="8"/>
  <c r="M182" i="8"/>
  <c r="L182" i="8"/>
  <c r="K182" i="8"/>
  <c r="J182" i="8"/>
  <c r="I182" i="8"/>
  <c r="H182" i="8"/>
  <c r="G182" i="8"/>
  <c r="F182" i="8"/>
  <c r="E182" i="8"/>
  <c r="D182" i="8"/>
  <c r="C182" i="8"/>
  <c r="O181" i="8"/>
  <c r="N181" i="8"/>
  <c r="M181" i="8"/>
  <c r="L181" i="8"/>
  <c r="K181" i="8"/>
  <c r="J181" i="8"/>
  <c r="I181" i="8"/>
  <c r="H181" i="8"/>
  <c r="G181" i="8"/>
  <c r="F181" i="8"/>
  <c r="E181" i="8"/>
  <c r="D181" i="8"/>
  <c r="C181" i="8"/>
  <c r="O180" i="8"/>
  <c r="N180" i="8"/>
  <c r="M180" i="8"/>
  <c r="L180" i="8"/>
  <c r="K180" i="8"/>
  <c r="J180" i="8"/>
  <c r="I180" i="8"/>
  <c r="H180" i="8"/>
  <c r="G180" i="8"/>
  <c r="F180" i="8"/>
  <c r="E180" i="8"/>
  <c r="D180" i="8"/>
  <c r="C180" i="8"/>
  <c r="O179" i="8"/>
  <c r="N179" i="8"/>
  <c r="M179" i="8"/>
  <c r="L179" i="8"/>
  <c r="K179" i="8"/>
  <c r="J179" i="8"/>
  <c r="I179" i="8"/>
  <c r="H179" i="8"/>
  <c r="G179" i="8"/>
  <c r="F179" i="8"/>
  <c r="E179" i="8"/>
  <c r="D179" i="8"/>
  <c r="C179" i="8"/>
  <c r="O178" i="8"/>
  <c r="N178" i="8"/>
  <c r="M178" i="8"/>
  <c r="L178" i="8"/>
  <c r="K178" i="8"/>
  <c r="J178" i="8"/>
  <c r="I178" i="8"/>
  <c r="H178" i="8"/>
  <c r="G178" i="8"/>
  <c r="F178" i="8"/>
  <c r="E178" i="8"/>
  <c r="D178" i="8"/>
  <c r="C178" i="8"/>
  <c r="O177" i="8"/>
  <c r="N177" i="8"/>
  <c r="M177" i="8"/>
  <c r="L177" i="8"/>
  <c r="K177" i="8"/>
  <c r="J177" i="8"/>
  <c r="I177" i="8"/>
  <c r="H177" i="8"/>
  <c r="G177" i="8"/>
  <c r="F177" i="8"/>
  <c r="E177" i="8"/>
  <c r="D177" i="8"/>
  <c r="C177" i="8"/>
  <c r="O176" i="8"/>
  <c r="N176" i="8"/>
  <c r="M176" i="8"/>
  <c r="L176" i="8"/>
  <c r="K176" i="8"/>
  <c r="J176" i="8"/>
  <c r="I176" i="8"/>
  <c r="H176" i="8"/>
  <c r="G176" i="8"/>
  <c r="F176" i="8"/>
  <c r="E176" i="8"/>
  <c r="D176" i="8"/>
  <c r="C176" i="8"/>
  <c r="O175" i="8"/>
  <c r="N175" i="8"/>
  <c r="M175" i="8"/>
  <c r="L175" i="8"/>
  <c r="K175" i="8"/>
  <c r="J175" i="8"/>
  <c r="I175" i="8"/>
  <c r="H175" i="8"/>
  <c r="G175" i="8"/>
  <c r="F175" i="8"/>
  <c r="E175" i="8"/>
  <c r="D175" i="8"/>
  <c r="C175" i="8"/>
  <c r="O174" i="8"/>
  <c r="N174" i="8"/>
  <c r="M174" i="8"/>
  <c r="L174" i="8"/>
  <c r="K174" i="8"/>
  <c r="J174" i="8"/>
  <c r="I174" i="8"/>
  <c r="H174" i="8"/>
  <c r="G174" i="8"/>
  <c r="F174" i="8"/>
  <c r="E174" i="8"/>
  <c r="D174" i="8"/>
  <c r="C174" i="8"/>
  <c r="O173" i="8"/>
  <c r="N173" i="8"/>
  <c r="M173" i="8"/>
  <c r="L173" i="8"/>
  <c r="K173" i="8"/>
  <c r="J173" i="8"/>
  <c r="I173" i="8"/>
  <c r="H173" i="8"/>
  <c r="G173" i="8"/>
  <c r="F173" i="8"/>
  <c r="E173" i="8"/>
  <c r="D173" i="8"/>
  <c r="C173" i="8"/>
  <c r="O172" i="8"/>
  <c r="N172" i="8"/>
  <c r="M172" i="8"/>
  <c r="L172" i="8"/>
  <c r="K172" i="8"/>
  <c r="J172" i="8"/>
  <c r="I172" i="8"/>
  <c r="H172" i="8"/>
  <c r="G172" i="8"/>
  <c r="F172" i="8"/>
  <c r="E172" i="8"/>
  <c r="D172" i="8"/>
  <c r="C172" i="8"/>
  <c r="O171" i="8"/>
  <c r="N171" i="8"/>
  <c r="M171" i="8"/>
  <c r="L171" i="8"/>
  <c r="K171" i="8"/>
  <c r="J171" i="8"/>
  <c r="I171" i="8"/>
  <c r="H171" i="8"/>
  <c r="G171" i="8"/>
  <c r="F171" i="8"/>
  <c r="E171" i="8"/>
  <c r="D171" i="8"/>
  <c r="C171" i="8"/>
  <c r="O170" i="8"/>
  <c r="N170" i="8"/>
  <c r="M170" i="8"/>
  <c r="L170" i="8"/>
  <c r="K170" i="8"/>
  <c r="J170" i="8"/>
  <c r="I170" i="8"/>
  <c r="H170" i="8"/>
  <c r="G170" i="8"/>
  <c r="F170" i="8"/>
  <c r="E170" i="8"/>
  <c r="D170" i="8"/>
  <c r="C170" i="8"/>
  <c r="O169" i="8"/>
  <c r="N169" i="8"/>
  <c r="M169" i="8"/>
  <c r="L169" i="8"/>
  <c r="K169" i="8"/>
  <c r="J169" i="8"/>
  <c r="I169" i="8"/>
  <c r="H169" i="8"/>
  <c r="G169" i="8"/>
  <c r="F169" i="8"/>
  <c r="E169" i="8"/>
  <c r="D169" i="8"/>
  <c r="C169" i="8"/>
  <c r="O168" i="8"/>
  <c r="N168" i="8"/>
  <c r="M168" i="8"/>
  <c r="L168" i="8"/>
  <c r="K168" i="8"/>
  <c r="J168" i="8"/>
  <c r="I168" i="8"/>
  <c r="H168" i="8"/>
  <c r="G168" i="8"/>
  <c r="F168" i="8"/>
  <c r="E168" i="8"/>
  <c r="D168" i="8"/>
  <c r="C168" i="8"/>
  <c r="O167" i="8"/>
  <c r="N167" i="8"/>
  <c r="M167" i="8"/>
  <c r="L167" i="8"/>
  <c r="K167" i="8"/>
  <c r="J167" i="8"/>
  <c r="I167" i="8"/>
  <c r="H167" i="8"/>
  <c r="G167" i="8"/>
  <c r="F167" i="8"/>
  <c r="E167" i="8"/>
  <c r="D167" i="8"/>
  <c r="C167" i="8"/>
  <c r="O166" i="8"/>
  <c r="N166" i="8"/>
  <c r="M166" i="8"/>
  <c r="L166" i="8"/>
  <c r="K166" i="8"/>
  <c r="J166" i="8"/>
  <c r="I166" i="8"/>
  <c r="H166" i="8"/>
  <c r="G166" i="8"/>
  <c r="F166" i="8"/>
  <c r="E166" i="8"/>
  <c r="D166" i="8"/>
  <c r="C166" i="8"/>
  <c r="O165" i="8"/>
  <c r="N165" i="8"/>
  <c r="M165" i="8"/>
  <c r="L165" i="8"/>
  <c r="K165" i="8"/>
  <c r="J165" i="8"/>
  <c r="I165" i="8"/>
  <c r="H165" i="8"/>
  <c r="G165" i="8"/>
  <c r="F165" i="8"/>
  <c r="E165" i="8"/>
  <c r="D165" i="8"/>
  <c r="C165" i="8"/>
  <c r="O164" i="8"/>
  <c r="N164" i="8"/>
  <c r="M164" i="8"/>
  <c r="L164" i="8"/>
  <c r="K164" i="8"/>
  <c r="J164" i="8"/>
  <c r="I164" i="8"/>
  <c r="H164" i="8"/>
  <c r="G164" i="8"/>
  <c r="F164" i="8"/>
  <c r="E164" i="8"/>
  <c r="D164" i="8"/>
  <c r="C164" i="8"/>
  <c r="O163" i="8"/>
  <c r="N163" i="8"/>
  <c r="M163" i="8"/>
  <c r="L163" i="8"/>
  <c r="K163" i="8"/>
  <c r="J163" i="8"/>
  <c r="I163" i="8"/>
  <c r="H163" i="8"/>
  <c r="G163" i="8"/>
  <c r="F163" i="8"/>
  <c r="E163" i="8"/>
  <c r="D163" i="8"/>
  <c r="C163" i="8"/>
  <c r="O162" i="8"/>
  <c r="N162" i="8"/>
  <c r="M162" i="8"/>
  <c r="L162" i="8"/>
  <c r="K162" i="8"/>
  <c r="J162" i="8"/>
  <c r="I162" i="8"/>
  <c r="H162" i="8"/>
  <c r="G162" i="8"/>
  <c r="F162" i="8"/>
  <c r="E162" i="8"/>
  <c r="D162" i="8"/>
  <c r="C162" i="8"/>
  <c r="O161" i="8"/>
  <c r="N161" i="8"/>
  <c r="M161" i="8"/>
  <c r="L161" i="8"/>
  <c r="K161" i="8"/>
  <c r="J161" i="8"/>
  <c r="I161" i="8"/>
  <c r="H161" i="8"/>
  <c r="G161" i="8"/>
  <c r="F161" i="8"/>
  <c r="E161" i="8"/>
  <c r="D161" i="8"/>
  <c r="C161" i="8"/>
  <c r="O160" i="8"/>
  <c r="N160" i="8"/>
  <c r="M160" i="8"/>
  <c r="L160" i="8"/>
  <c r="K160" i="8"/>
  <c r="J160" i="8"/>
  <c r="I160" i="8"/>
  <c r="H160" i="8"/>
  <c r="G160" i="8"/>
  <c r="F160" i="8"/>
  <c r="E160" i="8"/>
  <c r="D160" i="8"/>
  <c r="C160" i="8"/>
  <c r="O159" i="8"/>
  <c r="N159" i="8"/>
  <c r="M159" i="8"/>
  <c r="L159" i="8"/>
  <c r="K159" i="8"/>
  <c r="J159" i="8"/>
  <c r="I159" i="8"/>
  <c r="H159" i="8"/>
  <c r="G159" i="8"/>
  <c r="F159" i="8"/>
  <c r="E159" i="8"/>
  <c r="D159" i="8"/>
  <c r="C159" i="8"/>
  <c r="O158" i="8"/>
  <c r="N158" i="8"/>
  <c r="M158" i="8"/>
  <c r="L158" i="8"/>
  <c r="K158" i="8"/>
  <c r="J158" i="8"/>
  <c r="I158" i="8"/>
  <c r="H158" i="8"/>
  <c r="G158" i="8"/>
  <c r="F158" i="8"/>
  <c r="E158" i="8"/>
  <c r="D158" i="8"/>
  <c r="C158" i="8"/>
  <c r="O157" i="8"/>
  <c r="N157" i="8"/>
  <c r="M157" i="8"/>
  <c r="L157" i="8"/>
  <c r="K157" i="8"/>
  <c r="J157" i="8"/>
  <c r="I157" i="8"/>
  <c r="H157" i="8"/>
  <c r="G157" i="8"/>
  <c r="F157" i="8"/>
  <c r="E157" i="8"/>
  <c r="D157" i="8"/>
  <c r="C157" i="8"/>
  <c r="O156" i="8"/>
  <c r="N156" i="8"/>
  <c r="M156" i="8"/>
  <c r="L156" i="8"/>
  <c r="K156" i="8"/>
  <c r="J156" i="8"/>
  <c r="I156" i="8"/>
  <c r="H156" i="8"/>
  <c r="G156" i="8"/>
  <c r="F156" i="8"/>
  <c r="E156" i="8"/>
  <c r="D156" i="8"/>
  <c r="C156" i="8"/>
  <c r="O155" i="8"/>
  <c r="N155" i="8"/>
  <c r="M155" i="8"/>
  <c r="L155" i="8"/>
  <c r="K155" i="8"/>
  <c r="J155" i="8"/>
  <c r="I155" i="8"/>
  <c r="H155" i="8"/>
  <c r="G155" i="8"/>
  <c r="F155" i="8"/>
  <c r="E155" i="8"/>
  <c r="D155" i="8"/>
  <c r="C155" i="8"/>
  <c r="O154" i="8"/>
  <c r="N154" i="8"/>
  <c r="M154" i="8"/>
  <c r="L154" i="8"/>
  <c r="K154" i="8"/>
  <c r="J154" i="8"/>
  <c r="I154" i="8"/>
  <c r="H154" i="8"/>
  <c r="G154" i="8"/>
  <c r="F154" i="8"/>
  <c r="E154" i="8"/>
  <c r="D154" i="8"/>
  <c r="C154" i="8"/>
  <c r="O153" i="8"/>
  <c r="N153" i="8"/>
  <c r="M153" i="8"/>
  <c r="L153" i="8"/>
  <c r="K153" i="8"/>
  <c r="J153" i="8"/>
  <c r="I153" i="8"/>
  <c r="H153" i="8"/>
  <c r="G153" i="8"/>
  <c r="F153" i="8"/>
  <c r="E153" i="8"/>
  <c r="D153" i="8"/>
  <c r="C153" i="8"/>
  <c r="O152" i="8"/>
  <c r="N152" i="8"/>
  <c r="M152" i="8"/>
  <c r="L152" i="8"/>
  <c r="K152" i="8"/>
  <c r="J152" i="8"/>
  <c r="I152" i="8"/>
  <c r="H152" i="8"/>
  <c r="G152" i="8"/>
  <c r="F152" i="8"/>
  <c r="E152" i="8"/>
  <c r="D152" i="8"/>
  <c r="C152" i="8"/>
  <c r="O151" i="8"/>
  <c r="N151" i="8"/>
  <c r="M151" i="8"/>
  <c r="L151" i="8"/>
  <c r="K151" i="8"/>
  <c r="J151" i="8"/>
  <c r="I151" i="8"/>
  <c r="H151" i="8"/>
  <c r="G151" i="8"/>
  <c r="F151" i="8"/>
  <c r="E151" i="8"/>
  <c r="D151" i="8"/>
  <c r="C151" i="8"/>
  <c r="O150" i="8"/>
  <c r="N150" i="8"/>
  <c r="M150" i="8"/>
  <c r="L150" i="8"/>
  <c r="K150" i="8"/>
  <c r="J150" i="8"/>
  <c r="I150" i="8"/>
  <c r="H150" i="8"/>
  <c r="G150" i="8"/>
  <c r="F150" i="8"/>
  <c r="E150" i="8"/>
  <c r="D150" i="8"/>
  <c r="C150" i="8"/>
  <c r="O149" i="8"/>
  <c r="N149" i="8"/>
  <c r="M149" i="8"/>
  <c r="L149" i="8"/>
  <c r="K149" i="8"/>
  <c r="J149" i="8"/>
  <c r="I149" i="8"/>
  <c r="H149" i="8"/>
  <c r="G149" i="8"/>
  <c r="F149" i="8"/>
  <c r="E149" i="8"/>
  <c r="D149" i="8"/>
  <c r="C149" i="8"/>
  <c r="O148" i="8"/>
  <c r="N148" i="8"/>
  <c r="M148" i="8"/>
  <c r="L148" i="8"/>
  <c r="K148" i="8"/>
  <c r="J148" i="8"/>
  <c r="I148" i="8"/>
  <c r="H148" i="8"/>
  <c r="G148" i="8"/>
  <c r="F148" i="8"/>
  <c r="E148" i="8"/>
  <c r="D148" i="8"/>
  <c r="C148" i="8"/>
  <c r="O147" i="8"/>
  <c r="N147" i="8"/>
  <c r="M147" i="8"/>
  <c r="L147" i="8"/>
  <c r="K147" i="8"/>
  <c r="J147" i="8"/>
  <c r="I147" i="8"/>
  <c r="H147" i="8"/>
  <c r="G147" i="8"/>
  <c r="F147" i="8"/>
  <c r="E147" i="8"/>
  <c r="D147" i="8"/>
  <c r="C147" i="8"/>
  <c r="O146" i="8"/>
  <c r="N146" i="8"/>
  <c r="M146" i="8"/>
  <c r="L146" i="8"/>
  <c r="K146" i="8"/>
  <c r="J146" i="8"/>
  <c r="I146" i="8"/>
  <c r="H146" i="8"/>
  <c r="G146" i="8"/>
  <c r="F146" i="8"/>
  <c r="E146" i="8"/>
  <c r="D146" i="8"/>
  <c r="C146" i="8"/>
  <c r="O145" i="8"/>
  <c r="N145" i="8"/>
  <c r="M145" i="8"/>
  <c r="L145" i="8"/>
  <c r="K145" i="8"/>
  <c r="J145" i="8"/>
  <c r="I145" i="8"/>
  <c r="H145" i="8"/>
  <c r="G145" i="8"/>
  <c r="F145" i="8"/>
  <c r="E145" i="8"/>
  <c r="D145" i="8"/>
  <c r="C145" i="8"/>
  <c r="O144" i="8"/>
  <c r="N144" i="8"/>
  <c r="M144" i="8"/>
  <c r="L144" i="8"/>
  <c r="K144" i="8"/>
  <c r="J144" i="8"/>
  <c r="I144" i="8"/>
  <c r="H144" i="8"/>
  <c r="G144" i="8"/>
  <c r="F144" i="8"/>
  <c r="E144" i="8"/>
  <c r="D144" i="8"/>
  <c r="C144" i="8"/>
  <c r="O143" i="8"/>
  <c r="N143" i="8"/>
  <c r="M143" i="8"/>
  <c r="L143" i="8"/>
  <c r="K143" i="8"/>
  <c r="J143" i="8"/>
  <c r="I143" i="8"/>
  <c r="H143" i="8"/>
  <c r="G143" i="8"/>
  <c r="F143" i="8"/>
  <c r="E143" i="8"/>
  <c r="D143" i="8"/>
  <c r="C143" i="8"/>
  <c r="O142" i="8"/>
  <c r="N142" i="8"/>
  <c r="M142" i="8"/>
  <c r="L142" i="8"/>
  <c r="K142" i="8"/>
  <c r="J142" i="8"/>
  <c r="I142" i="8"/>
  <c r="H142" i="8"/>
  <c r="G142" i="8"/>
  <c r="F142" i="8"/>
  <c r="E142" i="8"/>
  <c r="D142" i="8"/>
  <c r="C142" i="8"/>
  <c r="O141" i="8"/>
  <c r="N141" i="8"/>
  <c r="M141" i="8"/>
  <c r="L141" i="8"/>
  <c r="K141" i="8"/>
  <c r="J141" i="8"/>
  <c r="I141" i="8"/>
  <c r="H141" i="8"/>
  <c r="G141" i="8"/>
  <c r="F141" i="8"/>
  <c r="E141" i="8"/>
  <c r="D141" i="8"/>
  <c r="C141" i="8"/>
  <c r="O140" i="8"/>
  <c r="N140" i="8"/>
  <c r="M140" i="8"/>
  <c r="L140" i="8"/>
  <c r="K140" i="8"/>
  <c r="J140" i="8"/>
  <c r="I140" i="8"/>
  <c r="H140" i="8"/>
  <c r="G140" i="8"/>
  <c r="F140" i="8"/>
  <c r="E140" i="8"/>
  <c r="D140" i="8"/>
  <c r="C140" i="8"/>
  <c r="O139" i="8"/>
  <c r="N139" i="8"/>
  <c r="M139" i="8"/>
  <c r="L139" i="8"/>
  <c r="K139" i="8"/>
  <c r="J139" i="8"/>
  <c r="I139" i="8"/>
  <c r="H139" i="8"/>
  <c r="G139" i="8"/>
  <c r="F139" i="8"/>
  <c r="E139" i="8"/>
  <c r="D139" i="8"/>
  <c r="C139" i="8"/>
  <c r="O138" i="8"/>
  <c r="N138" i="8"/>
  <c r="M138" i="8"/>
  <c r="L138" i="8"/>
  <c r="K138" i="8"/>
  <c r="J138" i="8"/>
  <c r="I138" i="8"/>
  <c r="H138" i="8"/>
  <c r="G138" i="8"/>
  <c r="F138" i="8"/>
  <c r="E138" i="8"/>
  <c r="D138" i="8"/>
  <c r="C138" i="8"/>
  <c r="O137" i="8"/>
  <c r="N137" i="8"/>
  <c r="M137" i="8"/>
  <c r="L137" i="8"/>
  <c r="K137" i="8"/>
  <c r="J137" i="8"/>
  <c r="I137" i="8"/>
  <c r="H137" i="8"/>
  <c r="G137" i="8"/>
  <c r="F137" i="8"/>
  <c r="E137" i="8"/>
  <c r="D137" i="8"/>
  <c r="C137" i="8"/>
  <c r="O136" i="8"/>
  <c r="N136" i="8"/>
  <c r="M136" i="8"/>
  <c r="L136" i="8"/>
  <c r="K136" i="8"/>
  <c r="J136" i="8"/>
  <c r="I136" i="8"/>
  <c r="H136" i="8"/>
  <c r="G136" i="8"/>
  <c r="F136" i="8"/>
  <c r="E136" i="8"/>
  <c r="D136" i="8"/>
  <c r="C136" i="8"/>
  <c r="O135" i="8"/>
  <c r="N135" i="8"/>
  <c r="M135" i="8"/>
  <c r="L135" i="8"/>
  <c r="K135" i="8"/>
  <c r="J135" i="8"/>
  <c r="I135" i="8"/>
  <c r="H135" i="8"/>
  <c r="G135" i="8"/>
  <c r="F135" i="8"/>
  <c r="E135" i="8"/>
  <c r="D135" i="8"/>
  <c r="C135" i="8"/>
  <c r="O134" i="8"/>
  <c r="N134" i="8"/>
  <c r="M134" i="8"/>
  <c r="L134" i="8"/>
  <c r="K134" i="8"/>
  <c r="J134" i="8"/>
  <c r="I134" i="8"/>
  <c r="H134" i="8"/>
  <c r="G134" i="8"/>
  <c r="F134" i="8"/>
  <c r="E134" i="8"/>
  <c r="D134" i="8"/>
  <c r="C134" i="8"/>
  <c r="O133" i="8"/>
  <c r="N133" i="8"/>
  <c r="M133" i="8"/>
  <c r="L133" i="8"/>
  <c r="K133" i="8"/>
  <c r="J133" i="8"/>
  <c r="I133" i="8"/>
  <c r="H133" i="8"/>
  <c r="G133" i="8"/>
  <c r="F133" i="8"/>
  <c r="E133" i="8"/>
  <c r="D133" i="8"/>
  <c r="C133" i="8"/>
  <c r="O132" i="8"/>
  <c r="N132" i="8"/>
  <c r="M132" i="8"/>
  <c r="L132" i="8"/>
  <c r="K132" i="8"/>
  <c r="J132" i="8"/>
  <c r="I132" i="8"/>
  <c r="H132" i="8"/>
  <c r="G132" i="8"/>
  <c r="F132" i="8"/>
  <c r="E132" i="8"/>
  <c r="D132" i="8"/>
  <c r="C132" i="8"/>
  <c r="O131" i="8"/>
  <c r="N131" i="8"/>
  <c r="M131" i="8"/>
  <c r="L131" i="8"/>
  <c r="K131" i="8"/>
  <c r="J131" i="8"/>
  <c r="I131" i="8"/>
  <c r="H131" i="8"/>
  <c r="G131" i="8"/>
  <c r="F131" i="8"/>
  <c r="E131" i="8"/>
  <c r="D131" i="8"/>
  <c r="C131" i="8"/>
  <c r="O130" i="8"/>
  <c r="N130" i="8"/>
  <c r="M130" i="8"/>
  <c r="L130" i="8"/>
  <c r="K130" i="8"/>
  <c r="J130" i="8"/>
  <c r="I130" i="8"/>
  <c r="H130" i="8"/>
  <c r="G130" i="8"/>
  <c r="F130" i="8"/>
  <c r="E130" i="8"/>
  <c r="D130" i="8"/>
  <c r="C130" i="8"/>
  <c r="O129" i="8"/>
  <c r="N129" i="8"/>
  <c r="M129" i="8"/>
  <c r="L129" i="8"/>
  <c r="K129" i="8"/>
  <c r="J129" i="8"/>
  <c r="I129" i="8"/>
  <c r="H129" i="8"/>
  <c r="G129" i="8"/>
  <c r="F129" i="8"/>
  <c r="E129" i="8"/>
  <c r="D129" i="8"/>
  <c r="C129" i="8"/>
  <c r="O128" i="8"/>
  <c r="N128" i="8"/>
  <c r="M128" i="8"/>
  <c r="L128" i="8"/>
  <c r="K128" i="8"/>
  <c r="J128" i="8"/>
  <c r="I128" i="8"/>
  <c r="H128" i="8"/>
  <c r="G128" i="8"/>
  <c r="F128" i="8"/>
  <c r="E128" i="8"/>
  <c r="D128" i="8"/>
  <c r="C128" i="8"/>
  <c r="O127" i="8"/>
  <c r="N127" i="8"/>
  <c r="M127" i="8"/>
  <c r="L127" i="8"/>
  <c r="K127" i="8"/>
  <c r="J127" i="8"/>
  <c r="I127" i="8"/>
  <c r="H127" i="8"/>
  <c r="G127" i="8"/>
  <c r="F127" i="8"/>
  <c r="E127" i="8"/>
  <c r="D127" i="8"/>
  <c r="C127" i="8"/>
  <c r="O126" i="8"/>
  <c r="N126" i="8"/>
  <c r="M126" i="8"/>
  <c r="L126" i="8"/>
  <c r="K126" i="8"/>
  <c r="J126" i="8"/>
  <c r="I126" i="8"/>
  <c r="H126" i="8"/>
  <c r="G126" i="8"/>
  <c r="F126" i="8"/>
  <c r="E126" i="8"/>
  <c r="D126" i="8"/>
  <c r="C126" i="8"/>
  <c r="O125" i="8"/>
  <c r="N125" i="8"/>
  <c r="M125" i="8"/>
  <c r="L125" i="8"/>
  <c r="K125" i="8"/>
  <c r="J125" i="8"/>
  <c r="I125" i="8"/>
  <c r="H125" i="8"/>
  <c r="G125" i="8"/>
  <c r="F125" i="8"/>
  <c r="E125" i="8"/>
  <c r="D125" i="8"/>
  <c r="C125" i="8"/>
  <c r="O124" i="8"/>
  <c r="N124" i="8"/>
  <c r="M124" i="8"/>
  <c r="L124" i="8"/>
  <c r="K124" i="8"/>
  <c r="J124" i="8"/>
  <c r="I124" i="8"/>
  <c r="H124" i="8"/>
  <c r="G124" i="8"/>
  <c r="F124" i="8"/>
  <c r="E124" i="8"/>
  <c r="D124" i="8"/>
  <c r="C124" i="8"/>
  <c r="O123" i="8"/>
  <c r="N123" i="8"/>
  <c r="M123" i="8"/>
  <c r="L123" i="8"/>
  <c r="K123" i="8"/>
  <c r="J123" i="8"/>
  <c r="I123" i="8"/>
  <c r="H123" i="8"/>
  <c r="G123" i="8"/>
  <c r="F123" i="8"/>
  <c r="E123" i="8"/>
  <c r="D123" i="8"/>
  <c r="C123" i="8"/>
  <c r="AP121" i="8" a="1"/>
  <c r="AP121" i="8"/>
  <c r="O121" i="8"/>
  <c r="AO121" i="8"/>
  <c r="AN121" i="8" a="1"/>
  <c r="AN121" i="8"/>
  <c r="N121" i="8"/>
  <c r="AM121" i="8"/>
  <c r="AL121" i="8" a="1"/>
  <c r="AL121" i="8"/>
  <c r="M121" i="8"/>
  <c r="AK121" i="8"/>
  <c r="AJ121" i="8" a="1"/>
  <c r="AJ121" i="8"/>
  <c r="L121" i="8"/>
  <c r="AI121" i="8"/>
  <c r="AH121" i="8" a="1"/>
  <c r="AH121" i="8"/>
  <c r="K121" i="8"/>
  <c r="AG121" i="8"/>
  <c r="AF121" i="8" a="1"/>
  <c r="AF121" i="8"/>
  <c r="J121" i="8"/>
  <c r="AE121" i="8"/>
  <c r="AD121" i="8" a="1"/>
  <c r="AD121" i="8"/>
  <c r="I121" i="8"/>
  <c r="AC121" i="8"/>
  <c r="AB121" i="8" a="1"/>
  <c r="AB121" i="8"/>
  <c r="H121" i="8"/>
  <c r="AA121" i="8"/>
  <c r="Z121" i="8" a="1"/>
  <c r="Z121" i="8"/>
  <c r="G121" i="8"/>
  <c r="Y121" i="8"/>
  <c r="X121" i="8" a="1"/>
  <c r="X121" i="8"/>
  <c r="F121" i="8"/>
  <c r="W121" i="8"/>
  <c r="V121" i="8" a="1"/>
  <c r="V121" i="8"/>
  <c r="E121" i="8"/>
  <c r="U121" i="8"/>
  <c r="T121" i="8" a="1"/>
  <c r="T121" i="8"/>
  <c r="D121" i="8"/>
  <c r="S121" i="8"/>
  <c r="R121" i="8" a="1"/>
  <c r="R121" i="8"/>
  <c r="C121" i="8"/>
  <c r="Q121" i="8"/>
  <c r="P121" i="8"/>
  <c r="AP120" i="8" a="1"/>
  <c r="AP120" i="8"/>
  <c r="O120" i="8"/>
  <c r="AO120" i="8"/>
  <c r="AN120" i="8" a="1"/>
  <c r="AN120" i="8"/>
  <c r="N120" i="8"/>
  <c r="AM120" i="8"/>
  <c r="AL120" i="8" a="1"/>
  <c r="AL120" i="8"/>
  <c r="M120" i="8"/>
  <c r="AK120" i="8"/>
  <c r="AJ120" i="8" a="1"/>
  <c r="AJ120" i="8"/>
  <c r="L120" i="8"/>
  <c r="AI120" i="8"/>
  <c r="AH120" i="8" a="1"/>
  <c r="AH120" i="8"/>
  <c r="K120" i="8"/>
  <c r="AG120" i="8"/>
  <c r="AF120" i="8" a="1"/>
  <c r="AF120" i="8"/>
  <c r="J120" i="8"/>
  <c r="AE120" i="8"/>
  <c r="AD120" i="8" a="1"/>
  <c r="AD120" i="8"/>
  <c r="I120" i="8"/>
  <c r="AC120" i="8"/>
  <c r="AB120" i="8" a="1"/>
  <c r="AB120" i="8"/>
  <c r="H120" i="8"/>
  <c r="AA120" i="8"/>
  <c r="Z120" i="8" a="1"/>
  <c r="Z120" i="8"/>
  <c r="G120" i="8"/>
  <c r="Y120" i="8"/>
  <c r="X120" i="8" a="1"/>
  <c r="X120" i="8"/>
  <c r="F120" i="8"/>
  <c r="W120" i="8"/>
  <c r="V120" i="8" a="1"/>
  <c r="V120" i="8"/>
  <c r="E120" i="8"/>
  <c r="U120" i="8"/>
  <c r="T120" i="8" a="1"/>
  <c r="T120" i="8"/>
  <c r="D120" i="8"/>
  <c r="S120" i="8"/>
  <c r="R120" i="8" a="1"/>
  <c r="R120" i="8"/>
  <c r="C120" i="8"/>
  <c r="Q120" i="8"/>
  <c r="P120" i="8"/>
  <c r="AP119" i="8"/>
  <c r="O119" i="8"/>
  <c r="F299" i="2"/>
  <c r="I299" i="2"/>
  <c r="AO119" i="8"/>
  <c r="AN119" i="8"/>
  <c r="N119" i="8"/>
  <c r="F298" i="2"/>
  <c r="I298" i="2"/>
  <c r="AM119" i="8"/>
  <c r="AL119" i="8"/>
  <c r="M119" i="8"/>
  <c r="F297" i="2"/>
  <c r="I297" i="2"/>
  <c r="AK119" i="8"/>
  <c r="AJ119" i="8"/>
  <c r="L119" i="8"/>
  <c r="F296" i="2"/>
  <c r="I296" i="2"/>
  <c r="AI119" i="8"/>
  <c r="AH119" i="8"/>
  <c r="K119" i="8"/>
  <c r="F295" i="2"/>
  <c r="I295" i="2"/>
  <c r="AG119" i="8"/>
  <c r="AF119" i="8"/>
  <c r="J119" i="8"/>
  <c r="F294" i="2"/>
  <c r="I294" i="2"/>
  <c r="AE119" i="8"/>
  <c r="AD119" i="8"/>
  <c r="I119" i="8"/>
  <c r="F293" i="2"/>
  <c r="I293" i="2"/>
  <c r="AC119" i="8"/>
  <c r="AB119" i="8"/>
  <c r="H119" i="8"/>
  <c r="F292" i="2"/>
  <c r="I292" i="2"/>
  <c r="AA119" i="8"/>
  <c r="Z119" i="8"/>
  <c r="G119" i="8"/>
  <c r="F291" i="2"/>
  <c r="I291" i="2"/>
  <c r="Y119" i="8"/>
  <c r="X119" i="8"/>
  <c r="F119" i="8"/>
  <c r="F290" i="2"/>
  <c r="I290" i="2"/>
  <c r="W119" i="8"/>
  <c r="V119" i="8"/>
  <c r="E119" i="8"/>
  <c r="F289" i="2"/>
  <c r="I289" i="2"/>
  <c r="U119" i="8"/>
  <c r="T119" i="8"/>
  <c r="D119" i="8"/>
  <c r="F288" i="2"/>
  <c r="I288" i="2"/>
  <c r="S119" i="8"/>
  <c r="R119" i="8"/>
  <c r="C119" i="8"/>
  <c r="F287" i="2"/>
  <c r="I287" i="2"/>
  <c r="Q119" i="8"/>
  <c r="P119" i="8"/>
  <c r="O112" i="8"/>
  <c r="N112" i="8"/>
  <c r="M112" i="8"/>
  <c r="L112" i="8"/>
  <c r="K112" i="8"/>
  <c r="J112" i="8"/>
  <c r="I112" i="8"/>
  <c r="H112" i="8"/>
  <c r="G112" i="8"/>
  <c r="F112" i="8"/>
  <c r="E112" i="8"/>
  <c r="D112" i="8"/>
  <c r="C112" i="8"/>
  <c r="O111" i="8"/>
  <c r="N111" i="8"/>
  <c r="M111" i="8"/>
  <c r="L111" i="8"/>
  <c r="K111" i="8"/>
  <c r="J111" i="8"/>
  <c r="I111" i="8"/>
  <c r="H111" i="8"/>
  <c r="G111" i="8"/>
  <c r="F111" i="8"/>
  <c r="E111" i="8"/>
  <c r="D111" i="8"/>
  <c r="C111" i="8"/>
  <c r="O110" i="8"/>
  <c r="N110" i="8"/>
  <c r="M110" i="8"/>
  <c r="L110" i="8"/>
  <c r="K110" i="8"/>
  <c r="J110" i="8"/>
  <c r="I110" i="8"/>
  <c r="H110" i="8"/>
  <c r="G110" i="8"/>
  <c r="F110" i="8"/>
  <c r="E110" i="8"/>
  <c r="D110" i="8"/>
  <c r="C110" i="8"/>
  <c r="O109" i="8"/>
  <c r="N109" i="8"/>
  <c r="M109" i="8"/>
  <c r="L109" i="8"/>
  <c r="K109" i="8"/>
  <c r="J109" i="8"/>
  <c r="I109" i="8"/>
  <c r="H109" i="8"/>
  <c r="G109" i="8"/>
  <c r="F109" i="8"/>
  <c r="E109" i="8"/>
  <c r="D109" i="8"/>
  <c r="C109" i="8"/>
  <c r="O108" i="8"/>
  <c r="N108" i="8"/>
  <c r="M108" i="8"/>
  <c r="L108" i="8"/>
  <c r="K108" i="8"/>
  <c r="J108" i="8"/>
  <c r="I108" i="8"/>
  <c r="H108" i="8"/>
  <c r="G108" i="8"/>
  <c r="F108" i="8"/>
  <c r="E108" i="8"/>
  <c r="D108" i="8"/>
  <c r="C108" i="8"/>
  <c r="O107" i="8"/>
  <c r="N107" i="8"/>
  <c r="M107" i="8"/>
  <c r="L107" i="8"/>
  <c r="K107" i="8"/>
  <c r="J107" i="8"/>
  <c r="I107" i="8"/>
  <c r="H107" i="8"/>
  <c r="G107" i="8"/>
  <c r="F107" i="8"/>
  <c r="E107" i="8"/>
  <c r="D107" i="8"/>
  <c r="C107" i="8"/>
  <c r="O106" i="8"/>
  <c r="N106" i="8"/>
  <c r="M106" i="8"/>
  <c r="L106" i="8"/>
  <c r="K106" i="8"/>
  <c r="J106" i="8"/>
  <c r="I106" i="8"/>
  <c r="H106" i="8"/>
  <c r="G106" i="8"/>
  <c r="F106" i="8"/>
  <c r="E106" i="8"/>
  <c r="D106" i="8"/>
  <c r="C106" i="8"/>
  <c r="O105" i="8"/>
  <c r="N105" i="8"/>
  <c r="M105" i="8"/>
  <c r="L105" i="8"/>
  <c r="K105" i="8"/>
  <c r="J105" i="8"/>
  <c r="I105" i="8"/>
  <c r="H105" i="8"/>
  <c r="G105" i="8"/>
  <c r="F105" i="8"/>
  <c r="E105" i="8"/>
  <c r="D105" i="8"/>
  <c r="C105" i="8"/>
  <c r="O104" i="8"/>
  <c r="N104" i="8"/>
  <c r="M104" i="8"/>
  <c r="L104" i="8"/>
  <c r="K104" i="8"/>
  <c r="J104" i="8"/>
  <c r="I104" i="8"/>
  <c r="H104" i="8"/>
  <c r="G104" i="8"/>
  <c r="F104" i="8"/>
  <c r="E104" i="8"/>
  <c r="D104" i="8"/>
  <c r="C104" i="8"/>
  <c r="O103" i="8"/>
  <c r="N103" i="8"/>
  <c r="M103" i="8"/>
  <c r="L103" i="8"/>
  <c r="K103" i="8"/>
  <c r="J103" i="8"/>
  <c r="I103" i="8"/>
  <c r="H103" i="8"/>
  <c r="G103" i="8"/>
  <c r="F103" i="8"/>
  <c r="E103" i="8"/>
  <c r="D103" i="8"/>
  <c r="C103" i="8"/>
  <c r="O102" i="8"/>
  <c r="N102" i="8"/>
  <c r="M102" i="8"/>
  <c r="L102" i="8"/>
  <c r="K102" i="8"/>
  <c r="J102" i="8"/>
  <c r="I102" i="8"/>
  <c r="H102" i="8"/>
  <c r="G102" i="8"/>
  <c r="F102" i="8"/>
  <c r="E102" i="8"/>
  <c r="D102" i="8"/>
  <c r="C102" i="8"/>
  <c r="O101" i="8"/>
  <c r="N101" i="8"/>
  <c r="M101" i="8"/>
  <c r="L101" i="8"/>
  <c r="K101" i="8"/>
  <c r="J101" i="8"/>
  <c r="I101" i="8"/>
  <c r="H101" i="8"/>
  <c r="G101" i="8"/>
  <c r="F101" i="8"/>
  <c r="E101" i="8"/>
  <c r="D101" i="8"/>
  <c r="C101" i="8"/>
  <c r="O100" i="8"/>
  <c r="N100" i="8"/>
  <c r="M100" i="8"/>
  <c r="L100" i="8"/>
  <c r="K100" i="8"/>
  <c r="J100" i="8"/>
  <c r="I100" i="8"/>
  <c r="H100" i="8"/>
  <c r="G100" i="8"/>
  <c r="F100" i="8"/>
  <c r="E100" i="8"/>
  <c r="D100" i="8"/>
  <c r="C100" i="8"/>
  <c r="O99" i="8"/>
  <c r="N99" i="8"/>
  <c r="M99" i="8"/>
  <c r="L99" i="8"/>
  <c r="K99" i="8"/>
  <c r="J99" i="8"/>
  <c r="I99" i="8"/>
  <c r="H99" i="8"/>
  <c r="G99" i="8"/>
  <c r="F99" i="8"/>
  <c r="E99" i="8"/>
  <c r="D99" i="8"/>
  <c r="C99" i="8"/>
  <c r="O98" i="8"/>
  <c r="N98" i="8"/>
  <c r="M98" i="8"/>
  <c r="L98" i="8"/>
  <c r="K98" i="8"/>
  <c r="J98" i="8"/>
  <c r="I98" i="8"/>
  <c r="H98" i="8"/>
  <c r="G98" i="8"/>
  <c r="F98" i="8"/>
  <c r="E98" i="8"/>
  <c r="D98" i="8"/>
  <c r="C98" i="8"/>
  <c r="O97" i="8"/>
  <c r="N97" i="8"/>
  <c r="M97" i="8"/>
  <c r="L97" i="8"/>
  <c r="K97" i="8"/>
  <c r="J97" i="8"/>
  <c r="I97" i="8"/>
  <c r="H97" i="8"/>
  <c r="G97" i="8"/>
  <c r="F97" i="8"/>
  <c r="E97" i="8"/>
  <c r="D97" i="8"/>
  <c r="C97" i="8"/>
  <c r="O96" i="8"/>
  <c r="N96" i="8"/>
  <c r="M96" i="8"/>
  <c r="L96" i="8"/>
  <c r="K96" i="8"/>
  <c r="J96" i="8"/>
  <c r="I96" i="8"/>
  <c r="H96" i="8"/>
  <c r="G96" i="8"/>
  <c r="F96" i="8"/>
  <c r="E96" i="8"/>
  <c r="D96" i="8"/>
  <c r="C96" i="8"/>
  <c r="O95" i="8"/>
  <c r="N95" i="8"/>
  <c r="M95" i="8"/>
  <c r="L95" i="8"/>
  <c r="K95" i="8"/>
  <c r="J95" i="8"/>
  <c r="I95" i="8"/>
  <c r="H95" i="8"/>
  <c r="G95" i="8"/>
  <c r="F95" i="8"/>
  <c r="E95" i="8"/>
  <c r="D95" i="8"/>
  <c r="C95" i="8"/>
  <c r="O94" i="8"/>
  <c r="N94" i="8"/>
  <c r="M94" i="8"/>
  <c r="L94" i="8"/>
  <c r="K94" i="8"/>
  <c r="J94" i="8"/>
  <c r="I94" i="8"/>
  <c r="H94" i="8"/>
  <c r="G94" i="8"/>
  <c r="F94" i="8"/>
  <c r="E94" i="8"/>
  <c r="D94" i="8"/>
  <c r="C94" i="8"/>
  <c r="O93" i="8"/>
  <c r="N93" i="8"/>
  <c r="M93" i="8"/>
  <c r="L93" i="8"/>
  <c r="K93" i="8"/>
  <c r="J93" i="8"/>
  <c r="I93" i="8"/>
  <c r="H93" i="8"/>
  <c r="G93" i="8"/>
  <c r="F93" i="8"/>
  <c r="E93" i="8"/>
  <c r="D93" i="8"/>
  <c r="C93" i="8"/>
  <c r="O92" i="8"/>
  <c r="N92" i="8"/>
  <c r="M92" i="8"/>
  <c r="L92" i="8"/>
  <c r="K92" i="8"/>
  <c r="J92" i="8"/>
  <c r="I92" i="8"/>
  <c r="H92" i="8"/>
  <c r="G92" i="8"/>
  <c r="F92" i="8"/>
  <c r="E92" i="8"/>
  <c r="D92" i="8"/>
  <c r="C92" i="8"/>
  <c r="O91" i="8"/>
  <c r="N91" i="8"/>
  <c r="M91" i="8"/>
  <c r="L91" i="8"/>
  <c r="K91" i="8"/>
  <c r="J91" i="8"/>
  <c r="I91" i="8"/>
  <c r="H91" i="8"/>
  <c r="G91" i="8"/>
  <c r="F91" i="8"/>
  <c r="E91" i="8"/>
  <c r="D91" i="8"/>
  <c r="C91" i="8"/>
  <c r="O90" i="8"/>
  <c r="N90" i="8"/>
  <c r="M90" i="8"/>
  <c r="L90" i="8"/>
  <c r="K90" i="8"/>
  <c r="J90" i="8"/>
  <c r="I90" i="8"/>
  <c r="H90" i="8"/>
  <c r="G90" i="8"/>
  <c r="F90" i="8"/>
  <c r="E90" i="8"/>
  <c r="D90" i="8"/>
  <c r="C90" i="8"/>
  <c r="O89" i="8"/>
  <c r="N89" i="8"/>
  <c r="M89" i="8"/>
  <c r="L89" i="8"/>
  <c r="K89" i="8"/>
  <c r="J89" i="8"/>
  <c r="I89" i="8"/>
  <c r="H89" i="8"/>
  <c r="G89" i="8"/>
  <c r="F89" i="8"/>
  <c r="E89" i="8"/>
  <c r="D89" i="8"/>
  <c r="C89" i="8"/>
  <c r="O88" i="8"/>
  <c r="N88" i="8"/>
  <c r="M88" i="8"/>
  <c r="L88" i="8"/>
  <c r="K88" i="8"/>
  <c r="J88" i="8"/>
  <c r="I88" i="8"/>
  <c r="H88" i="8"/>
  <c r="G88" i="8"/>
  <c r="F88" i="8"/>
  <c r="E88" i="8"/>
  <c r="D88" i="8"/>
  <c r="C88" i="8"/>
  <c r="O87" i="8"/>
  <c r="N87" i="8"/>
  <c r="M87" i="8"/>
  <c r="L87" i="8"/>
  <c r="K87" i="8"/>
  <c r="J87" i="8"/>
  <c r="I87" i="8"/>
  <c r="H87" i="8"/>
  <c r="G87" i="8"/>
  <c r="F87" i="8"/>
  <c r="E87" i="8"/>
  <c r="D87" i="8"/>
  <c r="C87" i="8"/>
  <c r="O86" i="8"/>
  <c r="N86" i="8"/>
  <c r="M86" i="8"/>
  <c r="L86" i="8"/>
  <c r="K86" i="8"/>
  <c r="J86" i="8"/>
  <c r="I86" i="8"/>
  <c r="H86" i="8"/>
  <c r="G86" i="8"/>
  <c r="F86" i="8"/>
  <c r="E86" i="8"/>
  <c r="D86" i="8"/>
  <c r="C86" i="8"/>
  <c r="O85" i="8"/>
  <c r="N85" i="8"/>
  <c r="M85" i="8"/>
  <c r="L85" i="8"/>
  <c r="K85" i="8"/>
  <c r="J85" i="8"/>
  <c r="I85" i="8"/>
  <c r="H85" i="8"/>
  <c r="G85" i="8"/>
  <c r="F85" i="8"/>
  <c r="E85" i="8"/>
  <c r="D85" i="8"/>
  <c r="C85" i="8"/>
  <c r="O84" i="8"/>
  <c r="N84" i="8"/>
  <c r="M84" i="8"/>
  <c r="L84" i="8"/>
  <c r="K84" i="8"/>
  <c r="J84" i="8"/>
  <c r="I84" i="8"/>
  <c r="H84" i="8"/>
  <c r="G84" i="8"/>
  <c r="F84" i="8"/>
  <c r="E84" i="8"/>
  <c r="D84" i="8"/>
  <c r="C84" i="8"/>
  <c r="O83" i="8"/>
  <c r="N83" i="8"/>
  <c r="M83" i="8"/>
  <c r="L83" i="8"/>
  <c r="K83" i="8"/>
  <c r="J83" i="8"/>
  <c r="I83" i="8"/>
  <c r="H83" i="8"/>
  <c r="G83" i="8"/>
  <c r="F83" i="8"/>
  <c r="E83" i="8"/>
  <c r="D83" i="8"/>
  <c r="C83" i="8"/>
  <c r="O82" i="8"/>
  <c r="N82" i="8"/>
  <c r="M82" i="8"/>
  <c r="L82" i="8"/>
  <c r="K82" i="8"/>
  <c r="J82" i="8"/>
  <c r="I82" i="8"/>
  <c r="H82" i="8"/>
  <c r="G82" i="8"/>
  <c r="F82" i="8"/>
  <c r="E82" i="8"/>
  <c r="D82" i="8"/>
  <c r="C82" i="8"/>
  <c r="O81" i="8"/>
  <c r="N81" i="8"/>
  <c r="M81" i="8"/>
  <c r="L81" i="8"/>
  <c r="K81" i="8"/>
  <c r="J81" i="8"/>
  <c r="I81" i="8"/>
  <c r="H81" i="8"/>
  <c r="G81" i="8"/>
  <c r="F81" i="8"/>
  <c r="E81" i="8"/>
  <c r="D81" i="8"/>
  <c r="C81" i="8"/>
  <c r="O80" i="8"/>
  <c r="N80" i="8"/>
  <c r="M80" i="8"/>
  <c r="L80" i="8"/>
  <c r="K80" i="8"/>
  <c r="J80" i="8"/>
  <c r="I80" i="8"/>
  <c r="H80" i="8"/>
  <c r="G80" i="8"/>
  <c r="F80" i="8"/>
  <c r="E80" i="8"/>
  <c r="D80" i="8"/>
  <c r="C80" i="8"/>
  <c r="O79" i="8"/>
  <c r="N79" i="8"/>
  <c r="M79" i="8"/>
  <c r="L79" i="8"/>
  <c r="K79" i="8"/>
  <c r="J79" i="8"/>
  <c r="I79" i="8"/>
  <c r="H79" i="8"/>
  <c r="G79" i="8"/>
  <c r="F79" i="8"/>
  <c r="E79" i="8"/>
  <c r="D79" i="8"/>
  <c r="C79" i="8"/>
  <c r="O78" i="8"/>
  <c r="N78" i="8"/>
  <c r="M78" i="8"/>
  <c r="L78" i="8"/>
  <c r="K78" i="8"/>
  <c r="J78" i="8"/>
  <c r="I78" i="8"/>
  <c r="H78" i="8"/>
  <c r="G78" i="8"/>
  <c r="F78" i="8"/>
  <c r="E78" i="8"/>
  <c r="D78" i="8"/>
  <c r="C78" i="8"/>
  <c r="O77" i="8"/>
  <c r="N77" i="8"/>
  <c r="M77" i="8"/>
  <c r="L77" i="8"/>
  <c r="K77" i="8"/>
  <c r="J77" i="8"/>
  <c r="I77" i="8"/>
  <c r="H77" i="8"/>
  <c r="G77" i="8"/>
  <c r="F77" i="8"/>
  <c r="E77" i="8"/>
  <c r="D77" i="8"/>
  <c r="C77" i="8"/>
  <c r="O76" i="8"/>
  <c r="N76" i="8"/>
  <c r="M76" i="8"/>
  <c r="L76" i="8"/>
  <c r="K76" i="8"/>
  <c r="J76" i="8"/>
  <c r="I76" i="8"/>
  <c r="H76" i="8"/>
  <c r="G76" i="8"/>
  <c r="F76" i="8"/>
  <c r="E76" i="8"/>
  <c r="D76" i="8"/>
  <c r="C76" i="8"/>
  <c r="O75" i="8"/>
  <c r="N75" i="8"/>
  <c r="M75" i="8"/>
  <c r="L75" i="8"/>
  <c r="K75" i="8"/>
  <c r="J75" i="8"/>
  <c r="I75" i="8"/>
  <c r="H75" i="8"/>
  <c r="G75" i="8"/>
  <c r="F75" i="8"/>
  <c r="E75" i="8"/>
  <c r="D75" i="8"/>
  <c r="C75" i="8"/>
  <c r="O74" i="8"/>
  <c r="N74" i="8"/>
  <c r="M74" i="8"/>
  <c r="L74" i="8"/>
  <c r="K74" i="8"/>
  <c r="J74" i="8"/>
  <c r="I74" i="8"/>
  <c r="H74" i="8"/>
  <c r="G74" i="8"/>
  <c r="F74" i="8"/>
  <c r="E74" i="8"/>
  <c r="D74" i="8"/>
  <c r="C74" i="8"/>
  <c r="O73" i="8"/>
  <c r="N73" i="8"/>
  <c r="M73" i="8"/>
  <c r="L73" i="8"/>
  <c r="K73" i="8"/>
  <c r="J73" i="8"/>
  <c r="I73" i="8"/>
  <c r="H73" i="8"/>
  <c r="G73" i="8"/>
  <c r="F73" i="8"/>
  <c r="E73" i="8"/>
  <c r="D73" i="8"/>
  <c r="C73" i="8"/>
  <c r="O72" i="8"/>
  <c r="N72" i="8"/>
  <c r="M72" i="8"/>
  <c r="L72" i="8"/>
  <c r="K72" i="8"/>
  <c r="J72" i="8"/>
  <c r="I72" i="8"/>
  <c r="H72" i="8"/>
  <c r="G72" i="8"/>
  <c r="F72" i="8"/>
  <c r="E72" i="8"/>
  <c r="D72" i="8"/>
  <c r="C72" i="8"/>
  <c r="O71" i="8"/>
  <c r="N71" i="8"/>
  <c r="M71" i="8"/>
  <c r="L71" i="8"/>
  <c r="K71" i="8"/>
  <c r="J71" i="8"/>
  <c r="I71" i="8"/>
  <c r="H71" i="8"/>
  <c r="G71" i="8"/>
  <c r="F71" i="8"/>
  <c r="E71" i="8"/>
  <c r="D71" i="8"/>
  <c r="C71" i="8"/>
  <c r="O70" i="8"/>
  <c r="N70" i="8"/>
  <c r="M70" i="8"/>
  <c r="L70" i="8"/>
  <c r="K70" i="8"/>
  <c r="J70" i="8"/>
  <c r="I70" i="8"/>
  <c r="H70" i="8"/>
  <c r="G70" i="8"/>
  <c r="F70" i="8"/>
  <c r="E70" i="8"/>
  <c r="D70" i="8"/>
  <c r="C70" i="8"/>
  <c r="O69" i="8"/>
  <c r="N69" i="8"/>
  <c r="M69" i="8"/>
  <c r="L69" i="8"/>
  <c r="K69" i="8"/>
  <c r="J69" i="8"/>
  <c r="I69" i="8"/>
  <c r="H69" i="8"/>
  <c r="G69" i="8"/>
  <c r="F69" i="8"/>
  <c r="E69" i="8"/>
  <c r="D69" i="8"/>
  <c r="C69" i="8"/>
  <c r="O68" i="8"/>
  <c r="N68" i="8"/>
  <c r="M68" i="8"/>
  <c r="L68" i="8"/>
  <c r="K68" i="8"/>
  <c r="J68" i="8"/>
  <c r="I68" i="8"/>
  <c r="H68" i="8"/>
  <c r="G68" i="8"/>
  <c r="F68" i="8"/>
  <c r="E68" i="8"/>
  <c r="D68" i="8"/>
  <c r="C68" i="8"/>
  <c r="O67" i="8"/>
  <c r="N67" i="8"/>
  <c r="M67" i="8"/>
  <c r="L67" i="8"/>
  <c r="K67" i="8"/>
  <c r="J67" i="8"/>
  <c r="I67" i="8"/>
  <c r="H67" i="8"/>
  <c r="G67" i="8"/>
  <c r="F67" i="8"/>
  <c r="E67" i="8"/>
  <c r="D67" i="8"/>
  <c r="C67" i="8"/>
  <c r="O66" i="8"/>
  <c r="N66" i="8"/>
  <c r="M66" i="8"/>
  <c r="L66" i="8"/>
  <c r="K66" i="8"/>
  <c r="J66" i="8"/>
  <c r="I66" i="8"/>
  <c r="H66" i="8"/>
  <c r="G66" i="8"/>
  <c r="F66" i="8"/>
  <c r="E66" i="8"/>
  <c r="D66" i="8"/>
  <c r="C66" i="8"/>
  <c r="O65" i="8"/>
  <c r="N65" i="8"/>
  <c r="M65" i="8"/>
  <c r="L65" i="8"/>
  <c r="K65" i="8"/>
  <c r="J65" i="8"/>
  <c r="I65" i="8"/>
  <c r="H65" i="8"/>
  <c r="G65" i="8"/>
  <c r="F65" i="8"/>
  <c r="E65" i="8"/>
  <c r="D65" i="8"/>
  <c r="C65" i="8"/>
  <c r="O64" i="8"/>
  <c r="N64" i="8"/>
  <c r="M64" i="8"/>
  <c r="L64" i="8"/>
  <c r="K64" i="8"/>
  <c r="J64" i="8"/>
  <c r="I64" i="8"/>
  <c r="H64" i="8"/>
  <c r="G64" i="8"/>
  <c r="F64" i="8"/>
  <c r="E64" i="8"/>
  <c r="D64" i="8"/>
  <c r="C64" i="8"/>
  <c r="O63" i="8"/>
  <c r="N63" i="8"/>
  <c r="M63" i="8"/>
  <c r="L63" i="8"/>
  <c r="K63" i="8"/>
  <c r="J63" i="8"/>
  <c r="I63" i="8"/>
  <c r="H63" i="8"/>
  <c r="G63" i="8"/>
  <c r="F63" i="8"/>
  <c r="E63" i="8"/>
  <c r="D63" i="8"/>
  <c r="C63" i="8"/>
  <c r="O62" i="8"/>
  <c r="N62" i="8"/>
  <c r="M62" i="8"/>
  <c r="L62" i="8"/>
  <c r="K62" i="8"/>
  <c r="J62" i="8"/>
  <c r="I62" i="8"/>
  <c r="H62" i="8"/>
  <c r="G62" i="8"/>
  <c r="F62" i="8"/>
  <c r="E62" i="8"/>
  <c r="D62" i="8"/>
  <c r="C62" i="8"/>
  <c r="O61" i="8"/>
  <c r="N61" i="8"/>
  <c r="M61" i="8"/>
  <c r="L61" i="8"/>
  <c r="K61" i="8"/>
  <c r="J61" i="8"/>
  <c r="I61" i="8"/>
  <c r="H61" i="8"/>
  <c r="G61" i="8"/>
  <c r="F61" i="8"/>
  <c r="E61" i="8"/>
  <c r="D61" i="8"/>
  <c r="C61" i="8"/>
  <c r="O60" i="8"/>
  <c r="N60" i="8"/>
  <c r="M60" i="8"/>
  <c r="L60" i="8"/>
  <c r="K60" i="8"/>
  <c r="J60" i="8"/>
  <c r="I60" i="8"/>
  <c r="H60" i="8"/>
  <c r="G60" i="8"/>
  <c r="F60" i="8"/>
  <c r="E60" i="8"/>
  <c r="D60" i="8"/>
  <c r="C60" i="8"/>
  <c r="O59" i="8"/>
  <c r="N59" i="8"/>
  <c r="M59" i="8"/>
  <c r="L59" i="8"/>
  <c r="K59" i="8"/>
  <c r="J59" i="8"/>
  <c r="I59" i="8"/>
  <c r="H59" i="8"/>
  <c r="G59" i="8"/>
  <c r="F59" i="8"/>
  <c r="E59" i="8"/>
  <c r="D59" i="8"/>
  <c r="C59" i="8"/>
  <c r="O58" i="8"/>
  <c r="N58" i="8"/>
  <c r="M58" i="8"/>
  <c r="L58" i="8"/>
  <c r="K58" i="8"/>
  <c r="J58" i="8"/>
  <c r="I58" i="8"/>
  <c r="H58" i="8"/>
  <c r="G58" i="8"/>
  <c r="F58" i="8"/>
  <c r="E58" i="8"/>
  <c r="D58" i="8"/>
  <c r="C58" i="8"/>
  <c r="O57" i="8"/>
  <c r="N57" i="8"/>
  <c r="M57" i="8"/>
  <c r="L57" i="8"/>
  <c r="K57" i="8"/>
  <c r="J57" i="8"/>
  <c r="I57" i="8"/>
  <c r="H57" i="8"/>
  <c r="G57" i="8"/>
  <c r="F57" i="8"/>
  <c r="E57" i="8"/>
  <c r="D57" i="8"/>
  <c r="C57" i="8"/>
  <c r="O56" i="8"/>
  <c r="N56" i="8"/>
  <c r="M56" i="8"/>
  <c r="L56" i="8"/>
  <c r="K56" i="8"/>
  <c r="J56" i="8"/>
  <c r="I56" i="8"/>
  <c r="H56" i="8"/>
  <c r="G56" i="8"/>
  <c r="F56" i="8"/>
  <c r="E56" i="8"/>
  <c r="D56" i="8"/>
  <c r="C56" i="8"/>
  <c r="O55" i="8"/>
  <c r="N55" i="8"/>
  <c r="M55" i="8"/>
  <c r="L55" i="8"/>
  <c r="K55" i="8"/>
  <c r="J55" i="8"/>
  <c r="I55" i="8"/>
  <c r="H55" i="8"/>
  <c r="G55" i="8"/>
  <c r="F55" i="8"/>
  <c r="E55" i="8"/>
  <c r="D55" i="8"/>
  <c r="C55" i="8"/>
  <c r="O54" i="8"/>
  <c r="N54" i="8"/>
  <c r="M54" i="8"/>
  <c r="L54" i="8"/>
  <c r="K54" i="8"/>
  <c r="J54" i="8"/>
  <c r="I54" i="8"/>
  <c r="H54" i="8"/>
  <c r="G54" i="8"/>
  <c r="F54" i="8"/>
  <c r="E54" i="8"/>
  <c r="D54" i="8"/>
  <c r="C54" i="8"/>
  <c r="O53" i="8"/>
  <c r="N53" i="8"/>
  <c r="M53" i="8"/>
  <c r="L53" i="8"/>
  <c r="K53" i="8"/>
  <c r="J53" i="8"/>
  <c r="I53" i="8"/>
  <c r="H53" i="8"/>
  <c r="G53" i="8"/>
  <c r="F53" i="8"/>
  <c r="E53" i="8"/>
  <c r="D53" i="8"/>
  <c r="C53" i="8"/>
  <c r="O52" i="8"/>
  <c r="N52" i="8"/>
  <c r="M52" i="8"/>
  <c r="L52" i="8"/>
  <c r="K52" i="8"/>
  <c r="J52" i="8"/>
  <c r="I52" i="8"/>
  <c r="H52" i="8"/>
  <c r="G52" i="8"/>
  <c r="F52" i="8"/>
  <c r="E52" i="8"/>
  <c r="D52" i="8"/>
  <c r="C52" i="8"/>
  <c r="O51" i="8"/>
  <c r="N51" i="8"/>
  <c r="M51" i="8"/>
  <c r="L51" i="8"/>
  <c r="K51" i="8"/>
  <c r="J51" i="8"/>
  <c r="I51" i="8"/>
  <c r="H51" i="8"/>
  <c r="G51" i="8"/>
  <c r="F51" i="8"/>
  <c r="E51" i="8"/>
  <c r="D51" i="8"/>
  <c r="C51" i="8"/>
  <c r="O50" i="8"/>
  <c r="N50" i="8"/>
  <c r="M50" i="8"/>
  <c r="L50" i="8"/>
  <c r="K50" i="8"/>
  <c r="J50" i="8"/>
  <c r="I50" i="8"/>
  <c r="H50" i="8"/>
  <c r="G50" i="8"/>
  <c r="F50" i="8"/>
  <c r="E50" i="8"/>
  <c r="D50" i="8"/>
  <c r="C50" i="8"/>
  <c r="O49" i="8"/>
  <c r="N49" i="8"/>
  <c r="M49" i="8"/>
  <c r="L49" i="8"/>
  <c r="K49" i="8"/>
  <c r="J49" i="8"/>
  <c r="I49" i="8"/>
  <c r="H49" i="8"/>
  <c r="G49" i="8"/>
  <c r="F49" i="8"/>
  <c r="E49" i="8"/>
  <c r="D49" i="8"/>
  <c r="C49" i="8"/>
  <c r="O48" i="8"/>
  <c r="N48" i="8"/>
  <c r="M48" i="8"/>
  <c r="L48" i="8"/>
  <c r="K48" i="8"/>
  <c r="J48" i="8"/>
  <c r="I48" i="8"/>
  <c r="H48" i="8"/>
  <c r="G48" i="8"/>
  <c r="F48" i="8"/>
  <c r="E48" i="8"/>
  <c r="D48" i="8"/>
  <c r="C48" i="8"/>
  <c r="O47" i="8"/>
  <c r="N47" i="8"/>
  <c r="M47" i="8"/>
  <c r="L47" i="8"/>
  <c r="K47" i="8"/>
  <c r="J47" i="8"/>
  <c r="I47" i="8"/>
  <c r="H47" i="8"/>
  <c r="G47" i="8"/>
  <c r="F47" i="8"/>
  <c r="E47" i="8"/>
  <c r="D47" i="8"/>
  <c r="C47" i="8"/>
  <c r="O46" i="8"/>
  <c r="N46" i="8"/>
  <c r="M46" i="8"/>
  <c r="L46" i="8"/>
  <c r="K46" i="8"/>
  <c r="J46" i="8"/>
  <c r="I46" i="8"/>
  <c r="H46" i="8"/>
  <c r="G46" i="8"/>
  <c r="F46" i="8"/>
  <c r="E46" i="8"/>
  <c r="D46" i="8"/>
  <c r="C46" i="8"/>
  <c r="O45" i="8"/>
  <c r="N45" i="8"/>
  <c r="M45" i="8"/>
  <c r="L45" i="8"/>
  <c r="K45" i="8"/>
  <c r="J45" i="8"/>
  <c r="I45" i="8"/>
  <c r="H45" i="8"/>
  <c r="G45" i="8"/>
  <c r="F45" i="8"/>
  <c r="E45" i="8"/>
  <c r="D45" i="8"/>
  <c r="C45" i="8"/>
  <c r="O44" i="8"/>
  <c r="N44" i="8"/>
  <c r="M44" i="8"/>
  <c r="L44" i="8"/>
  <c r="K44" i="8"/>
  <c r="J44" i="8"/>
  <c r="I44" i="8"/>
  <c r="H44" i="8"/>
  <c r="G44" i="8"/>
  <c r="F44" i="8"/>
  <c r="E44" i="8"/>
  <c r="D44" i="8"/>
  <c r="C44" i="8"/>
  <c r="O43" i="8"/>
  <c r="N43" i="8"/>
  <c r="M43" i="8"/>
  <c r="L43" i="8"/>
  <c r="K43" i="8"/>
  <c r="J43" i="8"/>
  <c r="I43" i="8"/>
  <c r="H43" i="8"/>
  <c r="G43" i="8"/>
  <c r="F43" i="8"/>
  <c r="E43" i="8"/>
  <c r="D43" i="8"/>
  <c r="C43" i="8"/>
  <c r="O42" i="8"/>
  <c r="N42" i="8"/>
  <c r="M42" i="8"/>
  <c r="L42" i="8"/>
  <c r="K42" i="8"/>
  <c r="J42" i="8"/>
  <c r="I42" i="8"/>
  <c r="H42" i="8"/>
  <c r="G42" i="8"/>
  <c r="F42" i="8"/>
  <c r="E42" i="8"/>
  <c r="D42" i="8"/>
  <c r="C42" i="8"/>
  <c r="O41" i="8"/>
  <c r="N41" i="8"/>
  <c r="M41" i="8"/>
  <c r="L41" i="8"/>
  <c r="K41" i="8"/>
  <c r="J41" i="8"/>
  <c r="I41" i="8"/>
  <c r="H41" i="8"/>
  <c r="G41" i="8"/>
  <c r="F41" i="8"/>
  <c r="E41" i="8"/>
  <c r="D41" i="8"/>
  <c r="C41" i="8"/>
  <c r="O40" i="8"/>
  <c r="N40" i="8"/>
  <c r="M40" i="8"/>
  <c r="L40" i="8"/>
  <c r="K40" i="8"/>
  <c r="J40" i="8"/>
  <c r="I40" i="8"/>
  <c r="H40" i="8"/>
  <c r="G40" i="8"/>
  <c r="F40" i="8"/>
  <c r="E40" i="8"/>
  <c r="D40" i="8"/>
  <c r="C40" i="8"/>
  <c r="O39" i="8"/>
  <c r="N39" i="8"/>
  <c r="M39" i="8"/>
  <c r="L39" i="8"/>
  <c r="K39" i="8"/>
  <c r="J39" i="8"/>
  <c r="I39" i="8"/>
  <c r="H39" i="8"/>
  <c r="G39" i="8"/>
  <c r="F39" i="8"/>
  <c r="E39" i="8"/>
  <c r="D39" i="8"/>
  <c r="C39" i="8"/>
  <c r="O38" i="8"/>
  <c r="N38" i="8"/>
  <c r="M38" i="8"/>
  <c r="L38" i="8"/>
  <c r="K38" i="8"/>
  <c r="J38" i="8"/>
  <c r="I38" i="8"/>
  <c r="H38" i="8"/>
  <c r="G38" i="8"/>
  <c r="F38" i="8"/>
  <c r="E38" i="8"/>
  <c r="D38" i="8"/>
  <c r="C38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O36" i="8"/>
  <c r="N36" i="8"/>
  <c r="M36" i="8"/>
  <c r="L36" i="8"/>
  <c r="K36" i="8"/>
  <c r="J36" i="8"/>
  <c r="I36" i="8"/>
  <c r="H36" i="8"/>
  <c r="G36" i="8"/>
  <c r="F36" i="8"/>
  <c r="E36" i="8"/>
  <c r="D36" i="8"/>
  <c r="C36" i="8"/>
  <c r="O35" i="8"/>
  <c r="N35" i="8"/>
  <c r="M35" i="8"/>
  <c r="L35" i="8"/>
  <c r="K35" i="8"/>
  <c r="J35" i="8"/>
  <c r="I35" i="8"/>
  <c r="H35" i="8"/>
  <c r="G35" i="8"/>
  <c r="F35" i="8"/>
  <c r="E35" i="8"/>
  <c r="D35" i="8"/>
  <c r="C35" i="8"/>
  <c r="O34" i="8"/>
  <c r="N34" i="8"/>
  <c r="M34" i="8"/>
  <c r="L34" i="8"/>
  <c r="K34" i="8"/>
  <c r="J34" i="8"/>
  <c r="I34" i="8"/>
  <c r="H34" i="8"/>
  <c r="G34" i="8"/>
  <c r="F34" i="8"/>
  <c r="E34" i="8"/>
  <c r="D34" i="8"/>
  <c r="C34" i="8"/>
  <c r="O33" i="8"/>
  <c r="N33" i="8"/>
  <c r="M33" i="8"/>
  <c r="L33" i="8"/>
  <c r="K33" i="8"/>
  <c r="J33" i="8"/>
  <c r="I33" i="8"/>
  <c r="H33" i="8"/>
  <c r="G33" i="8"/>
  <c r="F33" i="8"/>
  <c r="E33" i="8"/>
  <c r="D33" i="8"/>
  <c r="C33" i="8"/>
  <c r="O32" i="8"/>
  <c r="N32" i="8"/>
  <c r="M32" i="8"/>
  <c r="L32" i="8"/>
  <c r="K32" i="8"/>
  <c r="J32" i="8"/>
  <c r="I32" i="8"/>
  <c r="H32" i="8"/>
  <c r="G32" i="8"/>
  <c r="F32" i="8"/>
  <c r="E32" i="8"/>
  <c r="D32" i="8"/>
  <c r="C32" i="8"/>
  <c r="O31" i="8"/>
  <c r="N31" i="8"/>
  <c r="M31" i="8"/>
  <c r="L31" i="8"/>
  <c r="K31" i="8"/>
  <c r="J31" i="8"/>
  <c r="I31" i="8"/>
  <c r="H31" i="8"/>
  <c r="G31" i="8"/>
  <c r="F31" i="8"/>
  <c r="E31" i="8"/>
  <c r="D31" i="8"/>
  <c r="C31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P11" i="8" a="1"/>
  <c r="AP11" i="8"/>
  <c r="O11" i="8"/>
  <c r="H329" i="2"/>
  <c r="I329" i="2"/>
  <c r="AO11" i="8"/>
  <c r="AN11" i="8" a="1"/>
  <c r="AN11" i="8"/>
  <c r="N11" i="8"/>
  <c r="H328" i="2"/>
  <c r="I328" i="2"/>
  <c r="AM11" i="8"/>
  <c r="AL11" i="8" a="1"/>
  <c r="AL11" i="8"/>
  <c r="M11" i="8"/>
  <c r="H327" i="2"/>
  <c r="I327" i="2"/>
  <c r="AK11" i="8"/>
  <c r="AJ11" i="8" a="1"/>
  <c r="AJ11" i="8"/>
  <c r="L11" i="8"/>
  <c r="H326" i="2"/>
  <c r="I326" i="2"/>
  <c r="AI11" i="8"/>
  <c r="AH11" i="8" a="1"/>
  <c r="AH11" i="8"/>
  <c r="K11" i="8"/>
  <c r="H325" i="2"/>
  <c r="I325" i="2"/>
  <c r="AG11" i="8"/>
  <c r="AF11" i="8" a="1"/>
  <c r="AF11" i="8"/>
  <c r="J11" i="8"/>
  <c r="H324" i="2"/>
  <c r="I324" i="2"/>
  <c r="AE11" i="8"/>
  <c r="AD11" i="8" a="1"/>
  <c r="AD11" i="8"/>
  <c r="I11" i="8"/>
  <c r="H323" i="2"/>
  <c r="I323" i="2"/>
  <c r="AC11" i="8"/>
  <c r="AB11" i="8" a="1"/>
  <c r="AB11" i="8"/>
  <c r="H11" i="8"/>
  <c r="H322" i="2"/>
  <c r="I322" i="2"/>
  <c r="AA11" i="8"/>
  <c r="Z11" i="8" a="1"/>
  <c r="Z11" i="8"/>
  <c r="G11" i="8"/>
  <c r="H321" i="2"/>
  <c r="I321" i="2"/>
  <c r="Y11" i="8"/>
  <c r="X11" i="8" a="1"/>
  <c r="X11" i="8"/>
  <c r="F11" i="8"/>
  <c r="H320" i="2"/>
  <c r="I320" i="2"/>
  <c r="W11" i="8"/>
  <c r="V11" i="8" a="1"/>
  <c r="V11" i="8"/>
  <c r="E11" i="8"/>
  <c r="H319" i="2"/>
  <c r="I319" i="2"/>
  <c r="U11" i="8"/>
  <c r="T11" i="8" a="1"/>
  <c r="T11" i="8"/>
  <c r="D11" i="8"/>
  <c r="H318" i="2"/>
  <c r="I318" i="2"/>
  <c r="S11" i="8"/>
  <c r="R11" i="8" a="1"/>
  <c r="R11" i="8"/>
  <c r="C11" i="8"/>
  <c r="H317" i="2"/>
  <c r="I317" i="2"/>
  <c r="Q11" i="8"/>
  <c r="P11" i="8"/>
  <c r="O6" i="8"/>
  <c r="G329" i="2"/>
  <c r="AP10" i="8" a="1"/>
  <c r="AP10" i="8"/>
  <c r="O10" i="8"/>
  <c r="E329" i="2"/>
  <c r="F329" i="2"/>
  <c r="AO10" i="8"/>
  <c r="AN10" i="8" a="1"/>
  <c r="AN10" i="8"/>
  <c r="N10" i="8"/>
  <c r="E328" i="2"/>
  <c r="F328" i="2"/>
  <c r="AM10" i="8"/>
  <c r="AL10" i="8" a="1"/>
  <c r="AL10" i="8"/>
  <c r="M10" i="8"/>
  <c r="E327" i="2"/>
  <c r="F327" i="2"/>
  <c r="AK10" i="8"/>
  <c r="AJ10" i="8" a="1"/>
  <c r="AJ10" i="8"/>
  <c r="L10" i="8"/>
  <c r="E326" i="2"/>
  <c r="F326" i="2"/>
  <c r="AI10" i="8"/>
  <c r="AH10" i="8" a="1"/>
  <c r="AH10" i="8"/>
  <c r="K10" i="8"/>
  <c r="E325" i="2"/>
  <c r="F325" i="2"/>
  <c r="AG10" i="8"/>
  <c r="AF10" i="8" a="1"/>
  <c r="AF10" i="8"/>
  <c r="J10" i="8"/>
  <c r="E324" i="2"/>
  <c r="F324" i="2"/>
  <c r="AE10" i="8"/>
  <c r="AD10" i="8" a="1"/>
  <c r="AD10" i="8"/>
  <c r="I10" i="8"/>
  <c r="E323" i="2"/>
  <c r="F323" i="2"/>
  <c r="AC10" i="8"/>
  <c r="AB10" i="8" a="1"/>
  <c r="AB10" i="8"/>
  <c r="H10" i="8"/>
  <c r="E322" i="2"/>
  <c r="F322" i="2"/>
  <c r="AA10" i="8"/>
  <c r="Z10" i="8" a="1"/>
  <c r="Z10" i="8"/>
  <c r="G10" i="8"/>
  <c r="E321" i="2"/>
  <c r="F321" i="2"/>
  <c r="Y10" i="8"/>
  <c r="X10" i="8" a="1"/>
  <c r="X10" i="8"/>
  <c r="F10" i="8"/>
  <c r="E320" i="2"/>
  <c r="F320" i="2"/>
  <c r="W10" i="8"/>
  <c r="V10" i="8" a="1"/>
  <c r="V10" i="8"/>
  <c r="E10" i="8"/>
  <c r="E319" i="2"/>
  <c r="F319" i="2"/>
  <c r="U10" i="8"/>
  <c r="T10" i="8" a="1"/>
  <c r="T10" i="8"/>
  <c r="D10" i="8"/>
  <c r="E318" i="2"/>
  <c r="F318" i="2"/>
  <c r="S10" i="8"/>
  <c r="R10" i="8" a="1"/>
  <c r="R10" i="8"/>
  <c r="C10" i="8"/>
  <c r="E317" i="2"/>
  <c r="F317" i="2"/>
  <c r="Q10" i="8"/>
  <c r="P10" i="8"/>
  <c r="O5" i="8"/>
  <c r="D329" i="2"/>
  <c r="AP9" i="8"/>
  <c r="O9" i="8"/>
  <c r="AO9" i="8"/>
  <c r="AN9" i="8"/>
  <c r="N9" i="8"/>
  <c r="AM9" i="8"/>
  <c r="AL9" i="8"/>
  <c r="M9" i="8"/>
  <c r="AK9" i="8"/>
  <c r="AJ9" i="8"/>
  <c r="L9" i="8"/>
  <c r="AI9" i="8"/>
  <c r="AH9" i="8"/>
  <c r="K9" i="8"/>
  <c r="AG9" i="8"/>
  <c r="AF9" i="8"/>
  <c r="J9" i="8"/>
  <c r="AE9" i="8"/>
  <c r="AD9" i="8"/>
  <c r="I9" i="8"/>
  <c r="AC9" i="8"/>
  <c r="AB9" i="8"/>
  <c r="H9" i="8"/>
  <c r="AA9" i="8"/>
  <c r="Z9" i="8"/>
  <c r="G9" i="8"/>
  <c r="Y9" i="8"/>
  <c r="X9" i="8"/>
  <c r="F9" i="8"/>
  <c r="W9" i="8"/>
  <c r="V9" i="8"/>
  <c r="E9" i="8"/>
  <c r="U9" i="8"/>
  <c r="T9" i="8"/>
  <c r="D9" i="8"/>
  <c r="S9" i="8"/>
  <c r="R9" i="8"/>
  <c r="C9" i="8"/>
  <c r="Q9" i="8"/>
  <c r="P9" i="8"/>
  <c r="T175" i="2"/>
  <c r="G4" i="8"/>
  <c r="F4" i="8"/>
  <c r="E4" i="8"/>
  <c r="G3" i="8"/>
  <c r="F3" i="8"/>
  <c r="E3" i="8"/>
  <c r="G2" i="8"/>
  <c r="F2" i="8"/>
  <c r="E2" i="8"/>
  <c r="K126" i="10"/>
  <c r="N449" i="12"/>
  <c r="N450" i="12"/>
  <c r="N451" i="12"/>
  <c r="N452" i="12"/>
  <c r="N453" i="12"/>
  <c r="N454" i="12"/>
  <c r="N455" i="12"/>
  <c r="N456" i="12"/>
  <c r="N448" i="12"/>
  <c r="U102" i="2"/>
  <c r="U120" i="2"/>
  <c r="F128" i="2"/>
  <c r="U121" i="2"/>
  <c r="U175" i="2"/>
  <c r="D178" i="2"/>
  <c r="P12" i="9"/>
  <c r="L61" i="2"/>
  <c r="Q12" i="9"/>
  <c r="S12" i="9"/>
  <c r="W12" i="9"/>
  <c r="X12" i="9"/>
  <c r="Z12" i="9"/>
  <c r="P13" i="9"/>
  <c r="L62" i="2"/>
  <c r="Q13" i="9"/>
  <c r="N62" i="2"/>
  <c r="S13" i="9"/>
  <c r="P62" i="2"/>
  <c r="W13" i="9"/>
  <c r="X13" i="9"/>
  <c r="Z13" i="9"/>
  <c r="P14" i="9"/>
  <c r="L63" i="2"/>
  <c r="Q14" i="9"/>
  <c r="S14" i="9"/>
  <c r="W14" i="9"/>
  <c r="X14" i="9"/>
  <c r="Z14" i="9"/>
  <c r="P15" i="9"/>
  <c r="L64" i="2"/>
  <c r="Q15" i="9"/>
  <c r="N64" i="2"/>
  <c r="S15" i="9"/>
  <c r="P64" i="2"/>
  <c r="W15" i="9"/>
  <c r="X15" i="9"/>
  <c r="Z15" i="9"/>
  <c r="P16" i="9"/>
  <c r="Q16" i="9"/>
  <c r="N65" i="2"/>
  <c r="S16" i="9"/>
  <c r="W16" i="9"/>
  <c r="X16" i="9"/>
  <c r="Z16" i="9"/>
  <c r="P17" i="9"/>
  <c r="L66" i="2"/>
  <c r="Q17" i="9"/>
  <c r="S17" i="9"/>
  <c r="P66" i="2"/>
  <c r="W17" i="9"/>
  <c r="X17" i="9"/>
  <c r="Z17" i="9"/>
  <c r="P18" i="9"/>
  <c r="L67" i="2"/>
  <c r="Q18" i="9"/>
  <c r="S18" i="9"/>
  <c r="W18" i="9"/>
  <c r="X18" i="9"/>
  <c r="Z18" i="9"/>
  <c r="P19" i="9"/>
  <c r="Q19" i="9"/>
  <c r="S19" i="9"/>
  <c r="W19" i="9"/>
  <c r="X19" i="9"/>
  <c r="Z19" i="9"/>
  <c r="P20" i="9"/>
  <c r="Q20" i="9"/>
  <c r="S20" i="9"/>
  <c r="W20" i="9"/>
  <c r="X20" i="9"/>
  <c r="Z20" i="9"/>
  <c r="P21" i="9"/>
  <c r="Q21" i="9"/>
  <c r="S21" i="9"/>
  <c r="W21" i="9"/>
  <c r="X21" i="9"/>
  <c r="Z21" i="9"/>
  <c r="P22" i="9"/>
  <c r="Q22" i="9"/>
  <c r="S22" i="9"/>
  <c r="W22" i="9"/>
  <c r="X22" i="9"/>
  <c r="Z22" i="9"/>
  <c r="P23" i="9"/>
  <c r="Q23" i="9"/>
  <c r="S23" i="9"/>
  <c r="W23" i="9"/>
  <c r="X23" i="9"/>
  <c r="Z23" i="9"/>
  <c r="P24" i="9"/>
  <c r="Q24" i="9"/>
  <c r="S24" i="9"/>
  <c r="W24" i="9"/>
  <c r="X24" i="9"/>
  <c r="Z24" i="9"/>
  <c r="P25" i="9"/>
  <c r="Q25" i="9"/>
  <c r="S25" i="9"/>
  <c r="W25" i="9"/>
  <c r="X25" i="9"/>
  <c r="Z25" i="9"/>
  <c r="P26" i="9"/>
  <c r="Q26" i="9"/>
  <c r="S26" i="9"/>
  <c r="W26" i="9"/>
  <c r="X26" i="9"/>
  <c r="Z26" i="9"/>
  <c r="P27" i="9"/>
  <c r="Q27" i="9"/>
  <c r="S27" i="9"/>
  <c r="W27" i="9"/>
  <c r="X27" i="9"/>
  <c r="Z27" i="9"/>
  <c r="P28" i="9"/>
  <c r="Q28" i="9"/>
  <c r="S28" i="9"/>
  <c r="W28" i="9"/>
  <c r="X28" i="9"/>
  <c r="Z28" i="9"/>
  <c r="P29" i="9"/>
  <c r="Q29" i="9"/>
  <c r="S29" i="9"/>
  <c r="W29" i="9"/>
  <c r="X29" i="9"/>
  <c r="Z29" i="9"/>
  <c r="P30" i="9"/>
  <c r="Q30" i="9"/>
  <c r="S30" i="9"/>
  <c r="W30" i="9"/>
  <c r="X30" i="9"/>
  <c r="Z30" i="9"/>
  <c r="P31" i="9"/>
  <c r="Q31" i="9"/>
  <c r="S31" i="9"/>
  <c r="W31" i="9"/>
  <c r="X31" i="9"/>
  <c r="Z31" i="9"/>
  <c r="P32" i="9"/>
  <c r="Q32" i="9"/>
  <c r="S32" i="9"/>
  <c r="W32" i="9"/>
  <c r="X32" i="9"/>
  <c r="Z32" i="9"/>
  <c r="P33" i="9"/>
  <c r="Q33" i="9"/>
  <c r="S33" i="9"/>
  <c r="W33" i="9"/>
  <c r="X33" i="9"/>
  <c r="Z33" i="9"/>
  <c r="P34" i="9"/>
  <c r="Q34" i="9"/>
  <c r="S34" i="9"/>
  <c r="W34" i="9"/>
  <c r="X34" i="9"/>
  <c r="Z34" i="9"/>
  <c r="P35" i="9"/>
  <c r="Q35" i="9"/>
  <c r="S35" i="9"/>
  <c r="W35" i="9"/>
  <c r="X35" i="9"/>
  <c r="Z35" i="9"/>
  <c r="P36" i="9"/>
  <c r="Q36" i="9"/>
  <c r="S36" i="9"/>
  <c r="W36" i="9"/>
  <c r="X36" i="9"/>
  <c r="Z36" i="9"/>
  <c r="P37" i="9"/>
  <c r="Q37" i="9"/>
  <c r="S37" i="9"/>
  <c r="W37" i="9"/>
  <c r="X37" i="9"/>
  <c r="Z37" i="9"/>
  <c r="P38" i="9"/>
  <c r="Q38" i="9"/>
  <c r="S38" i="9"/>
  <c r="W38" i="9"/>
  <c r="X38" i="9"/>
  <c r="Z38" i="9"/>
  <c r="P39" i="9"/>
  <c r="Q39" i="9"/>
  <c r="S39" i="9"/>
  <c r="W39" i="9"/>
  <c r="X39" i="9"/>
  <c r="Z39" i="9"/>
  <c r="P40" i="9"/>
  <c r="Q40" i="9"/>
  <c r="S40" i="9"/>
  <c r="W40" i="9"/>
  <c r="X40" i="9"/>
  <c r="Z40" i="9"/>
  <c r="L12" i="9"/>
  <c r="J61" i="2"/>
  <c r="L13" i="9"/>
  <c r="J62" i="2"/>
  <c r="L14" i="9"/>
  <c r="L15" i="9"/>
  <c r="L16" i="9"/>
  <c r="J65" i="2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I15" i="9"/>
  <c r="F64" i="2"/>
  <c r="J15" i="9"/>
  <c r="I16" i="9"/>
  <c r="F65" i="2"/>
  <c r="J16" i="9"/>
  <c r="I17" i="9"/>
  <c r="F66" i="2"/>
  <c r="J17" i="9"/>
  <c r="I18" i="9"/>
  <c r="J18" i="9"/>
  <c r="I19" i="9"/>
  <c r="J19" i="9"/>
  <c r="I20" i="9"/>
  <c r="J20" i="9"/>
  <c r="I21" i="9"/>
  <c r="J21" i="9"/>
  <c r="I22" i="9"/>
  <c r="J22" i="9"/>
  <c r="I23" i="9"/>
  <c r="J23" i="9"/>
  <c r="I24" i="9"/>
  <c r="J24" i="9"/>
  <c r="I25" i="9"/>
  <c r="J25" i="9"/>
  <c r="I26" i="9"/>
  <c r="J26" i="9"/>
  <c r="I27" i="9"/>
  <c r="J27" i="9"/>
  <c r="I28" i="9"/>
  <c r="J28" i="9"/>
  <c r="I29" i="9"/>
  <c r="J29" i="9"/>
  <c r="I30" i="9"/>
  <c r="J30" i="9"/>
  <c r="I31" i="9"/>
  <c r="J31" i="9"/>
  <c r="I32" i="9"/>
  <c r="J32" i="9"/>
  <c r="I33" i="9"/>
  <c r="J33" i="9"/>
  <c r="I34" i="9"/>
  <c r="J34" i="9"/>
  <c r="I35" i="9"/>
  <c r="J35" i="9"/>
  <c r="I36" i="9"/>
  <c r="J36" i="9"/>
  <c r="I37" i="9"/>
  <c r="J37" i="9"/>
  <c r="I38" i="9"/>
  <c r="J38" i="9"/>
  <c r="I39" i="9"/>
  <c r="J39" i="9"/>
  <c r="I40" i="9"/>
  <c r="J40" i="9"/>
  <c r="N67" i="2"/>
  <c r="N66" i="2"/>
  <c r="N8" i="17"/>
  <c r="P12" i="2"/>
  <c r="M8" i="17"/>
  <c r="P11" i="2"/>
  <c r="L8" i="17"/>
  <c r="P10" i="2"/>
  <c r="J8" i="17"/>
  <c r="J12" i="2"/>
  <c r="I8" i="17"/>
  <c r="J11" i="2"/>
  <c r="N11" i="2"/>
  <c r="H8" i="17"/>
  <c r="J10" i="2"/>
  <c r="N10" i="2"/>
  <c r="D8" i="17"/>
  <c r="F8" i="17"/>
  <c r="H12" i="2"/>
  <c r="E8" i="17"/>
  <c r="H11" i="2"/>
  <c r="L11" i="2"/>
  <c r="H10" i="2"/>
  <c r="H6" i="17"/>
  <c r="E6" i="17"/>
  <c r="F3" i="17"/>
  <c r="G3" i="17"/>
  <c r="E3" i="17"/>
  <c r="F2" i="17"/>
  <c r="G2" i="17"/>
  <c r="E2" i="17"/>
  <c r="H3" i="14"/>
  <c r="E3" i="14"/>
  <c r="A9" i="14"/>
  <c r="H2" i="14"/>
  <c r="E2" i="14"/>
  <c r="A10" i="14"/>
  <c r="E3" i="15"/>
  <c r="A10" i="15"/>
  <c r="E2" i="15"/>
  <c r="A16" i="15"/>
  <c r="H3" i="15"/>
  <c r="H2" i="15"/>
  <c r="K125" i="10"/>
  <c r="D125" i="10"/>
  <c r="F3" i="9"/>
  <c r="F2" i="9"/>
  <c r="F2" i="13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54" i="10"/>
  <c r="J154" i="10"/>
  <c r="I155" i="10"/>
  <c r="J155" i="10"/>
  <c r="I156" i="10"/>
  <c r="J156" i="10"/>
  <c r="I157" i="10"/>
  <c r="J157" i="10"/>
  <c r="I158" i="10"/>
  <c r="J158" i="10"/>
  <c r="I159" i="10"/>
  <c r="J159" i="10"/>
  <c r="I160" i="10"/>
  <c r="J160" i="10"/>
  <c r="I161" i="10"/>
  <c r="J161" i="10"/>
  <c r="I162" i="10"/>
  <c r="J162" i="10"/>
  <c r="I163" i="10"/>
  <c r="J163" i="10"/>
  <c r="I164" i="10"/>
  <c r="J164" i="10"/>
  <c r="I165" i="10"/>
  <c r="J165" i="10"/>
  <c r="I166" i="10"/>
  <c r="J166" i="10"/>
  <c r="I167" i="10"/>
  <c r="J167" i="10"/>
  <c r="I168" i="10"/>
  <c r="J168" i="10"/>
  <c r="I169" i="10"/>
  <c r="J169" i="10"/>
  <c r="I170" i="10"/>
  <c r="J170" i="10"/>
  <c r="I171" i="10"/>
  <c r="J171" i="10"/>
  <c r="I172" i="10"/>
  <c r="J172" i="10"/>
  <c r="I173" i="10"/>
  <c r="J173" i="10"/>
  <c r="I174" i="10"/>
  <c r="J174" i="10"/>
  <c r="I175" i="10"/>
  <c r="J175" i="10"/>
  <c r="I176" i="10"/>
  <c r="J176" i="10"/>
  <c r="I177" i="10"/>
  <c r="J177" i="10"/>
  <c r="I178" i="10"/>
  <c r="J178" i="10"/>
  <c r="I179" i="10"/>
  <c r="J179" i="10"/>
  <c r="I180" i="10"/>
  <c r="J180" i="10"/>
  <c r="I181" i="10"/>
  <c r="J181" i="10"/>
  <c r="I182" i="10"/>
  <c r="J182" i="10"/>
  <c r="I183" i="10"/>
  <c r="J183" i="10"/>
  <c r="I184" i="10"/>
  <c r="J184" i="10"/>
  <c r="I185" i="10"/>
  <c r="J185" i="10"/>
  <c r="I186" i="10"/>
  <c r="J186" i="10"/>
  <c r="I187" i="10"/>
  <c r="J187" i="10"/>
  <c r="I188" i="10"/>
  <c r="J188" i="10"/>
  <c r="I189" i="10"/>
  <c r="J189" i="10"/>
  <c r="I190" i="10"/>
  <c r="J190" i="10"/>
  <c r="I191" i="10"/>
  <c r="J191" i="10"/>
  <c r="I192" i="10"/>
  <c r="J192" i="10"/>
  <c r="I193" i="10"/>
  <c r="J193" i="10"/>
  <c r="I194" i="10"/>
  <c r="J194" i="10"/>
  <c r="I195" i="10"/>
  <c r="J195" i="10"/>
  <c r="I196" i="10"/>
  <c r="J196" i="10"/>
  <c r="I197" i="10"/>
  <c r="J197" i="10"/>
  <c r="I198" i="10"/>
  <c r="J198" i="10"/>
  <c r="I199" i="10"/>
  <c r="J199" i="10"/>
  <c r="I200" i="10"/>
  <c r="J200" i="10"/>
  <c r="I201" i="10"/>
  <c r="J201" i="10"/>
  <c r="I202" i="10"/>
  <c r="J202" i="10"/>
  <c r="I203" i="10"/>
  <c r="J203" i="10"/>
  <c r="I204" i="10"/>
  <c r="J204" i="10"/>
  <c r="I205" i="10"/>
  <c r="J205" i="10"/>
  <c r="I206" i="10"/>
  <c r="J206" i="10"/>
  <c r="I207" i="10"/>
  <c r="J207" i="10"/>
  <c r="I208" i="10"/>
  <c r="J208" i="10"/>
  <c r="I209" i="10"/>
  <c r="J209" i="10"/>
  <c r="I210" i="10"/>
  <c r="J210" i="10"/>
  <c r="I211" i="10"/>
  <c r="J211" i="10"/>
  <c r="I212" i="10"/>
  <c r="J212" i="10"/>
  <c r="I213" i="10"/>
  <c r="J213" i="10"/>
  <c r="I214" i="10"/>
  <c r="J214" i="10"/>
  <c r="I215" i="10"/>
  <c r="J215" i="10"/>
  <c r="I216" i="10"/>
  <c r="J216" i="10"/>
  <c r="I217" i="10"/>
  <c r="J217" i="10"/>
  <c r="I218" i="10"/>
  <c r="J218" i="10"/>
  <c r="I219" i="10"/>
  <c r="J219" i="10"/>
  <c r="I220" i="10"/>
  <c r="J220" i="10"/>
  <c r="I221" i="10"/>
  <c r="J221" i="10"/>
  <c r="I222" i="10"/>
  <c r="J222" i="10"/>
  <c r="I223" i="10"/>
  <c r="J223" i="10"/>
  <c r="I224" i="10"/>
  <c r="J224" i="10"/>
  <c r="I225" i="10"/>
  <c r="J225" i="10"/>
  <c r="I226" i="10"/>
  <c r="J226" i="10"/>
  <c r="I227" i="10"/>
  <c r="J227" i="10"/>
  <c r="I228" i="10"/>
  <c r="J228" i="10"/>
  <c r="I229" i="10"/>
  <c r="J229" i="10"/>
  <c r="I230" i="10"/>
  <c r="J230" i="10"/>
  <c r="I231" i="10"/>
  <c r="J231" i="10"/>
  <c r="I232" i="10"/>
  <c r="J232" i="10"/>
  <c r="I233" i="10"/>
  <c r="J233" i="10"/>
  <c r="I234" i="10"/>
  <c r="J234" i="10"/>
  <c r="I136" i="10"/>
  <c r="U178" i="2"/>
  <c r="U177" i="2"/>
  <c r="U176" i="2"/>
  <c r="B5" i="13"/>
  <c r="Z10" i="4"/>
  <c r="Z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32" i="4"/>
  <c r="AA33" i="4"/>
  <c r="AA34" i="4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48" i="4"/>
  <c r="AA49" i="4"/>
  <c r="AA50" i="4"/>
  <c r="AA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19" i="4"/>
  <c r="T156" i="2"/>
  <c r="G157" i="2"/>
  <c r="T159" i="2"/>
  <c r="F9" i="10" a="1"/>
  <c r="F9" i="10"/>
  <c r="G9" i="10"/>
  <c r="D9" i="10"/>
  <c r="D461" i="7"/>
  <c r="E461" i="7"/>
  <c r="F461" i="7"/>
  <c r="G461" i="7"/>
  <c r="C461" i="7"/>
  <c r="C462" i="7"/>
  <c r="D462" i="7"/>
  <c r="E462" i="7"/>
  <c r="F462" i="7"/>
  <c r="G462" i="7"/>
  <c r="C463" i="7"/>
  <c r="E463" i="7"/>
  <c r="D463" i="7"/>
  <c r="F463" i="7"/>
  <c r="G463" i="7"/>
  <c r="C464" i="7"/>
  <c r="D464" i="7"/>
  <c r="E464" i="7"/>
  <c r="F464" i="7"/>
  <c r="G464" i="7"/>
  <c r="C465" i="7"/>
  <c r="D465" i="7"/>
  <c r="E465" i="7"/>
  <c r="F465" i="7"/>
  <c r="G465" i="7"/>
  <c r="C466" i="7"/>
  <c r="D466" i="7"/>
  <c r="E466" i="7"/>
  <c r="F466" i="7"/>
  <c r="G466" i="7"/>
  <c r="C467" i="7"/>
  <c r="E467" i="7"/>
  <c r="D467" i="7"/>
  <c r="F467" i="7"/>
  <c r="G467" i="7"/>
  <c r="C468" i="7"/>
  <c r="D468" i="7"/>
  <c r="E468" i="7"/>
  <c r="F468" i="7"/>
  <c r="G468" i="7"/>
  <c r="C469" i="7"/>
  <c r="D469" i="7"/>
  <c r="E469" i="7"/>
  <c r="F469" i="7"/>
  <c r="G469" i="7"/>
  <c r="C470" i="7"/>
  <c r="D470" i="7"/>
  <c r="E470" i="7"/>
  <c r="F470" i="7"/>
  <c r="G470" i="7"/>
  <c r="C471" i="7"/>
  <c r="E471" i="7"/>
  <c r="D471" i="7"/>
  <c r="F471" i="7"/>
  <c r="G471" i="7"/>
  <c r="D472" i="7"/>
  <c r="C472" i="7"/>
  <c r="E472" i="7"/>
  <c r="F472" i="7"/>
  <c r="G472" i="7"/>
  <c r="D473" i="7"/>
  <c r="E473" i="7"/>
  <c r="F473" i="7"/>
  <c r="G473" i="7"/>
  <c r="C473" i="7"/>
  <c r="C474" i="7"/>
  <c r="D474" i="7"/>
  <c r="E474" i="7"/>
  <c r="F474" i="7"/>
  <c r="G474" i="7"/>
  <c r="C475" i="7"/>
  <c r="D475" i="7"/>
  <c r="E475" i="7"/>
  <c r="F475" i="7"/>
  <c r="G475" i="7"/>
  <c r="C476" i="7"/>
  <c r="D476" i="7"/>
  <c r="E476" i="7"/>
  <c r="F476" i="7"/>
  <c r="G476" i="7"/>
  <c r="C449" i="7"/>
  <c r="E449" i="7"/>
  <c r="D449" i="7"/>
  <c r="F449" i="7"/>
  <c r="G449" i="7"/>
  <c r="D450" i="7"/>
  <c r="E450" i="7"/>
  <c r="F450" i="7"/>
  <c r="C450" i="7"/>
  <c r="G450" i="7"/>
  <c r="C451" i="7"/>
  <c r="E451" i="7"/>
  <c r="D451" i="7"/>
  <c r="F451" i="7"/>
  <c r="G451" i="7"/>
  <c r="D452" i="7"/>
  <c r="C452" i="7"/>
  <c r="E452" i="7"/>
  <c r="F452" i="7"/>
  <c r="G452" i="7"/>
  <c r="C453" i="7"/>
  <c r="D453" i="7"/>
  <c r="E453" i="7"/>
  <c r="F453" i="7"/>
  <c r="G453" i="7"/>
  <c r="D454" i="7"/>
  <c r="E454" i="7"/>
  <c r="F454" i="7"/>
  <c r="C454" i="7"/>
  <c r="G454" i="7"/>
  <c r="C455" i="7"/>
  <c r="E455" i="7"/>
  <c r="D455" i="7"/>
  <c r="F455" i="7"/>
  <c r="G455" i="7"/>
  <c r="C456" i="7"/>
  <c r="D456" i="7"/>
  <c r="E456" i="7"/>
  <c r="F456" i="7"/>
  <c r="G456" i="7"/>
  <c r="D457" i="7"/>
  <c r="E457" i="7"/>
  <c r="F457" i="7"/>
  <c r="G457" i="7"/>
  <c r="C457" i="7"/>
  <c r="D458" i="7"/>
  <c r="E458" i="7"/>
  <c r="F458" i="7"/>
  <c r="C458" i="7"/>
  <c r="G458" i="7"/>
  <c r="C459" i="7"/>
  <c r="E459" i="7"/>
  <c r="D459" i="7"/>
  <c r="F459" i="7"/>
  <c r="G459" i="7"/>
  <c r="C460" i="7"/>
  <c r="D460" i="7"/>
  <c r="E460" i="7"/>
  <c r="F460" i="7"/>
  <c r="G460" i="7"/>
  <c r="G448" i="7"/>
  <c r="C448" i="7"/>
  <c r="F448" i="7"/>
  <c r="E448" i="7"/>
  <c r="D448" i="7"/>
  <c r="C357" i="7"/>
  <c r="D357" i="7"/>
  <c r="E357" i="7"/>
  <c r="F357" i="7"/>
  <c r="G357" i="7"/>
  <c r="C358" i="7"/>
  <c r="D358" i="7"/>
  <c r="E358" i="7"/>
  <c r="F358" i="7"/>
  <c r="G358" i="7"/>
  <c r="C359" i="7"/>
  <c r="D359" i="7"/>
  <c r="E359" i="7"/>
  <c r="F359" i="7"/>
  <c r="G359" i="7"/>
  <c r="D360" i="7"/>
  <c r="C360" i="7"/>
  <c r="E360" i="7"/>
  <c r="F360" i="7"/>
  <c r="G360" i="7"/>
  <c r="C361" i="7"/>
  <c r="D361" i="7"/>
  <c r="E361" i="7"/>
  <c r="F361" i="7"/>
  <c r="G361" i="7"/>
  <c r="C362" i="7"/>
  <c r="D362" i="7"/>
  <c r="E362" i="7"/>
  <c r="F362" i="7"/>
  <c r="G362" i="7"/>
  <c r="C363" i="7"/>
  <c r="D363" i="7"/>
  <c r="E363" i="7"/>
  <c r="F363" i="7"/>
  <c r="G363" i="7"/>
  <c r="C364" i="7"/>
  <c r="D364" i="7"/>
  <c r="E364" i="7"/>
  <c r="F364" i="7"/>
  <c r="G364" i="7"/>
  <c r="C365" i="7"/>
  <c r="D365" i="7"/>
  <c r="E365" i="7"/>
  <c r="F365" i="7"/>
  <c r="G365" i="7"/>
  <c r="C366" i="7"/>
  <c r="D366" i="7"/>
  <c r="E366" i="7"/>
  <c r="F366" i="7"/>
  <c r="G366" i="7"/>
  <c r="D367" i="7"/>
  <c r="E367" i="7"/>
  <c r="C367" i="7"/>
  <c r="F367" i="7"/>
  <c r="G367" i="7"/>
  <c r="D368" i="7"/>
  <c r="C368" i="7"/>
  <c r="E368" i="7"/>
  <c r="F368" i="7"/>
  <c r="G368" i="7"/>
  <c r="D341" i="7"/>
  <c r="E341" i="7"/>
  <c r="F341" i="7"/>
  <c r="G341" i="7"/>
  <c r="C341" i="7"/>
  <c r="D342" i="7"/>
  <c r="E342" i="7"/>
  <c r="F342" i="7"/>
  <c r="C342" i="7"/>
  <c r="G342" i="7"/>
  <c r="C343" i="7"/>
  <c r="E343" i="7"/>
  <c r="D343" i="7"/>
  <c r="F343" i="7"/>
  <c r="G343" i="7"/>
  <c r="D344" i="7"/>
  <c r="C344" i="7"/>
  <c r="E344" i="7"/>
  <c r="F344" i="7"/>
  <c r="G344" i="7"/>
  <c r="C345" i="7"/>
  <c r="D345" i="7"/>
  <c r="E345" i="7"/>
  <c r="F345" i="7"/>
  <c r="G345" i="7"/>
  <c r="D346" i="7"/>
  <c r="E346" i="7"/>
  <c r="F346" i="7"/>
  <c r="C346" i="7"/>
  <c r="G346" i="7"/>
  <c r="C347" i="7"/>
  <c r="E347" i="7"/>
  <c r="D347" i="7"/>
  <c r="F347" i="7"/>
  <c r="G347" i="7"/>
  <c r="C348" i="7"/>
  <c r="D348" i="7"/>
  <c r="E348" i="7"/>
  <c r="F348" i="7"/>
  <c r="G348" i="7"/>
  <c r="D349" i="7"/>
  <c r="E349" i="7"/>
  <c r="F349" i="7"/>
  <c r="G349" i="7"/>
  <c r="C349" i="7"/>
  <c r="D350" i="7"/>
  <c r="E350" i="7"/>
  <c r="F350" i="7"/>
  <c r="C350" i="7"/>
  <c r="G350" i="7"/>
  <c r="C351" i="7"/>
  <c r="E351" i="7"/>
  <c r="D351" i="7"/>
  <c r="F351" i="7"/>
  <c r="G351" i="7"/>
  <c r="C352" i="7"/>
  <c r="D352" i="7"/>
  <c r="E352" i="7"/>
  <c r="F352" i="7"/>
  <c r="G352" i="7"/>
  <c r="C353" i="7"/>
  <c r="D353" i="7"/>
  <c r="E353" i="7"/>
  <c r="F353" i="7"/>
  <c r="G353" i="7"/>
  <c r="D354" i="7"/>
  <c r="E354" i="7"/>
  <c r="F354" i="7"/>
  <c r="C354" i="7"/>
  <c r="G354" i="7"/>
  <c r="C355" i="7"/>
  <c r="E355" i="7"/>
  <c r="D355" i="7"/>
  <c r="F355" i="7"/>
  <c r="G355" i="7"/>
  <c r="C356" i="7"/>
  <c r="D356" i="7"/>
  <c r="E356" i="7"/>
  <c r="F356" i="7"/>
  <c r="G356" i="7"/>
  <c r="G340" i="7"/>
  <c r="F340" i="7"/>
  <c r="E340" i="7"/>
  <c r="D340" i="7"/>
  <c r="C340" i="7"/>
  <c r="C244" i="7"/>
  <c r="D244" i="7"/>
  <c r="E244" i="7"/>
  <c r="F244" i="7"/>
  <c r="G244" i="7"/>
  <c r="C245" i="7"/>
  <c r="E245" i="7"/>
  <c r="F245" i="7"/>
  <c r="D245" i="7"/>
  <c r="G245" i="7"/>
  <c r="D246" i="7"/>
  <c r="E246" i="7"/>
  <c r="C246" i="7"/>
  <c r="F246" i="7"/>
  <c r="G246" i="7"/>
  <c r="D247" i="7"/>
  <c r="C247" i="7"/>
  <c r="E247" i="7"/>
  <c r="F247" i="7"/>
  <c r="G247" i="7"/>
  <c r="C248" i="7"/>
  <c r="D248" i="7"/>
  <c r="E248" i="7"/>
  <c r="F248" i="7"/>
  <c r="G248" i="7"/>
  <c r="C249" i="7"/>
  <c r="E249" i="7"/>
  <c r="F249" i="7"/>
  <c r="D249" i="7"/>
  <c r="G249" i="7"/>
  <c r="C250" i="7"/>
  <c r="D250" i="7"/>
  <c r="E250" i="7"/>
  <c r="F250" i="7"/>
  <c r="G250" i="7"/>
  <c r="C251" i="7"/>
  <c r="D251" i="7"/>
  <c r="E251" i="7"/>
  <c r="F251" i="7"/>
  <c r="G251" i="7"/>
  <c r="D252" i="7"/>
  <c r="E252" i="7"/>
  <c r="F252" i="7"/>
  <c r="G252" i="7"/>
  <c r="C252" i="7"/>
  <c r="C253" i="7"/>
  <c r="E253" i="7"/>
  <c r="F253" i="7"/>
  <c r="D253" i="7"/>
  <c r="G253" i="7"/>
  <c r="C254" i="7"/>
  <c r="D254" i="7"/>
  <c r="E254" i="7"/>
  <c r="F254" i="7"/>
  <c r="G254" i="7"/>
  <c r="C255" i="7"/>
  <c r="D255" i="7"/>
  <c r="E255" i="7"/>
  <c r="F255" i="7"/>
  <c r="G255" i="7"/>
  <c r="C256" i="7"/>
  <c r="D256" i="7"/>
  <c r="E256" i="7"/>
  <c r="F256" i="7"/>
  <c r="G256" i="7"/>
  <c r="C257" i="7"/>
  <c r="E257" i="7"/>
  <c r="F257" i="7"/>
  <c r="D257" i="7"/>
  <c r="G257" i="7"/>
  <c r="C258" i="7"/>
  <c r="D258" i="7"/>
  <c r="E258" i="7"/>
  <c r="F258" i="7"/>
  <c r="G258" i="7"/>
  <c r="D259" i="7"/>
  <c r="C259" i="7"/>
  <c r="E259" i="7"/>
  <c r="F259" i="7"/>
  <c r="G259" i="7"/>
  <c r="D260" i="7"/>
  <c r="E260" i="7"/>
  <c r="F260" i="7"/>
  <c r="G260" i="7"/>
  <c r="C260" i="7"/>
  <c r="D233" i="7"/>
  <c r="E233" i="7"/>
  <c r="F233" i="7"/>
  <c r="G233" i="7"/>
  <c r="C233" i="7"/>
  <c r="D234" i="7"/>
  <c r="E234" i="7"/>
  <c r="F234" i="7"/>
  <c r="C234" i="7"/>
  <c r="G234" i="7"/>
  <c r="C235" i="7"/>
  <c r="E235" i="7"/>
  <c r="D235" i="7"/>
  <c r="F235" i="7"/>
  <c r="G235" i="7"/>
  <c r="D236" i="7"/>
  <c r="C236" i="7"/>
  <c r="E236" i="7"/>
  <c r="F236" i="7"/>
  <c r="G236" i="7"/>
  <c r="C237" i="7"/>
  <c r="D237" i="7"/>
  <c r="E237" i="7"/>
  <c r="F237" i="7"/>
  <c r="G237" i="7"/>
  <c r="D238" i="7"/>
  <c r="E238" i="7"/>
  <c r="F238" i="7"/>
  <c r="C238" i="7"/>
  <c r="G238" i="7"/>
  <c r="C239" i="7"/>
  <c r="E239" i="7"/>
  <c r="D239" i="7"/>
  <c r="F239" i="7"/>
  <c r="G239" i="7"/>
  <c r="C240" i="7"/>
  <c r="D240" i="7"/>
  <c r="E240" i="7"/>
  <c r="F240" i="7"/>
  <c r="G240" i="7"/>
  <c r="C241" i="7"/>
  <c r="D241" i="7"/>
  <c r="E241" i="7"/>
  <c r="F241" i="7"/>
  <c r="G241" i="7"/>
  <c r="D242" i="7"/>
  <c r="E242" i="7"/>
  <c r="F242" i="7"/>
  <c r="C242" i="7"/>
  <c r="G242" i="7"/>
  <c r="C243" i="7"/>
  <c r="E243" i="7"/>
  <c r="D243" i="7"/>
  <c r="F243" i="7"/>
  <c r="G243" i="7"/>
  <c r="G232" i="7"/>
  <c r="F232" i="7"/>
  <c r="E232" i="7"/>
  <c r="D232" i="7"/>
  <c r="C232" i="7"/>
  <c r="D125" i="7"/>
  <c r="E125" i="7"/>
  <c r="F125" i="7"/>
  <c r="G125" i="7"/>
  <c r="C125" i="7"/>
  <c r="D126" i="7"/>
  <c r="C126" i="7"/>
  <c r="E126" i="7"/>
  <c r="F126" i="7"/>
  <c r="G126" i="7"/>
  <c r="C127" i="7"/>
  <c r="D127" i="7"/>
  <c r="E127" i="7"/>
  <c r="F127" i="7"/>
  <c r="G127" i="7"/>
  <c r="D128" i="7"/>
  <c r="C128" i="7"/>
  <c r="E128" i="7"/>
  <c r="F128" i="7"/>
  <c r="G128" i="7"/>
  <c r="C129" i="7"/>
  <c r="D129" i="7"/>
  <c r="E129" i="7"/>
  <c r="F129" i="7"/>
  <c r="G129" i="7"/>
  <c r="D130" i="7"/>
  <c r="C130" i="7"/>
  <c r="E130" i="7"/>
  <c r="F130" i="7"/>
  <c r="G130" i="7"/>
  <c r="C131" i="7"/>
  <c r="D131" i="7"/>
  <c r="E131" i="7"/>
  <c r="F131" i="7"/>
  <c r="G131" i="7"/>
  <c r="C132" i="7"/>
  <c r="D132" i="7"/>
  <c r="E132" i="7"/>
  <c r="F132" i="7"/>
  <c r="G132" i="7"/>
  <c r="C133" i="7"/>
  <c r="D133" i="7"/>
  <c r="E133" i="7"/>
  <c r="F133" i="7"/>
  <c r="G133" i="7"/>
  <c r="D134" i="7"/>
  <c r="C134" i="7"/>
  <c r="E134" i="7"/>
  <c r="F134" i="7"/>
  <c r="G134" i="7"/>
  <c r="C135" i="7"/>
  <c r="D135" i="7"/>
  <c r="E135" i="7"/>
  <c r="F135" i="7"/>
  <c r="G135" i="7"/>
  <c r="C136" i="7"/>
  <c r="D136" i="7"/>
  <c r="E136" i="7"/>
  <c r="F136" i="7"/>
  <c r="G136" i="7"/>
  <c r="C137" i="7"/>
  <c r="D137" i="7"/>
  <c r="E137" i="7"/>
  <c r="F137" i="7"/>
  <c r="G137" i="7"/>
  <c r="D138" i="7"/>
  <c r="C138" i="7"/>
  <c r="E138" i="7"/>
  <c r="F138" i="7"/>
  <c r="G138" i="7"/>
  <c r="D139" i="7"/>
  <c r="E139" i="7"/>
  <c r="C139" i="7"/>
  <c r="F139" i="7"/>
  <c r="G139" i="7"/>
  <c r="C140" i="7"/>
  <c r="D140" i="7"/>
  <c r="E140" i="7"/>
  <c r="F140" i="7"/>
  <c r="G140" i="7"/>
  <c r="C141" i="7"/>
  <c r="E141" i="7"/>
  <c r="D141" i="7"/>
  <c r="F141" i="7"/>
  <c r="G141" i="7"/>
  <c r="C142" i="7"/>
  <c r="E142" i="7"/>
  <c r="F142" i="7"/>
  <c r="D142" i="7"/>
  <c r="G142" i="7"/>
  <c r="C143" i="7"/>
  <c r="D143" i="7"/>
  <c r="E143" i="7"/>
  <c r="F143" i="7"/>
  <c r="G143" i="7"/>
  <c r="C144" i="7"/>
  <c r="D144" i="7"/>
  <c r="E144" i="7"/>
  <c r="F144" i="7"/>
  <c r="G144" i="7"/>
  <c r="C145" i="7"/>
  <c r="D145" i="7"/>
  <c r="E145" i="7"/>
  <c r="F145" i="7"/>
  <c r="G145" i="7"/>
  <c r="C146" i="7"/>
  <c r="E146" i="7"/>
  <c r="F146" i="7"/>
  <c r="D146" i="7"/>
  <c r="G146" i="7"/>
  <c r="C147" i="7"/>
  <c r="D147" i="7"/>
  <c r="E147" i="7"/>
  <c r="F147" i="7"/>
  <c r="G147" i="7"/>
  <c r="C148" i="7"/>
  <c r="D148" i="7"/>
  <c r="E148" i="7"/>
  <c r="F148" i="7"/>
  <c r="G148" i="7"/>
  <c r="C149" i="7"/>
  <c r="D149" i="7"/>
  <c r="E149" i="7"/>
  <c r="F149" i="7"/>
  <c r="G149" i="7"/>
  <c r="D150" i="7"/>
  <c r="C150" i="7"/>
  <c r="E150" i="7"/>
  <c r="F150" i="7"/>
  <c r="G150" i="7"/>
  <c r="G124" i="7"/>
  <c r="F124" i="7"/>
  <c r="E124" i="7"/>
  <c r="D124" i="7"/>
  <c r="C124" i="7"/>
  <c r="C37" i="7"/>
  <c r="D37" i="7"/>
  <c r="E37" i="7"/>
  <c r="F37" i="7"/>
  <c r="G37" i="7"/>
  <c r="C38" i="7"/>
  <c r="E38" i="7"/>
  <c r="F38" i="7"/>
  <c r="D38" i="7"/>
  <c r="G38" i="7"/>
  <c r="C39" i="7"/>
  <c r="D39" i="7"/>
  <c r="E39" i="7"/>
  <c r="F39" i="7"/>
  <c r="G39" i="7"/>
  <c r="C40" i="7"/>
  <c r="E40" i="7"/>
  <c r="F40" i="7"/>
  <c r="D40" i="7"/>
  <c r="G40" i="7"/>
  <c r="C41" i="7"/>
  <c r="D41" i="7"/>
  <c r="E41" i="7"/>
  <c r="F41" i="7"/>
  <c r="G41" i="7"/>
  <c r="D42" i="7"/>
  <c r="C42" i="7"/>
  <c r="E42" i="7"/>
  <c r="F42" i="7"/>
  <c r="G42" i="7"/>
  <c r="C43" i="7"/>
  <c r="D43" i="7"/>
  <c r="E43" i="7"/>
  <c r="F43" i="7"/>
  <c r="G43" i="7"/>
  <c r="C44" i="7"/>
  <c r="D44" i="7"/>
  <c r="E44" i="7"/>
  <c r="F44" i="7"/>
  <c r="G44" i="7"/>
  <c r="C28" i="7"/>
  <c r="D28" i="7"/>
  <c r="E28" i="7"/>
  <c r="F28" i="7"/>
  <c r="G28" i="7"/>
  <c r="C29" i="7"/>
  <c r="E29" i="7"/>
  <c r="F29" i="7"/>
  <c r="D29" i="7"/>
  <c r="G29" i="7"/>
  <c r="D30" i="7"/>
  <c r="E30" i="7"/>
  <c r="C30" i="7"/>
  <c r="F30" i="7"/>
  <c r="G30" i="7"/>
  <c r="C31" i="7"/>
  <c r="D31" i="7"/>
  <c r="E31" i="7"/>
  <c r="F31" i="7"/>
  <c r="G31" i="7"/>
  <c r="C32" i="7"/>
  <c r="D32" i="7"/>
  <c r="E32" i="7"/>
  <c r="F32" i="7"/>
  <c r="G32" i="7"/>
  <c r="C33" i="7"/>
  <c r="E33" i="7"/>
  <c r="F33" i="7"/>
  <c r="D33" i="7"/>
  <c r="G33" i="7"/>
  <c r="C34" i="7"/>
  <c r="D34" i="7"/>
  <c r="E34" i="7"/>
  <c r="F34" i="7"/>
  <c r="G34" i="7"/>
  <c r="C35" i="7"/>
  <c r="D35" i="7"/>
  <c r="E35" i="7"/>
  <c r="F35" i="7"/>
  <c r="G35" i="7"/>
  <c r="C36" i="7"/>
  <c r="D36" i="7"/>
  <c r="E36" i="7"/>
  <c r="F36" i="7"/>
  <c r="G36" i="7"/>
  <c r="D17" i="7"/>
  <c r="E17" i="7"/>
  <c r="C17" i="7"/>
  <c r="F17" i="7"/>
  <c r="G17" i="7"/>
  <c r="D18" i="7"/>
  <c r="C18" i="7"/>
  <c r="E18" i="7"/>
  <c r="F18" i="7"/>
  <c r="G18" i="7"/>
  <c r="C19" i="7"/>
  <c r="D19" i="7"/>
  <c r="E19" i="7"/>
  <c r="F19" i="7"/>
  <c r="G19" i="7"/>
  <c r="D20" i="7"/>
  <c r="C20" i="7"/>
  <c r="E20" i="7"/>
  <c r="F20" i="7"/>
  <c r="G20" i="7"/>
  <c r="C21" i="7"/>
  <c r="D21" i="7"/>
  <c r="E21" i="7"/>
  <c r="F21" i="7"/>
  <c r="G21" i="7"/>
  <c r="D22" i="7"/>
  <c r="C22" i="7"/>
  <c r="E22" i="7"/>
  <c r="F22" i="7"/>
  <c r="G22" i="7"/>
  <c r="C23" i="7"/>
  <c r="D23" i="7"/>
  <c r="E23" i="7"/>
  <c r="F23" i="7"/>
  <c r="G23" i="7"/>
  <c r="C24" i="7"/>
  <c r="E24" i="7"/>
  <c r="F24" i="7"/>
  <c r="D24" i="7"/>
  <c r="G24" i="7"/>
  <c r="C25" i="7"/>
  <c r="D25" i="7"/>
  <c r="E25" i="7"/>
  <c r="F25" i="7"/>
  <c r="G25" i="7"/>
  <c r="D26" i="7"/>
  <c r="E26" i="7"/>
  <c r="F26" i="7"/>
  <c r="G26" i="7"/>
  <c r="C27" i="7"/>
  <c r="D27" i="7"/>
  <c r="E27" i="7"/>
  <c r="F27" i="7"/>
  <c r="G27" i="7"/>
  <c r="G16" i="7"/>
  <c r="F16" i="7"/>
  <c r="E16" i="7"/>
  <c r="C16" i="7"/>
  <c r="D16" i="7"/>
  <c r="O247" i="7"/>
  <c r="O248" i="7"/>
  <c r="O249" i="7"/>
  <c r="O250" i="7"/>
  <c r="O251" i="7"/>
  <c r="O252" i="7"/>
  <c r="O253" i="7"/>
  <c r="O254" i="7"/>
  <c r="O255" i="7"/>
  <c r="O256" i="7"/>
  <c r="O257" i="7"/>
  <c r="O258" i="7"/>
  <c r="O259" i="7"/>
  <c r="O260" i="7"/>
  <c r="O232" i="7"/>
  <c r="O233" i="7"/>
  <c r="O234" i="7"/>
  <c r="O235" i="7"/>
  <c r="O236" i="7"/>
  <c r="O237" i="7"/>
  <c r="O238" i="7"/>
  <c r="O239" i="7"/>
  <c r="O240" i="7"/>
  <c r="O241" i="7"/>
  <c r="O242" i="7"/>
  <c r="O243" i="7"/>
  <c r="O244" i="7"/>
  <c r="O245" i="7"/>
  <c r="O246" i="7"/>
  <c r="N367" i="7"/>
  <c r="N368" i="7"/>
  <c r="O355" i="7"/>
  <c r="O356" i="7"/>
  <c r="O357" i="7"/>
  <c r="O358" i="7"/>
  <c r="O359" i="7"/>
  <c r="O360" i="7"/>
  <c r="O361" i="7"/>
  <c r="O362" i="7"/>
  <c r="O363" i="7"/>
  <c r="O364" i="7"/>
  <c r="O365" i="7"/>
  <c r="O366" i="7"/>
  <c r="O367" i="7"/>
  <c r="O368" i="7"/>
  <c r="O340" i="7"/>
  <c r="O341" i="7"/>
  <c r="O342" i="7"/>
  <c r="O343" i="7"/>
  <c r="O344" i="7"/>
  <c r="O345" i="7"/>
  <c r="O346" i="7"/>
  <c r="O347" i="7"/>
  <c r="O348" i="7"/>
  <c r="O349" i="7"/>
  <c r="O350" i="7"/>
  <c r="O351" i="7"/>
  <c r="O352" i="7"/>
  <c r="O353" i="7"/>
  <c r="O354" i="7"/>
  <c r="N474" i="7"/>
  <c r="N475" i="7"/>
  <c r="N476" i="7"/>
  <c r="O448" i="7"/>
  <c r="O449" i="7"/>
  <c r="O450" i="7"/>
  <c r="O451" i="7"/>
  <c r="O452" i="7"/>
  <c r="O453" i="7"/>
  <c r="O454" i="7"/>
  <c r="O455" i="7"/>
  <c r="O456" i="7"/>
  <c r="O457" i="7"/>
  <c r="O458" i="7"/>
  <c r="O459" i="7"/>
  <c r="O460" i="7"/>
  <c r="O461" i="7"/>
  <c r="O462" i="7"/>
  <c r="O463" i="7"/>
  <c r="O464" i="7"/>
  <c r="O465" i="7"/>
  <c r="O466" i="7"/>
  <c r="O467" i="7"/>
  <c r="O468" i="7"/>
  <c r="O469" i="7"/>
  <c r="O470" i="7"/>
  <c r="O471" i="7"/>
  <c r="O472" i="7"/>
  <c r="O473" i="7"/>
  <c r="O474" i="7"/>
  <c r="O475" i="7"/>
  <c r="O476" i="7"/>
  <c r="N43" i="7"/>
  <c r="N44" i="7"/>
  <c r="O124" i="7"/>
  <c r="O125" i="7"/>
  <c r="O126" i="7"/>
  <c r="O127" i="7"/>
  <c r="O128" i="7"/>
  <c r="O129" i="7"/>
  <c r="O130" i="7"/>
  <c r="O131" i="7"/>
  <c r="O132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C449" i="12"/>
  <c r="D449" i="12"/>
  <c r="E449" i="12"/>
  <c r="F449" i="12"/>
  <c r="G449" i="12"/>
  <c r="C450" i="12"/>
  <c r="D450" i="12"/>
  <c r="E450" i="12"/>
  <c r="F450" i="12"/>
  <c r="G450" i="12"/>
  <c r="C451" i="12"/>
  <c r="D451" i="12"/>
  <c r="E451" i="12"/>
  <c r="F451" i="12"/>
  <c r="G451" i="12"/>
  <c r="C452" i="12"/>
  <c r="D452" i="12"/>
  <c r="E452" i="12"/>
  <c r="F452" i="12"/>
  <c r="G452" i="12"/>
  <c r="C453" i="12"/>
  <c r="D453" i="12"/>
  <c r="E453" i="12"/>
  <c r="F453" i="12"/>
  <c r="G453" i="12"/>
  <c r="C454" i="12"/>
  <c r="D454" i="12"/>
  <c r="E454" i="12"/>
  <c r="F454" i="12"/>
  <c r="G454" i="12"/>
  <c r="C455" i="12"/>
  <c r="D455" i="12"/>
  <c r="E455" i="12"/>
  <c r="F455" i="12"/>
  <c r="G455" i="12"/>
  <c r="C456" i="12"/>
  <c r="D456" i="12"/>
  <c r="E456" i="12"/>
  <c r="F456" i="12"/>
  <c r="G456" i="12"/>
  <c r="G448" i="12"/>
  <c r="F448" i="12"/>
  <c r="E448" i="12"/>
  <c r="D448" i="12"/>
  <c r="C448" i="12"/>
  <c r="C341" i="12"/>
  <c r="D341" i="12"/>
  <c r="E341" i="12"/>
  <c r="F341" i="12"/>
  <c r="G341" i="12"/>
  <c r="C342" i="12"/>
  <c r="D342" i="12"/>
  <c r="E342" i="12"/>
  <c r="F342" i="12"/>
  <c r="G342" i="12"/>
  <c r="C343" i="12"/>
  <c r="D343" i="12"/>
  <c r="E343" i="12"/>
  <c r="F343" i="12"/>
  <c r="G343" i="12"/>
  <c r="D344" i="12"/>
  <c r="C344" i="12"/>
  <c r="E344" i="12"/>
  <c r="F344" i="12"/>
  <c r="G344" i="12"/>
  <c r="D345" i="12"/>
  <c r="E345" i="12"/>
  <c r="F345" i="12"/>
  <c r="G345" i="12"/>
  <c r="C345" i="12"/>
  <c r="C346" i="12"/>
  <c r="D346" i="12"/>
  <c r="E346" i="12"/>
  <c r="F346" i="12"/>
  <c r="G346" i="12"/>
  <c r="C347" i="12"/>
  <c r="D347" i="12"/>
  <c r="E347" i="12"/>
  <c r="F347" i="12"/>
  <c r="G347" i="12"/>
  <c r="C348" i="12"/>
  <c r="D348" i="12"/>
  <c r="E348" i="12"/>
  <c r="F348" i="12"/>
  <c r="G348" i="12"/>
  <c r="C349" i="12"/>
  <c r="D349" i="12"/>
  <c r="E349" i="12"/>
  <c r="F349" i="12"/>
  <c r="G349" i="12"/>
  <c r="D350" i="12"/>
  <c r="E350" i="12"/>
  <c r="F350" i="12"/>
  <c r="C350" i="12"/>
  <c r="G350" i="12"/>
  <c r="G340" i="12"/>
  <c r="C340" i="12"/>
  <c r="F340" i="12"/>
  <c r="E340" i="12"/>
  <c r="D340" i="12"/>
  <c r="C233" i="12"/>
  <c r="D233" i="12"/>
  <c r="E233" i="12"/>
  <c r="F233" i="12"/>
  <c r="G233" i="12"/>
  <c r="C234" i="12"/>
  <c r="E234" i="12"/>
  <c r="F234" i="12"/>
  <c r="D234" i="12"/>
  <c r="G234" i="12"/>
  <c r="C235" i="12"/>
  <c r="D235" i="12"/>
  <c r="E235" i="12"/>
  <c r="F235" i="12"/>
  <c r="G235" i="12"/>
  <c r="D236" i="12"/>
  <c r="C236" i="12"/>
  <c r="E236" i="12"/>
  <c r="F236" i="12"/>
  <c r="G236" i="12"/>
  <c r="D237" i="12"/>
  <c r="E237" i="12"/>
  <c r="F237" i="12"/>
  <c r="G237" i="12"/>
  <c r="C237" i="12"/>
  <c r="C238" i="12"/>
  <c r="E238" i="12"/>
  <c r="F238" i="12"/>
  <c r="D238" i="12"/>
  <c r="G238" i="12"/>
  <c r="C239" i="12"/>
  <c r="D239" i="12"/>
  <c r="E239" i="12"/>
  <c r="F239" i="12"/>
  <c r="G239" i="12"/>
  <c r="C240" i="12"/>
  <c r="D240" i="12"/>
  <c r="E240" i="12"/>
  <c r="F240" i="12"/>
  <c r="G240" i="12"/>
  <c r="C241" i="12"/>
  <c r="D241" i="12"/>
  <c r="E241" i="12"/>
  <c r="F241" i="12"/>
  <c r="G241" i="12"/>
  <c r="D242" i="12"/>
  <c r="C242" i="12"/>
  <c r="E242" i="12"/>
  <c r="F242" i="12"/>
  <c r="G242" i="12"/>
  <c r="G232" i="12"/>
  <c r="F232" i="12"/>
  <c r="E232" i="12"/>
  <c r="D232" i="12"/>
  <c r="C232" i="12"/>
  <c r="C131" i="12"/>
  <c r="D131" i="12"/>
  <c r="E131" i="12"/>
  <c r="F131" i="12"/>
  <c r="G131" i="12"/>
  <c r="C132" i="12"/>
  <c r="D132" i="12"/>
  <c r="E132" i="12"/>
  <c r="F132" i="12"/>
  <c r="G132" i="12"/>
  <c r="C133" i="12"/>
  <c r="D133" i="12"/>
  <c r="E133" i="12"/>
  <c r="F133" i="12"/>
  <c r="G133" i="12"/>
  <c r="D134" i="12"/>
  <c r="C134" i="12"/>
  <c r="E134" i="12"/>
  <c r="F134" i="12"/>
  <c r="G134" i="12"/>
  <c r="C130" i="12"/>
  <c r="D130" i="12"/>
  <c r="E130" i="12"/>
  <c r="F130" i="12"/>
  <c r="G130" i="12"/>
  <c r="C129" i="12"/>
  <c r="D129" i="12"/>
  <c r="E129" i="12"/>
  <c r="F129" i="12"/>
  <c r="G129" i="12"/>
  <c r="C126" i="12"/>
  <c r="D126" i="12"/>
  <c r="E126" i="12"/>
  <c r="F126" i="12"/>
  <c r="G126" i="12"/>
  <c r="C127" i="12"/>
  <c r="D127" i="12"/>
  <c r="E127" i="12"/>
  <c r="F127" i="12"/>
  <c r="G127" i="12"/>
  <c r="D128" i="12"/>
  <c r="E128" i="12"/>
  <c r="C128" i="12"/>
  <c r="F128" i="12"/>
  <c r="G128" i="12"/>
  <c r="C125" i="12"/>
  <c r="E125" i="12"/>
  <c r="F125" i="12"/>
  <c r="G125" i="12"/>
  <c r="G124" i="12"/>
  <c r="C124" i="12"/>
  <c r="F124" i="12"/>
  <c r="E124" i="12"/>
  <c r="D124" i="12"/>
  <c r="G13" i="12"/>
  <c r="D16" i="12"/>
  <c r="C16" i="12"/>
  <c r="E16" i="12"/>
  <c r="F16" i="12"/>
  <c r="G16" i="12"/>
  <c r="C17" i="12"/>
  <c r="D17" i="12"/>
  <c r="E17" i="12"/>
  <c r="F17" i="12"/>
  <c r="G17" i="12"/>
  <c r="C18" i="12"/>
  <c r="D18" i="12"/>
  <c r="E18" i="12"/>
  <c r="F18" i="12"/>
  <c r="G18" i="12"/>
  <c r="C19" i="12"/>
  <c r="D19" i="12"/>
  <c r="E19" i="12"/>
  <c r="F19" i="12"/>
  <c r="G19" i="12"/>
  <c r="D20" i="12"/>
  <c r="C20" i="12"/>
  <c r="E20" i="12"/>
  <c r="F20" i="12"/>
  <c r="G20" i="12"/>
  <c r="C21" i="12"/>
  <c r="D21" i="12"/>
  <c r="E21" i="12"/>
  <c r="F21" i="12"/>
  <c r="G21" i="12"/>
  <c r="C22" i="12"/>
  <c r="D22" i="12"/>
  <c r="E22" i="12"/>
  <c r="F22" i="12"/>
  <c r="G22" i="12"/>
  <c r="O448" i="12"/>
  <c r="O449" i="12"/>
  <c r="O450" i="12"/>
  <c r="O451" i="12"/>
  <c r="O452" i="12"/>
  <c r="O453" i="12"/>
  <c r="O454" i="12"/>
  <c r="O455" i="12"/>
  <c r="O456" i="12"/>
  <c r="O340" i="12"/>
  <c r="O341" i="12"/>
  <c r="O342" i="12"/>
  <c r="O343" i="12"/>
  <c r="O344" i="12"/>
  <c r="O345" i="12"/>
  <c r="O346" i="12"/>
  <c r="O347" i="12"/>
  <c r="O348" i="12"/>
  <c r="O349" i="12"/>
  <c r="O350" i="12"/>
  <c r="O232" i="12"/>
  <c r="O233" i="12"/>
  <c r="O234" i="12"/>
  <c r="O235" i="12"/>
  <c r="O236" i="12"/>
  <c r="O237" i="12"/>
  <c r="O238" i="12"/>
  <c r="O239" i="12"/>
  <c r="O240" i="12"/>
  <c r="O241" i="12"/>
  <c r="O242" i="12"/>
  <c r="O124" i="12"/>
  <c r="O125" i="12"/>
  <c r="O126" i="12"/>
  <c r="O127" i="12"/>
  <c r="O128" i="12"/>
  <c r="O129" i="12"/>
  <c r="O130" i="12"/>
  <c r="O131" i="12"/>
  <c r="O132" i="12"/>
  <c r="O133" i="12"/>
  <c r="O134" i="12"/>
  <c r="O26" i="12"/>
  <c r="O16" i="12"/>
  <c r="O17" i="12"/>
  <c r="O18" i="12"/>
  <c r="O19" i="12"/>
  <c r="O20" i="12"/>
  <c r="O21" i="12"/>
  <c r="O22" i="12"/>
  <c r="O23" i="12"/>
  <c r="O24" i="12"/>
  <c r="O25" i="12"/>
  <c r="G25" i="12"/>
  <c r="C24" i="12"/>
  <c r="D24" i="12"/>
  <c r="E24" i="12"/>
  <c r="F24" i="12"/>
  <c r="G24" i="12"/>
  <c r="D25" i="12"/>
  <c r="E25" i="12"/>
  <c r="D26" i="12"/>
  <c r="G23" i="12"/>
  <c r="F23" i="12"/>
  <c r="E23" i="12"/>
  <c r="C23" i="12"/>
  <c r="D23" i="12"/>
  <c r="T264" i="2"/>
  <c r="N264" i="2"/>
  <c r="T266" i="2"/>
  <c r="P266" i="2"/>
  <c r="T267" i="2"/>
  <c r="H267" i="2"/>
  <c r="T268" i="2"/>
  <c r="T270" i="2"/>
  <c r="T271" i="2"/>
  <c r="T272" i="2"/>
  <c r="J272" i="2"/>
  <c r="T273" i="2"/>
  <c r="P273" i="2"/>
  <c r="T274" i="2"/>
  <c r="L274" i="2"/>
  <c r="T275" i="2"/>
  <c r="N275" i="2"/>
  <c r="T282" i="2"/>
  <c r="T263" i="2"/>
  <c r="N17" i="12"/>
  <c r="N14" i="12"/>
  <c r="N18" i="12"/>
  <c r="N19" i="12"/>
  <c r="N20" i="12"/>
  <c r="N21" i="12"/>
  <c r="N22" i="12"/>
  <c r="N23" i="12"/>
  <c r="N24" i="12"/>
  <c r="N25" i="12"/>
  <c r="N15" i="12"/>
  <c r="N26" i="12"/>
  <c r="N16" i="12"/>
  <c r="F4" i="10"/>
  <c r="G4" i="10"/>
  <c r="E4" i="10"/>
  <c r="F3" i="10"/>
  <c r="G3" i="10"/>
  <c r="E3" i="10"/>
  <c r="F2" i="10"/>
  <c r="G2" i="10"/>
  <c r="E2" i="10"/>
  <c r="F2" i="4"/>
  <c r="G2" i="4"/>
  <c r="F3" i="4"/>
  <c r="G3" i="4"/>
  <c r="F4" i="4"/>
  <c r="G4" i="4"/>
  <c r="E4" i="4"/>
  <c r="E3" i="4"/>
  <c r="E2" i="4"/>
  <c r="E122" i="4"/>
  <c r="E122" i="10"/>
  <c r="F6" i="12"/>
  <c r="F5" i="12"/>
  <c r="F4" i="12"/>
  <c r="F3" i="12"/>
  <c r="F2" i="12"/>
  <c r="F6" i="7"/>
  <c r="E6" i="7"/>
  <c r="G6" i="7"/>
  <c r="F5" i="7"/>
  <c r="E5" i="7"/>
  <c r="G5" i="7"/>
  <c r="F4" i="7"/>
  <c r="F3" i="7"/>
  <c r="F2" i="7"/>
  <c r="E2" i="7"/>
  <c r="E3" i="12"/>
  <c r="G3" i="12"/>
  <c r="E4" i="12"/>
  <c r="G4" i="12"/>
  <c r="E5" i="12"/>
  <c r="G5" i="12"/>
  <c r="E6" i="12"/>
  <c r="G6" i="12"/>
  <c r="N447" i="12"/>
  <c r="N445" i="12"/>
  <c r="M447" i="12"/>
  <c r="L447" i="12"/>
  <c r="K447" i="12"/>
  <c r="J447" i="12"/>
  <c r="O447" i="12" s="1"/>
  <c r="I447" i="12"/>
  <c r="G447" i="12" s="1"/>
  <c r="M446" i="12"/>
  <c r="L446" i="12"/>
  <c r="K446" i="12"/>
  <c r="J446" i="12"/>
  <c r="O446" i="12" s="1"/>
  <c r="I446" i="12"/>
  <c r="D446" i="12"/>
  <c r="M445" i="12"/>
  <c r="L445" i="12"/>
  <c r="L443" i="12"/>
  <c r="K445" i="12"/>
  <c r="K443" i="12"/>
  <c r="J445" i="12"/>
  <c r="I445" i="12"/>
  <c r="F445" i="12"/>
  <c r="M444" i="12"/>
  <c r="L444" i="12"/>
  <c r="K444" i="12"/>
  <c r="J444" i="12"/>
  <c r="I444" i="12"/>
  <c r="E444" i="12"/>
  <c r="B441" i="12"/>
  <c r="N350" i="12"/>
  <c r="N337" i="12"/>
  <c r="N349" i="12"/>
  <c r="N348" i="12"/>
  <c r="N347" i="12"/>
  <c r="N346" i="12"/>
  <c r="N345" i="12"/>
  <c r="N344" i="12"/>
  <c r="N343" i="12"/>
  <c r="N342" i="12"/>
  <c r="N341" i="12"/>
  <c r="N338" i="12"/>
  <c r="N340" i="12"/>
  <c r="M339" i="12"/>
  <c r="O339" i="12"/>
  <c r="L339" i="12"/>
  <c r="K339" i="12"/>
  <c r="J339" i="12"/>
  <c r="I339" i="12"/>
  <c r="G339" i="12"/>
  <c r="M338" i="12"/>
  <c r="L338" i="12"/>
  <c r="K338" i="12"/>
  <c r="J338" i="12"/>
  <c r="I338" i="12"/>
  <c r="F338" i="12"/>
  <c r="M337" i="12"/>
  <c r="L337" i="12"/>
  <c r="K337" i="12"/>
  <c r="J337" i="12"/>
  <c r="O337" i="12"/>
  <c r="I337" i="12"/>
  <c r="E337" i="12"/>
  <c r="M336" i="12"/>
  <c r="L336" i="12"/>
  <c r="L335" i="12"/>
  <c r="K336" i="12"/>
  <c r="J336" i="12"/>
  <c r="I336" i="12"/>
  <c r="B333" i="12"/>
  <c r="N242" i="12"/>
  <c r="N241" i="12"/>
  <c r="N231" i="12"/>
  <c r="N240" i="12"/>
  <c r="N239" i="12"/>
  <c r="N238" i="12"/>
  <c r="N237" i="12"/>
  <c r="N236" i="12"/>
  <c r="N235" i="12"/>
  <c r="N234" i="12"/>
  <c r="N233" i="12"/>
  <c r="N230" i="12"/>
  <c r="N232" i="12"/>
  <c r="N228" i="12"/>
  <c r="M231" i="12"/>
  <c r="L231" i="12"/>
  <c r="K231" i="12"/>
  <c r="J231" i="12"/>
  <c r="I231" i="12"/>
  <c r="D231" i="12"/>
  <c r="M230" i="12"/>
  <c r="L230" i="12"/>
  <c r="K230" i="12"/>
  <c r="J230" i="12"/>
  <c r="I230" i="12"/>
  <c r="D230" i="12"/>
  <c r="G230" i="12"/>
  <c r="N229" i="12"/>
  <c r="N227" i="12"/>
  <c r="M229" i="12"/>
  <c r="L229" i="12"/>
  <c r="K229" i="12"/>
  <c r="J229" i="12"/>
  <c r="I229" i="12"/>
  <c r="C229" i="12"/>
  <c r="M228" i="12"/>
  <c r="M227" i="12"/>
  <c r="L228" i="12"/>
  <c r="K228" i="12"/>
  <c r="J228" i="12"/>
  <c r="J227" i="12"/>
  <c r="I228" i="12"/>
  <c r="F228" i="12"/>
  <c r="B225" i="12"/>
  <c r="N123" i="12"/>
  <c r="N134" i="12"/>
  <c r="N133" i="12"/>
  <c r="N132" i="12"/>
  <c r="N122" i="12"/>
  <c r="N131" i="12"/>
  <c r="N130" i="12"/>
  <c r="N129" i="12"/>
  <c r="N128" i="12"/>
  <c r="N127" i="12"/>
  <c r="N126" i="12"/>
  <c r="N125" i="12"/>
  <c r="N124" i="12"/>
  <c r="M123" i="12"/>
  <c r="L123" i="12"/>
  <c r="K123" i="12"/>
  <c r="J123" i="12"/>
  <c r="I123" i="12"/>
  <c r="E123" i="12"/>
  <c r="M122" i="12"/>
  <c r="L122" i="12"/>
  <c r="K122" i="12"/>
  <c r="J122" i="12"/>
  <c r="I122" i="12"/>
  <c r="G122" i="12"/>
  <c r="M121" i="12"/>
  <c r="L121" i="12"/>
  <c r="K121" i="12"/>
  <c r="K119" i="12"/>
  <c r="J121" i="12"/>
  <c r="J119" i="12"/>
  <c r="I121" i="12"/>
  <c r="D121" i="12"/>
  <c r="M120" i="12"/>
  <c r="L120" i="12"/>
  <c r="K120" i="12"/>
  <c r="O120" i="12"/>
  <c r="J120" i="12"/>
  <c r="I120" i="12"/>
  <c r="F120" i="12"/>
  <c r="B117" i="12"/>
  <c r="M15" i="12"/>
  <c r="L15" i="12"/>
  <c r="K15" i="12"/>
  <c r="J15" i="12"/>
  <c r="O15" i="12"/>
  <c r="I15" i="12"/>
  <c r="D15" i="12"/>
  <c r="M14" i="12"/>
  <c r="L14" i="12"/>
  <c r="K14" i="12"/>
  <c r="J14" i="12"/>
  <c r="I14" i="12"/>
  <c r="D14" i="12"/>
  <c r="N13" i="12"/>
  <c r="M13" i="12"/>
  <c r="L13" i="12"/>
  <c r="K13" i="12"/>
  <c r="J13" i="12"/>
  <c r="I13" i="12"/>
  <c r="C13" i="12"/>
  <c r="D13" i="12"/>
  <c r="M12" i="12"/>
  <c r="M11" i="12"/>
  <c r="L12" i="12"/>
  <c r="L11" i="12"/>
  <c r="K12" i="12"/>
  <c r="J12" i="12"/>
  <c r="I12" i="12"/>
  <c r="D12" i="12"/>
  <c r="F12" i="12"/>
  <c r="B9" i="12"/>
  <c r="E2" i="12"/>
  <c r="G2" i="12"/>
  <c r="E4" i="7"/>
  <c r="G4" i="7"/>
  <c r="A306" i="2"/>
  <c r="A304" i="2"/>
  <c r="A307" i="2"/>
  <c r="T304" i="2"/>
  <c r="N304" i="2"/>
  <c r="T309" i="2"/>
  <c r="T308" i="2"/>
  <c r="T307" i="2"/>
  <c r="T306" i="2"/>
  <c r="T305" i="2"/>
  <c r="T257" i="2"/>
  <c r="E3" i="7"/>
  <c r="G3" i="7"/>
  <c r="G2" i="7"/>
  <c r="J230" i="7"/>
  <c r="K230" i="7"/>
  <c r="L230" i="7"/>
  <c r="M230" i="7"/>
  <c r="J231" i="7"/>
  <c r="K231" i="7"/>
  <c r="L231" i="7"/>
  <c r="M231" i="7"/>
  <c r="O231" i="7"/>
  <c r="I231" i="7"/>
  <c r="G231" i="7"/>
  <c r="F231" i="7"/>
  <c r="I230" i="7"/>
  <c r="D230" i="7"/>
  <c r="J228" i="7"/>
  <c r="K228" i="7"/>
  <c r="L228" i="7"/>
  <c r="L227" i="7"/>
  <c r="M228" i="7"/>
  <c r="J229" i="7"/>
  <c r="K229" i="7"/>
  <c r="L229" i="7"/>
  <c r="O229" i="7"/>
  <c r="M229" i="7"/>
  <c r="M227" i="7"/>
  <c r="I229" i="7"/>
  <c r="G229" i="7"/>
  <c r="I228" i="7"/>
  <c r="F228" i="7"/>
  <c r="D228" i="7"/>
  <c r="N233" i="7"/>
  <c r="N234" i="7"/>
  <c r="N235" i="7"/>
  <c r="N236" i="7"/>
  <c r="N237" i="7"/>
  <c r="N238" i="7"/>
  <c r="N239" i="7"/>
  <c r="N240" i="7"/>
  <c r="N230" i="7"/>
  <c r="N241" i="7"/>
  <c r="N242" i="7"/>
  <c r="N243" i="7"/>
  <c r="N244" i="7"/>
  <c r="N245" i="7"/>
  <c r="N246" i="7"/>
  <c r="N247" i="7"/>
  <c r="N248" i="7"/>
  <c r="N249" i="7"/>
  <c r="N250" i="7"/>
  <c r="N251" i="7"/>
  <c r="N252" i="7"/>
  <c r="N253" i="7"/>
  <c r="N231" i="7"/>
  <c r="N254" i="7"/>
  <c r="N255" i="7"/>
  <c r="N256" i="7"/>
  <c r="N257" i="7"/>
  <c r="N258" i="7"/>
  <c r="N259" i="7"/>
  <c r="N260" i="7"/>
  <c r="N232" i="7"/>
  <c r="N228" i="7"/>
  <c r="N227" i="7"/>
  <c r="B225" i="7"/>
  <c r="T311" i="2"/>
  <c r="F331" i="7"/>
  <c r="E331" i="7"/>
  <c r="D331" i="7"/>
  <c r="C331" i="7"/>
  <c r="F330" i="7"/>
  <c r="E330" i="7"/>
  <c r="D330" i="7"/>
  <c r="C330" i="7"/>
  <c r="F329" i="7"/>
  <c r="E329" i="7"/>
  <c r="D329" i="7"/>
  <c r="C329" i="7"/>
  <c r="F328" i="7"/>
  <c r="E328" i="7"/>
  <c r="D328" i="7"/>
  <c r="C328" i="7"/>
  <c r="F327" i="7"/>
  <c r="E327" i="7"/>
  <c r="D327" i="7"/>
  <c r="C327" i="7"/>
  <c r="F326" i="7"/>
  <c r="E326" i="7"/>
  <c r="D326" i="7"/>
  <c r="C326" i="7"/>
  <c r="F325" i="7"/>
  <c r="E325" i="7"/>
  <c r="D325" i="7"/>
  <c r="C325" i="7"/>
  <c r="F324" i="7"/>
  <c r="E324" i="7"/>
  <c r="D324" i="7"/>
  <c r="C324" i="7"/>
  <c r="J120" i="7"/>
  <c r="K120" i="7"/>
  <c r="L120" i="7"/>
  <c r="M120" i="7"/>
  <c r="J121" i="7"/>
  <c r="K121" i="7"/>
  <c r="L121" i="7"/>
  <c r="M121" i="7"/>
  <c r="M119" i="7"/>
  <c r="I121" i="7"/>
  <c r="C121" i="7"/>
  <c r="I120" i="7"/>
  <c r="D120" i="7"/>
  <c r="J12" i="7"/>
  <c r="K12" i="7"/>
  <c r="L12" i="7"/>
  <c r="M12" i="7"/>
  <c r="J13" i="7"/>
  <c r="J11" i="7"/>
  <c r="K13" i="7"/>
  <c r="L13" i="7"/>
  <c r="M13" i="7"/>
  <c r="I13" i="7"/>
  <c r="I12" i="7"/>
  <c r="E12" i="7"/>
  <c r="J336" i="7"/>
  <c r="K336" i="7"/>
  <c r="L336" i="7"/>
  <c r="M336" i="7"/>
  <c r="J337" i="7"/>
  <c r="K337" i="7"/>
  <c r="L337" i="7"/>
  <c r="M337" i="7"/>
  <c r="J338" i="7"/>
  <c r="K338" i="7"/>
  <c r="L338" i="7"/>
  <c r="M338" i="7"/>
  <c r="I336" i="7"/>
  <c r="I339" i="7"/>
  <c r="D339" i="7"/>
  <c r="I338" i="7"/>
  <c r="D338" i="7"/>
  <c r="I337" i="7"/>
  <c r="C337" i="7"/>
  <c r="J444" i="7"/>
  <c r="K444" i="7"/>
  <c r="L444" i="7"/>
  <c r="M444" i="7"/>
  <c r="M443" i="7"/>
  <c r="J445" i="7"/>
  <c r="K445" i="7"/>
  <c r="K443" i="7"/>
  <c r="L445" i="7"/>
  <c r="M445" i="7"/>
  <c r="I445" i="7"/>
  <c r="G445" i="7"/>
  <c r="I444" i="7"/>
  <c r="G444" i="7"/>
  <c r="I446" i="7"/>
  <c r="G446" i="7" s="1"/>
  <c r="J447" i="7"/>
  <c r="O447" i="7" s="1"/>
  <c r="K447" i="7"/>
  <c r="L447" i="7"/>
  <c r="M447" i="7"/>
  <c r="K446" i="7"/>
  <c r="O446" i="7" s="1"/>
  <c r="L446" i="7"/>
  <c r="M446" i="7"/>
  <c r="J446" i="7"/>
  <c r="I447" i="7"/>
  <c r="G447" i="7"/>
  <c r="B441" i="7"/>
  <c r="B333" i="7"/>
  <c r="B117" i="7"/>
  <c r="B9" i="7"/>
  <c r="N473" i="7"/>
  <c r="N472" i="7"/>
  <c r="N471" i="7"/>
  <c r="N470" i="7"/>
  <c r="N469" i="7"/>
  <c r="N468" i="7"/>
  <c r="N467" i="7"/>
  <c r="N466" i="7"/>
  <c r="N465" i="7"/>
  <c r="N464" i="7"/>
  <c r="N463" i="7"/>
  <c r="N462" i="7"/>
  <c r="N461" i="7"/>
  <c r="N460" i="7"/>
  <c r="N459" i="7"/>
  <c r="N458" i="7"/>
  <c r="N457" i="7"/>
  <c r="N456" i="7"/>
  <c r="N455" i="7"/>
  <c r="N454" i="7"/>
  <c r="N453" i="7"/>
  <c r="N452" i="7"/>
  <c r="N451" i="7"/>
  <c r="N450" i="7"/>
  <c r="N449" i="7"/>
  <c r="N448" i="7"/>
  <c r="N366" i="7"/>
  <c r="N365" i="7"/>
  <c r="N364" i="7"/>
  <c r="N363" i="7"/>
  <c r="N362" i="7"/>
  <c r="N361" i="7"/>
  <c r="N360" i="7"/>
  <c r="N359" i="7"/>
  <c r="N358" i="7"/>
  <c r="N357" i="7"/>
  <c r="N356" i="7"/>
  <c r="N355" i="7"/>
  <c r="N354" i="7"/>
  <c r="N353" i="7"/>
  <c r="N352" i="7"/>
  <c r="N351" i="7"/>
  <c r="N350" i="7"/>
  <c r="N349" i="7"/>
  <c r="N348" i="7"/>
  <c r="N347" i="7"/>
  <c r="N346" i="7"/>
  <c r="N345" i="7"/>
  <c r="N344" i="7"/>
  <c r="N343" i="7"/>
  <c r="N342" i="7"/>
  <c r="N341" i="7"/>
  <c r="N340" i="7"/>
  <c r="M339" i="7"/>
  <c r="L339" i="7"/>
  <c r="K339" i="7"/>
  <c r="J339" i="7"/>
  <c r="R20" i="4"/>
  <c r="R21" i="4"/>
  <c r="R22" i="4"/>
  <c r="R23" i="4"/>
  <c r="R24" i="4"/>
  <c r="R25" i="4"/>
  <c r="R26" i="4"/>
  <c r="S26" i="4"/>
  <c r="P19" i="10"/>
  <c r="R27" i="4"/>
  <c r="R13" i="4"/>
  <c r="R28" i="4"/>
  <c r="R29" i="4"/>
  <c r="S29" i="4"/>
  <c r="P22" i="10"/>
  <c r="R30" i="4"/>
  <c r="R31" i="4"/>
  <c r="R32" i="4"/>
  <c r="R33" i="4"/>
  <c r="R34" i="4"/>
  <c r="S34" i="4"/>
  <c r="P23" i="10"/>
  <c r="R35" i="4"/>
  <c r="S35" i="4"/>
  <c r="P24" i="10"/>
  <c r="R36" i="4"/>
  <c r="R37" i="4"/>
  <c r="R38" i="4"/>
  <c r="R39" i="4"/>
  <c r="R40" i="4"/>
  <c r="R41" i="4"/>
  <c r="R14" i="4"/>
  <c r="R42" i="4"/>
  <c r="S42" i="4"/>
  <c r="P28" i="10"/>
  <c r="R43" i="4"/>
  <c r="R44" i="4"/>
  <c r="R45" i="4"/>
  <c r="R46" i="4"/>
  <c r="R47" i="4"/>
  <c r="R48" i="4"/>
  <c r="R49" i="4"/>
  <c r="S49" i="4"/>
  <c r="P31" i="10"/>
  <c r="R50" i="4"/>
  <c r="R19" i="4"/>
  <c r="S20" i="4"/>
  <c r="S21" i="4"/>
  <c r="S22" i="4"/>
  <c r="S23" i="4"/>
  <c r="S24" i="4"/>
  <c r="S25" i="4"/>
  <c r="S28" i="4"/>
  <c r="P21" i="10"/>
  <c r="S30" i="4"/>
  <c r="S31" i="4"/>
  <c r="S32" i="4"/>
  <c r="S33" i="4"/>
  <c r="S36" i="4"/>
  <c r="P25" i="10"/>
  <c r="S37" i="4"/>
  <c r="S38" i="4"/>
  <c r="P26" i="10"/>
  <c r="S39" i="4"/>
  <c r="S40" i="4"/>
  <c r="S41" i="4"/>
  <c r="P27" i="10"/>
  <c r="S43" i="4"/>
  <c r="S44" i="4"/>
  <c r="S45" i="4"/>
  <c r="S46" i="4"/>
  <c r="S47" i="4"/>
  <c r="P29" i="10"/>
  <c r="S48" i="4"/>
  <c r="P30" i="10"/>
  <c r="S50" i="4"/>
  <c r="S19" i="4"/>
  <c r="T52" i="2"/>
  <c r="T53" i="2"/>
  <c r="I53" i="2"/>
  <c r="T54" i="2"/>
  <c r="T55" i="2"/>
  <c r="T44" i="2"/>
  <c r="F44" i="2"/>
  <c r="L44" i="2"/>
  <c r="O44" i="2"/>
  <c r="T45" i="2"/>
  <c r="I45" i="2"/>
  <c r="T46" i="2"/>
  <c r="F46" i="2"/>
  <c r="T47" i="2"/>
  <c r="I47" i="2"/>
  <c r="T48" i="2"/>
  <c r="F48" i="2"/>
  <c r="T49" i="2"/>
  <c r="I49" i="2"/>
  <c r="T50" i="2"/>
  <c r="I50" i="2"/>
  <c r="L50" i="2"/>
  <c r="O50" i="2"/>
  <c r="T51" i="2"/>
  <c r="I51" i="2"/>
  <c r="T20" i="2"/>
  <c r="F20" i="2"/>
  <c r="L20" i="2"/>
  <c r="O20" i="2"/>
  <c r="T21" i="2"/>
  <c r="T22" i="2"/>
  <c r="T23" i="2"/>
  <c r="T24" i="2"/>
  <c r="F24" i="2"/>
  <c r="L24" i="2"/>
  <c r="O24" i="2"/>
  <c r="T25" i="2"/>
  <c r="F25" i="2"/>
  <c r="T26" i="2"/>
  <c r="F26" i="2"/>
  <c r="T27" i="2"/>
  <c r="T28" i="2"/>
  <c r="F28" i="2"/>
  <c r="L28" i="2"/>
  <c r="O28" i="2"/>
  <c r="T29" i="2"/>
  <c r="T30" i="2"/>
  <c r="I30" i="2"/>
  <c r="T31" i="2"/>
  <c r="I31" i="2"/>
  <c r="T32" i="2"/>
  <c r="F32" i="2"/>
  <c r="T33" i="2"/>
  <c r="I33" i="2"/>
  <c r="T34" i="2"/>
  <c r="I34" i="2"/>
  <c r="T35" i="2"/>
  <c r="I35" i="2"/>
  <c r="T36" i="2"/>
  <c r="F36" i="2"/>
  <c r="T41" i="2"/>
  <c r="T42" i="2"/>
  <c r="T43" i="2"/>
  <c r="I43" i="2"/>
  <c r="T18" i="2"/>
  <c r="I18" i="2"/>
  <c r="T19" i="2"/>
  <c r="F19" i="2"/>
  <c r="T17" i="2"/>
  <c r="I17" i="2"/>
  <c r="T239" i="2"/>
  <c r="H239" i="2"/>
  <c r="T241" i="2"/>
  <c r="J241" i="2"/>
  <c r="L241" i="2"/>
  <c r="T242" i="2"/>
  <c r="J242" i="2"/>
  <c r="L242" i="2"/>
  <c r="T243" i="2"/>
  <c r="N243" i="2"/>
  <c r="T245" i="2"/>
  <c r="T246" i="2"/>
  <c r="J246" i="2"/>
  <c r="L246" i="2"/>
  <c r="T247" i="2"/>
  <c r="T248" i="2"/>
  <c r="J248" i="2"/>
  <c r="L248" i="2"/>
  <c r="T249" i="2"/>
  <c r="T250" i="2"/>
  <c r="T209" i="2"/>
  <c r="T210" i="2"/>
  <c r="T212" i="2"/>
  <c r="L212" i="2"/>
  <c r="T213" i="2"/>
  <c r="L213" i="2"/>
  <c r="T214" i="2"/>
  <c r="T215" i="2"/>
  <c r="L215" i="2"/>
  <c r="T216" i="2"/>
  <c r="T217" i="2"/>
  <c r="J217" i="2"/>
  <c r="P217" i="2"/>
  <c r="T225" i="2"/>
  <c r="F225" i="2"/>
  <c r="T226" i="2"/>
  <c r="T228" i="2"/>
  <c r="T229" i="2"/>
  <c r="T230" i="2"/>
  <c r="T224" i="2"/>
  <c r="K20" i="4"/>
  <c r="K21" i="4"/>
  <c r="K22" i="4"/>
  <c r="K23" i="4"/>
  <c r="K24" i="4"/>
  <c r="K25" i="4"/>
  <c r="K30" i="4"/>
  <c r="K31" i="4"/>
  <c r="K32" i="4"/>
  <c r="K33" i="4"/>
  <c r="K37" i="4"/>
  <c r="K39" i="4"/>
  <c r="K40" i="4"/>
  <c r="K43" i="4"/>
  <c r="K44" i="4"/>
  <c r="K45" i="4"/>
  <c r="K46" i="4"/>
  <c r="K50" i="4"/>
  <c r="K19" i="4"/>
  <c r="D14" i="4"/>
  <c r="D13" i="4"/>
  <c r="J20" i="4"/>
  <c r="J21" i="4"/>
  <c r="J9" i="4"/>
  <c r="J8" i="4"/>
  <c r="J22" i="4"/>
  <c r="J23" i="4"/>
  <c r="J24" i="4"/>
  <c r="J25" i="4"/>
  <c r="J26" i="4"/>
  <c r="K26" i="4"/>
  <c r="I19" i="10"/>
  <c r="J27" i="4"/>
  <c r="K27" i="4"/>
  <c r="I20" i="10"/>
  <c r="J28" i="4"/>
  <c r="K28" i="4"/>
  <c r="I21" i="10"/>
  <c r="J29" i="4"/>
  <c r="K29" i="4"/>
  <c r="I22" i="10"/>
  <c r="J30" i="4"/>
  <c r="J31" i="4"/>
  <c r="J32" i="4"/>
  <c r="J33" i="4"/>
  <c r="J34" i="4"/>
  <c r="K34" i="4"/>
  <c r="I23" i="10"/>
  <c r="J35" i="4"/>
  <c r="K35" i="4"/>
  <c r="I24" i="10"/>
  <c r="J36" i="4"/>
  <c r="K36" i="4"/>
  <c r="I25" i="10"/>
  <c r="J37" i="4"/>
  <c r="J38" i="4"/>
  <c r="K38" i="4"/>
  <c r="I26" i="10"/>
  <c r="J39" i="4"/>
  <c r="J40" i="4"/>
  <c r="J41" i="4"/>
  <c r="J42" i="4"/>
  <c r="K42" i="4"/>
  <c r="I28" i="10"/>
  <c r="J43" i="4"/>
  <c r="J44" i="4"/>
  <c r="J45" i="4"/>
  <c r="J46" i="4"/>
  <c r="J47" i="4"/>
  <c r="K47" i="4"/>
  <c r="I29" i="10"/>
  <c r="J48" i="4"/>
  <c r="K48" i="4"/>
  <c r="I30" i="10"/>
  <c r="J49" i="4"/>
  <c r="K49" i="4"/>
  <c r="I31" i="10"/>
  <c r="J50" i="4"/>
  <c r="J19" i="4"/>
  <c r="K147" i="4"/>
  <c r="K148" i="4"/>
  <c r="K149" i="4"/>
  <c r="K153" i="4"/>
  <c r="K155" i="4"/>
  <c r="K156" i="4"/>
  <c r="K159" i="4"/>
  <c r="K160" i="4"/>
  <c r="K161" i="4"/>
  <c r="K162" i="4"/>
  <c r="K166" i="4"/>
  <c r="K136" i="4"/>
  <c r="K137" i="4"/>
  <c r="K138" i="4"/>
  <c r="K139" i="4"/>
  <c r="K140" i="4"/>
  <c r="K141" i="4"/>
  <c r="K146" i="4"/>
  <c r="K135" i="4"/>
  <c r="D125" i="4"/>
  <c r="D124" i="4"/>
  <c r="E130" i="4"/>
  <c r="E129" i="4"/>
  <c r="J136" i="4"/>
  <c r="J137" i="4"/>
  <c r="J138" i="4"/>
  <c r="J139" i="4"/>
  <c r="J140" i="4"/>
  <c r="J141" i="4"/>
  <c r="J142" i="4"/>
  <c r="K142" i="4"/>
  <c r="J143" i="4"/>
  <c r="K143" i="4"/>
  <c r="J144" i="4"/>
  <c r="K144" i="4"/>
  <c r="J145" i="4"/>
  <c r="K145" i="4"/>
  <c r="J146" i="4"/>
  <c r="J147" i="4"/>
  <c r="J148" i="4"/>
  <c r="J149" i="4"/>
  <c r="J150" i="4"/>
  <c r="K150" i="4"/>
  <c r="J151" i="4"/>
  <c r="K151" i="4"/>
  <c r="J152" i="4"/>
  <c r="K152" i="4"/>
  <c r="J153" i="4"/>
  <c r="J154" i="4"/>
  <c r="K154" i="4"/>
  <c r="J155" i="4"/>
  <c r="J156" i="4"/>
  <c r="J157" i="4"/>
  <c r="K157" i="4"/>
  <c r="J158" i="4"/>
  <c r="K158" i="4"/>
  <c r="J159" i="4"/>
  <c r="J160" i="4"/>
  <c r="J161" i="4"/>
  <c r="J162" i="4"/>
  <c r="J163" i="4"/>
  <c r="K163" i="4"/>
  <c r="J164" i="4"/>
  <c r="K164" i="4"/>
  <c r="J165" i="4"/>
  <c r="K165" i="4"/>
  <c r="J166" i="4"/>
  <c r="J135" i="4"/>
  <c r="D129" i="4"/>
  <c r="F125" i="4"/>
  <c r="F126" i="4"/>
  <c r="E126" i="4"/>
  <c r="E125" i="4"/>
  <c r="D126" i="4"/>
  <c r="D130" i="4"/>
  <c r="F130" i="4"/>
  <c r="F129" i="4"/>
  <c r="F13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35" i="4"/>
  <c r="M6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35" i="4"/>
  <c r="E9" i="4"/>
  <c r="E10" i="4"/>
  <c r="G130" i="4" a="1"/>
  <c r="G130" i="4"/>
  <c r="H130" i="4"/>
  <c r="G129" i="4" a="1"/>
  <c r="G129" i="4"/>
  <c r="H128" i="4"/>
  <c r="H127" i="4"/>
  <c r="G126" i="4" a="1"/>
  <c r="G126" i="4"/>
  <c r="K126" i="4"/>
  <c r="G125" i="4" a="1"/>
  <c r="G125" i="4"/>
  <c r="G124" i="4"/>
  <c r="I124" i="4"/>
  <c r="E13" i="4"/>
  <c r="E14" i="4"/>
  <c r="M14" i="4"/>
  <c r="M13" i="4"/>
  <c r="P21" i="4"/>
  <c r="Q21" i="4"/>
  <c r="P22" i="4"/>
  <c r="Q22" i="4"/>
  <c r="P23" i="4"/>
  <c r="Q23" i="4"/>
  <c r="P24" i="4"/>
  <c r="Q24" i="4"/>
  <c r="P25" i="4"/>
  <c r="Q25" i="4"/>
  <c r="P26" i="4"/>
  <c r="Q26" i="4"/>
  <c r="P27" i="4"/>
  <c r="Q27" i="4"/>
  <c r="P28" i="4"/>
  <c r="Q28" i="4"/>
  <c r="P29" i="4"/>
  <c r="Q29" i="4"/>
  <c r="P30" i="4"/>
  <c r="Q30" i="4"/>
  <c r="P31" i="4"/>
  <c r="Q31" i="4"/>
  <c r="P32" i="4"/>
  <c r="Q32" i="4"/>
  <c r="P33" i="4"/>
  <c r="Q33" i="4"/>
  <c r="P34" i="4"/>
  <c r="Q34" i="4"/>
  <c r="P35" i="4"/>
  <c r="Q35" i="4"/>
  <c r="P36" i="4"/>
  <c r="Q36" i="4"/>
  <c r="P37" i="4"/>
  <c r="Q37" i="4"/>
  <c r="P38" i="4"/>
  <c r="Q38" i="4"/>
  <c r="P39" i="4"/>
  <c r="Q39" i="4"/>
  <c r="P40" i="4"/>
  <c r="Q40" i="4"/>
  <c r="P41" i="4"/>
  <c r="Q41" i="4"/>
  <c r="P42" i="4"/>
  <c r="Q42" i="4"/>
  <c r="P43" i="4"/>
  <c r="Q43" i="4"/>
  <c r="P44" i="4"/>
  <c r="Q44" i="4"/>
  <c r="P45" i="4"/>
  <c r="Q45" i="4"/>
  <c r="P46" i="4"/>
  <c r="Q46" i="4"/>
  <c r="P47" i="4"/>
  <c r="Q47" i="4"/>
  <c r="P48" i="4"/>
  <c r="Q48" i="4"/>
  <c r="P49" i="4"/>
  <c r="Q49" i="4"/>
  <c r="P50" i="4"/>
  <c r="Q50" i="4"/>
  <c r="P20" i="4"/>
  <c r="Q20" i="4"/>
  <c r="H20" i="4"/>
  <c r="F14" i="4"/>
  <c r="N14" i="4"/>
  <c r="N13" i="4"/>
  <c r="L14" i="4"/>
  <c r="L13" i="4"/>
  <c r="O14" i="4" a="1"/>
  <c r="O14" i="4"/>
  <c r="O13" i="4" a="1"/>
  <c r="O13" i="4"/>
  <c r="G13" i="4" a="1"/>
  <c r="G13" i="4"/>
  <c r="H13" i="4"/>
  <c r="V10" i="4"/>
  <c r="V9" i="4"/>
  <c r="V8" i="4"/>
  <c r="T10" i="4"/>
  <c r="T9" i="4"/>
  <c r="T8" i="4"/>
  <c r="W8" i="4"/>
  <c r="W10" i="4" a="1"/>
  <c r="W10" i="4"/>
  <c r="W9" i="4" a="1"/>
  <c r="W9" i="4"/>
  <c r="X9" i="4"/>
  <c r="O10" i="4" a="1"/>
  <c r="O10" i="4"/>
  <c r="P10" i="4"/>
  <c r="O9" i="4" a="1"/>
  <c r="O9" i="4"/>
  <c r="Q9" i="4"/>
  <c r="G9" i="4" a="1"/>
  <c r="G9" i="4"/>
  <c r="N10" i="4"/>
  <c r="N9" i="4"/>
  <c r="L10" i="4"/>
  <c r="L9" i="4"/>
  <c r="D10" i="4"/>
  <c r="D9" i="4"/>
  <c r="F10" i="4"/>
  <c r="F9" i="4"/>
  <c r="F8" i="4"/>
  <c r="G8" i="4"/>
  <c r="I8" i="4"/>
  <c r="G10" i="4" a="1"/>
  <c r="G10" i="4"/>
  <c r="G14" i="4" a="1"/>
  <c r="G14" i="4"/>
  <c r="M14" i="10" a="1"/>
  <c r="M14" i="10"/>
  <c r="O14" i="10"/>
  <c r="M13" i="10" a="1"/>
  <c r="M13" i="10"/>
  <c r="F130" i="10" a="1"/>
  <c r="F130" i="10"/>
  <c r="H130" i="10"/>
  <c r="F129" i="10" a="1"/>
  <c r="F129" i="10"/>
  <c r="H129" i="10"/>
  <c r="J13" i="4"/>
  <c r="N336" i="7"/>
  <c r="N335" i="7"/>
  <c r="N229" i="7"/>
  <c r="N338" i="7"/>
  <c r="N121" i="12"/>
  <c r="N120" i="12"/>
  <c r="N337" i="7"/>
  <c r="N447" i="7"/>
  <c r="N444" i="7"/>
  <c r="N443" i="7"/>
  <c r="N446" i="7"/>
  <c r="N445" i="7"/>
  <c r="N339" i="7"/>
  <c r="L6" i="10"/>
  <c r="E6" i="10"/>
  <c r="F126" i="10" a="1"/>
  <c r="F126" i="10"/>
  <c r="H126" i="10"/>
  <c r="F124" i="10"/>
  <c r="G124" i="10"/>
  <c r="J124" i="10"/>
  <c r="H124" i="10"/>
  <c r="F10" i="10" a="1"/>
  <c r="F10" i="10"/>
  <c r="H10" i="10"/>
  <c r="F13" i="10" a="1"/>
  <c r="F13" i="10"/>
  <c r="G13" i="10"/>
  <c r="J13" i="10"/>
  <c r="F14" i="10" a="1"/>
  <c r="F14" i="10"/>
  <c r="D10" i="10"/>
  <c r="M8" i="10"/>
  <c r="N8" i="10"/>
  <c r="Q8" i="10"/>
  <c r="M10" i="10" a="1"/>
  <c r="M10" i="10"/>
  <c r="N10" i="10"/>
  <c r="M9" i="10" a="1"/>
  <c r="M9" i="10"/>
  <c r="F8" i="10"/>
  <c r="D13" i="10"/>
  <c r="E126" i="10"/>
  <c r="E125" i="10"/>
  <c r="D126" i="10"/>
  <c r="D124" i="10"/>
  <c r="E130" i="10"/>
  <c r="E129" i="10"/>
  <c r="D130" i="10"/>
  <c r="D129" i="10"/>
  <c r="H147" i="10"/>
  <c r="G147" i="10"/>
  <c r="L147" i="10"/>
  <c r="J147" i="10"/>
  <c r="H146" i="10"/>
  <c r="G146" i="10"/>
  <c r="J146" i="10"/>
  <c r="H145" i="10"/>
  <c r="G145" i="10"/>
  <c r="J145" i="10"/>
  <c r="H144" i="10"/>
  <c r="G144" i="10"/>
  <c r="H143" i="10"/>
  <c r="G143" i="10"/>
  <c r="J143" i="10"/>
  <c r="H142" i="10"/>
  <c r="G142" i="10"/>
  <c r="J142" i="10"/>
  <c r="H141" i="10"/>
  <c r="G141" i="10"/>
  <c r="J141" i="10"/>
  <c r="H140" i="10"/>
  <c r="G140" i="10"/>
  <c r="J140" i="10"/>
  <c r="H139" i="10"/>
  <c r="G139" i="10"/>
  <c r="H138" i="10"/>
  <c r="G138" i="10"/>
  <c r="H137" i="10"/>
  <c r="G137" i="10"/>
  <c r="H136" i="10"/>
  <c r="G136" i="10"/>
  <c r="J136" i="10"/>
  <c r="H135" i="10"/>
  <c r="G135" i="10"/>
  <c r="J135" i="10"/>
  <c r="G128" i="10"/>
  <c r="G127" i="10"/>
  <c r="D14" i="10"/>
  <c r="U20" i="10"/>
  <c r="V20" i="10"/>
  <c r="U21" i="10"/>
  <c r="V21" i="10"/>
  <c r="U22" i="10"/>
  <c r="V22" i="10"/>
  <c r="U23" i="10"/>
  <c r="V23" i="10"/>
  <c r="U24" i="10"/>
  <c r="V24" i="10"/>
  <c r="U25" i="10"/>
  <c r="V25" i="10"/>
  <c r="U26" i="10"/>
  <c r="V26" i="10"/>
  <c r="U27" i="10"/>
  <c r="V27" i="10"/>
  <c r="U28" i="10"/>
  <c r="V28" i="10"/>
  <c r="U29" i="10"/>
  <c r="V29" i="10"/>
  <c r="U30" i="10"/>
  <c r="V30" i="10"/>
  <c r="U31" i="10"/>
  <c r="V31" i="10"/>
  <c r="V19" i="10"/>
  <c r="U19" i="10"/>
  <c r="N20" i="10"/>
  <c r="Q20" i="10"/>
  <c r="O20" i="10"/>
  <c r="N21" i="10"/>
  <c r="Q21" i="10"/>
  <c r="O21" i="10"/>
  <c r="N22" i="10"/>
  <c r="Q22" i="10"/>
  <c r="O22" i="10"/>
  <c r="N23" i="10"/>
  <c r="Q23" i="10"/>
  <c r="O23" i="10"/>
  <c r="N24" i="10"/>
  <c r="Q24" i="10"/>
  <c r="O24" i="10"/>
  <c r="N25" i="10"/>
  <c r="Q25" i="10"/>
  <c r="O25" i="10"/>
  <c r="N26" i="10"/>
  <c r="Q26" i="10"/>
  <c r="O26" i="10"/>
  <c r="N27" i="10"/>
  <c r="Q27" i="10"/>
  <c r="O27" i="10"/>
  <c r="N28" i="10"/>
  <c r="Q28" i="10"/>
  <c r="O28" i="10"/>
  <c r="N29" i="10"/>
  <c r="Q29" i="10"/>
  <c r="O29" i="10"/>
  <c r="N30" i="10"/>
  <c r="Q30" i="10"/>
  <c r="O30" i="10"/>
  <c r="N31" i="10"/>
  <c r="Q31" i="10"/>
  <c r="O31" i="10"/>
  <c r="O19" i="10"/>
  <c r="N19" i="10"/>
  <c r="Q19" i="10"/>
  <c r="G20" i="10"/>
  <c r="J20" i="10"/>
  <c r="H20" i="10"/>
  <c r="G21" i="10"/>
  <c r="J21" i="10"/>
  <c r="H21" i="10"/>
  <c r="G22" i="10"/>
  <c r="J22" i="10"/>
  <c r="H22" i="10"/>
  <c r="G23" i="10"/>
  <c r="J23" i="10"/>
  <c r="H23" i="10"/>
  <c r="G24" i="10"/>
  <c r="J24" i="10"/>
  <c r="H24" i="10"/>
  <c r="G25" i="10"/>
  <c r="J25" i="10"/>
  <c r="H25" i="10"/>
  <c r="G26" i="10"/>
  <c r="J26" i="10"/>
  <c r="H26" i="10"/>
  <c r="G27" i="10"/>
  <c r="J27" i="10"/>
  <c r="H27" i="10"/>
  <c r="G28" i="10"/>
  <c r="J28" i="10"/>
  <c r="H28" i="10"/>
  <c r="G29" i="10"/>
  <c r="J29" i="10"/>
  <c r="H29" i="10"/>
  <c r="G30" i="10"/>
  <c r="J30" i="10"/>
  <c r="H30" i="10"/>
  <c r="G31" i="10"/>
  <c r="J31" i="10"/>
  <c r="H31" i="10"/>
  <c r="H19" i="10"/>
  <c r="G19" i="10"/>
  <c r="J19" i="10"/>
  <c r="U156" i="2"/>
  <c r="N156" i="2"/>
  <c r="U157" i="2"/>
  <c r="O157" i="2"/>
  <c r="U159" i="2"/>
  <c r="M159" i="2"/>
  <c r="U160" i="2"/>
  <c r="M160" i="2"/>
  <c r="U162" i="2"/>
  <c r="M162" i="2"/>
  <c r="U163" i="2"/>
  <c r="U165" i="2"/>
  <c r="Q165" i="2"/>
  <c r="U166" i="2"/>
  <c r="C220" i="7"/>
  <c r="D220" i="7"/>
  <c r="E220" i="7"/>
  <c r="F220" i="7"/>
  <c r="C221" i="7"/>
  <c r="D221" i="7"/>
  <c r="E221" i="7"/>
  <c r="F221" i="7"/>
  <c r="C222" i="7"/>
  <c r="D222" i="7"/>
  <c r="E222" i="7"/>
  <c r="F222" i="7"/>
  <c r="C223" i="7"/>
  <c r="D223" i="7"/>
  <c r="E223" i="7"/>
  <c r="F223" i="7"/>
  <c r="C113" i="7"/>
  <c r="D113" i="7"/>
  <c r="E113" i="7"/>
  <c r="F113" i="7"/>
  <c r="C114" i="7"/>
  <c r="D114" i="7"/>
  <c r="E114" i="7"/>
  <c r="F114" i="7"/>
  <c r="C115" i="7"/>
  <c r="D115" i="7"/>
  <c r="E115" i="7"/>
  <c r="F115" i="7"/>
  <c r="U76" i="2"/>
  <c r="N76" i="2"/>
  <c r="U89" i="2"/>
  <c r="Q89" i="2"/>
  <c r="U86" i="2"/>
  <c r="U83" i="2"/>
  <c r="U79" i="2"/>
  <c r="U80" i="2"/>
  <c r="P80" i="2"/>
  <c r="U81" i="2"/>
  <c r="P81" i="2"/>
  <c r="U82" i="2"/>
  <c r="U85" i="2"/>
  <c r="U88" i="2"/>
  <c r="O88" i="2"/>
  <c r="U77" i="2"/>
  <c r="M77" i="2"/>
  <c r="U78" i="2"/>
  <c r="U71" i="2"/>
  <c r="A71" i="2"/>
  <c r="U70" i="2"/>
  <c r="A70" i="2"/>
  <c r="T76" i="2"/>
  <c r="J76" i="2"/>
  <c r="T77" i="2"/>
  <c r="T80" i="2"/>
  <c r="T81" i="2"/>
  <c r="T82" i="2"/>
  <c r="T83" i="2"/>
  <c r="T79" i="2"/>
  <c r="T78" i="2"/>
  <c r="G78" i="2"/>
  <c r="J123" i="7"/>
  <c r="K123" i="7"/>
  <c r="L123" i="7"/>
  <c r="M123" i="7"/>
  <c r="I123" i="7"/>
  <c r="F123" i="7"/>
  <c r="J122" i="7"/>
  <c r="K122" i="7"/>
  <c r="L122" i="7"/>
  <c r="M122" i="7"/>
  <c r="I122" i="7"/>
  <c r="E122" i="7"/>
  <c r="N150" i="7"/>
  <c r="N149" i="7"/>
  <c r="N148" i="7"/>
  <c r="N147" i="7"/>
  <c r="N146" i="7"/>
  <c r="N145" i="7"/>
  <c r="N144" i="7"/>
  <c r="N143" i="7"/>
  <c r="N142" i="7"/>
  <c r="N141" i="7"/>
  <c r="N140" i="7"/>
  <c r="N139" i="7"/>
  <c r="N138" i="7"/>
  <c r="N137" i="7"/>
  <c r="N136" i="7"/>
  <c r="N135" i="7"/>
  <c r="N134" i="7"/>
  <c r="N133" i="7"/>
  <c r="N132" i="7"/>
  <c r="N131" i="7"/>
  <c r="N130" i="7"/>
  <c r="N129" i="7"/>
  <c r="N128" i="7"/>
  <c r="N127" i="7"/>
  <c r="N126" i="7"/>
  <c r="N125" i="7"/>
  <c r="N124" i="7"/>
  <c r="J15" i="7"/>
  <c r="K15" i="7"/>
  <c r="L15" i="7"/>
  <c r="M15" i="7"/>
  <c r="O15" i="7"/>
  <c r="I15" i="7"/>
  <c r="C15" i="7"/>
  <c r="I14" i="7"/>
  <c r="D14" i="7"/>
  <c r="K14" i="7"/>
  <c r="L14" i="7"/>
  <c r="M14" i="7"/>
  <c r="J14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17" i="7"/>
  <c r="N18" i="7"/>
  <c r="N19" i="7"/>
  <c r="N20" i="7"/>
  <c r="N21" i="7"/>
  <c r="N22" i="7"/>
  <c r="N23" i="7"/>
  <c r="N16" i="7"/>
  <c r="T85" i="2"/>
  <c r="J85" i="2"/>
  <c r="T86" i="2"/>
  <c r="G86" i="2"/>
  <c r="T88" i="2"/>
  <c r="J88" i="2"/>
  <c r="T89" i="2"/>
  <c r="G89" i="2"/>
  <c r="V286" i="10"/>
  <c r="U286" i="10"/>
  <c r="O286" i="10"/>
  <c r="N286" i="10"/>
  <c r="H286" i="10"/>
  <c r="G286" i="10"/>
  <c r="V285" i="10"/>
  <c r="U285" i="10"/>
  <c r="O285" i="10"/>
  <c r="N285" i="10"/>
  <c r="H285" i="10"/>
  <c r="G285" i="10"/>
  <c r="V284" i="10"/>
  <c r="U284" i="10"/>
  <c r="O284" i="10"/>
  <c r="N284" i="10"/>
  <c r="H284" i="10"/>
  <c r="G284" i="10"/>
  <c r="V283" i="10"/>
  <c r="U283" i="10"/>
  <c r="O283" i="10"/>
  <c r="N283" i="10"/>
  <c r="H283" i="10"/>
  <c r="G283" i="10"/>
  <c r="V282" i="10"/>
  <c r="U282" i="10"/>
  <c r="O282" i="10"/>
  <c r="N282" i="10"/>
  <c r="H282" i="10"/>
  <c r="G282" i="10"/>
  <c r="V281" i="10"/>
  <c r="U281" i="10"/>
  <c r="O281" i="10"/>
  <c r="N281" i="10"/>
  <c r="H281" i="10"/>
  <c r="G281" i="10"/>
  <c r="V280" i="10"/>
  <c r="U280" i="10"/>
  <c r="O280" i="10"/>
  <c r="N280" i="10"/>
  <c r="H280" i="10"/>
  <c r="G280" i="10"/>
  <c r="V279" i="10"/>
  <c r="U279" i="10"/>
  <c r="O279" i="10"/>
  <c r="N279" i="10"/>
  <c r="H279" i="10"/>
  <c r="G279" i="10"/>
  <c r="V278" i="10"/>
  <c r="U278" i="10"/>
  <c r="O278" i="10"/>
  <c r="N278" i="10"/>
  <c r="H278" i="10"/>
  <c r="G278" i="10"/>
  <c r="V277" i="10"/>
  <c r="U277" i="10"/>
  <c r="O277" i="10"/>
  <c r="N277" i="10"/>
  <c r="H277" i="10"/>
  <c r="G277" i="10"/>
  <c r="V276" i="10"/>
  <c r="U276" i="10"/>
  <c r="O276" i="10"/>
  <c r="N276" i="10"/>
  <c r="H276" i="10"/>
  <c r="G276" i="10"/>
  <c r="V275" i="10"/>
  <c r="U275" i="10"/>
  <c r="O275" i="10"/>
  <c r="N275" i="10"/>
  <c r="H275" i="10"/>
  <c r="G275" i="10"/>
  <c r="V274" i="10"/>
  <c r="U274" i="10"/>
  <c r="O274" i="10"/>
  <c r="N274" i="10"/>
  <c r="H274" i="10"/>
  <c r="G274" i="10"/>
  <c r="V273" i="10"/>
  <c r="U273" i="10"/>
  <c r="O273" i="10"/>
  <c r="N273" i="10"/>
  <c r="H273" i="10"/>
  <c r="G273" i="10"/>
  <c r="V272" i="10"/>
  <c r="U272" i="10"/>
  <c r="O272" i="10"/>
  <c r="N272" i="10"/>
  <c r="H272" i="10"/>
  <c r="G272" i="10"/>
  <c r="V271" i="10"/>
  <c r="U271" i="10"/>
  <c r="O271" i="10"/>
  <c r="N271" i="10"/>
  <c r="H271" i="10"/>
  <c r="G271" i="10"/>
  <c r="V270" i="10"/>
  <c r="U270" i="10"/>
  <c r="O270" i="10"/>
  <c r="N270" i="10"/>
  <c r="H270" i="10"/>
  <c r="H242" i="10" a="1"/>
  <c r="G270" i="10"/>
  <c r="V269" i="10"/>
  <c r="U269" i="10"/>
  <c r="O269" i="10"/>
  <c r="N269" i="10"/>
  <c r="H269" i="10"/>
  <c r="G269" i="10"/>
  <c r="V264" i="10"/>
  <c r="U264" i="10"/>
  <c r="O264" i="10"/>
  <c r="V263" i="10"/>
  <c r="U263" i="10"/>
  <c r="O263" i="10"/>
  <c r="V262" i="10"/>
  <c r="U262" i="10"/>
  <c r="O262" i="10"/>
  <c r="V261" i="10"/>
  <c r="U261" i="10"/>
  <c r="O261" i="10"/>
  <c r="V260" i="10"/>
  <c r="U260" i="10"/>
  <c r="O260" i="10"/>
  <c r="V259" i="10"/>
  <c r="U259" i="10"/>
  <c r="O259" i="10"/>
  <c r="V258" i="10"/>
  <c r="U258" i="10"/>
  <c r="O258" i="10"/>
  <c r="V257" i="10"/>
  <c r="U257" i="10"/>
  <c r="O257" i="10"/>
  <c r="V256" i="10"/>
  <c r="U256" i="10"/>
  <c r="O256" i="10"/>
  <c r="V255" i="10"/>
  <c r="U255" i="10"/>
  <c r="O255" i="10"/>
  <c r="V254" i="10"/>
  <c r="U254" i="10"/>
  <c r="O254" i="10"/>
  <c r="V253" i="10"/>
  <c r="U253" i="10"/>
  <c r="O253" i="10"/>
  <c r="V252" i="10"/>
  <c r="U252" i="10"/>
  <c r="O252" i="10"/>
  <c r="V251" i="10"/>
  <c r="U251" i="10"/>
  <c r="O251" i="10"/>
  <c r="V250" i="10"/>
  <c r="U250" i="10"/>
  <c r="O250" i="10"/>
  <c r="N250" i="10"/>
  <c r="V249" i="10"/>
  <c r="U249" i="10"/>
  <c r="O249" i="10"/>
  <c r="N249" i="10"/>
  <c r="V248" i="10"/>
  <c r="U248" i="10"/>
  <c r="O248" i="10"/>
  <c r="N248" i="10"/>
  <c r="V247" i="10"/>
  <c r="U247" i="10"/>
  <c r="O247" i="10"/>
  <c r="N247" i="10"/>
  <c r="V246" i="10"/>
  <c r="U246" i="10"/>
  <c r="O246" i="10"/>
  <c r="N246" i="10"/>
  <c r="V245" i="10"/>
  <c r="U245" i="10"/>
  <c r="O245" i="10"/>
  <c r="N245" i="10"/>
  <c r="V244" i="10"/>
  <c r="U244" i="10"/>
  <c r="O244" i="10"/>
  <c r="N244" i="10"/>
  <c r="V243" i="10"/>
  <c r="U243" i="10"/>
  <c r="O243" i="10"/>
  <c r="N243" i="10"/>
  <c r="V242" i="10"/>
  <c r="U242" i="10"/>
  <c r="O242" i="10"/>
  <c r="N242" i="10"/>
  <c r="V241" i="10"/>
  <c r="U241" i="10"/>
  <c r="O241" i="10"/>
  <c r="N241" i="10"/>
  <c r="V240" i="10"/>
  <c r="U240" i="10"/>
  <c r="O240" i="10"/>
  <c r="N240" i="10"/>
  <c r="V239" i="10"/>
  <c r="U239" i="10"/>
  <c r="O239" i="10"/>
  <c r="N239" i="10"/>
  <c r="V237" i="10"/>
  <c r="U237" i="10"/>
  <c r="O237" i="10"/>
  <c r="N237" i="10"/>
  <c r="H237" i="10"/>
  <c r="G237" i="10"/>
  <c r="V236" i="10"/>
  <c r="U236" i="10"/>
  <c r="O236" i="10"/>
  <c r="N236" i="10"/>
  <c r="H236" i="10"/>
  <c r="G236" i="10"/>
  <c r="V235" i="10"/>
  <c r="U235" i="10"/>
  <c r="O235" i="10"/>
  <c r="N235" i="10"/>
  <c r="H235" i="10"/>
  <c r="G235" i="10"/>
  <c r="V234" i="10"/>
  <c r="U234" i="10"/>
  <c r="O234" i="10"/>
  <c r="N234" i="10"/>
  <c r="H234" i="10"/>
  <c r="G234" i="10"/>
  <c r="L234" i="10"/>
  <c r="V233" i="10"/>
  <c r="U233" i="10"/>
  <c r="O233" i="10"/>
  <c r="N233" i="10"/>
  <c r="H233" i="10"/>
  <c r="G233" i="10"/>
  <c r="L233" i="10"/>
  <c r="V232" i="10"/>
  <c r="U232" i="10"/>
  <c r="O232" i="10"/>
  <c r="N232" i="10"/>
  <c r="H232" i="10"/>
  <c r="G232" i="10"/>
  <c r="L232" i="10"/>
  <c r="V231" i="10"/>
  <c r="U231" i="10"/>
  <c r="O231" i="10"/>
  <c r="N231" i="10"/>
  <c r="H231" i="10"/>
  <c r="G231" i="10"/>
  <c r="L231" i="10"/>
  <c r="V230" i="10"/>
  <c r="U230" i="10"/>
  <c r="O230" i="10"/>
  <c r="N230" i="10"/>
  <c r="H230" i="10"/>
  <c r="G230" i="10"/>
  <c r="L230" i="10"/>
  <c r="V229" i="10"/>
  <c r="U229" i="10"/>
  <c r="O229" i="10"/>
  <c r="N229" i="10"/>
  <c r="H229" i="10"/>
  <c r="G229" i="10"/>
  <c r="L229" i="10"/>
  <c r="V228" i="10"/>
  <c r="U228" i="10"/>
  <c r="O228" i="10"/>
  <c r="N228" i="10"/>
  <c r="H228" i="10"/>
  <c r="G228" i="10"/>
  <c r="L228" i="10"/>
  <c r="V227" i="10"/>
  <c r="U227" i="10"/>
  <c r="O227" i="10"/>
  <c r="N227" i="10"/>
  <c r="H227" i="10"/>
  <c r="G227" i="10"/>
  <c r="L227" i="10"/>
  <c r="V226" i="10"/>
  <c r="U226" i="10"/>
  <c r="O226" i="10"/>
  <c r="N226" i="10"/>
  <c r="H226" i="10"/>
  <c r="G226" i="10"/>
  <c r="L226" i="10"/>
  <c r="V225" i="10"/>
  <c r="U225" i="10"/>
  <c r="O225" i="10"/>
  <c r="N225" i="10"/>
  <c r="H225" i="10"/>
  <c r="G225" i="10"/>
  <c r="L225" i="10"/>
  <c r="V224" i="10"/>
  <c r="U224" i="10"/>
  <c r="O224" i="10"/>
  <c r="N224" i="10"/>
  <c r="H224" i="10"/>
  <c r="G224" i="10"/>
  <c r="L224" i="10"/>
  <c r="V223" i="10"/>
  <c r="U223" i="10"/>
  <c r="O223" i="10"/>
  <c r="N223" i="10"/>
  <c r="H223" i="10"/>
  <c r="G223" i="10"/>
  <c r="L223" i="10"/>
  <c r="V222" i="10"/>
  <c r="U222" i="10"/>
  <c r="O222" i="10"/>
  <c r="N222" i="10"/>
  <c r="H222" i="10"/>
  <c r="G222" i="10"/>
  <c r="L222" i="10"/>
  <c r="V221" i="10"/>
  <c r="U221" i="10"/>
  <c r="O221" i="10"/>
  <c r="N221" i="10"/>
  <c r="H221" i="10"/>
  <c r="G221" i="10"/>
  <c r="L221" i="10"/>
  <c r="V220" i="10"/>
  <c r="U220" i="10"/>
  <c r="O220" i="10"/>
  <c r="N220" i="10"/>
  <c r="H220" i="10"/>
  <c r="G220" i="10"/>
  <c r="L220" i="10"/>
  <c r="V219" i="10"/>
  <c r="U219" i="10"/>
  <c r="O219" i="10"/>
  <c r="N219" i="10"/>
  <c r="H219" i="10"/>
  <c r="G219" i="10"/>
  <c r="L219" i="10"/>
  <c r="V218" i="10"/>
  <c r="U218" i="10"/>
  <c r="O218" i="10"/>
  <c r="N218" i="10"/>
  <c r="H218" i="10"/>
  <c r="G218" i="10"/>
  <c r="L218" i="10"/>
  <c r="V217" i="10"/>
  <c r="U217" i="10"/>
  <c r="O217" i="10"/>
  <c r="N217" i="10"/>
  <c r="H217" i="10"/>
  <c r="G217" i="10"/>
  <c r="L217" i="10"/>
  <c r="V216" i="10"/>
  <c r="U216" i="10"/>
  <c r="O216" i="10"/>
  <c r="N216" i="10"/>
  <c r="H216" i="10"/>
  <c r="G216" i="10"/>
  <c r="L216" i="10"/>
  <c r="V215" i="10"/>
  <c r="U215" i="10"/>
  <c r="O215" i="10"/>
  <c r="N215" i="10"/>
  <c r="H215" i="10"/>
  <c r="G215" i="10"/>
  <c r="L215" i="10"/>
  <c r="V214" i="10"/>
  <c r="U214" i="10"/>
  <c r="O214" i="10"/>
  <c r="N214" i="10"/>
  <c r="H214" i="10"/>
  <c r="G214" i="10"/>
  <c r="L214" i="10"/>
  <c r="V213" i="10"/>
  <c r="U213" i="10"/>
  <c r="O213" i="10"/>
  <c r="N213" i="10"/>
  <c r="H213" i="10"/>
  <c r="G213" i="10"/>
  <c r="L213" i="10"/>
  <c r="V212" i="10"/>
  <c r="U212" i="10"/>
  <c r="O212" i="10"/>
  <c r="N212" i="10"/>
  <c r="H212" i="10"/>
  <c r="G212" i="10"/>
  <c r="L212" i="10"/>
  <c r="V211" i="10"/>
  <c r="U211" i="10"/>
  <c r="O211" i="10"/>
  <c r="N211" i="10"/>
  <c r="H211" i="10"/>
  <c r="G211" i="10"/>
  <c r="L211" i="10"/>
  <c r="V210" i="10"/>
  <c r="U210" i="10"/>
  <c r="O210" i="10"/>
  <c r="N210" i="10"/>
  <c r="H210" i="10"/>
  <c r="G210" i="10"/>
  <c r="L210" i="10"/>
  <c r="V209" i="10"/>
  <c r="U209" i="10"/>
  <c r="O209" i="10"/>
  <c r="N209" i="10"/>
  <c r="H209" i="10"/>
  <c r="G209" i="10"/>
  <c r="L209" i="10"/>
  <c r="V208" i="10"/>
  <c r="U208" i="10"/>
  <c r="O208" i="10"/>
  <c r="N208" i="10"/>
  <c r="H208" i="10"/>
  <c r="G208" i="10"/>
  <c r="L208" i="10"/>
  <c r="V207" i="10"/>
  <c r="U207" i="10"/>
  <c r="O207" i="10"/>
  <c r="N207" i="10"/>
  <c r="H207" i="10"/>
  <c r="G207" i="10"/>
  <c r="L207" i="10"/>
  <c r="V206" i="10"/>
  <c r="U206" i="10"/>
  <c r="O206" i="10"/>
  <c r="N206" i="10"/>
  <c r="H206" i="10"/>
  <c r="G206" i="10"/>
  <c r="L206" i="10"/>
  <c r="V205" i="10"/>
  <c r="U205" i="10"/>
  <c r="O205" i="10"/>
  <c r="N205" i="10"/>
  <c r="H205" i="10"/>
  <c r="G205" i="10"/>
  <c r="L205" i="10"/>
  <c r="V204" i="10"/>
  <c r="U204" i="10"/>
  <c r="O204" i="10"/>
  <c r="N204" i="10"/>
  <c r="H204" i="10"/>
  <c r="G204" i="10"/>
  <c r="L204" i="10"/>
  <c r="V203" i="10"/>
  <c r="U203" i="10"/>
  <c r="O203" i="10"/>
  <c r="N203" i="10"/>
  <c r="H203" i="10"/>
  <c r="G203" i="10"/>
  <c r="L203" i="10"/>
  <c r="V202" i="10"/>
  <c r="U202" i="10"/>
  <c r="O202" i="10"/>
  <c r="N202" i="10"/>
  <c r="H202" i="10"/>
  <c r="G202" i="10"/>
  <c r="L202" i="10"/>
  <c r="V201" i="10"/>
  <c r="U201" i="10"/>
  <c r="O201" i="10"/>
  <c r="N201" i="10"/>
  <c r="H201" i="10"/>
  <c r="G201" i="10"/>
  <c r="L201" i="10"/>
  <c r="V200" i="10"/>
  <c r="U200" i="10"/>
  <c r="O200" i="10"/>
  <c r="N200" i="10"/>
  <c r="H200" i="10"/>
  <c r="G200" i="10"/>
  <c r="L200" i="10"/>
  <c r="V199" i="10"/>
  <c r="U199" i="10"/>
  <c r="O199" i="10"/>
  <c r="N199" i="10"/>
  <c r="H199" i="10"/>
  <c r="G199" i="10"/>
  <c r="L199" i="10"/>
  <c r="V198" i="10"/>
  <c r="U198" i="10"/>
  <c r="O198" i="10"/>
  <c r="N198" i="10"/>
  <c r="H198" i="10"/>
  <c r="G198" i="10"/>
  <c r="L198" i="10"/>
  <c r="V197" i="10"/>
  <c r="U197" i="10"/>
  <c r="O197" i="10"/>
  <c r="N197" i="10"/>
  <c r="H197" i="10"/>
  <c r="G197" i="10"/>
  <c r="L197" i="10"/>
  <c r="V196" i="10"/>
  <c r="U196" i="10"/>
  <c r="O196" i="10"/>
  <c r="N196" i="10"/>
  <c r="H196" i="10"/>
  <c r="G196" i="10"/>
  <c r="L196" i="10"/>
  <c r="V195" i="10"/>
  <c r="U195" i="10"/>
  <c r="O195" i="10"/>
  <c r="N195" i="10"/>
  <c r="H195" i="10"/>
  <c r="G195" i="10"/>
  <c r="L195" i="10"/>
  <c r="V194" i="10"/>
  <c r="U194" i="10"/>
  <c r="O194" i="10"/>
  <c r="N194" i="10"/>
  <c r="H194" i="10"/>
  <c r="G194" i="10"/>
  <c r="L194" i="10"/>
  <c r="V193" i="10"/>
  <c r="U193" i="10"/>
  <c r="O193" i="10"/>
  <c r="N193" i="10"/>
  <c r="H193" i="10"/>
  <c r="G193" i="10"/>
  <c r="L193" i="10"/>
  <c r="V192" i="10"/>
  <c r="U192" i="10"/>
  <c r="O192" i="10"/>
  <c r="N192" i="10"/>
  <c r="H192" i="10"/>
  <c r="G192" i="10"/>
  <c r="L192" i="10"/>
  <c r="V191" i="10"/>
  <c r="U191" i="10"/>
  <c r="O191" i="10"/>
  <c r="N191" i="10"/>
  <c r="H191" i="10"/>
  <c r="G191" i="10"/>
  <c r="L191" i="10"/>
  <c r="V190" i="10"/>
  <c r="U190" i="10"/>
  <c r="O190" i="10"/>
  <c r="N190" i="10"/>
  <c r="H190" i="10"/>
  <c r="G190" i="10"/>
  <c r="L190" i="10"/>
  <c r="V189" i="10"/>
  <c r="U189" i="10"/>
  <c r="O189" i="10"/>
  <c r="N189" i="10"/>
  <c r="H189" i="10"/>
  <c r="G189" i="10"/>
  <c r="L189" i="10"/>
  <c r="V188" i="10"/>
  <c r="U188" i="10"/>
  <c r="O188" i="10"/>
  <c r="N188" i="10"/>
  <c r="H188" i="10"/>
  <c r="G188" i="10"/>
  <c r="L188" i="10"/>
  <c r="V187" i="10"/>
  <c r="U187" i="10"/>
  <c r="O187" i="10"/>
  <c r="N187" i="10"/>
  <c r="H187" i="10"/>
  <c r="G187" i="10"/>
  <c r="L187" i="10"/>
  <c r="V186" i="10"/>
  <c r="U186" i="10"/>
  <c r="O186" i="10"/>
  <c r="N186" i="10"/>
  <c r="H186" i="10"/>
  <c r="G186" i="10"/>
  <c r="L186" i="10"/>
  <c r="V185" i="10"/>
  <c r="U185" i="10"/>
  <c r="O185" i="10"/>
  <c r="N185" i="10"/>
  <c r="H185" i="10"/>
  <c r="G185" i="10"/>
  <c r="L185" i="10"/>
  <c r="V184" i="10"/>
  <c r="U184" i="10"/>
  <c r="O184" i="10"/>
  <c r="N184" i="10"/>
  <c r="H184" i="10"/>
  <c r="G184" i="10"/>
  <c r="L184" i="10"/>
  <c r="V183" i="10"/>
  <c r="U183" i="10"/>
  <c r="O183" i="10"/>
  <c r="N183" i="10"/>
  <c r="H183" i="10"/>
  <c r="G183" i="10"/>
  <c r="L183" i="10"/>
  <c r="V182" i="10"/>
  <c r="U182" i="10"/>
  <c r="O182" i="10"/>
  <c r="N182" i="10"/>
  <c r="H182" i="10"/>
  <c r="G182" i="10"/>
  <c r="L182" i="10"/>
  <c r="V181" i="10"/>
  <c r="U181" i="10"/>
  <c r="O181" i="10"/>
  <c r="N181" i="10"/>
  <c r="H181" i="10"/>
  <c r="G181" i="10"/>
  <c r="L181" i="10"/>
  <c r="V180" i="10"/>
  <c r="U180" i="10"/>
  <c r="O180" i="10"/>
  <c r="N180" i="10"/>
  <c r="H180" i="10"/>
  <c r="G180" i="10"/>
  <c r="L180" i="10"/>
  <c r="V179" i="10"/>
  <c r="U179" i="10"/>
  <c r="O179" i="10"/>
  <c r="N179" i="10"/>
  <c r="H179" i="10"/>
  <c r="G179" i="10"/>
  <c r="L179" i="10"/>
  <c r="V178" i="10"/>
  <c r="U178" i="10"/>
  <c r="O178" i="10"/>
  <c r="N178" i="10"/>
  <c r="H178" i="10"/>
  <c r="G178" i="10"/>
  <c r="L178" i="10"/>
  <c r="V177" i="10"/>
  <c r="U177" i="10"/>
  <c r="O177" i="10"/>
  <c r="N177" i="10"/>
  <c r="H177" i="10"/>
  <c r="G177" i="10"/>
  <c r="L177" i="10"/>
  <c r="V176" i="10"/>
  <c r="U176" i="10"/>
  <c r="O176" i="10"/>
  <c r="N176" i="10"/>
  <c r="H176" i="10"/>
  <c r="G176" i="10"/>
  <c r="L176" i="10"/>
  <c r="V175" i="10"/>
  <c r="U175" i="10"/>
  <c r="O175" i="10"/>
  <c r="N175" i="10"/>
  <c r="H175" i="10"/>
  <c r="G175" i="10"/>
  <c r="L175" i="10"/>
  <c r="V174" i="10"/>
  <c r="U174" i="10"/>
  <c r="O174" i="10"/>
  <c r="N174" i="10"/>
  <c r="H174" i="10"/>
  <c r="G174" i="10"/>
  <c r="L174" i="10"/>
  <c r="V173" i="10"/>
  <c r="U173" i="10"/>
  <c r="O173" i="10"/>
  <c r="N173" i="10"/>
  <c r="H173" i="10"/>
  <c r="G173" i="10"/>
  <c r="L173" i="10"/>
  <c r="V172" i="10"/>
  <c r="U172" i="10"/>
  <c r="O172" i="10"/>
  <c r="N172" i="10"/>
  <c r="H172" i="10"/>
  <c r="G172" i="10"/>
  <c r="L172" i="10"/>
  <c r="V171" i="10"/>
  <c r="U171" i="10"/>
  <c r="O171" i="10"/>
  <c r="N171" i="10"/>
  <c r="H171" i="10"/>
  <c r="G171" i="10"/>
  <c r="L171" i="10"/>
  <c r="V170" i="10"/>
  <c r="U170" i="10"/>
  <c r="O170" i="10"/>
  <c r="N170" i="10"/>
  <c r="H170" i="10"/>
  <c r="G170" i="10"/>
  <c r="L170" i="10"/>
  <c r="V169" i="10"/>
  <c r="U169" i="10"/>
  <c r="O169" i="10"/>
  <c r="N169" i="10"/>
  <c r="H169" i="10"/>
  <c r="G169" i="10"/>
  <c r="L169" i="10"/>
  <c r="V168" i="10"/>
  <c r="U168" i="10"/>
  <c r="O168" i="10"/>
  <c r="N168" i="10"/>
  <c r="H168" i="10"/>
  <c r="G168" i="10"/>
  <c r="L168" i="10"/>
  <c r="V167" i="10"/>
  <c r="U167" i="10"/>
  <c r="O167" i="10"/>
  <c r="N167" i="10"/>
  <c r="H167" i="10"/>
  <c r="G167" i="10"/>
  <c r="L167" i="10"/>
  <c r="V166" i="10"/>
  <c r="U166" i="10"/>
  <c r="O166" i="10"/>
  <c r="N166" i="10"/>
  <c r="H166" i="10"/>
  <c r="G166" i="10"/>
  <c r="L166" i="10"/>
  <c r="V165" i="10"/>
  <c r="U165" i="10"/>
  <c r="O165" i="10"/>
  <c r="N165" i="10"/>
  <c r="H165" i="10"/>
  <c r="G165" i="10"/>
  <c r="L165" i="10"/>
  <c r="V164" i="10"/>
  <c r="U164" i="10"/>
  <c r="O164" i="10"/>
  <c r="N164" i="10"/>
  <c r="H164" i="10"/>
  <c r="G164" i="10"/>
  <c r="L164" i="10"/>
  <c r="V163" i="10"/>
  <c r="U163" i="10"/>
  <c r="O163" i="10"/>
  <c r="N163" i="10"/>
  <c r="H163" i="10"/>
  <c r="G163" i="10"/>
  <c r="L163" i="10"/>
  <c r="V162" i="10"/>
  <c r="U162" i="10"/>
  <c r="O162" i="10"/>
  <c r="N162" i="10"/>
  <c r="H162" i="10"/>
  <c r="G162" i="10"/>
  <c r="L162" i="10"/>
  <c r="V161" i="10"/>
  <c r="U161" i="10"/>
  <c r="O161" i="10"/>
  <c r="N161" i="10"/>
  <c r="H161" i="10"/>
  <c r="G161" i="10"/>
  <c r="L161" i="10"/>
  <c r="V160" i="10"/>
  <c r="U160" i="10"/>
  <c r="O160" i="10"/>
  <c r="N160" i="10"/>
  <c r="H160" i="10"/>
  <c r="G160" i="10"/>
  <c r="L160" i="10"/>
  <c r="V159" i="10"/>
  <c r="U159" i="10"/>
  <c r="O159" i="10"/>
  <c r="N159" i="10"/>
  <c r="H159" i="10"/>
  <c r="G159" i="10"/>
  <c r="L159" i="10"/>
  <c r="V158" i="10"/>
  <c r="U158" i="10"/>
  <c r="O158" i="10"/>
  <c r="N158" i="10"/>
  <c r="H158" i="10"/>
  <c r="G158" i="10"/>
  <c r="L158" i="10"/>
  <c r="V157" i="10"/>
  <c r="U157" i="10"/>
  <c r="O157" i="10"/>
  <c r="N157" i="10"/>
  <c r="H157" i="10"/>
  <c r="G157" i="10"/>
  <c r="L157" i="10"/>
  <c r="V156" i="10"/>
  <c r="U156" i="10"/>
  <c r="O156" i="10"/>
  <c r="N156" i="10"/>
  <c r="H156" i="10"/>
  <c r="G156" i="10"/>
  <c r="L156" i="10"/>
  <c r="V155" i="10"/>
  <c r="U155" i="10"/>
  <c r="O155" i="10"/>
  <c r="N155" i="10"/>
  <c r="H155" i="10"/>
  <c r="G155" i="10"/>
  <c r="L155" i="10"/>
  <c r="V154" i="10"/>
  <c r="U154" i="10"/>
  <c r="O154" i="10"/>
  <c r="N154" i="10"/>
  <c r="H154" i="10"/>
  <c r="G154" i="10"/>
  <c r="L154" i="10"/>
  <c r="V120" i="10"/>
  <c r="U120" i="10"/>
  <c r="O120" i="10"/>
  <c r="N120" i="10"/>
  <c r="H120" i="10"/>
  <c r="G120" i="10"/>
  <c r="V119" i="10"/>
  <c r="U119" i="10"/>
  <c r="O119" i="10"/>
  <c r="N119" i="10"/>
  <c r="H119" i="10"/>
  <c r="G119" i="10"/>
  <c r="L14" i="10"/>
  <c r="K14" i="10"/>
  <c r="E14" i="10"/>
  <c r="L13" i="10"/>
  <c r="K13" i="10"/>
  <c r="E13" i="10"/>
  <c r="U12" i="10"/>
  <c r="N12" i="10"/>
  <c r="G12" i="10"/>
  <c r="U11" i="10"/>
  <c r="N11" i="10"/>
  <c r="G11" i="10"/>
  <c r="S10" i="10"/>
  <c r="R10" i="10"/>
  <c r="R8" i="10"/>
  <c r="L10" i="10"/>
  <c r="K10" i="10"/>
  <c r="E10" i="10"/>
  <c r="S9" i="10"/>
  <c r="S8" i="10"/>
  <c r="R9" i="10"/>
  <c r="L9" i="10"/>
  <c r="K9" i="10"/>
  <c r="E9" i="10"/>
  <c r="E8" i="10"/>
  <c r="T8" i="10"/>
  <c r="V8" i="10"/>
  <c r="N120" i="7"/>
  <c r="N12" i="7"/>
  <c r="N11" i="7"/>
  <c r="N13" i="7"/>
  <c r="N121" i="7"/>
  <c r="N15" i="7"/>
  <c r="N14" i="7"/>
  <c r="N122" i="7"/>
  <c r="N123" i="7"/>
  <c r="O8" i="10"/>
  <c r="T162" i="2"/>
  <c r="G163" i="2"/>
  <c r="T165" i="2"/>
  <c r="J165" i="2"/>
  <c r="AG11" i="9"/>
  <c r="S11" i="9"/>
  <c r="P60" i="2"/>
  <c r="Z11" i="9"/>
  <c r="L11" i="9"/>
  <c r="J60" i="2"/>
  <c r="A61" i="2"/>
  <c r="A62" i="2"/>
  <c r="A63" i="2"/>
  <c r="A64" i="2"/>
  <c r="A65" i="2"/>
  <c r="A66" i="2"/>
  <c r="A67" i="2"/>
  <c r="A60" i="2"/>
  <c r="AE306" i="9"/>
  <c r="AD306" i="9"/>
  <c r="AE305" i="9"/>
  <c r="AD305" i="9"/>
  <c r="AE304" i="9"/>
  <c r="AD304" i="9"/>
  <c r="AE303" i="9"/>
  <c r="AD303" i="9"/>
  <c r="AE302" i="9"/>
  <c r="AD302" i="9"/>
  <c r="AE301" i="9"/>
  <c r="AD301" i="9"/>
  <c r="AE300" i="9"/>
  <c r="AD300" i="9"/>
  <c r="AE299" i="9"/>
  <c r="AD299" i="9"/>
  <c r="AE298" i="9"/>
  <c r="AD298" i="9"/>
  <c r="AE297" i="9"/>
  <c r="AD297" i="9"/>
  <c r="AE296" i="9"/>
  <c r="AD296" i="9"/>
  <c r="AE295" i="9"/>
  <c r="AD295" i="9"/>
  <c r="AE294" i="9"/>
  <c r="AD294" i="9"/>
  <c r="AE293" i="9"/>
  <c r="AD293" i="9"/>
  <c r="AE292" i="9"/>
  <c r="AD292" i="9"/>
  <c r="AE291" i="9"/>
  <c r="AD291" i="9"/>
  <c r="AE290" i="9"/>
  <c r="AD290" i="9"/>
  <c r="AE289" i="9"/>
  <c r="AD289" i="9"/>
  <c r="AE288" i="9"/>
  <c r="AD288" i="9"/>
  <c r="AE287" i="9"/>
  <c r="AD287" i="9"/>
  <c r="AE286" i="9"/>
  <c r="AD286" i="9"/>
  <c r="AE285" i="9"/>
  <c r="AD285" i="9"/>
  <c r="AE284" i="9"/>
  <c r="AD284" i="9"/>
  <c r="AE283" i="9"/>
  <c r="AD283" i="9"/>
  <c r="AE282" i="9"/>
  <c r="AD282" i="9"/>
  <c r="AE281" i="9"/>
  <c r="AD281" i="9"/>
  <c r="AE280" i="9"/>
  <c r="AD280" i="9"/>
  <c r="AE279" i="9"/>
  <c r="AD279" i="9"/>
  <c r="AE278" i="9"/>
  <c r="AD278" i="9"/>
  <c r="AE277" i="9"/>
  <c r="AD277" i="9"/>
  <c r="AE276" i="9"/>
  <c r="AD276" i="9"/>
  <c r="AE275" i="9"/>
  <c r="AD275" i="9"/>
  <c r="AE274" i="9"/>
  <c r="AD274" i="9"/>
  <c r="AE273" i="9"/>
  <c r="AD273" i="9"/>
  <c r="AE272" i="9"/>
  <c r="AD272" i="9"/>
  <c r="AE271" i="9"/>
  <c r="AD271" i="9"/>
  <c r="AE270" i="9"/>
  <c r="AD270" i="9"/>
  <c r="AE269" i="9"/>
  <c r="AD269" i="9"/>
  <c r="AE268" i="9"/>
  <c r="AD268" i="9"/>
  <c r="AE267" i="9"/>
  <c r="AD267" i="9"/>
  <c r="AE266" i="9"/>
  <c r="AD266" i="9"/>
  <c r="AE265" i="9"/>
  <c r="AD265" i="9"/>
  <c r="AE264" i="9"/>
  <c r="AD264" i="9"/>
  <c r="AE263" i="9"/>
  <c r="AD263" i="9"/>
  <c r="AE262" i="9"/>
  <c r="AD262" i="9"/>
  <c r="AE261" i="9"/>
  <c r="AD261" i="9"/>
  <c r="AE260" i="9"/>
  <c r="AD260" i="9"/>
  <c r="AE259" i="9"/>
  <c r="AD259" i="9"/>
  <c r="AE258" i="9"/>
  <c r="AD258" i="9"/>
  <c r="AE257" i="9"/>
  <c r="AD257" i="9"/>
  <c r="AE256" i="9"/>
  <c r="AD256" i="9"/>
  <c r="AE255" i="9"/>
  <c r="AD255" i="9"/>
  <c r="AE254" i="9"/>
  <c r="AD254" i="9"/>
  <c r="AE253" i="9"/>
  <c r="AD253" i="9"/>
  <c r="AE252" i="9"/>
  <c r="AD252" i="9"/>
  <c r="AE251" i="9"/>
  <c r="AD251" i="9"/>
  <c r="AE250" i="9"/>
  <c r="AD250" i="9"/>
  <c r="AE249" i="9"/>
  <c r="AD249" i="9"/>
  <c r="AE248" i="9"/>
  <c r="AD248" i="9"/>
  <c r="AE247" i="9"/>
  <c r="AD247" i="9"/>
  <c r="AE246" i="9"/>
  <c r="AD246" i="9"/>
  <c r="AE245" i="9"/>
  <c r="AD245" i="9"/>
  <c r="AE244" i="9"/>
  <c r="AD244" i="9"/>
  <c r="AE243" i="9"/>
  <c r="AD243" i="9"/>
  <c r="AE242" i="9"/>
  <c r="AD242" i="9"/>
  <c r="AE241" i="9"/>
  <c r="AD241" i="9"/>
  <c r="AE240" i="9"/>
  <c r="AD240" i="9"/>
  <c r="AE239" i="9"/>
  <c r="AD239" i="9"/>
  <c r="AE238" i="9"/>
  <c r="AD238" i="9"/>
  <c r="AE237" i="9"/>
  <c r="AD237" i="9"/>
  <c r="AE236" i="9"/>
  <c r="AD236" i="9"/>
  <c r="AE235" i="9"/>
  <c r="AD235" i="9"/>
  <c r="AE234" i="9"/>
  <c r="AD234" i="9"/>
  <c r="AE233" i="9"/>
  <c r="AD233" i="9"/>
  <c r="AE232" i="9"/>
  <c r="AD232" i="9"/>
  <c r="AE231" i="9"/>
  <c r="AD231" i="9"/>
  <c r="AE230" i="9"/>
  <c r="AD230" i="9"/>
  <c r="AE229" i="9"/>
  <c r="AD229" i="9"/>
  <c r="AE228" i="9"/>
  <c r="AD228" i="9"/>
  <c r="AE227" i="9"/>
  <c r="AD227" i="9"/>
  <c r="AE226" i="9"/>
  <c r="AD226" i="9"/>
  <c r="AE225" i="9"/>
  <c r="AD225" i="9"/>
  <c r="AE224" i="9"/>
  <c r="AD224" i="9"/>
  <c r="AE223" i="9"/>
  <c r="AD223" i="9"/>
  <c r="AE222" i="9"/>
  <c r="AD222" i="9"/>
  <c r="AE221" i="9"/>
  <c r="AD221" i="9"/>
  <c r="AE220" i="9"/>
  <c r="AD220" i="9"/>
  <c r="AE219" i="9"/>
  <c r="AD219" i="9"/>
  <c r="AE218" i="9"/>
  <c r="AD218" i="9"/>
  <c r="AE217" i="9"/>
  <c r="AD217" i="9"/>
  <c r="AE216" i="9"/>
  <c r="AD216" i="9"/>
  <c r="AE215" i="9"/>
  <c r="AD215" i="9"/>
  <c r="AE214" i="9"/>
  <c r="AD214" i="9"/>
  <c r="AE213" i="9"/>
  <c r="AD213" i="9"/>
  <c r="AE212" i="9"/>
  <c r="AD212" i="9"/>
  <c r="AE211" i="9"/>
  <c r="AD211" i="9"/>
  <c r="AE210" i="9"/>
  <c r="AD210" i="9"/>
  <c r="AE209" i="9"/>
  <c r="AD209" i="9"/>
  <c r="AE208" i="9"/>
  <c r="AD208" i="9"/>
  <c r="AE207" i="9"/>
  <c r="AD207" i="9"/>
  <c r="AE206" i="9"/>
  <c r="AD206" i="9"/>
  <c r="AE205" i="9"/>
  <c r="AD205" i="9"/>
  <c r="AE204" i="9"/>
  <c r="AD204" i="9"/>
  <c r="AE203" i="9"/>
  <c r="AD203" i="9"/>
  <c r="AE202" i="9"/>
  <c r="AD202" i="9"/>
  <c r="AE201" i="9"/>
  <c r="AD201" i="9"/>
  <c r="AE200" i="9"/>
  <c r="AD200" i="9"/>
  <c r="AE199" i="9"/>
  <c r="AD199" i="9"/>
  <c r="AE198" i="9"/>
  <c r="AD198" i="9"/>
  <c r="AE197" i="9"/>
  <c r="AD197" i="9"/>
  <c r="AE196" i="9"/>
  <c r="AD196" i="9"/>
  <c r="AE195" i="9"/>
  <c r="AD195" i="9"/>
  <c r="AE194" i="9"/>
  <c r="AD194" i="9"/>
  <c r="AE193" i="9"/>
  <c r="AD193" i="9"/>
  <c r="AE192" i="9"/>
  <c r="AD192" i="9"/>
  <c r="AE191" i="9"/>
  <c r="AD191" i="9"/>
  <c r="AE190" i="9"/>
  <c r="AD190" i="9"/>
  <c r="AE189" i="9"/>
  <c r="AD189" i="9"/>
  <c r="AE188" i="9"/>
  <c r="AD188" i="9"/>
  <c r="AE187" i="9"/>
  <c r="AD187" i="9"/>
  <c r="AE186" i="9"/>
  <c r="AD186" i="9"/>
  <c r="AE185" i="9"/>
  <c r="AD185" i="9"/>
  <c r="AE184" i="9"/>
  <c r="AD184" i="9"/>
  <c r="AE183" i="9"/>
  <c r="AD183" i="9"/>
  <c r="AE182" i="9"/>
  <c r="AD182" i="9"/>
  <c r="AE181" i="9"/>
  <c r="AD181" i="9"/>
  <c r="AE180" i="9"/>
  <c r="AD180" i="9"/>
  <c r="AE179" i="9"/>
  <c r="AD179" i="9"/>
  <c r="AE178" i="9"/>
  <c r="AD178" i="9"/>
  <c r="AE177" i="9"/>
  <c r="AD177" i="9"/>
  <c r="AE176" i="9"/>
  <c r="AD176" i="9"/>
  <c r="AE175" i="9"/>
  <c r="AD175" i="9"/>
  <c r="AE174" i="9"/>
  <c r="AD174" i="9"/>
  <c r="AE173" i="9"/>
  <c r="AD173" i="9"/>
  <c r="AE172" i="9"/>
  <c r="AD172" i="9"/>
  <c r="AE171" i="9"/>
  <c r="AD171" i="9"/>
  <c r="AE170" i="9"/>
  <c r="AD170" i="9"/>
  <c r="AE169" i="9"/>
  <c r="AD169" i="9"/>
  <c r="AE168" i="9"/>
  <c r="AD168" i="9"/>
  <c r="AE167" i="9"/>
  <c r="AD167" i="9"/>
  <c r="AE166" i="9"/>
  <c r="AD166" i="9"/>
  <c r="AE165" i="9"/>
  <c r="AD165" i="9"/>
  <c r="AE164" i="9"/>
  <c r="AD164" i="9"/>
  <c r="AE163" i="9"/>
  <c r="AD163" i="9"/>
  <c r="AE162" i="9"/>
  <c r="AD162" i="9"/>
  <c r="AE161" i="9"/>
  <c r="AD161" i="9"/>
  <c r="AE160" i="9"/>
  <c r="AD160" i="9"/>
  <c r="AE159" i="9"/>
  <c r="AD159" i="9"/>
  <c r="AE158" i="9"/>
  <c r="AD158" i="9"/>
  <c r="AE157" i="9"/>
  <c r="AD157" i="9"/>
  <c r="AE156" i="9"/>
  <c r="AD156" i="9"/>
  <c r="AE155" i="9"/>
  <c r="AD155" i="9"/>
  <c r="AE154" i="9"/>
  <c r="AD154" i="9"/>
  <c r="AE153" i="9"/>
  <c r="AD153" i="9"/>
  <c r="AE152" i="9"/>
  <c r="AD152" i="9"/>
  <c r="AE151" i="9"/>
  <c r="AD151" i="9"/>
  <c r="AE150" i="9"/>
  <c r="AD150" i="9"/>
  <c r="AE149" i="9"/>
  <c r="AD149" i="9"/>
  <c r="AE148" i="9"/>
  <c r="AD148" i="9"/>
  <c r="AE147" i="9"/>
  <c r="AD147" i="9"/>
  <c r="AE146" i="9"/>
  <c r="AD146" i="9"/>
  <c r="AE145" i="9"/>
  <c r="AD145" i="9"/>
  <c r="AE144" i="9"/>
  <c r="AD144" i="9"/>
  <c r="AE143" i="9"/>
  <c r="AD143" i="9"/>
  <c r="AE142" i="9"/>
  <c r="AD142" i="9"/>
  <c r="AE141" i="9"/>
  <c r="AD141" i="9"/>
  <c r="AE140" i="9"/>
  <c r="AD140" i="9"/>
  <c r="AE139" i="9"/>
  <c r="AD139" i="9"/>
  <c r="AE138" i="9"/>
  <c r="AD138" i="9"/>
  <c r="AE137" i="9"/>
  <c r="AD137" i="9"/>
  <c r="AE136" i="9"/>
  <c r="AD136" i="9"/>
  <c r="AE135" i="9"/>
  <c r="AD135" i="9"/>
  <c r="AE134" i="9"/>
  <c r="AD134" i="9"/>
  <c r="AE133" i="9"/>
  <c r="AD133" i="9"/>
  <c r="AE132" i="9"/>
  <c r="AD132" i="9"/>
  <c r="AE131" i="9"/>
  <c r="AD131" i="9"/>
  <c r="AE130" i="9"/>
  <c r="AD130" i="9"/>
  <c r="AE129" i="9"/>
  <c r="AD129" i="9"/>
  <c r="AE128" i="9"/>
  <c r="AD128" i="9"/>
  <c r="AE127" i="9"/>
  <c r="AD127" i="9"/>
  <c r="AE126" i="9"/>
  <c r="AD126" i="9"/>
  <c r="AE125" i="9"/>
  <c r="AD125" i="9"/>
  <c r="AE124" i="9"/>
  <c r="AD124" i="9"/>
  <c r="AE123" i="9"/>
  <c r="AD123" i="9"/>
  <c r="AE122" i="9"/>
  <c r="AD122" i="9"/>
  <c r="AE121" i="9"/>
  <c r="AD121" i="9"/>
  <c r="AE120" i="9"/>
  <c r="AD120" i="9"/>
  <c r="AE119" i="9"/>
  <c r="AD119" i="9"/>
  <c r="AE118" i="9"/>
  <c r="AD118" i="9"/>
  <c r="AE117" i="9"/>
  <c r="AD117" i="9"/>
  <c r="AE116" i="9"/>
  <c r="AD116" i="9"/>
  <c r="AE115" i="9"/>
  <c r="AD115" i="9"/>
  <c r="AE114" i="9"/>
  <c r="AD114" i="9"/>
  <c r="AE113" i="9"/>
  <c r="AD113" i="9"/>
  <c r="AE112" i="9"/>
  <c r="AD112" i="9"/>
  <c r="AE111" i="9"/>
  <c r="AD111" i="9"/>
  <c r="AE110" i="9"/>
  <c r="AD110" i="9"/>
  <c r="AE109" i="9"/>
  <c r="AD109" i="9"/>
  <c r="AE108" i="9"/>
  <c r="AD108" i="9"/>
  <c r="AE107" i="9"/>
  <c r="AD107" i="9"/>
  <c r="AE106" i="9"/>
  <c r="AD106" i="9"/>
  <c r="AE105" i="9"/>
  <c r="AD105" i="9"/>
  <c r="AE104" i="9"/>
  <c r="AD104" i="9"/>
  <c r="AE103" i="9"/>
  <c r="AD103" i="9"/>
  <c r="AE102" i="9"/>
  <c r="AD102" i="9"/>
  <c r="AE101" i="9"/>
  <c r="AD101" i="9"/>
  <c r="AE100" i="9"/>
  <c r="AD100" i="9"/>
  <c r="AE99" i="9"/>
  <c r="AD99" i="9"/>
  <c r="AE98" i="9"/>
  <c r="AD98" i="9"/>
  <c r="AE97" i="9"/>
  <c r="AD97" i="9"/>
  <c r="AE96" i="9"/>
  <c r="AD96" i="9"/>
  <c r="AE95" i="9"/>
  <c r="AD95" i="9"/>
  <c r="AE94" i="9"/>
  <c r="AD94" i="9"/>
  <c r="AE93" i="9"/>
  <c r="AD93" i="9"/>
  <c r="AE92" i="9"/>
  <c r="AD92" i="9"/>
  <c r="AE91" i="9"/>
  <c r="AD91" i="9"/>
  <c r="AE90" i="9"/>
  <c r="AD90" i="9"/>
  <c r="AE89" i="9"/>
  <c r="AD89" i="9"/>
  <c r="AE88" i="9"/>
  <c r="AD88" i="9"/>
  <c r="AE87" i="9"/>
  <c r="AD87" i="9"/>
  <c r="AE86" i="9"/>
  <c r="AD86" i="9"/>
  <c r="AE85" i="9"/>
  <c r="AD85" i="9"/>
  <c r="AE84" i="9"/>
  <c r="AD84" i="9"/>
  <c r="AE83" i="9"/>
  <c r="AD83" i="9"/>
  <c r="AE82" i="9"/>
  <c r="AD82" i="9"/>
  <c r="AE81" i="9"/>
  <c r="AD81" i="9"/>
  <c r="AE80" i="9"/>
  <c r="AD80" i="9"/>
  <c r="AE79" i="9"/>
  <c r="AD79" i="9"/>
  <c r="AE78" i="9"/>
  <c r="AD78" i="9"/>
  <c r="AE77" i="9"/>
  <c r="AD77" i="9"/>
  <c r="AE76" i="9"/>
  <c r="AD76" i="9"/>
  <c r="AE75" i="9"/>
  <c r="AD75" i="9"/>
  <c r="AE74" i="9"/>
  <c r="AD74" i="9"/>
  <c r="AE73" i="9"/>
  <c r="AD73" i="9"/>
  <c r="AE72" i="9"/>
  <c r="AD72" i="9"/>
  <c r="AE71" i="9"/>
  <c r="AD71" i="9"/>
  <c r="AE70" i="9"/>
  <c r="AD70" i="9"/>
  <c r="AE69" i="9"/>
  <c r="AD69" i="9"/>
  <c r="AE68" i="9"/>
  <c r="AD68" i="9"/>
  <c r="AE67" i="9"/>
  <c r="AD67" i="9"/>
  <c r="AE66" i="9"/>
  <c r="AD66" i="9"/>
  <c r="AE65" i="9"/>
  <c r="AD65" i="9"/>
  <c r="AE64" i="9"/>
  <c r="AD64" i="9"/>
  <c r="AE63" i="9"/>
  <c r="AD63" i="9"/>
  <c r="AE62" i="9"/>
  <c r="AD62" i="9"/>
  <c r="AG61" i="9"/>
  <c r="AE61" i="9"/>
  <c r="AD61" i="9"/>
  <c r="AG60" i="9"/>
  <c r="AE60" i="9"/>
  <c r="AD60" i="9"/>
  <c r="AG59" i="9"/>
  <c r="AE59" i="9"/>
  <c r="AD59" i="9"/>
  <c r="AG58" i="9"/>
  <c r="AE58" i="9"/>
  <c r="AD58" i="9"/>
  <c r="AG57" i="9"/>
  <c r="AE57" i="9"/>
  <c r="AD57" i="9"/>
  <c r="AG56" i="9"/>
  <c r="AE56" i="9"/>
  <c r="AD56" i="9"/>
  <c r="AG55" i="9"/>
  <c r="AE55" i="9"/>
  <c r="AD55" i="9"/>
  <c r="AG54" i="9"/>
  <c r="AE54" i="9"/>
  <c r="AD54" i="9"/>
  <c r="AG53" i="9"/>
  <c r="AE53" i="9"/>
  <c r="AD53" i="9"/>
  <c r="AG52" i="9"/>
  <c r="AE52" i="9"/>
  <c r="AD52" i="9"/>
  <c r="AG51" i="9"/>
  <c r="AE51" i="9"/>
  <c r="AD51" i="9"/>
  <c r="AG50" i="9"/>
  <c r="AE50" i="9"/>
  <c r="AD50" i="9"/>
  <c r="AG49" i="9"/>
  <c r="AG48" i="9"/>
  <c r="AG47" i="9"/>
  <c r="AG46" i="9"/>
  <c r="AG45" i="9"/>
  <c r="AG44" i="9"/>
  <c r="AG43" i="9"/>
  <c r="AG42" i="9"/>
  <c r="AG41" i="9"/>
  <c r="AG40" i="9"/>
  <c r="AG39" i="9"/>
  <c r="AG38" i="9"/>
  <c r="AG37" i="9"/>
  <c r="AG36" i="9"/>
  <c r="AG35" i="9"/>
  <c r="AG34" i="9"/>
  <c r="AG33" i="9"/>
  <c r="AG32" i="9"/>
  <c r="AG31" i="9"/>
  <c r="AG30" i="9"/>
  <c r="AG29" i="9"/>
  <c r="AG28" i="9"/>
  <c r="AG27" i="9"/>
  <c r="AG26" i="9"/>
  <c r="AG25" i="9"/>
  <c r="AG24" i="9"/>
  <c r="AG23" i="9"/>
  <c r="AG22" i="9"/>
  <c r="AG21" i="9"/>
  <c r="AG20" i="9"/>
  <c r="AG19" i="9"/>
  <c r="AG18" i="9"/>
  <c r="AE18" i="9"/>
  <c r="AD18" i="9"/>
  <c r="AG17" i="9"/>
  <c r="AE17" i="9"/>
  <c r="AD17" i="9"/>
  <c r="AG16" i="9"/>
  <c r="AE16" i="9"/>
  <c r="AD16" i="9"/>
  <c r="AG15" i="9"/>
  <c r="AE15" i="9"/>
  <c r="AD15" i="9"/>
  <c r="AG14" i="9"/>
  <c r="AE14" i="9"/>
  <c r="AD14" i="9"/>
  <c r="AG13" i="9"/>
  <c r="AE13" i="9"/>
  <c r="AD13" i="9"/>
  <c r="AG12" i="9"/>
  <c r="AE12" i="9"/>
  <c r="AD12" i="9"/>
  <c r="AE11" i="9"/>
  <c r="AD11" i="9"/>
  <c r="AD10" i="9"/>
  <c r="AD9" i="9"/>
  <c r="AF8" i="9"/>
  <c r="AG8" i="9"/>
  <c r="P69" i="2"/>
  <c r="AC8" i="9"/>
  <c r="AB8" i="9"/>
  <c r="AA8" i="9"/>
  <c r="P63" i="2"/>
  <c r="P65" i="2"/>
  <c r="P67" i="2"/>
  <c r="S41" i="9"/>
  <c r="S42" i="9"/>
  <c r="S43" i="9"/>
  <c r="S44" i="9"/>
  <c r="S45" i="9"/>
  <c r="S46" i="9"/>
  <c r="S47" i="9"/>
  <c r="S48" i="9"/>
  <c r="S49" i="9"/>
  <c r="S50" i="9"/>
  <c r="S51" i="9"/>
  <c r="S52" i="9"/>
  <c r="S53" i="9"/>
  <c r="S54" i="9"/>
  <c r="S55" i="9"/>
  <c r="S56" i="9"/>
  <c r="S57" i="9"/>
  <c r="S58" i="9"/>
  <c r="S59" i="9"/>
  <c r="S60" i="9"/>
  <c r="S61" i="9"/>
  <c r="N61" i="2"/>
  <c r="N63" i="2"/>
  <c r="Q11" i="9"/>
  <c r="N60" i="2"/>
  <c r="L65" i="2"/>
  <c r="P11" i="9"/>
  <c r="L60" i="2"/>
  <c r="O8" i="9"/>
  <c r="P61" i="2"/>
  <c r="R8" i="9"/>
  <c r="S8" i="9"/>
  <c r="P68" i="2"/>
  <c r="P10" i="9"/>
  <c r="P9" i="9"/>
  <c r="N8" i="9"/>
  <c r="M8" i="9"/>
  <c r="F8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5" i="9"/>
  <c r="Z56" i="9"/>
  <c r="Z57" i="9"/>
  <c r="Z58" i="9"/>
  <c r="Z59" i="9"/>
  <c r="Z60" i="9"/>
  <c r="Z61" i="9"/>
  <c r="J63" i="2"/>
  <c r="J64" i="2"/>
  <c r="J66" i="2"/>
  <c r="J67" i="2"/>
  <c r="L9" i="9"/>
  <c r="Y8" i="9"/>
  <c r="Z8" i="9"/>
  <c r="J69" i="2"/>
  <c r="G8" i="9"/>
  <c r="T8" i="9"/>
  <c r="X306" i="9"/>
  <c r="W306" i="9"/>
  <c r="J306" i="9"/>
  <c r="I306" i="9"/>
  <c r="X305" i="9"/>
  <c r="W305" i="9"/>
  <c r="J305" i="9"/>
  <c r="I305" i="9"/>
  <c r="X304" i="9"/>
  <c r="W304" i="9"/>
  <c r="J304" i="9"/>
  <c r="I304" i="9"/>
  <c r="X303" i="9"/>
  <c r="W303" i="9"/>
  <c r="J303" i="9"/>
  <c r="I303" i="9"/>
  <c r="X302" i="9"/>
  <c r="W302" i="9"/>
  <c r="J302" i="9"/>
  <c r="I302" i="9"/>
  <c r="X301" i="9"/>
  <c r="W301" i="9"/>
  <c r="J301" i="9"/>
  <c r="I301" i="9"/>
  <c r="X300" i="9"/>
  <c r="W300" i="9"/>
  <c r="J300" i="9"/>
  <c r="I300" i="9"/>
  <c r="X299" i="9"/>
  <c r="W299" i="9"/>
  <c r="J299" i="9"/>
  <c r="I299" i="9"/>
  <c r="X298" i="9"/>
  <c r="W298" i="9"/>
  <c r="J298" i="9"/>
  <c r="I298" i="9"/>
  <c r="X297" i="9"/>
  <c r="W297" i="9"/>
  <c r="J297" i="9"/>
  <c r="I297" i="9"/>
  <c r="X296" i="9"/>
  <c r="W296" i="9"/>
  <c r="J296" i="9"/>
  <c r="I296" i="9"/>
  <c r="X295" i="9"/>
  <c r="W295" i="9"/>
  <c r="J295" i="9"/>
  <c r="I295" i="9"/>
  <c r="X294" i="9"/>
  <c r="W294" i="9"/>
  <c r="J294" i="9"/>
  <c r="I294" i="9"/>
  <c r="X293" i="9"/>
  <c r="W293" i="9"/>
  <c r="J293" i="9"/>
  <c r="I293" i="9"/>
  <c r="X292" i="9"/>
  <c r="W292" i="9"/>
  <c r="J292" i="9"/>
  <c r="I292" i="9"/>
  <c r="X291" i="9"/>
  <c r="W291" i="9"/>
  <c r="J291" i="9"/>
  <c r="I291" i="9"/>
  <c r="X290" i="9"/>
  <c r="W290" i="9"/>
  <c r="J290" i="9"/>
  <c r="I290" i="9"/>
  <c r="X289" i="9"/>
  <c r="W289" i="9"/>
  <c r="J289" i="9"/>
  <c r="I289" i="9"/>
  <c r="X288" i="9"/>
  <c r="W288" i="9"/>
  <c r="J288" i="9"/>
  <c r="I288" i="9"/>
  <c r="X287" i="9"/>
  <c r="W287" i="9"/>
  <c r="J287" i="9"/>
  <c r="I287" i="9"/>
  <c r="X286" i="9"/>
  <c r="W286" i="9"/>
  <c r="J286" i="9"/>
  <c r="I286" i="9"/>
  <c r="X285" i="9"/>
  <c r="W285" i="9"/>
  <c r="J285" i="9"/>
  <c r="I285" i="9"/>
  <c r="X284" i="9"/>
  <c r="W284" i="9"/>
  <c r="J284" i="9"/>
  <c r="I284" i="9"/>
  <c r="X283" i="9"/>
  <c r="W283" i="9"/>
  <c r="J283" i="9"/>
  <c r="I283" i="9"/>
  <c r="X282" i="9"/>
  <c r="W282" i="9"/>
  <c r="J282" i="9"/>
  <c r="I282" i="9"/>
  <c r="X281" i="9"/>
  <c r="W281" i="9"/>
  <c r="J281" i="9"/>
  <c r="I281" i="9"/>
  <c r="X280" i="9"/>
  <c r="W280" i="9"/>
  <c r="J280" i="9"/>
  <c r="I280" i="9"/>
  <c r="X279" i="9"/>
  <c r="W279" i="9"/>
  <c r="J279" i="9"/>
  <c r="I279" i="9"/>
  <c r="X278" i="9"/>
  <c r="W278" i="9"/>
  <c r="J278" i="9"/>
  <c r="I278" i="9"/>
  <c r="X277" i="9"/>
  <c r="W277" i="9"/>
  <c r="J277" i="9"/>
  <c r="I277" i="9"/>
  <c r="X276" i="9"/>
  <c r="W276" i="9"/>
  <c r="J276" i="9"/>
  <c r="I276" i="9"/>
  <c r="X275" i="9"/>
  <c r="W275" i="9"/>
  <c r="J275" i="9"/>
  <c r="I275" i="9"/>
  <c r="X274" i="9"/>
  <c r="W274" i="9"/>
  <c r="J274" i="9"/>
  <c r="I274" i="9"/>
  <c r="X273" i="9"/>
  <c r="W273" i="9"/>
  <c r="J273" i="9"/>
  <c r="I273" i="9"/>
  <c r="X272" i="9"/>
  <c r="W272" i="9"/>
  <c r="J272" i="9"/>
  <c r="I272" i="9"/>
  <c r="X271" i="9"/>
  <c r="W271" i="9"/>
  <c r="J271" i="9"/>
  <c r="I271" i="9"/>
  <c r="X270" i="9"/>
  <c r="W270" i="9"/>
  <c r="J270" i="9"/>
  <c r="I270" i="9"/>
  <c r="X269" i="9"/>
  <c r="W269" i="9"/>
  <c r="J269" i="9"/>
  <c r="I269" i="9"/>
  <c r="X268" i="9"/>
  <c r="W268" i="9"/>
  <c r="J268" i="9"/>
  <c r="I268" i="9"/>
  <c r="X267" i="9"/>
  <c r="W267" i="9"/>
  <c r="J267" i="9"/>
  <c r="I267" i="9"/>
  <c r="X266" i="9"/>
  <c r="W266" i="9"/>
  <c r="J266" i="9"/>
  <c r="I266" i="9"/>
  <c r="X265" i="9"/>
  <c r="W265" i="9"/>
  <c r="J265" i="9"/>
  <c r="I265" i="9"/>
  <c r="X264" i="9"/>
  <c r="W264" i="9"/>
  <c r="J264" i="9"/>
  <c r="I264" i="9"/>
  <c r="X263" i="9"/>
  <c r="W263" i="9"/>
  <c r="J263" i="9"/>
  <c r="I263" i="9"/>
  <c r="X262" i="9"/>
  <c r="W262" i="9"/>
  <c r="J262" i="9"/>
  <c r="I262" i="9"/>
  <c r="X261" i="9"/>
  <c r="W261" i="9"/>
  <c r="J261" i="9"/>
  <c r="I261" i="9"/>
  <c r="X260" i="9"/>
  <c r="W260" i="9"/>
  <c r="J260" i="9"/>
  <c r="I260" i="9"/>
  <c r="X259" i="9"/>
  <c r="W259" i="9"/>
  <c r="J259" i="9"/>
  <c r="I259" i="9"/>
  <c r="X258" i="9"/>
  <c r="W258" i="9"/>
  <c r="J258" i="9"/>
  <c r="I258" i="9"/>
  <c r="X257" i="9"/>
  <c r="W257" i="9"/>
  <c r="J257" i="9"/>
  <c r="I257" i="9"/>
  <c r="X256" i="9"/>
  <c r="W256" i="9"/>
  <c r="J256" i="9"/>
  <c r="I256" i="9"/>
  <c r="X255" i="9"/>
  <c r="W255" i="9"/>
  <c r="J255" i="9"/>
  <c r="I255" i="9"/>
  <c r="X254" i="9"/>
  <c r="W254" i="9"/>
  <c r="J254" i="9"/>
  <c r="I254" i="9"/>
  <c r="X253" i="9"/>
  <c r="W253" i="9"/>
  <c r="J253" i="9"/>
  <c r="I253" i="9"/>
  <c r="X252" i="9"/>
  <c r="W252" i="9"/>
  <c r="J252" i="9"/>
  <c r="I252" i="9"/>
  <c r="X251" i="9"/>
  <c r="W251" i="9"/>
  <c r="J251" i="9"/>
  <c r="I251" i="9"/>
  <c r="X250" i="9"/>
  <c r="W250" i="9"/>
  <c r="J250" i="9"/>
  <c r="I250" i="9"/>
  <c r="X249" i="9"/>
  <c r="W249" i="9"/>
  <c r="J249" i="9"/>
  <c r="I249" i="9"/>
  <c r="X248" i="9"/>
  <c r="W248" i="9"/>
  <c r="J248" i="9"/>
  <c r="I248" i="9"/>
  <c r="X247" i="9"/>
  <c r="W247" i="9"/>
  <c r="J247" i="9"/>
  <c r="I247" i="9"/>
  <c r="X246" i="9"/>
  <c r="W246" i="9"/>
  <c r="J246" i="9"/>
  <c r="I246" i="9"/>
  <c r="X245" i="9"/>
  <c r="W245" i="9"/>
  <c r="J245" i="9"/>
  <c r="I245" i="9"/>
  <c r="X244" i="9"/>
  <c r="W244" i="9"/>
  <c r="J244" i="9"/>
  <c r="I244" i="9"/>
  <c r="X243" i="9"/>
  <c r="W243" i="9"/>
  <c r="J243" i="9"/>
  <c r="I243" i="9"/>
  <c r="X242" i="9"/>
  <c r="W242" i="9"/>
  <c r="J242" i="9"/>
  <c r="I242" i="9"/>
  <c r="X241" i="9"/>
  <c r="W241" i="9"/>
  <c r="J241" i="9"/>
  <c r="I241" i="9"/>
  <c r="X240" i="9"/>
  <c r="W240" i="9"/>
  <c r="J240" i="9"/>
  <c r="I240" i="9"/>
  <c r="X239" i="9"/>
  <c r="W239" i="9"/>
  <c r="J239" i="9"/>
  <c r="I239" i="9"/>
  <c r="X238" i="9"/>
  <c r="W238" i="9"/>
  <c r="J238" i="9"/>
  <c r="I238" i="9"/>
  <c r="X237" i="9"/>
  <c r="W237" i="9"/>
  <c r="J237" i="9"/>
  <c r="I237" i="9"/>
  <c r="X236" i="9"/>
  <c r="W236" i="9"/>
  <c r="J236" i="9"/>
  <c r="I236" i="9"/>
  <c r="X235" i="9"/>
  <c r="W235" i="9"/>
  <c r="J235" i="9"/>
  <c r="I235" i="9"/>
  <c r="X234" i="9"/>
  <c r="W234" i="9"/>
  <c r="J234" i="9"/>
  <c r="I234" i="9"/>
  <c r="X233" i="9"/>
  <c r="W233" i="9"/>
  <c r="J233" i="9"/>
  <c r="I233" i="9"/>
  <c r="X232" i="9"/>
  <c r="W232" i="9"/>
  <c r="J232" i="9"/>
  <c r="I232" i="9"/>
  <c r="X231" i="9"/>
  <c r="W231" i="9"/>
  <c r="J231" i="9"/>
  <c r="I231" i="9"/>
  <c r="X230" i="9"/>
  <c r="W230" i="9"/>
  <c r="J230" i="9"/>
  <c r="I230" i="9"/>
  <c r="X229" i="9"/>
  <c r="W229" i="9"/>
  <c r="J229" i="9"/>
  <c r="I229" i="9"/>
  <c r="X228" i="9"/>
  <c r="W228" i="9"/>
  <c r="J228" i="9"/>
  <c r="I228" i="9"/>
  <c r="X227" i="9"/>
  <c r="W227" i="9"/>
  <c r="J227" i="9"/>
  <c r="I227" i="9"/>
  <c r="X226" i="9"/>
  <c r="W226" i="9"/>
  <c r="J226" i="9"/>
  <c r="I226" i="9"/>
  <c r="X225" i="9"/>
  <c r="W225" i="9"/>
  <c r="J225" i="9"/>
  <c r="I225" i="9"/>
  <c r="X224" i="9"/>
  <c r="W224" i="9"/>
  <c r="J224" i="9"/>
  <c r="I224" i="9"/>
  <c r="X223" i="9"/>
  <c r="W223" i="9"/>
  <c r="J223" i="9"/>
  <c r="I223" i="9"/>
  <c r="X222" i="9"/>
  <c r="W222" i="9"/>
  <c r="J222" i="9"/>
  <c r="I222" i="9"/>
  <c r="X221" i="9"/>
  <c r="W221" i="9"/>
  <c r="J221" i="9"/>
  <c r="I221" i="9"/>
  <c r="X220" i="9"/>
  <c r="W220" i="9"/>
  <c r="J220" i="9"/>
  <c r="I220" i="9"/>
  <c r="X219" i="9"/>
  <c r="W219" i="9"/>
  <c r="J219" i="9"/>
  <c r="I219" i="9"/>
  <c r="X218" i="9"/>
  <c r="W218" i="9"/>
  <c r="J218" i="9"/>
  <c r="I218" i="9"/>
  <c r="X217" i="9"/>
  <c r="W217" i="9"/>
  <c r="J217" i="9"/>
  <c r="I217" i="9"/>
  <c r="X216" i="9"/>
  <c r="W216" i="9"/>
  <c r="J216" i="9"/>
  <c r="I216" i="9"/>
  <c r="X215" i="9"/>
  <c r="W215" i="9"/>
  <c r="J215" i="9"/>
  <c r="I215" i="9"/>
  <c r="X214" i="9"/>
  <c r="W214" i="9"/>
  <c r="J214" i="9"/>
  <c r="I214" i="9"/>
  <c r="X213" i="9"/>
  <c r="W213" i="9"/>
  <c r="J213" i="9"/>
  <c r="I213" i="9"/>
  <c r="X212" i="9"/>
  <c r="W212" i="9"/>
  <c r="J212" i="9"/>
  <c r="I212" i="9"/>
  <c r="X211" i="9"/>
  <c r="W211" i="9"/>
  <c r="J211" i="9"/>
  <c r="I211" i="9"/>
  <c r="X210" i="9"/>
  <c r="W210" i="9"/>
  <c r="J210" i="9"/>
  <c r="I210" i="9"/>
  <c r="X209" i="9"/>
  <c r="W209" i="9"/>
  <c r="J209" i="9"/>
  <c r="I209" i="9"/>
  <c r="X208" i="9"/>
  <c r="W208" i="9"/>
  <c r="J208" i="9"/>
  <c r="I208" i="9"/>
  <c r="X207" i="9"/>
  <c r="W207" i="9"/>
  <c r="J207" i="9"/>
  <c r="I207" i="9"/>
  <c r="X206" i="9"/>
  <c r="W206" i="9"/>
  <c r="J206" i="9"/>
  <c r="I206" i="9"/>
  <c r="X205" i="9"/>
  <c r="W205" i="9"/>
  <c r="J205" i="9"/>
  <c r="I205" i="9"/>
  <c r="X204" i="9"/>
  <c r="W204" i="9"/>
  <c r="J204" i="9"/>
  <c r="I204" i="9"/>
  <c r="X203" i="9"/>
  <c r="W203" i="9"/>
  <c r="J203" i="9"/>
  <c r="I203" i="9"/>
  <c r="X202" i="9"/>
  <c r="W202" i="9"/>
  <c r="J202" i="9"/>
  <c r="I202" i="9"/>
  <c r="X201" i="9"/>
  <c r="W201" i="9"/>
  <c r="J201" i="9"/>
  <c r="I201" i="9"/>
  <c r="X200" i="9"/>
  <c r="W200" i="9"/>
  <c r="J200" i="9"/>
  <c r="I200" i="9"/>
  <c r="X199" i="9"/>
  <c r="W199" i="9"/>
  <c r="J199" i="9"/>
  <c r="I199" i="9"/>
  <c r="X198" i="9"/>
  <c r="W198" i="9"/>
  <c r="J198" i="9"/>
  <c r="I198" i="9"/>
  <c r="X197" i="9"/>
  <c r="W197" i="9"/>
  <c r="J197" i="9"/>
  <c r="I197" i="9"/>
  <c r="X196" i="9"/>
  <c r="W196" i="9"/>
  <c r="J196" i="9"/>
  <c r="I196" i="9"/>
  <c r="X195" i="9"/>
  <c r="W195" i="9"/>
  <c r="J195" i="9"/>
  <c r="I195" i="9"/>
  <c r="X194" i="9"/>
  <c r="W194" i="9"/>
  <c r="J194" i="9"/>
  <c r="I194" i="9"/>
  <c r="X193" i="9"/>
  <c r="W193" i="9"/>
  <c r="J193" i="9"/>
  <c r="I193" i="9"/>
  <c r="X192" i="9"/>
  <c r="W192" i="9"/>
  <c r="J192" i="9"/>
  <c r="I192" i="9"/>
  <c r="X191" i="9"/>
  <c r="W191" i="9"/>
  <c r="J191" i="9"/>
  <c r="I191" i="9"/>
  <c r="X190" i="9"/>
  <c r="W190" i="9"/>
  <c r="J190" i="9"/>
  <c r="I190" i="9"/>
  <c r="X189" i="9"/>
  <c r="W189" i="9"/>
  <c r="J189" i="9"/>
  <c r="I189" i="9"/>
  <c r="X188" i="9"/>
  <c r="W188" i="9"/>
  <c r="J188" i="9"/>
  <c r="I188" i="9"/>
  <c r="X187" i="9"/>
  <c r="W187" i="9"/>
  <c r="J187" i="9"/>
  <c r="I187" i="9"/>
  <c r="X186" i="9"/>
  <c r="W186" i="9"/>
  <c r="J186" i="9"/>
  <c r="I186" i="9"/>
  <c r="X185" i="9"/>
  <c r="W185" i="9"/>
  <c r="J185" i="9"/>
  <c r="I185" i="9"/>
  <c r="X184" i="9"/>
  <c r="W184" i="9"/>
  <c r="J184" i="9"/>
  <c r="I184" i="9"/>
  <c r="X183" i="9"/>
  <c r="W183" i="9"/>
  <c r="J183" i="9"/>
  <c r="I183" i="9"/>
  <c r="X182" i="9"/>
  <c r="W182" i="9"/>
  <c r="J182" i="9"/>
  <c r="I182" i="9"/>
  <c r="X181" i="9"/>
  <c r="W181" i="9"/>
  <c r="J181" i="9"/>
  <c r="I181" i="9"/>
  <c r="X180" i="9"/>
  <c r="W180" i="9"/>
  <c r="J180" i="9"/>
  <c r="I180" i="9"/>
  <c r="X179" i="9"/>
  <c r="W179" i="9"/>
  <c r="J179" i="9"/>
  <c r="I179" i="9"/>
  <c r="X178" i="9"/>
  <c r="W178" i="9"/>
  <c r="J178" i="9"/>
  <c r="I178" i="9"/>
  <c r="X177" i="9"/>
  <c r="W177" i="9"/>
  <c r="J177" i="9"/>
  <c r="I177" i="9"/>
  <c r="X176" i="9"/>
  <c r="W176" i="9"/>
  <c r="J176" i="9"/>
  <c r="I176" i="9"/>
  <c r="X175" i="9"/>
  <c r="W175" i="9"/>
  <c r="J175" i="9"/>
  <c r="I175" i="9"/>
  <c r="X174" i="9"/>
  <c r="W174" i="9"/>
  <c r="J174" i="9"/>
  <c r="I174" i="9"/>
  <c r="X173" i="9"/>
  <c r="W173" i="9"/>
  <c r="J173" i="9"/>
  <c r="I173" i="9"/>
  <c r="X172" i="9"/>
  <c r="W172" i="9"/>
  <c r="J172" i="9"/>
  <c r="I172" i="9"/>
  <c r="X171" i="9"/>
  <c r="W171" i="9"/>
  <c r="J171" i="9"/>
  <c r="I171" i="9"/>
  <c r="X170" i="9"/>
  <c r="W170" i="9"/>
  <c r="J170" i="9"/>
  <c r="I170" i="9"/>
  <c r="X169" i="9"/>
  <c r="W169" i="9"/>
  <c r="J169" i="9"/>
  <c r="I169" i="9"/>
  <c r="X168" i="9"/>
  <c r="W168" i="9"/>
  <c r="J168" i="9"/>
  <c r="I168" i="9"/>
  <c r="X167" i="9"/>
  <c r="W167" i="9"/>
  <c r="J167" i="9"/>
  <c r="I167" i="9"/>
  <c r="X166" i="9"/>
  <c r="W166" i="9"/>
  <c r="J166" i="9"/>
  <c r="I166" i="9"/>
  <c r="X165" i="9"/>
  <c r="W165" i="9"/>
  <c r="J165" i="9"/>
  <c r="I165" i="9"/>
  <c r="X164" i="9"/>
  <c r="W164" i="9"/>
  <c r="J164" i="9"/>
  <c r="I164" i="9"/>
  <c r="X163" i="9"/>
  <c r="W163" i="9"/>
  <c r="J163" i="9"/>
  <c r="I163" i="9"/>
  <c r="X162" i="9"/>
  <c r="W162" i="9"/>
  <c r="J162" i="9"/>
  <c r="I162" i="9"/>
  <c r="X161" i="9"/>
  <c r="W161" i="9"/>
  <c r="J161" i="9"/>
  <c r="I161" i="9"/>
  <c r="X160" i="9"/>
  <c r="W160" i="9"/>
  <c r="J160" i="9"/>
  <c r="I160" i="9"/>
  <c r="X159" i="9"/>
  <c r="W159" i="9"/>
  <c r="J159" i="9"/>
  <c r="I159" i="9"/>
  <c r="X158" i="9"/>
  <c r="W158" i="9"/>
  <c r="J158" i="9"/>
  <c r="I158" i="9"/>
  <c r="X157" i="9"/>
  <c r="W157" i="9"/>
  <c r="J157" i="9"/>
  <c r="I157" i="9"/>
  <c r="X156" i="9"/>
  <c r="W156" i="9"/>
  <c r="J156" i="9"/>
  <c r="I156" i="9"/>
  <c r="X155" i="9"/>
  <c r="W155" i="9"/>
  <c r="J155" i="9"/>
  <c r="I155" i="9"/>
  <c r="X154" i="9"/>
  <c r="W154" i="9"/>
  <c r="J154" i="9"/>
  <c r="I154" i="9"/>
  <c r="X153" i="9"/>
  <c r="W153" i="9"/>
  <c r="J153" i="9"/>
  <c r="I153" i="9"/>
  <c r="X152" i="9"/>
  <c r="W152" i="9"/>
  <c r="J152" i="9"/>
  <c r="I152" i="9"/>
  <c r="X151" i="9"/>
  <c r="W151" i="9"/>
  <c r="J151" i="9"/>
  <c r="I151" i="9"/>
  <c r="X150" i="9"/>
  <c r="W150" i="9"/>
  <c r="J150" i="9"/>
  <c r="I150" i="9"/>
  <c r="X149" i="9"/>
  <c r="W149" i="9"/>
  <c r="J149" i="9"/>
  <c r="I149" i="9"/>
  <c r="X148" i="9"/>
  <c r="W148" i="9"/>
  <c r="J148" i="9"/>
  <c r="I148" i="9"/>
  <c r="X147" i="9"/>
  <c r="W147" i="9"/>
  <c r="J147" i="9"/>
  <c r="I147" i="9"/>
  <c r="X146" i="9"/>
  <c r="W146" i="9"/>
  <c r="J146" i="9"/>
  <c r="I146" i="9"/>
  <c r="X145" i="9"/>
  <c r="W145" i="9"/>
  <c r="J145" i="9"/>
  <c r="I145" i="9"/>
  <c r="X144" i="9"/>
  <c r="W144" i="9"/>
  <c r="J144" i="9"/>
  <c r="I144" i="9"/>
  <c r="X143" i="9"/>
  <c r="W143" i="9"/>
  <c r="J143" i="9"/>
  <c r="I143" i="9"/>
  <c r="X142" i="9"/>
  <c r="W142" i="9"/>
  <c r="J142" i="9"/>
  <c r="I142" i="9"/>
  <c r="X141" i="9"/>
  <c r="W141" i="9"/>
  <c r="J141" i="9"/>
  <c r="I141" i="9"/>
  <c r="X140" i="9"/>
  <c r="W140" i="9"/>
  <c r="J140" i="9"/>
  <c r="I140" i="9"/>
  <c r="X139" i="9"/>
  <c r="W139" i="9"/>
  <c r="J139" i="9"/>
  <c r="I139" i="9"/>
  <c r="X138" i="9"/>
  <c r="W138" i="9"/>
  <c r="J138" i="9"/>
  <c r="I138" i="9"/>
  <c r="X137" i="9"/>
  <c r="W137" i="9"/>
  <c r="J137" i="9"/>
  <c r="I137" i="9"/>
  <c r="X136" i="9"/>
  <c r="W136" i="9"/>
  <c r="J136" i="9"/>
  <c r="I136" i="9"/>
  <c r="X135" i="9"/>
  <c r="W135" i="9"/>
  <c r="J135" i="9"/>
  <c r="I135" i="9"/>
  <c r="X134" i="9"/>
  <c r="W134" i="9"/>
  <c r="J134" i="9"/>
  <c r="I134" i="9"/>
  <c r="X133" i="9"/>
  <c r="W133" i="9"/>
  <c r="J133" i="9"/>
  <c r="I133" i="9"/>
  <c r="X132" i="9"/>
  <c r="W132" i="9"/>
  <c r="J132" i="9"/>
  <c r="I132" i="9"/>
  <c r="X131" i="9"/>
  <c r="W131" i="9"/>
  <c r="J131" i="9"/>
  <c r="I131" i="9"/>
  <c r="X130" i="9"/>
  <c r="W130" i="9"/>
  <c r="J130" i="9"/>
  <c r="I130" i="9"/>
  <c r="X129" i="9"/>
  <c r="W129" i="9"/>
  <c r="J129" i="9"/>
  <c r="I129" i="9"/>
  <c r="X128" i="9"/>
  <c r="W128" i="9"/>
  <c r="J128" i="9"/>
  <c r="I128" i="9"/>
  <c r="X127" i="9"/>
  <c r="W127" i="9"/>
  <c r="J127" i="9"/>
  <c r="I127" i="9"/>
  <c r="X126" i="9"/>
  <c r="W126" i="9"/>
  <c r="J126" i="9"/>
  <c r="I126" i="9"/>
  <c r="X125" i="9"/>
  <c r="W125" i="9"/>
  <c r="J125" i="9"/>
  <c r="I125" i="9"/>
  <c r="X124" i="9"/>
  <c r="W124" i="9"/>
  <c r="J124" i="9"/>
  <c r="I124" i="9"/>
  <c r="X123" i="9"/>
  <c r="W123" i="9"/>
  <c r="J123" i="9"/>
  <c r="I123" i="9"/>
  <c r="X122" i="9"/>
  <c r="W122" i="9"/>
  <c r="J122" i="9"/>
  <c r="I122" i="9"/>
  <c r="X121" i="9"/>
  <c r="W121" i="9"/>
  <c r="J121" i="9"/>
  <c r="I121" i="9"/>
  <c r="X120" i="9"/>
  <c r="W120" i="9"/>
  <c r="J120" i="9"/>
  <c r="I120" i="9"/>
  <c r="X119" i="9"/>
  <c r="W119" i="9"/>
  <c r="J119" i="9"/>
  <c r="I119" i="9"/>
  <c r="X118" i="9"/>
  <c r="W118" i="9"/>
  <c r="J118" i="9"/>
  <c r="I118" i="9"/>
  <c r="X117" i="9"/>
  <c r="W117" i="9"/>
  <c r="J117" i="9"/>
  <c r="I117" i="9"/>
  <c r="X116" i="9"/>
  <c r="W116" i="9"/>
  <c r="J116" i="9"/>
  <c r="I116" i="9"/>
  <c r="X115" i="9"/>
  <c r="W115" i="9"/>
  <c r="J115" i="9"/>
  <c r="I115" i="9"/>
  <c r="X114" i="9"/>
  <c r="W114" i="9"/>
  <c r="J114" i="9"/>
  <c r="I114" i="9"/>
  <c r="X113" i="9"/>
  <c r="W113" i="9"/>
  <c r="J113" i="9"/>
  <c r="I113" i="9"/>
  <c r="X112" i="9"/>
  <c r="W112" i="9"/>
  <c r="J112" i="9"/>
  <c r="I112" i="9"/>
  <c r="X111" i="9"/>
  <c r="W111" i="9"/>
  <c r="J111" i="9"/>
  <c r="I111" i="9"/>
  <c r="X110" i="9"/>
  <c r="W110" i="9"/>
  <c r="J110" i="9"/>
  <c r="I110" i="9"/>
  <c r="X109" i="9"/>
  <c r="W109" i="9"/>
  <c r="J109" i="9"/>
  <c r="I109" i="9"/>
  <c r="X108" i="9"/>
  <c r="W108" i="9"/>
  <c r="J108" i="9"/>
  <c r="I108" i="9"/>
  <c r="X107" i="9"/>
  <c r="W107" i="9"/>
  <c r="J107" i="9"/>
  <c r="I107" i="9"/>
  <c r="X106" i="9"/>
  <c r="W106" i="9"/>
  <c r="J106" i="9"/>
  <c r="I106" i="9"/>
  <c r="X105" i="9"/>
  <c r="W105" i="9"/>
  <c r="J105" i="9"/>
  <c r="I105" i="9"/>
  <c r="X104" i="9"/>
  <c r="W104" i="9"/>
  <c r="J104" i="9"/>
  <c r="I104" i="9"/>
  <c r="X103" i="9"/>
  <c r="W103" i="9"/>
  <c r="J103" i="9"/>
  <c r="I103" i="9"/>
  <c r="X102" i="9"/>
  <c r="W102" i="9"/>
  <c r="J102" i="9"/>
  <c r="I102" i="9"/>
  <c r="X101" i="9"/>
  <c r="W101" i="9"/>
  <c r="J101" i="9"/>
  <c r="I101" i="9"/>
  <c r="X100" i="9"/>
  <c r="W100" i="9"/>
  <c r="J100" i="9"/>
  <c r="I100" i="9"/>
  <c r="X99" i="9"/>
  <c r="W99" i="9"/>
  <c r="J99" i="9"/>
  <c r="I99" i="9"/>
  <c r="X98" i="9"/>
  <c r="W98" i="9"/>
  <c r="J98" i="9"/>
  <c r="I98" i="9"/>
  <c r="X97" i="9"/>
  <c r="W97" i="9"/>
  <c r="J97" i="9"/>
  <c r="I97" i="9"/>
  <c r="X96" i="9"/>
  <c r="W96" i="9"/>
  <c r="J96" i="9"/>
  <c r="I96" i="9"/>
  <c r="X95" i="9"/>
  <c r="W95" i="9"/>
  <c r="J95" i="9"/>
  <c r="I95" i="9"/>
  <c r="X94" i="9"/>
  <c r="W94" i="9"/>
  <c r="J94" i="9"/>
  <c r="I94" i="9"/>
  <c r="X93" i="9"/>
  <c r="W93" i="9"/>
  <c r="J93" i="9"/>
  <c r="I93" i="9"/>
  <c r="X92" i="9"/>
  <c r="W92" i="9"/>
  <c r="J92" i="9"/>
  <c r="I92" i="9"/>
  <c r="X91" i="9"/>
  <c r="W91" i="9"/>
  <c r="J91" i="9"/>
  <c r="I91" i="9"/>
  <c r="X90" i="9"/>
  <c r="W90" i="9"/>
  <c r="J90" i="9"/>
  <c r="I90" i="9"/>
  <c r="X89" i="9"/>
  <c r="W89" i="9"/>
  <c r="J89" i="9"/>
  <c r="I89" i="9"/>
  <c r="X88" i="9"/>
  <c r="W88" i="9"/>
  <c r="J88" i="9"/>
  <c r="I88" i="9"/>
  <c r="X87" i="9"/>
  <c r="W87" i="9"/>
  <c r="J87" i="9"/>
  <c r="I87" i="9"/>
  <c r="X86" i="9"/>
  <c r="W86" i="9"/>
  <c r="J86" i="9"/>
  <c r="I86" i="9"/>
  <c r="X85" i="9"/>
  <c r="W85" i="9"/>
  <c r="J85" i="9"/>
  <c r="I85" i="9"/>
  <c r="X84" i="9"/>
  <c r="W84" i="9"/>
  <c r="J84" i="9"/>
  <c r="I84" i="9"/>
  <c r="X83" i="9"/>
  <c r="W83" i="9"/>
  <c r="J83" i="9"/>
  <c r="I83" i="9"/>
  <c r="X82" i="9"/>
  <c r="W82" i="9"/>
  <c r="J82" i="9"/>
  <c r="I82" i="9"/>
  <c r="X81" i="9"/>
  <c r="W81" i="9"/>
  <c r="J81" i="9"/>
  <c r="I81" i="9"/>
  <c r="X80" i="9"/>
  <c r="W80" i="9"/>
  <c r="J80" i="9"/>
  <c r="I80" i="9"/>
  <c r="X79" i="9"/>
  <c r="W79" i="9"/>
  <c r="J79" i="9"/>
  <c r="I79" i="9"/>
  <c r="X78" i="9"/>
  <c r="W78" i="9"/>
  <c r="J78" i="9"/>
  <c r="I78" i="9"/>
  <c r="X77" i="9"/>
  <c r="W77" i="9"/>
  <c r="J77" i="9"/>
  <c r="I77" i="9"/>
  <c r="X76" i="9"/>
  <c r="W76" i="9"/>
  <c r="J76" i="9"/>
  <c r="I76" i="9"/>
  <c r="X75" i="9"/>
  <c r="W75" i="9"/>
  <c r="J75" i="9"/>
  <c r="I75" i="9"/>
  <c r="X74" i="9"/>
  <c r="W74" i="9"/>
  <c r="J74" i="9"/>
  <c r="I74" i="9"/>
  <c r="X73" i="9"/>
  <c r="W73" i="9"/>
  <c r="J73" i="9"/>
  <c r="I73" i="9"/>
  <c r="X72" i="9"/>
  <c r="W72" i="9"/>
  <c r="J72" i="9"/>
  <c r="I72" i="9"/>
  <c r="X71" i="9"/>
  <c r="W71" i="9"/>
  <c r="J71" i="9"/>
  <c r="I71" i="9"/>
  <c r="X70" i="9"/>
  <c r="W70" i="9"/>
  <c r="J70" i="9"/>
  <c r="I70" i="9"/>
  <c r="X69" i="9"/>
  <c r="W69" i="9"/>
  <c r="J69" i="9"/>
  <c r="I69" i="9"/>
  <c r="X68" i="9"/>
  <c r="W68" i="9"/>
  <c r="J68" i="9"/>
  <c r="I68" i="9"/>
  <c r="X67" i="9"/>
  <c r="W67" i="9"/>
  <c r="J67" i="9"/>
  <c r="I67" i="9"/>
  <c r="X66" i="9"/>
  <c r="W66" i="9"/>
  <c r="J66" i="9"/>
  <c r="I66" i="9"/>
  <c r="X65" i="9"/>
  <c r="W65" i="9"/>
  <c r="J65" i="9"/>
  <c r="I65" i="9"/>
  <c r="X64" i="9"/>
  <c r="W64" i="9"/>
  <c r="J64" i="9"/>
  <c r="I64" i="9"/>
  <c r="X63" i="9"/>
  <c r="W63" i="9"/>
  <c r="J63" i="9"/>
  <c r="I63" i="9"/>
  <c r="X62" i="9"/>
  <c r="W62" i="9"/>
  <c r="J62" i="9"/>
  <c r="I62" i="9"/>
  <c r="X61" i="9"/>
  <c r="W61" i="9"/>
  <c r="J61" i="9"/>
  <c r="I61" i="9"/>
  <c r="X60" i="9"/>
  <c r="W60" i="9"/>
  <c r="J60" i="9"/>
  <c r="I60" i="9"/>
  <c r="X59" i="9"/>
  <c r="W59" i="9"/>
  <c r="J59" i="9"/>
  <c r="I59" i="9"/>
  <c r="X58" i="9"/>
  <c r="W58" i="9"/>
  <c r="J58" i="9"/>
  <c r="I58" i="9"/>
  <c r="X57" i="9"/>
  <c r="W57" i="9"/>
  <c r="J57" i="9"/>
  <c r="I57" i="9"/>
  <c r="X56" i="9"/>
  <c r="W56" i="9"/>
  <c r="J56" i="9"/>
  <c r="I56" i="9"/>
  <c r="X55" i="9"/>
  <c r="W55" i="9"/>
  <c r="J55" i="9"/>
  <c r="I55" i="9"/>
  <c r="X54" i="9"/>
  <c r="W54" i="9"/>
  <c r="J54" i="9"/>
  <c r="I54" i="9"/>
  <c r="X53" i="9"/>
  <c r="W53" i="9"/>
  <c r="J53" i="9"/>
  <c r="I53" i="9"/>
  <c r="X52" i="9"/>
  <c r="W52" i="9"/>
  <c r="J52" i="9"/>
  <c r="I52" i="9"/>
  <c r="X51" i="9"/>
  <c r="W51" i="9"/>
  <c r="J51" i="9"/>
  <c r="I51" i="9"/>
  <c r="X50" i="9"/>
  <c r="W50" i="9"/>
  <c r="J50" i="9"/>
  <c r="I50" i="9"/>
  <c r="H67" i="2"/>
  <c r="F67" i="2"/>
  <c r="H66" i="2"/>
  <c r="H65" i="2"/>
  <c r="H64" i="2"/>
  <c r="J14" i="9"/>
  <c r="H63" i="2"/>
  <c r="I14" i="9"/>
  <c r="F63" i="2"/>
  <c r="J13" i="9"/>
  <c r="H62" i="2"/>
  <c r="I13" i="9"/>
  <c r="F62" i="2"/>
  <c r="J12" i="9"/>
  <c r="H61" i="2"/>
  <c r="I12" i="9"/>
  <c r="F61" i="2"/>
  <c r="X11" i="9"/>
  <c r="W11" i="9"/>
  <c r="J11" i="9"/>
  <c r="H60" i="2"/>
  <c r="I11" i="9"/>
  <c r="F60" i="2"/>
  <c r="W10" i="9"/>
  <c r="I10" i="9"/>
  <c r="W9" i="9"/>
  <c r="I9" i="9"/>
  <c r="V8" i="9"/>
  <c r="W8" i="9"/>
  <c r="U8" i="9"/>
  <c r="H8" i="9"/>
  <c r="J8" i="9"/>
  <c r="H68" i="2"/>
  <c r="I8" i="9"/>
  <c r="F68" i="2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41" i="4"/>
  <c r="Y42" i="4"/>
  <c r="Y43" i="4"/>
  <c r="Y44" i="4"/>
  <c r="Y45" i="4"/>
  <c r="Y46" i="4"/>
  <c r="Y47" i="4"/>
  <c r="Y48" i="4"/>
  <c r="Y49" i="4"/>
  <c r="Y50" i="4"/>
  <c r="Y119" i="4"/>
  <c r="Y120" i="4"/>
  <c r="Y121" i="4"/>
  <c r="Y135" i="4"/>
  <c r="Y136" i="4"/>
  <c r="Y137" i="4"/>
  <c r="Y138" i="4"/>
  <c r="Y139" i="4"/>
  <c r="Y140" i="4"/>
  <c r="Y141" i="4"/>
  <c r="Y142" i="4"/>
  <c r="Y143" i="4"/>
  <c r="Y144" i="4"/>
  <c r="Y145" i="4"/>
  <c r="Y146" i="4"/>
  <c r="Y147" i="4"/>
  <c r="Y148" i="4"/>
  <c r="Y149" i="4"/>
  <c r="Y150" i="4"/>
  <c r="Y151" i="4"/>
  <c r="Y152" i="4"/>
  <c r="Y153" i="4"/>
  <c r="Y154" i="4"/>
  <c r="Y155" i="4"/>
  <c r="Y156" i="4"/>
  <c r="Y157" i="4"/>
  <c r="Y158" i="4"/>
  <c r="Y159" i="4"/>
  <c r="Y160" i="4"/>
  <c r="Y161" i="4"/>
  <c r="Y162" i="4"/>
  <c r="Y163" i="4"/>
  <c r="Y164" i="4"/>
  <c r="Y165" i="4"/>
  <c r="Y166" i="4"/>
  <c r="Y19" i="4"/>
  <c r="Q119" i="4"/>
  <c r="Q120" i="4"/>
  <c r="Q121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119" i="4"/>
  <c r="I120" i="4"/>
  <c r="I121" i="4"/>
  <c r="I19" i="4"/>
  <c r="X119" i="4"/>
  <c r="X120" i="4"/>
  <c r="X121" i="4"/>
  <c r="X135" i="4"/>
  <c r="X136" i="4"/>
  <c r="X137" i="4"/>
  <c r="X138" i="4"/>
  <c r="X139" i="4"/>
  <c r="X140" i="4"/>
  <c r="X141" i="4"/>
  <c r="X142" i="4"/>
  <c r="X143" i="4"/>
  <c r="X144" i="4"/>
  <c r="X145" i="4"/>
  <c r="X146" i="4"/>
  <c r="X147" i="4"/>
  <c r="X148" i="4"/>
  <c r="X149" i="4"/>
  <c r="X150" i="4"/>
  <c r="X151" i="4"/>
  <c r="X152" i="4"/>
  <c r="X153" i="4"/>
  <c r="X154" i="4"/>
  <c r="X155" i="4"/>
  <c r="X156" i="4"/>
  <c r="X157" i="4"/>
  <c r="X158" i="4"/>
  <c r="X159" i="4"/>
  <c r="X160" i="4"/>
  <c r="X161" i="4"/>
  <c r="X162" i="4"/>
  <c r="X163" i="4"/>
  <c r="X164" i="4"/>
  <c r="X165" i="4"/>
  <c r="X166" i="4"/>
  <c r="P119" i="4"/>
  <c r="P120" i="4"/>
  <c r="P121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H119" i="4"/>
  <c r="H120" i="4"/>
  <c r="H121" i="4"/>
  <c r="X36" i="4"/>
  <c r="X37" i="4"/>
  <c r="H36" i="4"/>
  <c r="H37" i="4"/>
  <c r="X11" i="4"/>
  <c r="X12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8" i="4"/>
  <c r="X39" i="4"/>
  <c r="X40" i="4"/>
  <c r="X41" i="4"/>
  <c r="X42" i="4"/>
  <c r="X43" i="4"/>
  <c r="X44" i="4"/>
  <c r="X45" i="4"/>
  <c r="X46" i="4"/>
  <c r="X48" i="4"/>
  <c r="X49" i="4"/>
  <c r="X47" i="4"/>
  <c r="X50" i="4"/>
  <c r="P19" i="4"/>
  <c r="P11" i="4"/>
  <c r="P12" i="4"/>
  <c r="H48" i="4"/>
  <c r="H49" i="4"/>
  <c r="H47" i="4"/>
  <c r="H50" i="4"/>
  <c r="H11" i="4"/>
  <c r="H12" i="4"/>
  <c r="H19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8" i="4"/>
  <c r="H39" i="4"/>
  <c r="H40" i="4"/>
  <c r="H41" i="4"/>
  <c r="H42" i="4"/>
  <c r="H43" i="4"/>
  <c r="H44" i="4"/>
  <c r="H45" i="4"/>
  <c r="H46" i="4"/>
  <c r="O8" i="4"/>
  <c r="D1" i="2"/>
  <c r="A166" i="2"/>
  <c r="A95" i="2"/>
  <c r="D2" i="2"/>
  <c r="A165" i="2"/>
  <c r="G2" i="2"/>
  <c r="G1" i="2"/>
  <c r="P7" i="2"/>
  <c r="K8" i="9"/>
  <c r="L8" i="9"/>
  <c r="J68" i="2"/>
  <c r="E124" i="4"/>
  <c r="R9" i="4"/>
  <c r="R8" i="4"/>
  <c r="R10" i="4"/>
  <c r="J126" i="4"/>
  <c r="J10" i="4"/>
  <c r="J125" i="4"/>
  <c r="J124" i="4"/>
  <c r="H124" i="4"/>
  <c r="C26" i="7"/>
  <c r="D125" i="12"/>
  <c r="E26" i="12"/>
  <c r="F26" i="12"/>
  <c r="G26" i="12"/>
  <c r="C26" i="12"/>
  <c r="F25" i="12"/>
  <c r="C25" i="12"/>
  <c r="N446" i="12"/>
  <c r="N444" i="12"/>
  <c r="N443" i="12"/>
  <c r="N339" i="12"/>
  <c r="N336" i="12"/>
  <c r="N12" i="12"/>
  <c r="N11" i="12"/>
  <c r="F69" i="2"/>
  <c r="J129" i="4"/>
  <c r="J130" i="4"/>
  <c r="S27" i="4"/>
  <c r="P20" i="10"/>
  <c r="K41" i="4"/>
  <c r="I27" i="10"/>
  <c r="J14" i="4"/>
  <c r="K124" i="4"/>
  <c r="I124" i="10"/>
  <c r="D445" i="12"/>
  <c r="E445" i="12"/>
  <c r="G445" i="12"/>
  <c r="C445" i="12"/>
  <c r="C337" i="12"/>
  <c r="F337" i="12"/>
  <c r="E230" i="12"/>
  <c r="G228" i="12"/>
  <c r="E231" i="12"/>
  <c r="F230" i="12"/>
  <c r="G229" i="12"/>
  <c r="F231" i="12"/>
  <c r="F123" i="12"/>
  <c r="I119" i="12"/>
  <c r="F119" i="12"/>
  <c r="G121" i="12"/>
  <c r="F14" i="12"/>
  <c r="I11" i="12"/>
  <c r="G11" i="12"/>
  <c r="C12" i="12"/>
  <c r="E13" i="12"/>
  <c r="F445" i="7"/>
  <c r="C445" i="7"/>
  <c r="F305" i="2"/>
  <c r="C336" i="7"/>
  <c r="E336" i="7"/>
  <c r="C229" i="7"/>
  <c r="D231" i="7"/>
  <c r="C231" i="7"/>
  <c r="G123" i="7"/>
  <c r="E14" i="7"/>
  <c r="F13" i="7"/>
  <c r="A15" i="15"/>
  <c r="E228" i="7"/>
  <c r="T102" i="2"/>
  <c r="J105" i="2"/>
  <c r="T104" i="2"/>
  <c r="T121" i="2"/>
  <c r="P127" i="2"/>
  <c r="T177" i="2"/>
  <c r="K181" i="2"/>
  <c r="K180" i="2"/>
  <c r="T120" i="2"/>
  <c r="J120" i="2"/>
  <c r="T103" i="2"/>
  <c r="T105" i="2"/>
  <c r="P109" i="2"/>
  <c r="T176" i="2"/>
  <c r="H182" i="2"/>
  <c r="T178" i="2"/>
  <c r="T9" i="10"/>
  <c r="V9" i="10"/>
  <c r="I119" i="7"/>
  <c r="D119" i="7"/>
  <c r="C119" i="7"/>
  <c r="F309" i="2"/>
  <c r="E338" i="7"/>
  <c r="C338" i="7"/>
  <c r="C122" i="12"/>
  <c r="K227" i="12"/>
  <c r="E229" i="12"/>
  <c r="D229" i="12"/>
  <c r="F229" i="12"/>
  <c r="L143" i="10"/>
  <c r="L137" i="10"/>
  <c r="J137" i="10"/>
  <c r="L139" i="10"/>
  <c r="J139" i="10"/>
  <c r="L141" i="10"/>
  <c r="L145" i="10"/>
  <c r="L138" i="10"/>
  <c r="J138" i="10"/>
  <c r="L142" i="10"/>
  <c r="L146" i="10"/>
  <c r="A11" i="15"/>
  <c r="J8" i="2"/>
  <c r="C181" i="2"/>
  <c r="A79" i="2"/>
  <c r="A78" i="2"/>
  <c r="A309" i="2"/>
  <c r="A89" i="2"/>
  <c r="A83" i="2"/>
  <c r="J208" i="2"/>
  <c r="A86" i="2"/>
  <c r="J15" i="2"/>
  <c r="A91" i="2"/>
  <c r="G3" i="2"/>
  <c r="A308" i="2"/>
  <c r="A85" i="2"/>
  <c r="F208" i="2"/>
  <c r="H8" i="2"/>
  <c r="A82" i="2"/>
  <c r="G15" i="2"/>
  <c r="A92" i="2"/>
  <c r="A94" i="2"/>
  <c r="T10" i="10"/>
  <c r="V10" i="10"/>
  <c r="L8" i="10"/>
  <c r="L135" i="10"/>
  <c r="A156" i="2"/>
  <c r="A162" i="2"/>
  <c r="A168" i="2"/>
  <c r="A157" i="2"/>
  <c r="A163" i="2"/>
  <c r="A169" i="2"/>
  <c r="A88" i="2"/>
  <c r="A159" i="2"/>
  <c r="A160" i="2"/>
  <c r="J256" i="2"/>
  <c r="L256" i="2"/>
  <c r="C317" i="2"/>
  <c r="O178" i="2"/>
  <c r="O182" i="2"/>
  <c r="Q181" i="2"/>
  <c r="C182" i="2"/>
  <c r="Q176" i="2"/>
  <c r="P182" i="2"/>
  <c r="G176" i="2"/>
  <c r="G180" i="2"/>
  <c r="F123" i="2"/>
  <c r="F185" i="2"/>
  <c r="C321" i="2"/>
  <c r="F121" i="2"/>
  <c r="J254" i="2"/>
  <c r="L254" i="2"/>
  <c r="F139" i="2"/>
  <c r="H144" i="2"/>
  <c r="L10" i="2"/>
  <c r="F143" i="2"/>
  <c r="F126" i="2"/>
  <c r="F131" i="2"/>
  <c r="F125" i="2"/>
  <c r="F129" i="2"/>
  <c r="H111" i="2"/>
  <c r="F112" i="2"/>
  <c r="H102" i="2"/>
  <c r="F109" i="2"/>
  <c r="G177" i="2"/>
  <c r="F175" i="2"/>
  <c r="C318" i="2"/>
  <c r="F127" i="2"/>
  <c r="G185" i="2"/>
  <c r="H120" i="2"/>
  <c r="H126" i="2"/>
  <c r="F120" i="2"/>
  <c r="F124" i="2"/>
  <c r="H130" i="2"/>
  <c r="F177" i="2"/>
  <c r="G179" i="2"/>
  <c r="H131" i="2"/>
  <c r="F132" i="2"/>
  <c r="F130" i="2"/>
  <c r="H123" i="2"/>
  <c r="H125" i="2"/>
  <c r="F122" i="2"/>
  <c r="F176" i="2"/>
  <c r="F184" i="2"/>
  <c r="G178" i="2"/>
  <c r="F181" i="2"/>
  <c r="C322" i="2"/>
  <c r="H121" i="2"/>
  <c r="H122" i="2"/>
  <c r="H128" i="2"/>
  <c r="H124" i="2"/>
  <c r="H127" i="2"/>
  <c r="H132" i="2"/>
  <c r="H129" i="2"/>
  <c r="M175" i="2"/>
  <c r="J145" i="2"/>
  <c r="H143" i="2"/>
  <c r="M187" i="2"/>
  <c r="F141" i="2"/>
  <c r="B319" i="2"/>
  <c r="B323" i="2"/>
  <c r="B321" i="2"/>
  <c r="C324" i="2"/>
  <c r="N142" i="2"/>
  <c r="I19" i="2"/>
  <c r="P125" i="2"/>
  <c r="H112" i="2"/>
  <c r="H107" i="2"/>
  <c r="F102" i="2"/>
  <c r="F106" i="2"/>
  <c r="F113" i="2"/>
  <c r="F114" i="2"/>
  <c r="H109" i="2"/>
  <c r="F105" i="2"/>
  <c r="F111" i="2"/>
  <c r="K176" i="2"/>
  <c r="K182" i="2"/>
  <c r="K179" i="2"/>
  <c r="F247" i="10" a="1"/>
  <c r="F247" i="10"/>
  <c r="G247" i="10"/>
  <c r="J247" i="10"/>
  <c r="J266" i="10"/>
  <c r="J151" i="10"/>
  <c r="G126" i="10"/>
  <c r="J126" i="10"/>
  <c r="J243" i="2"/>
  <c r="L243" i="2"/>
  <c r="G130" i="10"/>
  <c r="J130" i="10"/>
  <c r="H256" i="2"/>
  <c r="G129" i="10"/>
  <c r="J129" i="10"/>
  <c r="N242" i="2"/>
  <c r="J215" i="2"/>
  <c r="P215" i="2"/>
  <c r="L217" i="2"/>
  <c r="U9" i="10"/>
  <c r="J213" i="2"/>
  <c r="P213" i="2"/>
  <c r="J225" i="2"/>
  <c r="P225" i="2"/>
  <c r="U10" i="10"/>
  <c r="U8" i="10"/>
  <c r="K8" i="10"/>
  <c r="H213" i="2"/>
  <c r="D8" i="10"/>
  <c r="H243" i="10" a="1"/>
  <c r="H243" i="10"/>
  <c r="I243" i="10"/>
  <c r="J243" i="10"/>
  <c r="H247" i="10"/>
  <c r="H242" i="10"/>
  <c r="F246" i="10" a="1"/>
  <c r="F246" i="10"/>
  <c r="G125" i="10"/>
  <c r="H125" i="10"/>
  <c r="H242" i="2"/>
  <c r="H246" i="2"/>
  <c r="H243" i="2"/>
  <c r="F213" i="2"/>
  <c r="H215" i="2"/>
  <c r="J230" i="2"/>
  <c r="H225" i="2"/>
  <c r="G10" i="10"/>
  <c r="J10" i="10"/>
  <c r="O10" i="10"/>
  <c r="N9" i="10"/>
  <c r="O9" i="10"/>
  <c r="Q10" i="10"/>
  <c r="L229" i="2"/>
  <c r="J229" i="2"/>
  <c r="H9" i="10"/>
  <c r="J9" i="10"/>
  <c r="H216" i="2"/>
  <c r="L225" i="2"/>
  <c r="J209" i="2"/>
  <c r="P209" i="2"/>
  <c r="F215" i="2"/>
  <c r="L126" i="10"/>
  <c r="H241" i="10"/>
  <c r="I241" i="10"/>
  <c r="J241" i="10"/>
  <c r="I242" i="10"/>
  <c r="J242" i="10"/>
  <c r="G246" i="10"/>
  <c r="J246" i="10"/>
  <c r="H246" i="10"/>
  <c r="J125" i="10"/>
  <c r="Q9" i="10"/>
  <c r="L224" i="2"/>
  <c r="O445" i="12"/>
  <c r="I443" i="12"/>
  <c r="H444" i="12"/>
  <c r="H445" i="12"/>
  <c r="O444" i="12"/>
  <c r="D444" i="12"/>
  <c r="J443" i="12"/>
  <c r="O443" i="12"/>
  <c r="C444" i="12"/>
  <c r="M443" i="12"/>
  <c r="F444" i="12"/>
  <c r="F443" i="12"/>
  <c r="G444" i="12"/>
  <c r="O338" i="12"/>
  <c r="D337" i="12"/>
  <c r="F336" i="12"/>
  <c r="K335" i="12"/>
  <c r="M335" i="12"/>
  <c r="O336" i="12"/>
  <c r="E338" i="12"/>
  <c r="J335" i="12"/>
  <c r="I335" i="12"/>
  <c r="G337" i="12"/>
  <c r="G338" i="12"/>
  <c r="C338" i="12"/>
  <c r="D338" i="12"/>
  <c r="G336" i="12"/>
  <c r="H268" i="2"/>
  <c r="O229" i="12"/>
  <c r="J263" i="2"/>
  <c r="L227" i="12"/>
  <c r="O227" i="12"/>
  <c r="J279" i="2"/>
  <c r="L263" i="2"/>
  <c r="O230" i="12"/>
  <c r="O231" i="12"/>
  <c r="O228" i="12"/>
  <c r="C231" i="12"/>
  <c r="C230" i="12"/>
  <c r="D228" i="12"/>
  <c r="N266" i="2"/>
  <c r="H264" i="2"/>
  <c r="E228" i="12"/>
  <c r="J264" i="2"/>
  <c r="I227" i="12"/>
  <c r="C228" i="12"/>
  <c r="H274" i="2"/>
  <c r="N274" i="2"/>
  <c r="G231" i="12"/>
  <c r="F121" i="12"/>
  <c r="C121" i="12"/>
  <c r="E121" i="12"/>
  <c r="L119" i="12"/>
  <c r="O122" i="12"/>
  <c r="H120" i="12"/>
  <c r="H121" i="12"/>
  <c r="G119" i="12"/>
  <c r="D120" i="12"/>
  <c r="C119" i="12"/>
  <c r="C123" i="12"/>
  <c r="N119" i="12"/>
  <c r="M119" i="12"/>
  <c r="O119" i="12"/>
  <c r="O123" i="12"/>
  <c r="D119" i="12"/>
  <c r="G123" i="12"/>
  <c r="E120" i="12"/>
  <c r="E119" i="12"/>
  <c r="D123" i="12"/>
  <c r="G120" i="12"/>
  <c r="F122" i="12"/>
  <c r="C120" i="12"/>
  <c r="O121" i="12"/>
  <c r="E122" i="12"/>
  <c r="D122" i="12"/>
  <c r="C14" i="12"/>
  <c r="O13" i="12"/>
  <c r="J11" i="12"/>
  <c r="G12" i="12"/>
  <c r="F15" i="12"/>
  <c r="C15" i="12"/>
  <c r="F13" i="12"/>
  <c r="G14" i="12"/>
  <c r="E12" i="12"/>
  <c r="G15" i="12"/>
  <c r="K11" i="12"/>
  <c r="E15" i="12"/>
  <c r="H12" i="12"/>
  <c r="H13" i="12"/>
  <c r="O12" i="12"/>
  <c r="E11" i="12"/>
  <c r="C11" i="12"/>
  <c r="E14" i="12"/>
  <c r="F11" i="12"/>
  <c r="D11" i="12"/>
  <c r="L443" i="7"/>
  <c r="E445" i="7"/>
  <c r="D445" i="7"/>
  <c r="J443" i="7"/>
  <c r="O443" i="7"/>
  <c r="O445" i="7"/>
  <c r="F444" i="7"/>
  <c r="L304" i="2"/>
  <c r="E444" i="7"/>
  <c r="D444" i="7"/>
  <c r="H304" i="2"/>
  <c r="C444" i="7"/>
  <c r="O444" i="7"/>
  <c r="I443" i="7"/>
  <c r="E443" i="7"/>
  <c r="D336" i="7"/>
  <c r="H306" i="2"/>
  <c r="J335" i="7"/>
  <c r="K335" i="7"/>
  <c r="D337" i="7"/>
  <c r="O338" i="7"/>
  <c r="E339" i="7"/>
  <c r="O337" i="7"/>
  <c r="L335" i="7"/>
  <c r="G337" i="7"/>
  <c r="M335" i="7"/>
  <c r="E337" i="7"/>
  <c r="G339" i="7"/>
  <c r="C339" i="7"/>
  <c r="G338" i="7"/>
  <c r="F338" i="7"/>
  <c r="F339" i="7"/>
  <c r="O336" i="7"/>
  <c r="I335" i="7"/>
  <c r="D335" i="7"/>
  <c r="F337" i="7"/>
  <c r="D229" i="7"/>
  <c r="O230" i="7"/>
  <c r="C228" i="7"/>
  <c r="C230" i="7"/>
  <c r="K227" i="7"/>
  <c r="E231" i="7"/>
  <c r="J227" i="7"/>
  <c r="F230" i="7"/>
  <c r="F229" i="7"/>
  <c r="E229" i="7"/>
  <c r="G230" i="7"/>
  <c r="I227" i="7"/>
  <c r="G228" i="7"/>
  <c r="E230" i="7"/>
  <c r="N163" i="2"/>
  <c r="C122" i="7"/>
  <c r="D123" i="7"/>
  <c r="N83" i="2"/>
  <c r="M89" i="2"/>
  <c r="F121" i="7"/>
  <c r="J119" i="7"/>
  <c r="O123" i="7"/>
  <c r="G121" i="7"/>
  <c r="K119" i="7"/>
  <c r="P89" i="2"/>
  <c r="N119" i="7"/>
  <c r="E123" i="7"/>
  <c r="N89" i="2"/>
  <c r="O89" i="2"/>
  <c r="C120" i="7"/>
  <c r="C123" i="7"/>
  <c r="M83" i="2"/>
  <c r="O122" i="7"/>
  <c r="O121" i="7"/>
  <c r="H120" i="7"/>
  <c r="H121" i="7"/>
  <c r="E120" i="7"/>
  <c r="N169" i="2"/>
  <c r="E121" i="7"/>
  <c r="D122" i="7"/>
  <c r="P83" i="2"/>
  <c r="G120" i="7"/>
  <c r="G119" i="7"/>
  <c r="O166" i="2"/>
  <c r="F120" i="7"/>
  <c r="D121" i="7"/>
  <c r="M95" i="2"/>
  <c r="E119" i="7"/>
  <c r="G122" i="7"/>
  <c r="Q79" i="2"/>
  <c r="F122" i="7"/>
  <c r="O12" i="7"/>
  <c r="P88" i="2"/>
  <c r="G14" i="7"/>
  <c r="F12" i="7"/>
  <c r="C12" i="7"/>
  <c r="O339" i="7"/>
  <c r="O156" i="2"/>
  <c r="O159" i="2"/>
  <c r="Q88" i="2"/>
  <c r="Q159" i="2"/>
  <c r="L11" i="7"/>
  <c r="F14" i="7"/>
  <c r="N162" i="2"/>
  <c r="N88" i="2"/>
  <c r="N159" i="2"/>
  <c r="O13" i="7"/>
  <c r="O162" i="2"/>
  <c r="C14" i="7"/>
  <c r="O14" i="7"/>
  <c r="N80" i="2"/>
  <c r="K11" i="7"/>
  <c r="M88" i="2"/>
  <c r="E15" i="7"/>
  <c r="O82" i="2"/>
  <c r="F15" i="7"/>
  <c r="P82" i="2"/>
  <c r="M11" i="7"/>
  <c r="P156" i="2"/>
  <c r="Q162" i="2"/>
  <c r="P162" i="2"/>
  <c r="P159" i="2"/>
  <c r="D12" i="7"/>
  <c r="I11" i="7"/>
  <c r="D15" i="7"/>
  <c r="N82" i="2"/>
  <c r="Q156" i="2"/>
  <c r="G15" i="7"/>
  <c r="Q82" i="2"/>
  <c r="M82" i="2"/>
  <c r="G12" i="7"/>
  <c r="J320" i="2"/>
  <c r="J322" i="2"/>
  <c r="J324" i="2"/>
  <c r="K184" i="2"/>
  <c r="K186" i="2"/>
  <c r="H177" i="2"/>
  <c r="K177" i="2"/>
  <c r="K178" i="2"/>
  <c r="K187" i="2"/>
  <c r="K175" i="2"/>
  <c r="K183" i="2"/>
  <c r="K185" i="2"/>
  <c r="P132" i="2"/>
  <c r="P122" i="2"/>
  <c r="P130" i="2"/>
  <c r="P120" i="2"/>
  <c r="J129" i="2"/>
  <c r="H180" i="2"/>
  <c r="J321" i="2"/>
  <c r="H185" i="2"/>
  <c r="P123" i="2"/>
  <c r="P114" i="2"/>
  <c r="P129" i="2"/>
  <c r="J317" i="2"/>
  <c r="J325" i="2"/>
  <c r="P121" i="2"/>
  <c r="P128" i="2"/>
  <c r="J140" i="2"/>
  <c r="J127" i="2"/>
  <c r="P124" i="2"/>
  <c r="P131" i="2"/>
  <c r="P126" i="2"/>
  <c r="J150" i="2"/>
  <c r="F124" i="4"/>
  <c r="I130" i="4"/>
  <c r="K130" i="4"/>
  <c r="I130" i="10"/>
  <c r="G91" i="2"/>
  <c r="J86" i="2"/>
  <c r="I126" i="4"/>
  <c r="I126" i="10"/>
  <c r="H126" i="4"/>
  <c r="K129" i="4"/>
  <c r="I246" i="10"/>
  <c r="I129" i="4"/>
  <c r="H129" i="4"/>
  <c r="H10" i="4"/>
  <c r="K10" i="4"/>
  <c r="I10" i="10"/>
  <c r="F50" i="2"/>
  <c r="J89" i="2"/>
  <c r="L8" i="4"/>
  <c r="I25" i="2"/>
  <c r="F51" i="2"/>
  <c r="L51" i="2"/>
  <c r="O51" i="2"/>
  <c r="F45" i="2"/>
  <c r="L45" i="2"/>
  <c r="O45" i="2"/>
  <c r="E8" i="4"/>
  <c r="F35" i="2"/>
  <c r="L35" i="2"/>
  <c r="O35" i="2"/>
  <c r="H8" i="4"/>
  <c r="F55" i="2"/>
  <c r="L55" i="2"/>
  <c r="O55" i="2"/>
  <c r="H9" i="2"/>
  <c r="K8" i="4"/>
  <c r="I8" i="10"/>
  <c r="I28" i="2"/>
  <c r="Z8" i="4"/>
  <c r="AA9" i="4"/>
  <c r="S10" i="4"/>
  <c r="P10" i="10"/>
  <c r="J92" i="2"/>
  <c r="G165" i="2"/>
  <c r="D8" i="4"/>
  <c r="F17" i="2"/>
  <c r="L17" i="2"/>
  <c r="O17" i="2"/>
  <c r="Q10" i="4"/>
  <c r="N8" i="4"/>
  <c r="Y10" i="4"/>
  <c r="X10" i="4"/>
  <c r="AA10" i="4"/>
  <c r="Q14" i="4"/>
  <c r="J83" i="2"/>
  <c r="S14" i="4"/>
  <c r="P14" i="10"/>
  <c r="K13" i="4"/>
  <c r="I13" i="10"/>
  <c r="G168" i="2"/>
  <c r="J168" i="2"/>
  <c r="G169" i="2"/>
  <c r="Y9" i="4"/>
  <c r="J81" i="2"/>
  <c r="G81" i="2"/>
  <c r="P9" i="4"/>
  <c r="I41" i="2"/>
  <c r="S9" i="4"/>
  <c r="P9" i="10"/>
  <c r="I48" i="2"/>
  <c r="H14" i="4"/>
  <c r="I14" i="4"/>
  <c r="K14" i="4"/>
  <c r="I14" i="10"/>
  <c r="P14" i="4"/>
  <c r="G83" i="2"/>
  <c r="J80" i="2"/>
  <c r="G80" i="2"/>
  <c r="F21" i="2"/>
  <c r="L21" i="2"/>
  <c r="O21" i="2"/>
  <c r="I21" i="2"/>
  <c r="J157" i="2"/>
  <c r="P13" i="4"/>
  <c r="I52" i="2"/>
  <c r="L52" i="2"/>
  <c r="O52" i="2"/>
  <c r="F52" i="2"/>
  <c r="I10" i="4"/>
  <c r="F38" i="2"/>
  <c r="P8" i="4"/>
  <c r="I55" i="2"/>
  <c r="O335" i="12"/>
  <c r="H336" i="12"/>
  <c r="H337" i="12"/>
  <c r="F335" i="12"/>
  <c r="C335" i="12"/>
  <c r="D335" i="12"/>
  <c r="E335" i="12"/>
  <c r="G335" i="12"/>
  <c r="G227" i="12"/>
  <c r="P282" i="2"/>
  <c r="D227" i="12"/>
  <c r="J282" i="2"/>
  <c r="C227" i="12"/>
  <c r="H282" i="2"/>
  <c r="E227" i="12"/>
  <c r="L282" i="2"/>
  <c r="F227" i="12"/>
  <c r="N282" i="2"/>
  <c r="H228" i="12"/>
  <c r="H229" i="12"/>
  <c r="G443" i="7"/>
  <c r="H444" i="7"/>
  <c r="H445" i="7"/>
  <c r="D305" i="2"/>
  <c r="D443" i="7"/>
  <c r="F443" i="7"/>
  <c r="O335" i="7"/>
  <c r="G335" i="7"/>
  <c r="G227" i="7"/>
  <c r="D227" i="7"/>
  <c r="H228" i="7"/>
  <c r="H229" i="7"/>
  <c r="F227" i="7"/>
  <c r="O11" i="7"/>
  <c r="H12" i="7"/>
  <c r="H13" i="7"/>
  <c r="E11" i="7"/>
  <c r="G11" i="7"/>
  <c r="N308" i="2"/>
  <c r="D11" i="7"/>
  <c r="F11" i="7"/>
  <c r="C11" i="7"/>
  <c r="I247" i="10"/>
  <c r="J9" i="2"/>
  <c r="L9" i="2"/>
  <c r="H244" i="2"/>
  <c r="N279" i="2"/>
  <c r="H279" i="2"/>
  <c r="O165" i="2"/>
  <c r="P165" i="2"/>
  <c r="O83" i="2"/>
  <c r="M177" i="2"/>
  <c r="L182" i="2"/>
  <c r="L187" i="2"/>
  <c r="M182" i="2"/>
  <c r="G175" i="2"/>
  <c r="G187" i="2"/>
  <c r="L149" i="2"/>
  <c r="H220" i="2"/>
  <c r="J156" i="2"/>
  <c r="Q83" i="2"/>
  <c r="M179" i="2"/>
  <c r="L185" i="2"/>
  <c r="L279" i="2"/>
  <c r="H142" i="2"/>
  <c r="Q178" i="2"/>
  <c r="Q177" i="2"/>
  <c r="G156" i="2"/>
  <c r="N165" i="2"/>
  <c r="M165" i="2"/>
  <c r="H249" i="2"/>
  <c r="L175" i="2"/>
  <c r="L177" i="2"/>
  <c r="L178" i="2"/>
  <c r="M183" i="2"/>
  <c r="H217" i="2"/>
  <c r="F34" i="2"/>
  <c r="L34" i="2"/>
  <c r="O34" i="2"/>
  <c r="L176" i="2"/>
  <c r="P279" i="2"/>
  <c r="P281" i="2"/>
  <c r="J281" i="2"/>
  <c r="N280" i="2"/>
  <c r="H280" i="2"/>
  <c r="H212" i="2"/>
  <c r="F217" i="2"/>
  <c r="N217" i="2"/>
  <c r="F31" i="2"/>
  <c r="L31" i="2"/>
  <c r="O31" i="2"/>
  <c r="L113" i="2"/>
  <c r="J111" i="2"/>
  <c r="O77" i="2"/>
  <c r="N81" i="2"/>
  <c r="Q168" i="2"/>
  <c r="P168" i="2"/>
  <c r="O168" i="2"/>
  <c r="L266" i="2"/>
  <c r="H275" i="2"/>
  <c r="F138" i="2"/>
  <c r="H146" i="2"/>
  <c r="F148" i="2"/>
  <c r="H149" i="2"/>
  <c r="F140" i="2"/>
  <c r="N246" i="2"/>
  <c r="H147" i="2"/>
  <c r="J329" i="2"/>
  <c r="N177" i="2"/>
  <c r="F149" i="2"/>
  <c r="F212" i="2"/>
  <c r="N212" i="2"/>
  <c r="J166" i="2"/>
  <c r="I46" i="2"/>
  <c r="L102" i="2"/>
  <c r="M156" i="2"/>
  <c r="M168" i="2"/>
  <c r="O91" i="2"/>
  <c r="J275" i="2"/>
  <c r="P275" i="2"/>
  <c r="L275" i="2"/>
  <c r="H266" i="2"/>
  <c r="H257" i="2"/>
  <c r="F144" i="2"/>
  <c r="H140" i="2"/>
  <c r="H145" i="2"/>
  <c r="F145" i="2"/>
  <c r="H150" i="2"/>
  <c r="F142" i="2"/>
  <c r="H141" i="2"/>
  <c r="J187" i="2"/>
  <c r="C183" i="2"/>
  <c r="C184" i="2"/>
  <c r="J257" i="2"/>
  <c r="H139" i="2"/>
  <c r="J212" i="2"/>
  <c r="P212" i="2"/>
  <c r="I20" i="2"/>
  <c r="F54" i="2"/>
  <c r="G94" i="2"/>
  <c r="G166" i="2"/>
  <c r="L104" i="2"/>
  <c r="J104" i="2"/>
  <c r="M91" i="2"/>
  <c r="P91" i="2"/>
  <c r="Q91" i="2"/>
  <c r="J266" i="2"/>
  <c r="F150" i="2"/>
  <c r="L103" i="2"/>
  <c r="H148" i="2"/>
  <c r="H138" i="2"/>
  <c r="F146" i="2"/>
  <c r="C186" i="2"/>
  <c r="N269" i="2"/>
  <c r="N179" i="2"/>
  <c r="N186" i="2"/>
  <c r="N176" i="2"/>
  <c r="F30" i="2"/>
  <c r="L30" i="2"/>
  <c r="O30" i="2"/>
  <c r="N187" i="2"/>
  <c r="E182" i="2"/>
  <c r="M85" i="2"/>
  <c r="P78" i="2"/>
  <c r="M80" i="2"/>
  <c r="J309" i="2"/>
  <c r="Q169" i="2"/>
  <c r="H305" i="2"/>
  <c r="L269" i="2"/>
  <c r="J268" i="2"/>
  <c r="L222" i="2"/>
  <c r="N239" i="2"/>
  <c r="C325" i="2"/>
  <c r="J274" i="2"/>
  <c r="I44" i="2"/>
  <c r="B329" i="2"/>
  <c r="B322" i="2"/>
  <c r="B324" i="2"/>
  <c r="I185" i="2"/>
  <c r="J177" i="2"/>
  <c r="B320" i="2"/>
  <c r="C175" i="2"/>
  <c r="C177" i="2"/>
  <c r="C187" i="2"/>
  <c r="D187" i="2"/>
  <c r="D177" i="2"/>
  <c r="D176" i="2"/>
  <c r="P274" i="2"/>
  <c r="P267" i="2"/>
  <c r="J227" i="2"/>
  <c r="P227" i="2"/>
  <c r="L272" i="2"/>
  <c r="N180" i="2"/>
  <c r="E180" i="2"/>
  <c r="N309" i="2"/>
  <c r="H309" i="2"/>
  <c r="O169" i="2"/>
  <c r="M169" i="2"/>
  <c r="P160" i="2"/>
  <c r="H269" i="2"/>
  <c r="J269" i="2"/>
  <c r="B328" i="2"/>
  <c r="B325" i="2"/>
  <c r="C323" i="2"/>
  <c r="C319" i="2"/>
  <c r="C329" i="2"/>
  <c r="I177" i="2"/>
  <c r="I182" i="2"/>
  <c r="C320" i="2"/>
  <c r="D182" i="2"/>
  <c r="C180" i="2"/>
  <c r="D186" i="2"/>
  <c r="C176" i="2"/>
  <c r="I179" i="2"/>
  <c r="D185" i="2"/>
  <c r="D184" i="2"/>
  <c r="L305" i="2"/>
  <c r="L227" i="2"/>
  <c r="N272" i="2"/>
  <c r="P272" i="2"/>
  <c r="N182" i="2"/>
  <c r="I37" i="2"/>
  <c r="L37" i="2"/>
  <c r="O37" i="2"/>
  <c r="F47" i="2"/>
  <c r="L47" i="2"/>
  <c r="O47" i="2"/>
  <c r="O94" i="2"/>
  <c r="Q94" i="2"/>
  <c r="J305" i="2"/>
  <c r="H272" i="2"/>
  <c r="L264" i="2"/>
  <c r="J278" i="2"/>
  <c r="P278" i="2"/>
  <c r="N268" i="2"/>
  <c r="F222" i="2"/>
  <c r="N222" i="2"/>
  <c r="P264" i="2"/>
  <c r="C326" i="2"/>
  <c r="B317" i="2"/>
  <c r="C327" i="2"/>
  <c r="M86" i="2"/>
  <c r="B327" i="2"/>
  <c r="J183" i="2"/>
  <c r="I181" i="2"/>
  <c r="D183" i="2"/>
  <c r="C185" i="2"/>
  <c r="D181" i="2"/>
  <c r="C178" i="2"/>
  <c r="D179" i="2"/>
  <c r="B326" i="2"/>
  <c r="D180" i="2"/>
  <c r="C179" i="2"/>
  <c r="D175" i="2"/>
  <c r="Q85" i="2"/>
  <c r="F53" i="2"/>
  <c r="L53" i="2"/>
  <c r="O53" i="2"/>
  <c r="F227" i="2"/>
  <c r="N227" i="2"/>
  <c r="J112" i="2"/>
  <c r="J110" i="2"/>
  <c r="L228" i="2"/>
  <c r="J271" i="2"/>
  <c r="N271" i="2"/>
  <c r="P271" i="2"/>
  <c r="L271" i="2"/>
  <c r="N121" i="2"/>
  <c r="N132" i="2"/>
  <c r="N129" i="2"/>
  <c r="L121" i="2"/>
  <c r="N128" i="2"/>
  <c r="N130" i="2"/>
  <c r="J143" i="2"/>
  <c r="J141" i="2"/>
  <c r="J142" i="2"/>
  <c r="J146" i="2"/>
  <c r="J144" i="2"/>
  <c r="N148" i="2"/>
  <c r="L150" i="2"/>
  <c r="N139" i="2"/>
  <c r="N141" i="2"/>
  <c r="N150" i="2"/>
  <c r="L146" i="2"/>
  <c r="L148" i="2"/>
  <c r="N143" i="2"/>
  <c r="L223" i="2"/>
  <c r="H223" i="2"/>
  <c r="J223" i="2"/>
  <c r="N223" i="2"/>
  <c r="P223" i="2"/>
  <c r="N144" i="2"/>
  <c r="N140" i="2"/>
  <c r="G85" i="2"/>
  <c r="L46" i="2"/>
  <c r="O46" i="2"/>
  <c r="J103" i="2"/>
  <c r="J138" i="2"/>
  <c r="J107" i="2"/>
  <c r="N149" i="2"/>
  <c r="L142" i="2"/>
  <c r="L122" i="2"/>
  <c r="N126" i="2"/>
  <c r="N122" i="2"/>
  <c r="L143" i="2"/>
  <c r="J149" i="2"/>
  <c r="F22" i="2"/>
  <c r="I22" i="2"/>
  <c r="L22" i="2"/>
  <c r="O22" i="2"/>
  <c r="H221" i="2"/>
  <c r="F221" i="2"/>
  <c r="N221" i="2"/>
  <c r="J221" i="2"/>
  <c r="P221" i="2"/>
  <c r="J304" i="2"/>
  <c r="D304" i="2"/>
  <c r="L147" i="2"/>
  <c r="L141" i="2"/>
  <c r="I26" i="2"/>
  <c r="F43" i="2"/>
  <c r="L43" i="2"/>
  <c r="O43" i="2"/>
  <c r="J147" i="2"/>
  <c r="J148" i="2"/>
  <c r="J139" i="2"/>
  <c r="J109" i="2"/>
  <c r="F228" i="2"/>
  <c r="N138" i="2"/>
  <c r="N120" i="2"/>
  <c r="L127" i="2"/>
  <c r="L132" i="2"/>
  <c r="L126" i="2"/>
  <c r="L130" i="2"/>
  <c r="L124" i="2"/>
  <c r="L123" i="2"/>
  <c r="L145" i="2"/>
  <c r="F107" i="2"/>
  <c r="F103" i="2"/>
  <c r="H110" i="2"/>
  <c r="H105" i="2"/>
  <c r="H113" i="2"/>
  <c r="H108" i="2"/>
  <c r="H104" i="2"/>
  <c r="H103" i="2"/>
  <c r="F110" i="2"/>
  <c r="H106" i="2"/>
  <c r="F104" i="2"/>
  <c r="F108" i="2"/>
  <c r="H114" i="2"/>
  <c r="P186" i="2"/>
  <c r="O176" i="2"/>
  <c r="P179" i="2"/>
  <c r="O175" i="2"/>
  <c r="O187" i="2"/>
  <c r="P175" i="2"/>
  <c r="P177" i="2"/>
  <c r="O180" i="2"/>
  <c r="O181" i="2"/>
  <c r="P187" i="2"/>
  <c r="O184" i="2"/>
  <c r="P184" i="2"/>
  <c r="O179" i="2"/>
  <c r="P185" i="2"/>
  <c r="P178" i="2"/>
  <c r="F304" i="2"/>
  <c r="L138" i="2"/>
  <c r="L128" i="2"/>
  <c r="J106" i="2"/>
  <c r="J108" i="2"/>
  <c r="J102" i="2"/>
  <c r="H271" i="2"/>
  <c r="F223" i="2"/>
  <c r="L140" i="2"/>
  <c r="N125" i="2"/>
  <c r="L125" i="2"/>
  <c r="L144" i="2"/>
  <c r="N146" i="2"/>
  <c r="I175" i="2"/>
  <c r="I178" i="2"/>
  <c r="I180" i="2"/>
  <c r="J180" i="2"/>
  <c r="J175" i="2"/>
  <c r="I176" i="2"/>
  <c r="J181" i="2"/>
  <c r="I187" i="2"/>
  <c r="J182" i="2"/>
  <c r="J179" i="2"/>
  <c r="J178" i="2"/>
  <c r="J185" i="2"/>
  <c r="F218" i="2"/>
  <c r="N218" i="2"/>
  <c r="H218" i="2"/>
  <c r="J218" i="2"/>
  <c r="L218" i="2"/>
  <c r="N215" i="2"/>
  <c r="I32" i="2"/>
  <c r="H253" i="2"/>
  <c r="H222" i="2"/>
  <c r="N160" i="2"/>
  <c r="O160" i="2"/>
  <c r="F226" i="2"/>
  <c r="N226" i="2"/>
  <c r="H226" i="2"/>
  <c r="L226" i="2"/>
  <c r="F42" i="2"/>
  <c r="L42" i="2"/>
  <c r="O42" i="2"/>
  <c r="I42" i="2"/>
  <c r="N12" i="2"/>
  <c r="L12" i="2"/>
  <c r="P276" i="2"/>
  <c r="L276" i="2"/>
  <c r="H276" i="2"/>
  <c r="N276" i="2"/>
  <c r="G162" i="2"/>
  <c r="I39" i="2"/>
  <c r="L39" i="2"/>
  <c r="O39" i="2"/>
  <c r="J276" i="2"/>
  <c r="J113" i="2"/>
  <c r="J114" i="2"/>
  <c r="H229" i="2"/>
  <c r="F18" i="2"/>
  <c r="F29" i="2"/>
  <c r="L29" i="2"/>
  <c r="O29" i="2"/>
  <c r="I29" i="2"/>
  <c r="I23" i="2"/>
  <c r="F23" i="2"/>
  <c r="L23" i="2"/>
  <c r="O23" i="2"/>
  <c r="P270" i="2"/>
  <c r="J270" i="2"/>
  <c r="O92" i="2"/>
  <c r="Q92" i="2"/>
  <c r="M92" i="2"/>
  <c r="P92" i="2"/>
  <c r="N92" i="2"/>
  <c r="H238" i="2"/>
  <c r="J238" i="2"/>
  <c r="L238" i="2"/>
  <c r="N278" i="2"/>
  <c r="L278" i="2"/>
  <c r="F49" i="2"/>
  <c r="L49" i="2"/>
  <c r="O49" i="2"/>
  <c r="J162" i="2"/>
  <c r="J163" i="2"/>
  <c r="H184" i="2"/>
  <c r="H176" i="2"/>
  <c r="N94" i="2"/>
  <c r="Q80" i="2"/>
  <c r="O80" i="2"/>
  <c r="Q166" i="2"/>
  <c r="P166" i="2"/>
  <c r="M166" i="2"/>
  <c r="N166" i="2"/>
  <c r="N248" i="2"/>
  <c r="H248" i="2"/>
  <c r="H187" i="2"/>
  <c r="H178" i="2"/>
  <c r="H175" i="2"/>
  <c r="H179" i="2"/>
  <c r="H183" i="2"/>
  <c r="H186" i="2"/>
  <c r="P94" i="2"/>
  <c r="Q160" i="2"/>
  <c r="P218" i="2"/>
  <c r="J226" i="2"/>
  <c r="P226" i="2"/>
  <c r="J250" i="2"/>
  <c r="L250" i="2"/>
  <c r="N250" i="2"/>
  <c r="H250" i="2"/>
  <c r="N247" i="2"/>
  <c r="H247" i="2"/>
  <c r="J247" i="2"/>
  <c r="L247" i="2"/>
  <c r="L111" i="2"/>
  <c r="L257" i="2"/>
  <c r="P195" i="2"/>
  <c r="O196" i="2"/>
  <c r="G198" i="2"/>
  <c r="M195" i="2"/>
  <c r="Q195" i="2"/>
  <c r="J198" i="2"/>
  <c r="P198" i="2"/>
  <c r="G199" i="2"/>
  <c r="G201" i="2"/>
  <c r="M205" i="2"/>
  <c r="M198" i="2"/>
  <c r="J201" i="2"/>
  <c r="N265" i="2"/>
  <c r="H265" i="2"/>
  <c r="L18" i="2"/>
  <c r="O18" i="2"/>
  <c r="G159" i="2"/>
  <c r="J159" i="2"/>
  <c r="G160" i="2"/>
  <c r="E177" i="2"/>
  <c r="E178" i="2"/>
  <c r="E176" i="2"/>
  <c r="E179" i="2"/>
  <c r="E186" i="2"/>
  <c r="E175" i="2"/>
  <c r="L277" i="2"/>
  <c r="P277" i="2"/>
  <c r="N277" i="2"/>
  <c r="H277" i="2"/>
  <c r="P145" i="2"/>
  <c r="P141" i="2"/>
  <c r="P149" i="2"/>
  <c r="P139" i="2"/>
  <c r="P144" i="2"/>
  <c r="P146" i="2"/>
  <c r="P150" i="2"/>
  <c r="P142" i="2"/>
  <c r="P147" i="2"/>
  <c r="P143" i="2"/>
  <c r="Q196" i="2"/>
  <c r="N196" i="2"/>
  <c r="N106" i="2"/>
  <c r="N108" i="2"/>
  <c r="N102" i="2"/>
  <c r="N113" i="2"/>
  <c r="N112" i="2"/>
  <c r="N107" i="2"/>
  <c r="N105" i="2"/>
  <c r="E185" i="2"/>
  <c r="E183" i="2"/>
  <c r="J160" i="2"/>
  <c r="N111" i="2"/>
  <c r="J277" i="2"/>
  <c r="P106" i="2"/>
  <c r="P103" i="2"/>
  <c r="P111" i="2"/>
  <c r="P105" i="2"/>
  <c r="P107" i="2"/>
  <c r="P112" i="2"/>
  <c r="P108" i="2"/>
  <c r="H245" i="2"/>
  <c r="N245" i="2"/>
  <c r="J245" i="2"/>
  <c r="L245" i="2"/>
  <c r="F27" i="2"/>
  <c r="I27" i="2"/>
  <c r="L27" i="2"/>
  <c r="O27" i="2"/>
  <c r="H263" i="2"/>
  <c r="P263" i="2"/>
  <c r="N263" i="2"/>
  <c r="N273" i="2"/>
  <c r="J273" i="2"/>
  <c r="H273" i="2"/>
  <c r="L273" i="2"/>
  <c r="L268" i="2"/>
  <c r="P268" i="2"/>
  <c r="G95" i="2"/>
  <c r="J95" i="2"/>
  <c r="N251" i="2"/>
  <c r="J251" i="2"/>
  <c r="L251" i="2"/>
  <c r="H251" i="2"/>
  <c r="N254" i="2"/>
  <c r="H254" i="2"/>
  <c r="J244" i="2"/>
  <c r="L244" i="2"/>
  <c r="N244" i="2"/>
  <c r="O195" i="2"/>
  <c r="M196" i="2"/>
  <c r="O199" i="2"/>
  <c r="P196" i="2"/>
  <c r="E184" i="2"/>
  <c r="E181" i="2"/>
  <c r="N110" i="2"/>
  <c r="E187" i="2"/>
  <c r="P102" i="2"/>
  <c r="Q86" i="2"/>
  <c r="O86" i="2"/>
  <c r="P86" i="2"/>
  <c r="N86" i="2"/>
  <c r="F214" i="2"/>
  <c r="L214" i="2"/>
  <c r="H209" i="2"/>
  <c r="L209" i="2"/>
  <c r="F209" i="2"/>
  <c r="N209" i="2"/>
  <c r="N123" i="2"/>
  <c r="L120" i="2"/>
  <c r="N124" i="2"/>
  <c r="N131" i="2"/>
  <c r="L131" i="2"/>
  <c r="N127" i="2"/>
  <c r="L129" i="2"/>
  <c r="L281" i="2"/>
  <c r="H281" i="2"/>
  <c r="N281" i="2"/>
  <c r="P205" i="2"/>
  <c r="Q205" i="2"/>
  <c r="O205" i="2"/>
  <c r="N205" i="2"/>
  <c r="P140" i="2"/>
  <c r="P148" i="2"/>
  <c r="N103" i="2"/>
  <c r="N109" i="2"/>
  <c r="P104" i="2"/>
  <c r="P110" i="2"/>
  <c r="P138" i="2"/>
  <c r="G79" i="2"/>
  <c r="N85" i="2"/>
  <c r="O85" i="2"/>
  <c r="P85" i="2"/>
  <c r="H228" i="2"/>
  <c r="J228" i="2"/>
  <c r="P228" i="2"/>
  <c r="F33" i="2"/>
  <c r="L33" i="2"/>
  <c r="O33" i="2"/>
  <c r="H307" i="2"/>
  <c r="N307" i="2"/>
  <c r="L307" i="2"/>
  <c r="L180" i="2"/>
  <c r="M178" i="2"/>
  <c r="M186" i="2"/>
  <c r="L184" i="2"/>
  <c r="M176" i="2"/>
  <c r="L181" i="2"/>
  <c r="M181" i="2"/>
  <c r="M185" i="2"/>
  <c r="L179" i="2"/>
  <c r="L186" i="2"/>
  <c r="M184" i="2"/>
  <c r="L183" i="2"/>
  <c r="M180" i="2"/>
  <c r="I40" i="2"/>
  <c r="F40" i="2"/>
  <c r="L40" i="2"/>
  <c r="O40" i="2"/>
  <c r="O186" i="2"/>
  <c r="P180" i="2"/>
  <c r="P183" i="2"/>
  <c r="O183" i="2"/>
  <c r="O177" i="2"/>
  <c r="P176" i="2"/>
  <c r="P181" i="2"/>
  <c r="O185" i="2"/>
  <c r="L38" i="2"/>
  <c r="O38" i="2"/>
  <c r="J122" i="2"/>
  <c r="J126" i="2"/>
  <c r="J128" i="2"/>
  <c r="J132" i="2"/>
  <c r="J130" i="2"/>
  <c r="L32" i="2"/>
  <c r="O32" i="2"/>
  <c r="J196" i="2"/>
  <c r="N198" i="2"/>
  <c r="P202" i="2"/>
  <c r="G204" i="2"/>
  <c r="J240" i="2"/>
  <c r="L240" i="2"/>
  <c r="J124" i="2"/>
  <c r="J123" i="2"/>
  <c r="H181" i="2"/>
  <c r="J131" i="2"/>
  <c r="N213" i="2"/>
  <c r="J125" i="2"/>
  <c r="O202" i="2"/>
  <c r="N240" i="2"/>
  <c r="H241" i="2"/>
  <c r="N241" i="2"/>
  <c r="P201" i="2"/>
  <c r="O201" i="2"/>
  <c r="N201" i="2"/>
  <c r="M201" i="2"/>
  <c r="H308" i="2"/>
  <c r="Q77" i="2"/>
  <c r="O76" i="2"/>
  <c r="M79" i="2"/>
  <c r="J267" i="2"/>
  <c r="B318" i="2"/>
  <c r="C328" i="2"/>
  <c r="P199" i="2"/>
  <c r="Q199" i="2"/>
  <c r="N199" i="2"/>
  <c r="G76" i="2"/>
  <c r="N77" i="2"/>
  <c r="L308" i="2"/>
  <c r="M76" i="2"/>
  <c r="P79" i="2"/>
  <c r="O79" i="2"/>
  <c r="N267" i="2"/>
  <c r="H214" i="2"/>
  <c r="J214" i="2"/>
  <c r="P214" i="2"/>
  <c r="Q201" i="2"/>
  <c r="O204" i="2"/>
  <c r="N204" i="2"/>
  <c r="Q204" i="2"/>
  <c r="M204" i="2"/>
  <c r="Q76" i="2"/>
  <c r="G82" i="2"/>
  <c r="F308" i="2"/>
  <c r="P77" i="2"/>
  <c r="I36" i="2"/>
  <c r="L36" i="2"/>
  <c r="O36" i="2"/>
  <c r="L267" i="2"/>
  <c r="J239" i="2"/>
  <c r="L239" i="2"/>
  <c r="H255" i="2"/>
  <c r="J255" i="2"/>
  <c r="L255" i="2"/>
  <c r="P204" i="2"/>
  <c r="P280" i="2"/>
  <c r="G202" i="2"/>
  <c r="N228" i="2"/>
  <c r="N214" i="2"/>
  <c r="D446" i="7"/>
  <c r="L211" i="2"/>
  <c r="H224" i="2"/>
  <c r="F224" i="2"/>
  <c r="N224" i="2"/>
  <c r="H210" i="2"/>
  <c r="J210" i="2"/>
  <c r="P210" i="2"/>
  <c r="L210" i="2"/>
  <c r="F210" i="2"/>
  <c r="N210" i="2"/>
  <c r="L270" i="2"/>
  <c r="N270" i="2"/>
  <c r="N95" i="2"/>
  <c r="Q95" i="2"/>
  <c r="O95" i="2"/>
  <c r="P95" i="2"/>
  <c r="J252" i="2"/>
  <c r="L252" i="2"/>
  <c r="N252" i="2"/>
  <c r="H252" i="2"/>
  <c r="L139" i="2"/>
  <c r="N147" i="2"/>
  <c r="N145" i="2"/>
  <c r="J220" i="2"/>
  <c r="P220" i="2"/>
  <c r="L220" i="2"/>
  <c r="F220" i="2"/>
  <c r="N220" i="2"/>
  <c r="P265" i="2"/>
  <c r="L265" i="2"/>
  <c r="J265" i="2"/>
  <c r="L216" i="2"/>
  <c r="J216" i="2"/>
  <c r="P216" i="2"/>
  <c r="F216" i="2"/>
  <c r="J306" i="2"/>
  <c r="F306" i="2"/>
  <c r="J224" i="2"/>
  <c r="P224" i="2"/>
  <c r="N104" i="2"/>
  <c r="N114" i="2"/>
  <c r="I24" i="2"/>
  <c r="L48" i="2"/>
  <c r="O48" i="2"/>
  <c r="I184" i="2"/>
  <c r="I183" i="2"/>
  <c r="J186" i="2"/>
  <c r="J184" i="2"/>
  <c r="I186" i="2"/>
  <c r="J176" i="2"/>
  <c r="J219" i="2"/>
  <c r="P219" i="2"/>
  <c r="H219" i="2"/>
  <c r="L219" i="2"/>
  <c r="F219" i="2"/>
  <c r="N219" i="2"/>
  <c r="N225" i="2"/>
  <c r="H270" i="2"/>
  <c r="P76" i="2"/>
  <c r="L114" i="2"/>
  <c r="L112" i="2"/>
  <c r="L106" i="2"/>
  <c r="L109" i="2"/>
  <c r="L108" i="2"/>
  <c r="L110" i="2"/>
  <c r="L105" i="2"/>
  <c r="L107" i="2"/>
  <c r="N249" i="2"/>
  <c r="J249" i="2"/>
  <c r="L249" i="2"/>
  <c r="J121" i="2"/>
  <c r="Q202" i="2"/>
  <c r="F211" i="2"/>
  <c r="N211" i="2"/>
  <c r="G195" i="2"/>
  <c r="P113" i="2"/>
  <c r="F446" i="12"/>
  <c r="C446" i="12"/>
  <c r="G446" i="12"/>
  <c r="E446" i="12"/>
  <c r="O227" i="7"/>
  <c r="AA8" i="4"/>
  <c r="X8" i="4"/>
  <c r="P9" i="2"/>
  <c r="Q13" i="4"/>
  <c r="J79" i="2"/>
  <c r="S13" i="4"/>
  <c r="P13" i="10"/>
  <c r="K125" i="4"/>
  <c r="I125" i="10"/>
  <c r="H125" i="4"/>
  <c r="I125" i="4"/>
  <c r="L19" i="2"/>
  <c r="O19" i="2"/>
  <c r="J253" i="2"/>
  <c r="L253" i="2"/>
  <c r="N253" i="2"/>
  <c r="Q187" i="2"/>
  <c r="Q180" i="2"/>
  <c r="Q185" i="2"/>
  <c r="Q175" i="2"/>
  <c r="Q186" i="2"/>
  <c r="Q184" i="2"/>
  <c r="Q182" i="2"/>
  <c r="Q183" i="2"/>
  <c r="I129" i="10"/>
  <c r="J78" i="2"/>
  <c r="O228" i="7"/>
  <c r="O11" i="12"/>
  <c r="H13" i="10"/>
  <c r="N175" i="2"/>
  <c r="N183" i="2"/>
  <c r="N181" i="2"/>
  <c r="N184" i="2"/>
  <c r="N185" i="2"/>
  <c r="N178" i="2"/>
  <c r="N335" i="12"/>
  <c r="C443" i="12"/>
  <c r="G443" i="12"/>
  <c r="E443" i="12"/>
  <c r="AD8" i="9"/>
  <c r="L69" i="2"/>
  <c r="AE8" i="9"/>
  <c r="N69" i="2"/>
  <c r="O81" i="2"/>
  <c r="D443" i="12"/>
  <c r="N14" i="10"/>
  <c r="Q14" i="10"/>
  <c r="O13" i="10"/>
  <c r="N13" i="10"/>
  <c r="Q13" i="10"/>
  <c r="I9" i="4"/>
  <c r="H9" i="4"/>
  <c r="F41" i="2"/>
  <c r="L41" i="2"/>
  <c r="O41" i="2"/>
  <c r="K9" i="4"/>
  <c r="I9" i="10"/>
  <c r="F307" i="2"/>
  <c r="P307" i="2"/>
  <c r="J307" i="2"/>
  <c r="D339" i="12"/>
  <c r="C339" i="12"/>
  <c r="F339" i="12"/>
  <c r="E339" i="12"/>
  <c r="K124" i="10"/>
  <c r="L124" i="10"/>
  <c r="L125" i="10"/>
  <c r="G77" i="2"/>
  <c r="J77" i="2"/>
  <c r="O163" i="2"/>
  <c r="M163" i="2"/>
  <c r="Q163" i="2"/>
  <c r="N216" i="2"/>
  <c r="N9" i="2"/>
  <c r="P163" i="2"/>
  <c r="F335" i="7"/>
  <c r="E335" i="7"/>
  <c r="C335" i="7"/>
  <c r="Q8" i="4"/>
  <c r="S8" i="4"/>
  <c r="P8" i="10"/>
  <c r="Q8" i="9"/>
  <c r="N68" i="2"/>
  <c r="P8" i="9"/>
  <c r="L68" i="2"/>
  <c r="Q78" i="2"/>
  <c r="O78" i="2"/>
  <c r="N78" i="2"/>
  <c r="M78" i="2"/>
  <c r="M157" i="2"/>
  <c r="Q157" i="2"/>
  <c r="P157" i="2"/>
  <c r="N157" i="2"/>
  <c r="L144" i="10"/>
  <c r="J144" i="10"/>
  <c r="G8" i="10"/>
  <c r="H8" i="10"/>
  <c r="O120" i="7"/>
  <c r="L119" i="7"/>
  <c r="O119" i="7"/>
  <c r="G88" i="2"/>
  <c r="F229" i="2"/>
  <c r="P304" i="2"/>
  <c r="Q81" i="2"/>
  <c r="Q179" i="2"/>
  <c r="H336" i="7"/>
  <c r="M81" i="2"/>
  <c r="E227" i="7"/>
  <c r="C227" i="7"/>
  <c r="L140" i="10"/>
  <c r="P305" i="2"/>
  <c r="Y8" i="4"/>
  <c r="C443" i="7"/>
  <c r="A310" i="2"/>
  <c r="F119" i="7"/>
  <c r="J82" i="2"/>
  <c r="G14" i="10"/>
  <c r="J14" i="10"/>
  <c r="H14" i="10"/>
  <c r="D13" i="7"/>
  <c r="C13" i="7"/>
  <c r="G13" i="7"/>
  <c r="E13" i="7"/>
  <c r="N257" i="2"/>
  <c r="J308" i="2"/>
  <c r="P308" i="2"/>
  <c r="F179" i="2"/>
  <c r="G181" i="2"/>
  <c r="F178" i="2"/>
  <c r="G183" i="2"/>
  <c r="F187" i="2"/>
  <c r="F186" i="2"/>
  <c r="G182" i="2"/>
  <c r="G184" i="2"/>
  <c r="G186" i="2"/>
  <c r="F180" i="2"/>
  <c r="F182" i="2"/>
  <c r="F183" i="2"/>
  <c r="L25" i="2"/>
  <c r="O25" i="2"/>
  <c r="N305" i="2"/>
  <c r="L309" i="2"/>
  <c r="P309" i="2"/>
  <c r="O14" i="12"/>
  <c r="I13" i="4"/>
  <c r="N79" i="2"/>
  <c r="E124" i="10"/>
  <c r="L230" i="2"/>
  <c r="L26" i="2"/>
  <c r="O26" i="2"/>
  <c r="I54" i="2"/>
  <c r="L54" i="2"/>
  <c r="O54" i="2"/>
  <c r="G336" i="7"/>
  <c r="N306" i="2"/>
  <c r="F336" i="7"/>
  <c r="L306" i="2"/>
  <c r="P306" i="2"/>
  <c r="C336" i="12"/>
  <c r="D336" i="12"/>
  <c r="E336" i="12"/>
  <c r="L136" i="10"/>
  <c r="X8" i="9"/>
  <c r="H69" i="2"/>
  <c r="A202" i="2"/>
  <c r="A196" i="2"/>
  <c r="A205" i="2"/>
  <c r="A199" i="2"/>
  <c r="A204" i="2"/>
  <c r="A198" i="2"/>
  <c r="A201" i="2"/>
  <c r="A195" i="2"/>
  <c r="A311" i="2"/>
  <c r="L152" i="10"/>
  <c r="J152" i="10"/>
  <c r="G254" i="10"/>
  <c r="J254" i="10"/>
  <c r="A179" i="2"/>
  <c r="A321" i="2"/>
  <c r="A124" i="2"/>
  <c r="A106" i="2"/>
  <c r="A183" i="2"/>
  <c r="A110" i="2"/>
  <c r="A325" i="2"/>
  <c r="A128" i="2"/>
  <c r="A329" i="2"/>
  <c r="A331" i="2"/>
  <c r="A187" i="2"/>
  <c r="A189" i="2"/>
  <c r="P7" i="8"/>
  <c r="A132" i="2"/>
  <c r="A291" i="2"/>
  <c r="A150" i="2"/>
  <c r="J260" i="10"/>
  <c r="G260" i="10"/>
  <c r="J265" i="10"/>
  <c r="J195" i="2"/>
  <c r="G196" i="2"/>
  <c r="O198" i="2"/>
  <c r="M202" i="2"/>
  <c r="N202" i="2"/>
  <c r="A107" i="2"/>
  <c r="A103" i="2"/>
  <c r="A175" i="2"/>
  <c r="A288" i="2"/>
  <c r="A292" i="2"/>
  <c r="A296" i="2"/>
  <c r="T319" i="2"/>
  <c r="A139" i="2"/>
  <c r="A143" i="2"/>
  <c r="A147" i="2"/>
  <c r="A102" i="2"/>
  <c r="A289" i="2"/>
  <c r="A293" i="2"/>
  <c r="A297" i="2"/>
  <c r="A109" i="2"/>
  <c r="A105" i="2"/>
  <c r="A121" i="2"/>
  <c r="A125" i="2"/>
  <c r="A129" i="2"/>
  <c r="A290" i="2"/>
  <c r="A294" i="2"/>
  <c r="A298" i="2"/>
  <c r="G256" i="10"/>
  <c r="K326" i="2"/>
  <c r="L326" i="2"/>
  <c r="K325" i="2"/>
  <c r="L325" i="2"/>
  <c r="K323" i="2"/>
  <c r="L323" i="2"/>
  <c r="K328" i="2"/>
  <c r="L328" i="2"/>
  <c r="K321" i="2"/>
  <c r="L321" i="2"/>
  <c r="K329" i="2"/>
  <c r="L329" i="2"/>
  <c r="K327" i="2"/>
  <c r="L327" i="2"/>
  <c r="K319" i="2"/>
  <c r="L319" i="2"/>
  <c r="K318" i="2"/>
  <c r="L318" i="2"/>
  <c r="K324" i="2"/>
  <c r="L324" i="2"/>
  <c r="K320" i="2"/>
  <c r="L320" i="2"/>
  <c r="K317" i="2"/>
  <c r="L317" i="2"/>
  <c r="K322" i="2"/>
  <c r="L322" i="2"/>
  <c r="H337" i="7"/>
  <c r="D307" i="2"/>
  <c r="D306" i="2"/>
  <c r="N229" i="2"/>
  <c r="P229" i="2"/>
  <c r="J8" i="10"/>
  <c r="H230" i="2"/>
  <c r="F230" i="2"/>
  <c r="N230" i="2"/>
  <c r="P230" i="2"/>
  <c r="D447" i="7"/>
  <c r="F447" i="7"/>
  <c r="E447" i="7"/>
  <c r="C447" i="7"/>
  <c r="C446" i="7"/>
  <c r="E446" i="7"/>
  <c r="F446" i="7"/>
  <c r="F447" i="12" l="1"/>
  <c r="D447" i="12"/>
  <c r="E447" i="12"/>
  <c r="C447" i="12"/>
</calcChain>
</file>

<file path=xl/sharedStrings.xml><?xml version="1.0" encoding="utf-8"?>
<sst xmlns="http://schemas.openxmlformats.org/spreadsheetml/2006/main" count="1366" uniqueCount="454">
  <si>
    <t>交易部</t>
  </si>
  <si>
    <t>一、全市場交易量概況</t>
  </si>
  <si>
    <r>
      <t>1.</t>
    </r>
    <r>
      <rPr>
        <b/>
        <sz val="14"/>
        <color indexed="8"/>
        <rFont val="標楷體"/>
        <family val="4"/>
        <charset val="136"/>
      </rPr>
      <t>本週與上週日均量、振幅、波動率比較</t>
    </r>
  </si>
  <si>
    <t>本週</t>
  </si>
  <si>
    <t>上週</t>
  </si>
  <si>
    <t>差異</t>
  </si>
  <si>
    <r>
      <t>差異</t>
    </r>
    <r>
      <rPr>
        <b/>
        <sz val="12"/>
        <color indexed="8"/>
        <rFont val="Times New Roman"/>
        <family val="1"/>
      </rPr>
      <t>%</t>
    </r>
  </si>
  <si>
    <t>日均量</t>
  </si>
  <si>
    <t>臺股期貨近月份契約平均每日振幅</t>
  </si>
  <si>
    <t>平均每分鐘臺指選擇權波動率指數</t>
  </si>
  <si>
    <r>
      <t>證交所股票日均成交值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標楷體"/>
        <family val="4"/>
        <charset val="136"/>
      </rPr>
      <t>億元</t>
    </r>
    <r>
      <rPr>
        <sz val="12"/>
        <color indexed="8"/>
        <rFont val="Times New Roman"/>
        <family val="1"/>
      </rPr>
      <t>)</t>
    </r>
  </si>
  <si>
    <t>序號</t>
  </si>
  <si>
    <t>商品</t>
  </si>
  <si>
    <r>
      <t>日均量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  (A)</t>
    </r>
  </si>
  <si>
    <r>
      <t>日均量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  (B)</t>
    </r>
  </si>
  <si>
    <t>日均量差異</t>
  </si>
  <si>
    <t>[(A)-(B)]</t>
  </si>
  <si>
    <r>
      <t>增減比率</t>
    </r>
    <r>
      <rPr>
        <b/>
        <sz val="12"/>
        <color indexed="8"/>
        <rFont val="Times New Roman"/>
        <family val="1"/>
      </rPr>
      <t>(%)</t>
    </r>
  </si>
  <si>
    <t>[(A)-(B)]/(B)</t>
  </si>
  <si>
    <t>臺股期貨</t>
  </si>
  <si>
    <t>小型臺指期貨</t>
  </si>
  <si>
    <t>電子期貨</t>
  </si>
  <si>
    <t>金融期貨</t>
  </si>
  <si>
    <r>
      <t>臺灣</t>
    </r>
    <r>
      <rPr>
        <sz val="12"/>
        <color indexed="8"/>
        <rFont val="Times New Roman"/>
        <family val="1"/>
      </rPr>
      <t>50</t>
    </r>
    <r>
      <rPr>
        <sz val="12"/>
        <color indexed="8"/>
        <rFont val="標楷體"/>
        <family val="4"/>
        <charset val="136"/>
      </rPr>
      <t>期貨</t>
    </r>
  </si>
  <si>
    <t>非金電期貨</t>
  </si>
  <si>
    <t>櫃買期貨</t>
  </si>
  <si>
    <t>東證期貨</t>
  </si>
  <si>
    <r>
      <t>印度</t>
    </r>
    <r>
      <rPr>
        <sz val="12"/>
        <color indexed="8"/>
        <rFont val="Times New Roman"/>
        <family val="1"/>
      </rPr>
      <t>50</t>
    </r>
    <r>
      <rPr>
        <sz val="12"/>
        <color indexed="8"/>
        <rFont val="標楷體"/>
        <family val="4"/>
        <charset val="136"/>
      </rPr>
      <t>期貨</t>
    </r>
  </si>
  <si>
    <t>黃金期貨</t>
  </si>
  <si>
    <t>臺幣黃金期貨</t>
  </si>
  <si>
    <t>個股期貨</t>
  </si>
  <si>
    <r>
      <t>ETF</t>
    </r>
    <r>
      <rPr>
        <sz val="12"/>
        <color indexed="8"/>
        <rFont val="標楷體"/>
        <family val="4"/>
        <charset val="136"/>
      </rPr>
      <t>期貨</t>
    </r>
  </si>
  <si>
    <t>美元兌人民幣期貨</t>
  </si>
  <si>
    <t>小型美元兌人民幣期貨</t>
  </si>
  <si>
    <t>歐元兌美元期貨</t>
  </si>
  <si>
    <t>美元兌日元期貨</t>
  </si>
  <si>
    <t>期貨合計</t>
  </si>
  <si>
    <r>
      <t>臺指選擇權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標楷體"/>
        <family val="4"/>
        <charset val="136"/>
      </rPr>
      <t>週契約</t>
    </r>
  </si>
  <si>
    <r>
      <t>臺指選擇權</t>
    </r>
    <r>
      <rPr>
        <sz val="12"/>
        <color indexed="8"/>
        <rFont val="Times New Roman"/>
        <family val="1"/>
      </rPr>
      <t>-</t>
    </r>
    <r>
      <rPr>
        <sz val="12"/>
        <color indexed="8"/>
        <rFont val="標楷體"/>
        <family val="4"/>
        <charset val="136"/>
      </rPr>
      <t>月契約</t>
    </r>
  </si>
  <si>
    <t>小計</t>
  </si>
  <si>
    <t>電子選擇權</t>
  </si>
  <si>
    <t>金融選擇權</t>
  </si>
  <si>
    <t>非金電選擇權</t>
  </si>
  <si>
    <t>櫃買選擇權</t>
  </si>
  <si>
    <t>黃金選擇權</t>
  </si>
  <si>
    <t>個股選擇權</t>
  </si>
  <si>
    <r>
      <t>ETF</t>
    </r>
    <r>
      <rPr>
        <sz val="12"/>
        <color indexed="8"/>
        <rFont val="標楷體"/>
        <family val="4"/>
        <charset val="136"/>
      </rPr>
      <t>選擇權</t>
    </r>
  </si>
  <si>
    <t>美元兌人民幣選擇權</t>
  </si>
  <si>
    <t>小型美元兌人民幣選擇權</t>
  </si>
  <si>
    <t>選擇權合計</t>
  </si>
  <si>
    <t>總計</t>
  </si>
  <si>
    <r>
      <t>3.ETF</t>
    </r>
    <r>
      <rPr>
        <b/>
        <sz val="14"/>
        <color indexed="8"/>
        <rFont val="標楷體"/>
        <family val="4"/>
        <charset val="136"/>
      </rPr>
      <t>股票期貨及選擇權交易概況</t>
    </r>
  </si>
  <si>
    <t>標的名稱</t>
  </si>
  <si>
    <t>期貨</t>
  </si>
  <si>
    <t>選擇權</t>
  </si>
  <si>
    <t>商品名稱</t>
  </si>
  <si>
    <r>
      <t>交易人結構</t>
    </r>
    <r>
      <rPr>
        <b/>
        <sz val="12"/>
        <color indexed="8"/>
        <rFont val="Times New Roman"/>
        <family val="1"/>
      </rPr>
      <t>(%)</t>
    </r>
  </si>
  <si>
    <t>自然人</t>
  </si>
  <si>
    <t>造市者</t>
  </si>
  <si>
    <t>外資</t>
  </si>
  <si>
    <t>自營商</t>
  </si>
  <si>
    <r>
      <t>6.</t>
    </r>
    <r>
      <rPr>
        <b/>
        <sz val="14"/>
        <color indexed="8"/>
        <rFont val="標楷體"/>
        <family val="4"/>
        <charset val="136"/>
      </rPr>
      <t>加掛小型股票期貨交易概況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日均量</t>
    </r>
    <r>
      <rPr>
        <b/>
        <sz val="14"/>
        <color indexed="8"/>
        <rFont val="Times New Roman"/>
        <family val="1"/>
      </rPr>
      <t>)</t>
    </r>
  </si>
  <si>
    <r>
      <t>7.</t>
    </r>
    <r>
      <rPr>
        <b/>
        <sz val="14"/>
        <color indexed="8"/>
        <rFont val="標楷體"/>
        <family val="4"/>
        <charset val="136"/>
      </rPr>
      <t>新上市個股選擇權交易概況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日均量</t>
    </r>
    <r>
      <rPr>
        <b/>
        <sz val="14"/>
        <color indexed="8"/>
        <rFont val="Times New Roman"/>
        <family val="1"/>
      </rPr>
      <t>)</t>
    </r>
  </si>
  <si>
    <t>年份</t>
  </si>
  <si>
    <t>占比</t>
  </si>
  <si>
    <t>其他法人</t>
  </si>
  <si>
    <t>二、國際合作商品交易量概況</t>
  </si>
  <si>
    <r>
      <t>1.</t>
    </r>
    <r>
      <rPr>
        <b/>
        <sz val="14"/>
        <color indexed="8"/>
        <rFont val="標楷體"/>
        <family val="4"/>
        <charset val="136"/>
      </rPr>
      <t>歐臺期及歐臺選日均量</t>
    </r>
    <r>
      <rPr>
        <sz val="10"/>
        <color indexed="8"/>
        <rFont val="標楷體"/>
        <family val="4"/>
        <charset val="136"/>
      </rPr>
      <t>單位：口</t>
    </r>
  </si>
  <si>
    <t>交易量</t>
  </si>
  <si>
    <t>轉回部位數占交易量比例</t>
  </si>
  <si>
    <t>歐臺期</t>
  </si>
  <si>
    <t>歐臺選</t>
  </si>
  <si>
    <r>
      <t>2.</t>
    </r>
    <r>
      <rPr>
        <b/>
        <sz val="14"/>
        <color indexed="8"/>
        <rFont val="標楷體"/>
        <family val="4"/>
        <charset val="136"/>
      </rPr>
      <t>本週與上週各商品日均量比較表</t>
    </r>
    <r>
      <rPr>
        <sz val="10"/>
        <color indexed="8"/>
        <rFont val="標楷體"/>
        <family val="4"/>
        <charset val="136"/>
      </rPr>
      <t>單位：口</t>
    </r>
    <phoneticPr fontId="10" type="noConversion"/>
  </si>
  <si>
    <t>日均量
(口)
(買+賣)/2</t>
    <phoneticPr fontId="11" type="noConversion"/>
  </si>
  <si>
    <r>
      <t>OI 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 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</si>
  <si>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 xml:space="preserve">13:45~16:15
</t>
    </r>
    <r>
      <rPr>
        <b/>
        <sz val="12"/>
        <color indexed="8"/>
        <rFont val="標楷體"/>
        <family val="4"/>
        <charset val="136"/>
      </rPr>
      <t>交易量比重</t>
    </r>
    <phoneticPr fontId="11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</si>
  <si>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</si>
  <si>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 xml:space="preserve">日均量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標楷體"/>
        <family val="4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標楷體"/>
        <family val="4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</si>
  <si>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1" type="noConversion"/>
  </si>
  <si>
    <t>其他
法人</t>
    <phoneticPr fontId="10" type="noConversion"/>
  </si>
  <si>
    <t>上週</t>
    <phoneticPr fontId="10" type="noConversion"/>
  </si>
  <si>
    <r>
      <t>本週</t>
    </r>
    <r>
      <rPr>
        <b/>
        <sz val="18"/>
        <color indexed="8"/>
        <rFont val="Times New Roman"/>
        <family val="1"/>
      </rPr>
      <t>(</t>
    </r>
    <phoneticPr fontId="10" type="noConversion"/>
  </si>
  <si>
    <t>)交易量概況</t>
    <phoneticPr fontId="10" type="noConversion"/>
  </si>
  <si>
    <t>本週</t>
    <phoneticPr fontId="10" type="noConversion"/>
  </si>
  <si>
    <t>上週</t>
    <phoneticPr fontId="10" type="noConversion"/>
  </si>
  <si>
    <t>迄今</t>
  </si>
  <si>
    <t>年</t>
  </si>
  <si>
    <t>三、</t>
    <phoneticPr fontId="10" type="noConversion"/>
  </si>
  <si>
    <t>人民幣匯率期貨交易量</t>
    <phoneticPr fontId="10" type="noConversion"/>
  </si>
  <si>
    <t>人民幣匯率選擇權交易量</t>
    <phoneticPr fontId="10" type="noConversion"/>
  </si>
  <si>
    <t>RHF</t>
    <phoneticPr fontId="10" type="noConversion"/>
  </si>
  <si>
    <t>RHO</t>
    <phoneticPr fontId="10" type="noConversion"/>
  </si>
  <si>
    <t>RTO</t>
    <phoneticPr fontId="10" type="noConversion"/>
  </si>
  <si>
    <t>Total</t>
    <phoneticPr fontId="10" type="noConversion"/>
  </si>
  <si>
    <t xml:space="preserve">             項目
日期</t>
    <phoneticPr fontId="10" type="noConversion"/>
  </si>
  <si>
    <t>CME</t>
    <phoneticPr fontId="10" type="noConversion"/>
  </si>
  <si>
    <t>HKEx</t>
    <phoneticPr fontId="10" type="noConversion"/>
  </si>
  <si>
    <t>SGX</t>
    <phoneticPr fontId="10" type="noConversion"/>
  </si>
  <si>
    <t>TAIFEX</t>
    <phoneticPr fontId="10" type="noConversion"/>
  </si>
  <si>
    <t>RTF</t>
    <phoneticPr fontId="10" type="noConversion"/>
  </si>
  <si>
    <t>今年</t>
    <phoneticPr fontId="10" type="noConversion"/>
  </si>
  <si>
    <t>去年</t>
    <phoneticPr fontId="10" type="noConversion"/>
  </si>
  <si>
    <r>
      <rPr>
        <sz val="12"/>
        <color indexed="8"/>
        <rFont val="標楷體"/>
        <family val="4"/>
        <charset val="136"/>
      </rPr>
      <t>美元兌人民幣期貨</t>
    </r>
    <r>
      <rPr>
        <sz val="12"/>
        <color indexed="8"/>
        <rFont val="Times New Roman"/>
        <family val="1"/>
      </rPr>
      <t>(RHF)</t>
    </r>
  </si>
  <si>
    <r>
      <rPr>
        <sz val="12"/>
        <color indexed="8"/>
        <rFont val="標楷體"/>
        <family val="4"/>
        <charset val="136"/>
      </rPr>
      <t>小型美元兌人民幣期貨</t>
    </r>
    <r>
      <rPr>
        <sz val="12"/>
        <color indexed="8"/>
        <rFont val="Times New Roman"/>
        <family val="1"/>
      </rPr>
      <t>(RTF)</t>
    </r>
  </si>
  <si>
    <r>
      <rPr>
        <sz val="12"/>
        <color indexed="8"/>
        <rFont val="標楷體"/>
        <family val="4"/>
        <charset val="136"/>
      </rPr>
      <t>美元兌人民幣選擇權</t>
    </r>
    <r>
      <rPr>
        <sz val="11"/>
        <color indexed="8"/>
        <rFont val="標楷體"/>
        <family val="4"/>
        <charset val="136"/>
      </rPr>
      <t>(RHO)</t>
    </r>
  </si>
  <si>
    <r>
      <rPr>
        <sz val="12"/>
        <color indexed="8"/>
        <rFont val="標楷體"/>
        <family val="4"/>
        <charset val="136"/>
      </rPr>
      <t>小型美元兌人民幣選擇權</t>
    </r>
    <r>
      <rPr>
        <sz val="11"/>
        <color indexed="8"/>
        <rFont val="標楷體"/>
        <family val="4"/>
        <charset val="136"/>
      </rPr>
      <t>(RTO)</t>
    </r>
  </si>
  <si>
    <r>
      <rPr>
        <sz val="12"/>
        <color indexed="8"/>
        <rFont val="標楷體"/>
        <family val="4"/>
        <charset val="136"/>
      </rPr>
      <t>歐元兌美元期貨</t>
    </r>
    <r>
      <rPr>
        <sz val="11"/>
        <color indexed="8"/>
        <rFont val="標楷體"/>
        <family val="4"/>
        <charset val="136"/>
      </rPr>
      <t>(XEF)</t>
    </r>
  </si>
  <si>
    <r>
      <rPr>
        <sz val="12"/>
        <color indexed="8"/>
        <rFont val="標楷體"/>
        <family val="4"/>
        <charset val="136"/>
      </rPr>
      <t>美元兌日元期貨</t>
    </r>
    <r>
      <rPr>
        <sz val="11"/>
        <color indexed="8"/>
        <rFont val="標楷體"/>
        <family val="4"/>
        <charset val="136"/>
      </rPr>
      <t>(XJF)</t>
    </r>
  </si>
  <si>
    <t>十年期政府公債</t>
    <phoneticPr fontId="10" type="noConversion"/>
  </si>
  <si>
    <t>美國道瓊期貨</t>
    <phoneticPr fontId="10" type="noConversion"/>
  </si>
  <si>
    <r>
      <rPr>
        <sz val="12"/>
        <color indexed="8"/>
        <rFont val="標楷體"/>
        <family val="4"/>
        <charset val="136"/>
      </rPr>
      <t>美國標普</t>
    </r>
    <r>
      <rPr>
        <sz val="12"/>
        <color indexed="8"/>
        <rFont val="Times New Roman"/>
        <family val="1"/>
      </rPr>
      <t>500</t>
    </r>
    <r>
      <rPr>
        <sz val="12"/>
        <color indexed="8"/>
        <rFont val="標楷體"/>
        <family val="4"/>
        <charset val="136"/>
      </rPr>
      <t>期貨</t>
    </r>
    <phoneticPr fontId="10" type="noConversion"/>
  </si>
  <si>
    <t>2017/05/31</t>
  </si>
  <si>
    <t>2017/06/06</t>
  </si>
  <si>
    <t>2017/06/07</t>
  </si>
  <si>
    <t>2017/06/13</t>
  </si>
  <si>
    <t>本週合計(06/07-06/13)</t>
  </si>
  <si>
    <t>上週合計(05/31-06/06)</t>
  </si>
  <si>
    <t>上週</t>
    <phoneticPr fontId="17" type="noConversion"/>
  </si>
  <si>
    <t>迄今</t>
    <phoneticPr fontId="17" type="noConversion"/>
  </si>
  <si>
    <t>成交量</t>
    <phoneticPr fontId="17" type="noConversion"/>
  </si>
  <si>
    <t>交易天數</t>
    <phoneticPr fontId="17" type="noConversion"/>
  </si>
  <si>
    <t>商品</t>
    <phoneticPr fontId="17" type="noConversion"/>
  </si>
  <si>
    <t>全部合計</t>
    <phoneticPr fontId="17" type="noConversion"/>
  </si>
  <si>
    <t>均量</t>
    <phoneticPr fontId="17" type="noConversion"/>
  </si>
  <si>
    <t>本週</t>
    <phoneticPr fontId="17" type="noConversion"/>
  </si>
  <si>
    <r>
      <rPr>
        <sz val="12"/>
        <color indexed="8"/>
        <rFont val="標楷體"/>
        <family val="4"/>
        <charset val="136"/>
      </rPr>
      <t>本週</t>
    </r>
    <phoneticPr fontId="17" type="noConversion"/>
  </si>
  <si>
    <r>
      <rPr>
        <sz val="12"/>
        <color indexed="8"/>
        <rFont val="標楷體"/>
        <family val="4"/>
        <charset val="136"/>
      </rPr>
      <t>上週</t>
    </r>
    <phoneticPr fontId="17" type="noConversion"/>
  </si>
  <si>
    <t>OI</t>
    <phoneticPr fontId="17" type="noConversion"/>
  </si>
  <si>
    <t>成交均量</t>
    <phoneticPr fontId="17" type="noConversion"/>
  </si>
  <si>
    <r>
      <t>OI</t>
    </r>
    <r>
      <rPr>
        <sz val="12"/>
        <color indexed="8"/>
        <rFont val="標楷體"/>
        <family val="4"/>
        <charset val="136"/>
      </rPr>
      <t>均量</t>
    </r>
    <phoneticPr fontId="17" type="noConversion"/>
  </si>
  <si>
    <t>RHF</t>
  </si>
  <si>
    <t>RTF</t>
  </si>
  <si>
    <t>SPF</t>
  </si>
  <si>
    <t>UDF</t>
  </si>
  <si>
    <t>XEF</t>
  </si>
  <si>
    <t>XJF</t>
  </si>
  <si>
    <t>RHO</t>
  </si>
  <si>
    <t>RTO</t>
  </si>
  <si>
    <t>TXO</t>
  </si>
  <si>
    <t>全部合計</t>
  </si>
  <si>
    <t>13:45-16:15</t>
    <phoneticPr fontId="25" type="noConversion"/>
  </si>
  <si>
    <t xml:space="preserve"> </t>
    <phoneticPr fontId="25" type="noConversion"/>
  </si>
  <si>
    <t>成交%</t>
    <phoneticPr fontId="17" type="noConversion"/>
  </si>
  <si>
    <t>Group</t>
    <phoneticPr fontId="25" type="noConversion"/>
  </si>
  <si>
    <t>期貨</t>
    <phoneticPr fontId="17" type="noConversion"/>
  </si>
  <si>
    <t>選擇權</t>
    <phoneticPr fontId="25" type="noConversion"/>
  </si>
  <si>
    <t>成交%</t>
    <phoneticPr fontId="17" type="noConversion"/>
  </si>
  <si>
    <r>
      <t>OI</t>
    </r>
    <r>
      <rPr>
        <sz val="12"/>
        <color indexed="18"/>
        <rFont val="標楷體"/>
        <family val="4"/>
        <charset val="136"/>
      </rPr>
      <t>均量</t>
    </r>
    <phoneticPr fontId="17" type="noConversion"/>
  </si>
  <si>
    <t xml:space="preserve"> </t>
    <phoneticPr fontId="17" type="noConversion"/>
  </si>
  <si>
    <t>RHF+RTF</t>
    <phoneticPr fontId="17" type="noConversion"/>
  </si>
  <si>
    <t>RHO+RTO</t>
    <phoneticPr fontId="17" type="noConversion"/>
  </si>
  <si>
    <t>特殊商品</t>
    <phoneticPr fontId="17" type="noConversion"/>
  </si>
  <si>
    <t>波動度</t>
  </si>
  <si>
    <t>平均</t>
  </si>
  <si>
    <t>振幅</t>
  </si>
  <si>
    <t>波動度
(年度化)</t>
    <phoneticPr fontId="10" type="noConversion"/>
  </si>
  <si>
    <t>平均
振幅</t>
    <phoneticPr fontId="10" type="noConversion"/>
  </si>
  <si>
    <t>人民幣兌美元匯率</t>
    <phoneticPr fontId="10" type="noConversion"/>
  </si>
  <si>
    <t>日均量(口)</t>
    <phoneticPr fontId="10" type="noConversion"/>
  </si>
  <si>
    <t xml:space="preserve">小型美元
兌人民幣
期貨
</t>
    <phoneticPr fontId="10" type="noConversion"/>
  </si>
  <si>
    <t xml:space="preserve">小型美元
兌人民幣
選擇權
</t>
    <phoneticPr fontId="10" type="noConversion"/>
  </si>
  <si>
    <t>期間</t>
    <phoneticPr fontId="10" type="noConversion"/>
  </si>
  <si>
    <t>01</t>
    <phoneticPr fontId="17" type="noConversion"/>
  </si>
  <si>
    <t>12</t>
    <phoneticPr fontId="17" type="noConversion"/>
  </si>
  <si>
    <t>11</t>
    <phoneticPr fontId="17" type="noConversion"/>
  </si>
  <si>
    <t>10</t>
    <phoneticPr fontId="17" type="noConversion"/>
  </si>
  <si>
    <t>月份</t>
    <phoneticPr fontId="17" type="noConversion"/>
  </si>
  <si>
    <t>02</t>
    <phoneticPr fontId="17" type="noConversion"/>
  </si>
  <si>
    <t>03</t>
    <phoneticPr fontId="17" type="noConversion"/>
  </si>
  <si>
    <t>04</t>
    <phoneticPr fontId="17" type="noConversion"/>
  </si>
  <si>
    <t>05</t>
    <phoneticPr fontId="17" type="noConversion"/>
  </si>
  <si>
    <t>06</t>
    <phoneticPr fontId="17" type="noConversion"/>
  </si>
  <si>
    <t>07</t>
    <phoneticPr fontId="17" type="noConversion"/>
  </si>
  <si>
    <t>08</t>
    <phoneticPr fontId="17" type="noConversion"/>
  </si>
  <si>
    <t>09</t>
    <phoneticPr fontId="17" type="noConversion"/>
  </si>
  <si>
    <r>
      <rPr>
        <sz val="12"/>
        <color indexed="8"/>
        <rFont val="標楷體"/>
        <family val="4"/>
        <charset val="136"/>
      </rPr>
      <t>本週</t>
    </r>
    <phoneticPr fontId="17" type="noConversion"/>
  </si>
  <si>
    <r>
      <rPr>
        <sz val="12"/>
        <color indexed="8"/>
        <rFont val="標楷體"/>
        <family val="4"/>
        <charset val="136"/>
      </rPr>
      <t>上週</t>
    </r>
    <phoneticPr fontId="17" type="noConversion"/>
  </si>
  <si>
    <r>
      <rPr>
        <sz val="12"/>
        <color indexed="8"/>
        <rFont val="標楷體"/>
        <family val="4"/>
        <charset val="136"/>
      </rPr>
      <t>上年度</t>
    </r>
    <phoneticPr fontId="17" type="noConversion"/>
  </si>
  <si>
    <r>
      <rPr>
        <sz val="12"/>
        <color indexed="8"/>
        <rFont val="標楷體"/>
        <family val="4"/>
        <charset val="136"/>
      </rPr>
      <t>商品</t>
    </r>
  </si>
  <si>
    <t>row</t>
  </si>
  <si>
    <t xml:space="preserve">美元兌
人民幣
期貨
</t>
    <phoneticPr fontId="10" type="noConversion"/>
  </si>
  <si>
    <t xml:space="preserve">美元兌
人民幣
選擇權
</t>
    <phoneticPr fontId="10" type="noConversion"/>
  </si>
  <si>
    <t>歐元兌美元期貨</t>
    <phoneticPr fontId="10" type="noConversion"/>
  </si>
  <si>
    <t>美元兌日元期貨</t>
    <phoneticPr fontId="10" type="noConversion"/>
  </si>
  <si>
    <r>
      <t>日均量</t>
    </r>
    <r>
      <rPr>
        <sz val="10"/>
        <color indexed="8"/>
        <rFont val="Times New Roman"/>
        <family val="1"/>
      </rPr>
      <t/>
    </r>
    <phoneticPr fontId="10" type="noConversion"/>
  </si>
  <si>
    <t>(口)</t>
    <phoneticPr fontId="10" type="noConversion"/>
  </si>
  <si>
    <t>美國道瓊期貨</t>
    <phoneticPr fontId="10" type="noConversion"/>
  </si>
  <si>
    <t>美國標普500期貨</t>
    <phoneticPr fontId="10" type="noConversion"/>
  </si>
  <si>
    <t>美國標普500期貨</t>
    <phoneticPr fontId="10" type="noConversion"/>
  </si>
  <si>
    <r>
      <rPr>
        <sz val="12"/>
        <rFont val="標楷體"/>
        <family val="4"/>
        <charset val="136"/>
      </rPr>
      <t>東證期貨</t>
    </r>
    <phoneticPr fontId="10" type="noConversion"/>
  </si>
  <si>
    <r>
      <rPr>
        <sz val="12"/>
        <rFont val="標楷體"/>
        <family val="4"/>
        <charset val="136"/>
      </rPr>
      <t>印度</t>
    </r>
    <r>
      <rPr>
        <sz val="12"/>
        <rFont val="Times New Roman"/>
        <family val="1"/>
      </rPr>
      <t>50</t>
    </r>
    <r>
      <rPr>
        <sz val="12"/>
        <rFont val="標楷體"/>
        <family val="4"/>
        <charset val="136"/>
      </rPr>
      <t>期貨</t>
    </r>
    <phoneticPr fontId="10" type="noConversion"/>
  </si>
  <si>
    <r>
      <rPr>
        <sz val="12"/>
        <rFont val="標楷體"/>
        <family val="4"/>
        <charset val="136"/>
      </rPr>
      <t>美國道瓊期貨</t>
    </r>
    <phoneticPr fontId="10" type="noConversion"/>
  </si>
  <si>
    <r>
      <rPr>
        <sz val="12"/>
        <rFont val="標楷體"/>
        <family val="4"/>
        <charset val="136"/>
      </rPr>
      <t>美國標普</t>
    </r>
    <r>
      <rPr>
        <sz val="12"/>
        <rFont val="Times New Roman"/>
        <family val="1"/>
      </rPr>
      <t>500</t>
    </r>
    <r>
      <rPr>
        <sz val="12"/>
        <rFont val="標楷體"/>
        <family val="4"/>
        <charset val="136"/>
      </rPr>
      <t>期貨</t>
    </r>
    <phoneticPr fontId="10" type="noConversion"/>
  </si>
  <si>
    <r>
      <rPr>
        <sz val="12"/>
        <color indexed="8"/>
        <rFont val="標楷體"/>
        <family val="4"/>
        <charset val="136"/>
      </rPr>
      <t>盤後日均量差異</t>
    </r>
    <r>
      <rPr>
        <sz val="12"/>
        <color indexed="8"/>
        <rFont val="Times New Roman"/>
        <family val="1"/>
      </rPr>
      <t>[(A)-(B)]</t>
    </r>
    <phoneticPr fontId="10" type="noConversion"/>
  </si>
  <si>
    <r>
      <rPr>
        <sz val="12"/>
        <color indexed="8"/>
        <rFont val="標楷體"/>
        <family val="4"/>
        <charset val="136"/>
      </rPr>
      <t xml:space="preserve">增減比率
</t>
    </r>
    <r>
      <rPr>
        <sz val="12"/>
        <color indexed="8"/>
        <rFont val="Times New Roman"/>
        <family val="1"/>
      </rPr>
      <t xml:space="preserve">[(A)-(B)]/
(B) (%)
</t>
    </r>
    <phoneticPr fontId="10" type="noConversion"/>
  </si>
  <si>
    <t>美元兌人民幣期貨</t>
    <phoneticPr fontId="10" type="noConversion"/>
  </si>
  <si>
    <t>小型美元兌人民幣期貨</t>
    <phoneticPr fontId="10" type="noConversion"/>
  </si>
  <si>
    <t>歐元兌美元期貨</t>
    <phoneticPr fontId="10" type="noConversion"/>
  </si>
  <si>
    <t>美元兌日元期貨</t>
    <phoneticPr fontId="10" type="noConversion"/>
  </si>
  <si>
    <t xml:space="preserve">     期貨合計</t>
    <phoneticPr fontId="10" type="noConversion"/>
  </si>
  <si>
    <t>臺指選擇權</t>
    <phoneticPr fontId="10" type="noConversion"/>
  </si>
  <si>
    <t>美元兌人民幣選擇權</t>
    <phoneticPr fontId="10" type="noConversion"/>
  </si>
  <si>
    <t>小型美元兌人民幣選擇權</t>
    <phoneticPr fontId="10" type="noConversion"/>
  </si>
  <si>
    <t xml:space="preserve">     選擇權合計</t>
    <phoneticPr fontId="10" type="noConversion"/>
  </si>
  <si>
    <t xml:space="preserve">     總計</t>
    <phoneticPr fontId="10" type="noConversion"/>
  </si>
  <si>
    <t>夜盤上線迄今</t>
    <phoneticPr fontId="17" type="noConversion"/>
  </si>
  <si>
    <t>夜盤日均量
(A)</t>
    <phoneticPr fontId="10" type="noConversion"/>
  </si>
  <si>
    <t>日盤日均量
(B)</t>
    <phoneticPr fontId="10" type="noConversion"/>
  </si>
  <si>
    <t>占比
(A)/(B)</t>
    <phoneticPr fontId="10" type="noConversion"/>
  </si>
  <si>
    <t>夜盤與
日盤平均
OI差異</t>
    <phoneticPr fontId="10" type="noConversion"/>
  </si>
  <si>
    <t>夜盤交易量
當沖比例</t>
    <phoneticPr fontId="10" type="noConversion"/>
  </si>
  <si>
    <t>分類</t>
    <phoneticPr fontId="10" type="noConversion"/>
  </si>
  <si>
    <t>商品</t>
    <phoneticPr fontId="10" type="noConversion"/>
  </si>
  <si>
    <t>資料區間</t>
    <phoneticPr fontId="10" type="noConversion"/>
  </si>
  <si>
    <t>國外股價指數類商品</t>
    <phoneticPr fontId="10" type="noConversion"/>
  </si>
  <si>
    <t>總計</t>
    <phoneticPr fontId="10" type="noConversion"/>
  </si>
  <si>
    <t>臺股期貨</t>
    <phoneticPr fontId="10" type="noConversion"/>
  </si>
  <si>
    <t>小型臺指期貨</t>
    <phoneticPr fontId="10" type="noConversion"/>
  </si>
  <si>
    <t>美元兌人民幣期貨</t>
    <phoneticPr fontId="10" type="noConversion"/>
  </si>
  <si>
    <t>小型美元兌人民幣選擇權</t>
    <phoneticPr fontId="10" type="noConversion"/>
  </si>
  <si>
    <t>國內股價指數類商品</t>
    <phoneticPr fontId="10" type="noConversion"/>
  </si>
  <si>
    <t>匯率類商品</t>
    <phoneticPr fontId="10" type="noConversion"/>
  </si>
  <si>
    <t>TX</t>
  </si>
  <si>
    <t>MTX</t>
  </si>
  <si>
    <t>夜盤
成交量</t>
    <phoneticPr fontId="17" type="noConversion"/>
  </si>
  <si>
    <t>日盤
成交均量</t>
    <phoneticPr fontId="17" type="noConversion"/>
  </si>
  <si>
    <t>占日盤
比率</t>
    <phoneticPr fontId="25" type="noConversion"/>
  </si>
  <si>
    <t>日+夜
成交量</t>
    <phoneticPr fontId="17" type="noConversion"/>
  </si>
  <si>
    <t>日+夜
成交均量</t>
    <phoneticPr fontId="17" type="noConversion"/>
  </si>
  <si>
    <t>夜盤
成交均量</t>
    <phoneticPr fontId="17" type="noConversion"/>
  </si>
  <si>
    <t>夜盤交易之
日盤成交量</t>
    <phoneticPr fontId="17" type="noConversion"/>
  </si>
  <si>
    <t>夜盤交易之日盤成交均量</t>
    <phoneticPr fontId="17" type="noConversion"/>
  </si>
  <si>
    <t>本年度迄今</t>
    <phoneticPr fontId="17" type="noConversion"/>
  </si>
  <si>
    <t>本年度迄上個月</t>
    <phoneticPr fontId="17" type="noConversion"/>
  </si>
  <si>
    <t>起始列</t>
    <phoneticPr fontId="17" type="noConversion"/>
  </si>
  <si>
    <t>終止列</t>
    <phoneticPr fontId="17" type="noConversion"/>
  </si>
  <si>
    <t xml:space="preserve"> </t>
    <phoneticPr fontId="10" type="noConversion"/>
  </si>
  <si>
    <t>自然人</t>
    <phoneticPr fontId="10" type="noConversion"/>
  </si>
  <si>
    <t>造市者</t>
    <phoneticPr fontId="10" type="noConversion"/>
  </si>
  <si>
    <t>外資</t>
    <phoneticPr fontId="10" type="noConversion"/>
  </si>
  <si>
    <t>自營商</t>
    <phoneticPr fontId="10" type="noConversion"/>
  </si>
  <si>
    <t xml:space="preserve">其他
法人
</t>
    <phoneticPr fontId="10" type="noConversion"/>
  </si>
  <si>
    <t>夜盤交易人結構(%)</t>
    <phoneticPr fontId="10" type="noConversion"/>
  </si>
  <si>
    <t>資料起始列</t>
  </si>
  <si>
    <t>資料起始列</t>
    <phoneticPr fontId="17" type="noConversion"/>
  </si>
  <si>
    <t>本年度</t>
    <phoneticPr fontId="17" type="noConversion"/>
  </si>
  <si>
    <r>
      <t>(20170515</t>
    </r>
    <r>
      <rPr>
        <sz val="12"/>
        <color indexed="8"/>
        <rFont val="標楷體"/>
        <family val="4"/>
        <charset val="136"/>
      </rPr>
      <t>上線</t>
    </r>
    <r>
      <rPr>
        <sz val="12"/>
        <color indexed="8"/>
        <rFont val="Times New Roman"/>
        <family val="1"/>
      </rPr>
      <t>)</t>
    </r>
    <phoneticPr fontId="25" type="noConversion"/>
  </si>
  <si>
    <t>期間</t>
  </si>
  <si>
    <t>預估</t>
  </si>
  <si>
    <t>達成</t>
  </si>
  <si>
    <t>全市場</t>
    <phoneticPr fontId="10" type="noConversion"/>
  </si>
  <si>
    <t>註1：達成率(%) = (日均量/預估日均量)*100</t>
    <phoneticPr fontId="10" type="noConversion"/>
  </si>
  <si>
    <r>
      <t>(</t>
    </r>
    <r>
      <rPr>
        <b/>
        <sz val="9"/>
        <rFont val="標楷體"/>
        <family val="4"/>
        <charset val="136"/>
      </rPr>
      <t>年度化</t>
    </r>
    <r>
      <rPr>
        <b/>
        <sz val="9"/>
        <rFont val="Times New Roman"/>
        <family val="1"/>
      </rPr>
      <t>)</t>
    </r>
    <phoneticPr fontId="10" type="noConversion"/>
  </si>
  <si>
    <r>
      <t>(</t>
    </r>
    <r>
      <rPr>
        <b/>
        <sz val="10"/>
        <rFont val="標楷體"/>
        <family val="4"/>
        <charset val="136"/>
      </rPr>
      <t>口</t>
    </r>
    <r>
      <rPr>
        <b/>
        <sz val="10"/>
        <rFont val="Times New Roman"/>
        <family val="1"/>
      </rPr>
      <t>)</t>
    </r>
  </si>
  <si>
    <r>
      <t>率</t>
    </r>
    <r>
      <rPr>
        <b/>
        <sz val="10"/>
        <rFont val="Times New Roman"/>
        <family val="1"/>
      </rPr>
      <t>(%)</t>
    </r>
  </si>
  <si>
    <r>
      <rPr>
        <sz val="12"/>
        <color indexed="8"/>
        <rFont val="標楷體"/>
        <family val="4"/>
        <charset val="136"/>
      </rPr>
      <t>全部月份</t>
    </r>
    <phoneticPr fontId="17" type="noConversion"/>
  </si>
  <si>
    <t>東證期貨(TJF)</t>
    <phoneticPr fontId="10" type="noConversion"/>
  </si>
  <si>
    <t>印度50期貨(I5F)</t>
    <phoneticPr fontId="10" type="noConversion"/>
  </si>
  <si>
    <t>美國道瓊期貨(UDF)</t>
    <phoneticPr fontId="10" type="noConversion"/>
  </si>
  <si>
    <t>美國標普500期貨(SPF)</t>
    <phoneticPr fontId="10" type="noConversion"/>
  </si>
  <si>
    <r>
      <t>(</t>
    </r>
    <r>
      <rPr>
        <sz val="9"/>
        <color indexed="8"/>
        <rFont val="標楷體"/>
        <family val="4"/>
        <charset val="136"/>
      </rPr>
      <t>年度化</t>
    </r>
    <r>
      <rPr>
        <sz val="9"/>
        <color indexed="8"/>
        <rFont val="Times New Roman"/>
        <family val="1"/>
      </rPr>
      <t>)</t>
    </r>
    <phoneticPr fontId="10" type="noConversion"/>
  </si>
  <si>
    <r>
      <t>(</t>
    </r>
    <r>
      <rPr>
        <sz val="9"/>
        <color indexed="8"/>
        <rFont val="標楷體"/>
        <family val="4"/>
        <charset val="136"/>
      </rPr>
      <t>年度化</t>
    </r>
    <r>
      <rPr>
        <sz val="9"/>
        <color indexed="8"/>
        <rFont val="Times New Roman"/>
        <family val="1"/>
      </rPr>
      <t>)</t>
    </r>
  </si>
  <si>
    <t>波動度</t>
    <phoneticPr fontId="17" type="noConversion"/>
  </si>
  <si>
    <t>平均振幅</t>
    <phoneticPr fontId="17" type="noConversion"/>
  </si>
  <si>
    <t>註1：本表之波動度與平均振幅，係以該期貨商品之交易標的計算</t>
    <phoneticPr fontId="10" type="noConversion"/>
  </si>
  <si>
    <t>TXF</t>
    <phoneticPr fontId="10" type="noConversion"/>
  </si>
  <si>
    <t>MXF</t>
    <phoneticPr fontId="10" type="noConversion"/>
  </si>
  <si>
    <t>EXF</t>
    <phoneticPr fontId="10" type="noConversion"/>
  </si>
  <si>
    <t>FXF</t>
    <phoneticPr fontId="10" type="noConversion"/>
  </si>
  <si>
    <t>T5F</t>
    <phoneticPr fontId="10" type="noConversion"/>
  </si>
  <si>
    <t>XIF</t>
    <phoneticPr fontId="10" type="noConversion"/>
  </si>
  <si>
    <t>GTF</t>
    <phoneticPr fontId="10" type="noConversion"/>
  </si>
  <si>
    <t>TJF</t>
    <phoneticPr fontId="10" type="noConversion"/>
  </si>
  <si>
    <t>I5F</t>
    <phoneticPr fontId="10" type="noConversion"/>
  </si>
  <si>
    <t>UDF</t>
    <phoneticPr fontId="10" type="noConversion"/>
  </si>
  <si>
    <t>SPF</t>
    <phoneticPr fontId="10" type="noConversion"/>
  </si>
  <si>
    <t>GBF</t>
    <phoneticPr fontId="10" type="noConversion"/>
  </si>
  <si>
    <t>GDF</t>
    <phoneticPr fontId="10" type="noConversion"/>
  </si>
  <si>
    <t>TGF</t>
    <phoneticPr fontId="10" type="noConversion"/>
  </si>
  <si>
    <t>STF</t>
    <phoneticPr fontId="10" type="noConversion"/>
  </si>
  <si>
    <t>ETF</t>
    <phoneticPr fontId="10" type="noConversion"/>
  </si>
  <si>
    <t>RHF</t>
    <phoneticPr fontId="10" type="noConversion"/>
  </si>
  <si>
    <t>RTF</t>
    <phoneticPr fontId="10" type="noConversion"/>
  </si>
  <si>
    <t>XEF</t>
    <phoneticPr fontId="10" type="noConversion"/>
  </si>
  <si>
    <t>XJF</t>
    <phoneticPr fontId="10" type="noConversion"/>
  </si>
  <si>
    <r>
      <rPr>
        <sz val="10"/>
        <color indexed="8"/>
        <rFont val="標楷體"/>
        <family val="4"/>
        <charset val="136"/>
      </rPr>
      <t>期貨合計</t>
    </r>
  </si>
  <si>
    <t>TXO</t>
    <phoneticPr fontId="10" type="noConversion"/>
  </si>
  <si>
    <t>TEO</t>
    <phoneticPr fontId="10" type="noConversion"/>
  </si>
  <si>
    <t>TFO</t>
    <phoneticPr fontId="10" type="noConversion"/>
  </si>
  <si>
    <t>XIO</t>
    <phoneticPr fontId="10" type="noConversion"/>
  </si>
  <si>
    <t>GTO</t>
    <phoneticPr fontId="10" type="noConversion"/>
  </si>
  <si>
    <t>TGO</t>
    <phoneticPr fontId="10" type="noConversion"/>
  </si>
  <si>
    <t>STC</t>
    <phoneticPr fontId="10" type="noConversion"/>
  </si>
  <si>
    <t>ETC</t>
    <phoneticPr fontId="10" type="noConversion"/>
  </si>
  <si>
    <r>
      <rPr>
        <sz val="10"/>
        <color indexed="8"/>
        <rFont val="標楷體"/>
        <family val="4"/>
        <charset val="136"/>
      </rPr>
      <t>選擇權合計</t>
    </r>
  </si>
  <si>
    <r>
      <rPr>
        <sz val="10"/>
        <color indexed="8"/>
        <rFont val="標楷體"/>
        <family val="4"/>
        <charset val="136"/>
      </rPr>
      <t>全部合計</t>
    </r>
  </si>
  <si>
    <t>RHF+RTF</t>
    <phoneticPr fontId="10" type="noConversion"/>
  </si>
  <si>
    <t>RHO</t>
    <phoneticPr fontId="10" type="noConversion"/>
  </si>
  <si>
    <t>RTO</t>
    <phoneticPr fontId="10" type="noConversion"/>
  </si>
  <si>
    <t>RHO+RTO</t>
    <phoneticPr fontId="10" type="noConversion"/>
  </si>
  <si>
    <t>row</t>
    <phoneticPr fontId="10" type="noConversion"/>
  </si>
  <si>
    <t>註：本表夜盤交易量占比係為占同一交易日日盤交易量之比率。</t>
    <phoneticPr fontId="10" type="noConversion"/>
  </si>
  <si>
    <t>註：本表數據統計至開會前一日</t>
    <phoneticPr fontId="10" type="noConversion"/>
  </si>
  <si>
    <t>平均
每日振幅</t>
    <phoneticPr fontId="43" type="noConversion"/>
  </si>
  <si>
    <t>年化
波動度(%)</t>
    <phoneticPr fontId="43" type="noConversion"/>
  </si>
  <si>
    <r>
      <rPr>
        <sz val="10"/>
        <color indexed="8"/>
        <rFont val="標楷體"/>
        <family val="4"/>
        <charset val="136"/>
      </rPr>
      <t>量</t>
    </r>
    <phoneticPr fontId="10" type="noConversion"/>
  </si>
  <si>
    <r>
      <rPr>
        <sz val="10"/>
        <color indexed="8"/>
        <rFont val="標楷體"/>
        <family val="4"/>
        <charset val="136"/>
      </rPr>
      <t>期貨合計</t>
    </r>
  </si>
  <si>
    <r>
      <rPr>
        <sz val="10"/>
        <color indexed="8"/>
        <rFont val="標楷體"/>
        <family val="4"/>
        <charset val="136"/>
      </rPr>
      <t>選擇權合計</t>
    </r>
  </si>
  <si>
    <r>
      <rPr>
        <sz val="10"/>
        <color indexed="8"/>
        <rFont val="標楷體"/>
        <family val="4"/>
        <charset val="136"/>
      </rPr>
      <t>全部合計</t>
    </r>
  </si>
  <si>
    <r>
      <rPr>
        <sz val="10"/>
        <color indexed="8"/>
        <rFont val="標楷體"/>
        <family val="4"/>
        <charset val="136"/>
      </rPr>
      <t>└─</t>
    </r>
    <r>
      <rPr>
        <sz val="10"/>
        <color indexed="8"/>
        <rFont val="Times New Roman"/>
        <family val="1"/>
      </rPr>
      <t>TXW</t>
    </r>
    <phoneticPr fontId="10" type="noConversion"/>
  </si>
  <si>
    <r>
      <rPr>
        <sz val="10"/>
        <color indexed="8"/>
        <rFont val="標楷體"/>
        <family val="4"/>
        <charset val="136"/>
      </rPr>
      <t>└─</t>
    </r>
    <r>
      <rPr>
        <sz val="10"/>
        <color indexed="8"/>
        <rFont val="Times New Roman"/>
        <family val="1"/>
      </rPr>
      <t>TXO</t>
    </r>
    <phoneticPr fontId="10" type="noConversion"/>
  </si>
  <si>
    <r>
      <rPr>
        <sz val="8"/>
        <color indexed="8"/>
        <rFont val="標楷體"/>
        <family val="4"/>
        <charset val="136"/>
      </rPr>
      <t xml:space="preserve">結構
</t>
    </r>
    <r>
      <rPr>
        <sz val="8"/>
        <color indexed="8"/>
        <rFont val="Times New Roman"/>
        <family val="1"/>
      </rPr>
      <t>row</t>
    </r>
    <phoneticPr fontId="10" type="noConversion"/>
  </si>
  <si>
    <r>
      <rPr>
        <sz val="10"/>
        <color indexed="8"/>
        <rFont val="標楷體"/>
        <family val="4"/>
        <charset val="136"/>
      </rPr>
      <t xml:space="preserve">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</si>
  <si>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結構
</t>
    </r>
    <r>
      <rPr>
        <sz val="11"/>
        <color indexed="8"/>
        <rFont val="Times New Roman"/>
        <family val="1"/>
      </rPr>
      <t>row</t>
    </r>
    <phoneticPr fontId="10" type="noConversion"/>
  </si>
  <si>
    <r>
      <rPr>
        <sz val="10"/>
        <color indexed="8"/>
        <rFont val="標楷體"/>
        <family val="4"/>
        <charset val="136"/>
      </rPr>
      <t xml:space="preserve">均量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</si>
  <si>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波動度
</t>
    </r>
    <r>
      <rPr>
        <sz val="11"/>
        <color indexed="8"/>
        <rFont val="Times New Roman"/>
        <family val="1"/>
      </rPr>
      <t>row</t>
    </r>
    <phoneticPr fontId="10" type="noConversion"/>
  </si>
  <si>
    <r>
      <rPr>
        <sz val="10"/>
        <rFont val="標楷體"/>
        <family val="4"/>
        <charset val="136"/>
      </rPr>
      <t xml:space="preserve">均量
</t>
    </r>
    <r>
      <rPr>
        <sz val="10"/>
        <rFont val="Times New Roman"/>
        <family val="1"/>
      </rPr>
      <t>row</t>
    </r>
    <phoneticPr fontId="10" type="noConversion"/>
  </si>
  <si>
    <t>當日沖銷
成交量</t>
    <phoneticPr fontId="25" type="noConversion"/>
  </si>
  <si>
    <t>夜盤交易量
當沖比例
成交量</t>
    <phoneticPr fontId="10" type="noConversion"/>
  </si>
  <si>
    <r>
      <t>(2000</t>
    </r>
    <r>
      <rPr>
        <b/>
        <sz val="12"/>
        <color indexed="8"/>
        <rFont val="細明體"/>
        <family val="3"/>
        <charset val="136"/>
      </rPr>
      <t>股</t>
    </r>
    <r>
      <rPr>
        <b/>
        <sz val="12"/>
        <color indexed="8"/>
        <rFont val="Times New Roman"/>
        <family val="1"/>
      </rPr>
      <t>)</t>
    </r>
    <phoneticPr fontId="10" type="noConversion"/>
  </si>
  <si>
    <r>
      <t>(100</t>
    </r>
    <r>
      <rPr>
        <b/>
        <sz val="12"/>
        <color indexed="8"/>
        <rFont val="細明體"/>
        <family val="3"/>
        <charset val="136"/>
      </rPr>
      <t>股</t>
    </r>
    <r>
      <rPr>
        <b/>
        <sz val="12"/>
        <color indexed="8"/>
        <rFont val="Times New Roman"/>
        <family val="1"/>
      </rPr>
      <t>)</t>
    </r>
    <phoneticPr fontId="10" type="noConversion"/>
  </si>
  <si>
    <r>
      <rPr>
        <sz val="12"/>
        <color indexed="8"/>
        <rFont val="標楷體"/>
        <family val="4"/>
        <charset val="136"/>
      </rPr>
      <t>上線至今</t>
    </r>
  </si>
  <si>
    <t>起始列</t>
    <phoneticPr fontId="10" type="noConversion"/>
  </si>
  <si>
    <t>資料起始列</t>
    <phoneticPr fontId="10" type="noConversion"/>
  </si>
  <si>
    <t>終止列</t>
    <phoneticPr fontId="10" type="noConversion"/>
  </si>
  <si>
    <r>
      <rPr>
        <sz val="12"/>
        <color indexed="8"/>
        <rFont val="標楷體"/>
        <family val="4"/>
        <charset val="136"/>
      </rPr>
      <t>本週</t>
    </r>
    <phoneticPr fontId="10" type="noConversion"/>
  </si>
  <si>
    <r>
      <rPr>
        <sz val="12"/>
        <color indexed="8"/>
        <rFont val="標楷體"/>
        <family val="4"/>
        <charset val="136"/>
      </rPr>
      <t>上週</t>
    </r>
    <phoneticPr fontId="10" type="noConversion"/>
  </si>
  <si>
    <t>迄今</t>
    <phoneticPr fontId="10" type="noConversion"/>
  </si>
  <si>
    <t>日期</t>
    <phoneticPr fontId="59" type="noConversion"/>
  </si>
  <si>
    <r>
      <rPr>
        <sz val="12"/>
        <color indexed="8"/>
        <rFont val="標楷體"/>
        <family val="4"/>
        <charset val="136"/>
      </rPr>
      <t>每日振幅</t>
    </r>
  </si>
  <si>
    <r>
      <rPr>
        <sz val="12"/>
        <color indexed="8"/>
        <rFont val="標楷體"/>
        <family val="4"/>
        <charset val="136"/>
      </rPr>
      <t>平均每分鐘臺指選擇權波動率指數</t>
    </r>
  </si>
  <si>
    <r>
      <rPr>
        <sz val="12"/>
        <color indexed="8"/>
        <rFont val="標楷體"/>
        <family val="4"/>
        <charset val="136"/>
      </rPr>
      <t>證交所股票日均成交值</t>
    </r>
    <r>
      <rPr>
        <sz val="12"/>
        <color indexed="8"/>
        <rFont val="Times New Roman"/>
        <family val="1"/>
      </rPr>
      <t xml:space="preserve"> (</t>
    </r>
    <r>
      <rPr>
        <sz val="12"/>
        <color indexed="8"/>
        <rFont val="標楷體"/>
        <family val="4"/>
        <charset val="136"/>
      </rPr>
      <t>億元</t>
    </r>
    <r>
      <rPr>
        <sz val="12"/>
        <color indexed="8"/>
        <rFont val="Times New Roman"/>
        <family val="1"/>
      </rPr>
      <t>)</t>
    </r>
  </si>
  <si>
    <t>平均</t>
    <phoneticPr fontId="59" type="noConversion"/>
  </si>
  <si>
    <t>F</t>
  </si>
  <si>
    <t>TXF</t>
    <phoneticPr fontId="59" type="noConversion"/>
  </si>
  <si>
    <t>全部
成交量</t>
    <phoneticPr fontId="17" type="noConversion"/>
  </si>
  <si>
    <t>自然人
%</t>
    <phoneticPr fontId="17" type="noConversion"/>
  </si>
  <si>
    <t>造市者
%</t>
    <phoneticPr fontId="17" type="noConversion"/>
  </si>
  <si>
    <t>外資
%</t>
    <phoneticPr fontId="17" type="noConversion"/>
  </si>
  <si>
    <t>自營商
%</t>
    <phoneticPr fontId="17" type="noConversion"/>
  </si>
  <si>
    <t>其它
%</t>
    <phoneticPr fontId="17" type="noConversion"/>
  </si>
  <si>
    <t>期貨/選擇權
占比</t>
    <phoneticPr fontId="17" type="noConversion"/>
  </si>
  <si>
    <r>
      <t xml:space="preserve">MAX
</t>
    </r>
    <r>
      <rPr>
        <sz val="12"/>
        <rFont val="標楷體"/>
        <family val="4"/>
        <charset val="136"/>
      </rPr>
      <t>類別</t>
    </r>
    <phoneticPr fontId="25" type="noConversion"/>
  </si>
  <si>
    <r>
      <t xml:space="preserve">(1)
</t>
    </r>
    <r>
      <rPr>
        <sz val="12"/>
        <rFont val="標楷體"/>
        <family val="4"/>
        <charset val="136"/>
      </rPr>
      <t>自然人
成交量</t>
    </r>
    <phoneticPr fontId="17" type="noConversion"/>
  </si>
  <si>
    <r>
      <t xml:space="preserve">(2)
</t>
    </r>
    <r>
      <rPr>
        <sz val="12"/>
        <rFont val="標楷體"/>
        <family val="4"/>
        <charset val="136"/>
      </rPr>
      <t>造市者
成交量</t>
    </r>
    <phoneticPr fontId="17" type="noConversion"/>
  </si>
  <si>
    <r>
      <t xml:space="preserve">(3)
</t>
    </r>
    <r>
      <rPr>
        <sz val="12"/>
        <rFont val="標楷體"/>
        <family val="4"/>
        <charset val="136"/>
      </rPr>
      <t>外資
成交量</t>
    </r>
    <phoneticPr fontId="17" type="noConversion"/>
  </si>
  <si>
    <r>
      <t xml:space="preserve">(4)
</t>
    </r>
    <r>
      <rPr>
        <sz val="12"/>
        <rFont val="標楷體"/>
        <family val="4"/>
        <charset val="136"/>
      </rPr>
      <t>自營商
成交量</t>
    </r>
    <phoneticPr fontId="17" type="noConversion"/>
  </si>
  <si>
    <r>
      <t xml:space="preserve">(5)
</t>
    </r>
    <r>
      <rPr>
        <sz val="12"/>
        <rFont val="標楷體"/>
        <family val="4"/>
        <charset val="136"/>
      </rPr>
      <t>其它
成交量</t>
    </r>
    <phoneticPr fontId="17" type="noConversion"/>
  </si>
  <si>
    <t>本年度迄</t>
    <phoneticPr fontId="17" type="noConversion"/>
  </si>
  <si>
    <t>上個月</t>
  </si>
  <si>
    <t>上個月</t>
    <phoneticPr fontId="17" type="noConversion"/>
  </si>
  <si>
    <t>本年度迄</t>
    <phoneticPr fontId="25" type="noConversion"/>
  </si>
  <si>
    <t>平均
振幅(bp)</t>
    <phoneticPr fontId="10" type="noConversion"/>
  </si>
  <si>
    <t>本年度</t>
    <phoneticPr fontId="10" type="noConversion"/>
  </si>
  <si>
    <t>日+夜</t>
    <phoneticPr fontId="10" type="noConversion"/>
  </si>
  <si>
    <t>日盤</t>
    <phoneticPr fontId="10" type="noConversion"/>
  </si>
  <si>
    <t>夜盤</t>
    <phoneticPr fontId="10" type="noConversion"/>
  </si>
  <si>
    <t>月份</t>
    <phoneticPr fontId="10" type="noConversion"/>
  </si>
  <si>
    <t>01</t>
    <phoneticPr fontId="10" type="noConversion"/>
  </si>
  <si>
    <t>02</t>
    <phoneticPr fontId="10" type="noConversion"/>
  </si>
  <si>
    <t>03</t>
    <phoneticPr fontId="10" type="noConversion"/>
  </si>
  <si>
    <t>04</t>
    <phoneticPr fontId="10" type="noConversion"/>
  </si>
  <si>
    <t>05</t>
    <phoneticPr fontId="10" type="noConversion"/>
  </si>
  <si>
    <t>06</t>
    <phoneticPr fontId="10" type="noConversion"/>
  </si>
  <si>
    <t>07</t>
    <phoneticPr fontId="10" type="noConversion"/>
  </si>
  <si>
    <t>08</t>
    <phoneticPr fontId="10" type="noConversion"/>
  </si>
  <si>
    <t>09</t>
    <phoneticPr fontId="10" type="noConversion"/>
  </si>
  <si>
    <t>10</t>
    <phoneticPr fontId="10" type="noConversion"/>
  </si>
  <si>
    <t>11</t>
    <phoneticPr fontId="10" type="noConversion"/>
  </si>
  <si>
    <t>12</t>
    <phoneticPr fontId="10" type="noConversion"/>
  </si>
  <si>
    <r>
      <rPr>
        <sz val="12"/>
        <color indexed="8"/>
        <rFont val="標楷體"/>
        <family val="4"/>
        <charset val="136"/>
      </rPr>
      <t>全部月份</t>
    </r>
    <phoneticPr fontId="10" type="noConversion"/>
  </si>
  <si>
    <t>商品</t>
    <phoneticPr fontId="10" type="noConversion"/>
  </si>
  <si>
    <t>成交均量</t>
    <phoneticPr fontId="10" type="noConversion"/>
  </si>
  <si>
    <t>預估量</t>
    <phoneticPr fontId="10" type="noConversion"/>
  </si>
  <si>
    <r>
      <rPr>
        <sz val="12"/>
        <color indexed="8"/>
        <rFont val="標楷體"/>
        <family val="4"/>
        <charset val="136"/>
      </rPr>
      <t>成交量</t>
    </r>
    <phoneticPr fontId="10" type="noConversion"/>
  </si>
  <si>
    <r>
      <rPr>
        <sz val="12"/>
        <color indexed="8"/>
        <rFont val="標楷體"/>
        <family val="4"/>
        <charset val="136"/>
      </rPr>
      <t>交易天數</t>
    </r>
    <phoneticPr fontId="10" type="noConversion"/>
  </si>
  <si>
    <t>夜盤日均量(A)</t>
    <phoneticPr fontId="10" type="noConversion"/>
  </si>
  <si>
    <t>日盤日均量(B)</t>
    <phoneticPr fontId="10" type="noConversion"/>
  </si>
  <si>
    <t>夜盤占日盤比重(A/B)</t>
    <phoneticPr fontId="10" type="noConversion"/>
  </si>
  <si>
    <r>
      <rPr>
        <sz val="10"/>
        <color indexed="8"/>
        <rFont val="標楷體"/>
        <family val="4"/>
        <charset val="136"/>
      </rPr>
      <t xml:space="preserve">均量
</t>
    </r>
    <r>
      <rPr>
        <sz val="10"/>
        <color indexed="8"/>
        <rFont val="Times New Roman"/>
        <family val="1"/>
      </rPr>
      <t>row</t>
    </r>
    <phoneticPr fontId="10" type="noConversion"/>
  </si>
  <si>
    <t>夜盤</t>
    <phoneticPr fontId="10" type="noConversion"/>
  </si>
  <si>
    <t>日盤</t>
    <phoneticPr fontId="10" type="noConversion"/>
  </si>
  <si>
    <t>日盤(夜盤商品)</t>
    <phoneticPr fontId="10" type="noConversion"/>
  </si>
  <si>
    <t>(夜盤商品)</t>
    <phoneticPr fontId="17" type="noConversion"/>
  </si>
  <si>
    <t>註：日盤均量為可盤後交易商品之日盤交易量</t>
    <phoneticPr fontId="10" type="noConversion"/>
  </si>
  <si>
    <t>預估均量</t>
    <phoneticPr fontId="17" type="noConversion"/>
  </si>
  <si>
    <t>XBF</t>
    <phoneticPr fontId="10" type="noConversion"/>
  </si>
  <si>
    <t>XBF</t>
    <phoneticPr fontId="10" type="noConversion"/>
  </si>
  <si>
    <t>XAF</t>
    <phoneticPr fontId="10" type="noConversion"/>
  </si>
  <si>
    <t>XAF</t>
    <phoneticPr fontId="10" type="noConversion"/>
  </si>
  <si>
    <r>
      <rPr>
        <sz val="12"/>
        <color indexed="8"/>
        <rFont val="標楷體"/>
        <family val="4"/>
        <charset val="136"/>
      </rPr>
      <t>英鎊兌美元期貨</t>
    </r>
    <r>
      <rPr>
        <sz val="11"/>
        <color indexed="8"/>
        <rFont val="標楷體"/>
        <family val="4"/>
        <charset val="136"/>
      </rPr>
      <t>(XBF)</t>
    </r>
    <phoneticPr fontId="10" type="noConversion"/>
  </si>
  <si>
    <r>
      <rPr>
        <sz val="12"/>
        <color indexed="8"/>
        <rFont val="標楷體"/>
        <family val="4"/>
        <charset val="136"/>
      </rPr>
      <t>澳幣兌美元期貨</t>
    </r>
    <r>
      <rPr>
        <sz val="11"/>
        <color indexed="8"/>
        <rFont val="標楷體"/>
        <family val="4"/>
        <charset val="136"/>
      </rPr>
      <t>(XAF)</t>
    </r>
    <phoneticPr fontId="10" type="noConversion"/>
  </si>
  <si>
    <t>英鎊兌美元期貨</t>
    <phoneticPr fontId="10" type="noConversion"/>
  </si>
  <si>
    <t>澳幣兌美元期貨</t>
    <phoneticPr fontId="10" type="noConversion"/>
  </si>
  <si>
    <t>7.匯率類商品交易概況(4/4)</t>
    <phoneticPr fontId="10" type="noConversion"/>
  </si>
  <si>
    <t>英鎊兌美元期貨</t>
    <phoneticPr fontId="10" type="noConversion"/>
  </si>
  <si>
    <t>澳幣兌美元期貨</t>
    <phoneticPr fontId="10" type="noConversion"/>
  </si>
  <si>
    <r>
      <rPr>
        <sz val="10"/>
        <color indexed="8"/>
        <rFont val="標楷體"/>
        <family val="4"/>
        <charset val="136"/>
      </rPr>
      <t xml:space="preserve">預估
</t>
    </r>
    <r>
      <rPr>
        <sz val="10"/>
        <color indexed="8"/>
        <rFont val="Times New Roman"/>
        <family val="1"/>
      </rPr>
      <t>row</t>
    </r>
    <phoneticPr fontId="10" type="noConversion"/>
  </si>
  <si>
    <r>
      <t>4.</t>
    </r>
    <r>
      <rPr>
        <b/>
        <sz val="14"/>
        <color indexed="8"/>
        <rFont val="標楷體"/>
        <family val="4"/>
        <charset val="136"/>
      </rPr>
      <t>匯率期貨及選擇權交易概況</t>
    </r>
    <r>
      <rPr>
        <b/>
        <sz val="14"/>
        <color indexed="8"/>
        <rFont val="Times New Roman"/>
        <family val="1"/>
      </rPr>
      <t>(1/4)</t>
    </r>
    <phoneticPr fontId="10" type="noConversion"/>
  </si>
  <si>
    <t>5.匯率類商品交易概況(2/4)</t>
    <phoneticPr fontId="10" type="noConversion"/>
  </si>
  <si>
    <t>6.匯率類商品交易概況(3/4)</t>
    <phoneticPr fontId="10" type="noConversion"/>
  </si>
  <si>
    <t>8.國際指數期貨交易概況(1/2)</t>
    <phoneticPr fontId="10" type="noConversion"/>
  </si>
  <si>
    <t>9.國際指數期貨交易概況(2/2)</t>
    <phoneticPr fontId="10" type="noConversion"/>
  </si>
  <si>
    <t>夜盤OI起迄</t>
    <phoneticPr fontId="17" type="noConversion"/>
  </si>
  <si>
    <t>日盤OI起迄</t>
    <phoneticPr fontId="17" type="noConversion"/>
  </si>
  <si>
    <r>
      <rPr>
        <sz val="12"/>
        <color indexed="8"/>
        <rFont val="標楷體"/>
        <family val="4"/>
        <charset val="136"/>
      </rPr>
      <t>夜盤
天數</t>
    </r>
    <phoneticPr fontId="25" type="noConversion"/>
  </si>
  <si>
    <r>
      <rPr>
        <sz val="12"/>
        <color indexed="8"/>
        <rFont val="標楷體"/>
        <family val="4"/>
        <charset val="136"/>
      </rPr>
      <t>日盤
天數</t>
    </r>
    <phoneticPr fontId="25" type="noConversion"/>
  </si>
  <si>
    <r>
      <rPr>
        <sz val="12"/>
        <color indexed="8"/>
        <rFont val="標楷體"/>
        <family val="4"/>
        <charset val="136"/>
      </rPr>
      <t>夜盤</t>
    </r>
    <r>
      <rPr>
        <sz val="12"/>
        <color indexed="8"/>
        <rFont val="Times New Roman"/>
        <family val="1"/>
      </rPr>
      <t>OI
sum</t>
    </r>
    <phoneticPr fontId="17" type="noConversion"/>
  </si>
  <si>
    <r>
      <rPr>
        <sz val="12"/>
        <color indexed="8"/>
        <rFont val="標楷體"/>
        <family val="4"/>
        <charset val="136"/>
      </rPr>
      <t>夜盤</t>
    </r>
    <r>
      <rPr>
        <sz val="12"/>
        <color indexed="8"/>
        <rFont val="Times New Roman"/>
        <family val="1"/>
      </rPr>
      <t xml:space="preserve">OI
</t>
    </r>
    <r>
      <rPr>
        <sz val="12"/>
        <color indexed="8"/>
        <rFont val="標楷體"/>
        <family val="4"/>
        <charset val="136"/>
      </rPr>
      <t>平均</t>
    </r>
    <phoneticPr fontId="17" type="noConversion"/>
  </si>
  <si>
    <r>
      <rPr>
        <sz val="12"/>
        <color indexed="8"/>
        <rFont val="標楷體"/>
        <family val="4"/>
        <charset val="136"/>
      </rPr>
      <t>日盤</t>
    </r>
    <r>
      <rPr>
        <sz val="12"/>
        <color indexed="8"/>
        <rFont val="Times New Roman"/>
        <family val="1"/>
      </rPr>
      <t>OI
sum</t>
    </r>
    <phoneticPr fontId="17" type="noConversion"/>
  </si>
  <si>
    <r>
      <rPr>
        <sz val="12"/>
        <color indexed="8"/>
        <rFont val="標楷體"/>
        <family val="4"/>
        <charset val="136"/>
      </rPr>
      <t>日盤</t>
    </r>
    <r>
      <rPr>
        <sz val="12"/>
        <color indexed="8"/>
        <rFont val="Times New Roman"/>
        <family val="1"/>
      </rPr>
      <t xml:space="preserve">OI
</t>
    </r>
    <r>
      <rPr>
        <sz val="12"/>
        <color indexed="8"/>
        <rFont val="標楷體"/>
        <family val="4"/>
        <charset val="136"/>
      </rPr>
      <t>平均</t>
    </r>
    <phoneticPr fontId="17" type="noConversion"/>
  </si>
  <si>
    <r>
      <rPr>
        <sz val="12"/>
        <color indexed="8"/>
        <rFont val="標楷體"/>
        <family val="4"/>
        <charset val="136"/>
      </rPr>
      <t xml:space="preserve">夜盤與
日盤平均
</t>
    </r>
    <r>
      <rPr>
        <sz val="12"/>
        <color indexed="8"/>
        <rFont val="Times New Roman"/>
        <family val="1"/>
      </rPr>
      <t>OI</t>
    </r>
    <r>
      <rPr>
        <sz val="12"/>
        <color indexed="8"/>
        <rFont val="標楷體"/>
        <family val="4"/>
        <charset val="136"/>
      </rPr>
      <t>差異</t>
    </r>
    <phoneticPr fontId="17" type="noConversion"/>
  </si>
  <si>
    <t>歐元兌美元期貨</t>
    <phoneticPr fontId="10" type="noConversion"/>
  </si>
  <si>
    <t>美元兌日圓期貨</t>
    <phoneticPr fontId="10" type="noConversion"/>
  </si>
  <si>
    <t>歐元兌美元期貨</t>
    <phoneticPr fontId="10" type="noConversion"/>
  </si>
  <si>
    <t>美元兌日圓期貨</t>
    <phoneticPr fontId="10" type="noConversion"/>
  </si>
  <si>
    <t>那斯達克100期貨</t>
    <phoneticPr fontId="10" type="noConversion"/>
  </si>
  <si>
    <t>布蘭特原油期貨</t>
    <phoneticPr fontId="10" type="noConversion"/>
  </si>
  <si>
    <t>UNF</t>
    <phoneticPr fontId="10" type="noConversion"/>
  </si>
  <si>
    <t>BRF</t>
    <phoneticPr fontId="10" type="noConversion"/>
  </si>
  <si>
    <t>GDF</t>
  </si>
  <si>
    <t>GDF</t>
    <phoneticPr fontId="10" type="noConversion"/>
  </si>
  <si>
    <t>TGF</t>
  </si>
  <si>
    <t>匯率類商品</t>
    <phoneticPr fontId="10" type="noConversion"/>
  </si>
  <si>
    <t>GDF</t>
    <phoneticPr fontId="10" type="noConversion"/>
  </si>
  <si>
    <t>商品類商品</t>
    <phoneticPr fontId="10" type="noConversion"/>
  </si>
  <si>
    <t>那斯達克100期貨(UNF)</t>
    <phoneticPr fontId="10" type="noConversion"/>
  </si>
  <si>
    <t>那斯達克100期貨</t>
    <phoneticPr fontId="10" type="noConversion"/>
  </si>
  <si>
    <t>BRF</t>
    <phoneticPr fontId="10" type="noConversion"/>
  </si>
  <si>
    <t>那斯達克100期貨</t>
    <phoneticPr fontId="10" type="noConversion"/>
  </si>
  <si>
    <t>UNF</t>
    <phoneticPr fontId="10" type="noConversion"/>
  </si>
  <si>
    <t>10.商品類數期貨交易概況</t>
    <phoneticPr fontId="10" type="noConversion"/>
  </si>
  <si>
    <r>
      <t xml:space="preserve">日均量
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標楷體"/>
        <family val="4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標楷體"/>
        <family val="4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標楷體"/>
        <family val="4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0" type="noConversion"/>
  </si>
  <si>
    <r>
      <t>OI
(</t>
    </r>
    <r>
      <rPr>
        <b/>
        <sz val="12"/>
        <color indexed="8"/>
        <rFont val="細明體"/>
        <family val="3"/>
        <charset val="136"/>
      </rPr>
      <t>口</t>
    </r>
    <r>
      <rPr>
        <b/>
        <sz val="12"/>
        <color indexed="8"/>
        <rFont val="Times New Roman"/>
        <family val="1"/>
      </rPr>
      <t>)
(</t>
    </r>
    <r>
      <rPr>
        <b/>
        <sz val="12"/>
        <color indexed="8"/>
        <rFont val="細明體"/>
        <family val="3"/>
        <charset val="136"/>
      </rPr>
      <t>買</t>
    </r>
    <r>
      <rPr>
        <b/>
        <sz val="12"/>
        <color indexed="8"/>
        <rFont val="Times New Roman"/>
        <family val="1"/>
      </rPr>
      <t>+</t>
    </r>
    <r>
      <rPr>
        <b/>
        <sz val="12"/>
        <color indexed="8"/>
        <rFont val="細明體"/>
        <family val="3"/>
        <charset val="136"/>
      </rPr>
      <t>賣</t>
    </r>
    <r>
      <rPr>
        <b/>
        <sz val="12"/>
        <color indexed="8"/>
        <rFont val="Times New Roman"/>
        <family val="1"/>
      </rPr>
      <t>)/2</t>
    </r>
    <phoneticPr fontId="10" type="noConversion"/>
  </si>
  <si>
    <t>其他
法人</t>
    <phoneticPr fontId="10" type="noConversion"/>
  </si>
  <si>
    <r>
      <rPr>
        <sz val="10"/>
        <color indexed="8"/>
        <rFont val="標楷體"/>
        <family val="4"/>
        <charset val="136"/>
      </rPr>
      <t xml:space="preserve">量
</t>
    </r>
    <r>
      <rPr>
        <sz val="10"/>
        <color indexed="8"/>
        <rFont val="Times New Roman"/>
        <family val="1"/>
      </rPr>
      <t>row</t>
    </r>
    <phoneticPr fontId="10" type="noConversion"/>
  </si>
  <si>
    <r>
      <rPr>
        <sz val="11"/>
        <color indexed="8"/>
        <rFont val="標楷體"/>
        <family val="4"/>
        <charset val="136"/>
      </rPr>
      <t xml:space="preserve">結構
</t>
    </r>
    <r>
      <rPr>
        <sz val="11"/>
        <color indexed="8"/>
        <rFont val="Times New Roman"/>
        <family val="1"/>
      </rPr>
      <t>row</t>
    </r>
    <phoneticPr fontId="10" type="noConversion"/>
  </si>
  <si>
    <t>黃金期貨(GDF)</t>
    <phoneticPr fontId="10" type="noConversion"/>
  </si>
  <si>
    <t>臺幣黃金期貨(TGF)</t>
    <phoneticPr fontId="10" type="noConversion"/>
  </si>
  <si>
    <t>布蘭特原油期貨(BRF)</t>
    <phoneticPr fontId="10" type="noConversion"/>
  </si>
  <si>
    <r>
      <t>11.</t>
    </r>
    <r>
      <rPr>
        <b/>
        <sz val="14"/>
        <color indexed="8"/>
        <rFont val="標楷體"/>
        <family val="4"/>
        <charset val="136"/>
      </rPr>
      <t>本週與上週各商品日均量比較表</t>
    </r>
    <r>
      <rPr>
        <sz val="10"/>
        <color indexed="8"/>
        <rFont val="標楷體"/>
        <family val="4"/>
        <charset val="136"/>
      </rPr>
      <t>單位：口</t>
    </r>
    <phoneticPr fontId="10" type="noConversion"/>
  </si>
  <si>
    <r>
      <t>12.</t>
    </r>
    <r>
      <rPr>
        <b/>
        <sz val="14"/>
        <color indexed="8"/>
        <rFont val="標楷體"/>
        <family val="4"/>
        <charset val="136"/>
      </rPr>
      <t>摩台期日夜盤日均量及交易量比重</t>
    </r>
    <phoneticPr fontId="10" type="noConversion"/>
  </si>
  <si>
    <r>
      <t>13.</t>
    </r>
    <r>
      <rPr>
        <b/>
        <sz val="14"/>
        <color indexed="8"/>
        <rFont val="標楷體"/>
        <family val="4"/>
        <charset val="136"/>
      </rPr>
      <t>夜盤占日盤交易量比重</t>
    </r>
    <r>
      <rPr>
        <b/>
        <sz val="14"/>
        <color indexed="8"/>
        <rFont val="Times New Roman"/>
        <family val="1"/>
      </rPr>
      <t>(</t>
    </r>
    <r>
      <rPr>
        <b/>
        <sz val="14"/>
        <color indexed="8"/>
        <rFont val="標楷體"/>
        <family val="4"/>
        <charset val="136"/>
      </rPr>
      <t>上線迄今</t>
    </r>
    <r>
      <rPr>
        <b/>
        <sz val="14"/>
        <color indexed="8"/>
        <rFont val="Times New Roman"/>
        <family val="1"/>
      </rPr>
      <t>)</t>
    </r>
    <phoneticPr fontId="10" type="noConversion"/>
  </si>
  <si>
    <t>14.夜盤交易人結構(上線迄今)</t>
    <phoneticPr fontId="10" type="noConversion"/>
  </si>
  <si>
    <t>15.夜盤占日盤交易量比重</t>
    <phoneticPr fontId="10" type="noConversion"/>
  </si>
  <si>
    <r>
      <t>16.</t>
    </r>
    <r>
      <rPr>
        <b/>
        <sz val="14"/>
        <color indexed="8"/>
        <rFont val="標楷體"/>
        <family val="4"/>
        <charset val="136"/>
      </rPr>
      <t>全市場交易人結構</t>
    </r>
    <r>
      <rPr>
        <b/>
        <sz val="14"/>
        <color indexed="8"/>
        <rFont val="Times New Roman"/>
        <family val="1"/>
      </rPr>
      <t>(%)</t>
    </r>
    <phoneticPr fontId="10" type="noConversion"/>
  </si>
  <si>
    <r>
      <t>17.</t>
    </r>
    <r>
      <rPr>
        <b/>
        <sz val="14"/>
        <color indexed="8"/>
        <rFont val="標楷體"/>
        <family val="4"/>
        <charset val="136"/>
      </rPr>
      <t>期貨與選擇權每月日均量及預算達成率</t>
    </r>
    <phoneticPr fontId="10" type="noConversion"/>
  </si>
  <si>
    <t>黃金選擇權(TGO)</t>
    <phoneticPr fontId="10" type="noConversion"/>
  </si>
  <si>
    <t>黃金選擇權</t>
    <phoneticPr fontId="10" type="noConversion"/>
  </si>
  <si>
    <t>TGO</t>
    <phoneticPr fontId="10" type="noConversion"/>
  </si>
  <si>
    <t>TGO</t>
    <phoneticPr fontId="10" type="noConversion"/>
  </si>
  <si>
    <t>電子期貨</t>
    <phoneticPr fontId="10" type="noConversion"/>
  </si>
  <si>
    <t>EXF</t>
  </si>
  <si>
    <t>電子期貨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</si>
</sst>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41" formatCode="_-* #,##0_-;\-* #,##0_-;_-* &quot;-&quot;_-;_-@_-"/>
    <numFmt numFmtId="176" formatCode="_-* #,##0_-;\-* #,##0_-;_-* &quot;-&quot;??_-;_-@_-"/>
    <numFmt numFmtId="177" formatCode="0.00_ "/>
    <numFmt numFmtId="178" formatCode="0_ "/>
    <numFmt numFmtId="189" formatCode="[$-404]e&quot;年&quot;mm&quot;月&quot;"/>
    <numFmt numFmtId="191" formatCode="0.00_);[Red]\(0.00\)"/>
    <numFmt numFmtId="194" formatCode="0.00&quot;%&quot;"/>
    <numFmt numFmtId="196" formatCode="#,##0_ ;[Red]\-#,##0\ "/>
    <numFmt numFmtId="197" formatCode="#,##0_ ;\-#,##0\ ;\-"/>
    <numFmt numFmtId="198" formatCode="#,##0_ "/>
    <numFmt numFmtId="199" formatCode="0.0000_);[Red]\(0.0000\)"/>
    <numFmt numFmtId="200" formatCode="#,##0_);[Red]\(#,##0\)"/>
    <numFmt numFmtId="205" formatCode="0.0%"/>
    <numFmt numFmtId="206" formatCode="0.0_ ;[Red]\-0.0\ "/>
    <numFmt numFmtId="209" formatCode="0.0_ ;\-0.0_ ;\-"/>
    <numFmt numFmtId="210" formatCode="0.00_ ;\-0.00_ ;\-"/>
    <numFmt numFmtId="211" formatCode="#,##0.0_ "/>
    <numFmt numFmtId="212" formatCode="#,##0.00_ "/>
    <numFmt numFmtId="213" formatCode="0_ ;[Red]\-0\ "/>
  </numFmts>
  <fonts count="115">
    <font>
      <sz val="12"/>
      <color theme="1"/>
      <name val="新細明體"/>
      <family val="1"/>
      <charset val="136"/>
      <scheme val="minor"/>
    </font>
    <font>
      <b/>
      <sz val="18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b/>
      <sz val="14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b/>
      <sz val="12"/>
      <color indexed="8"/>
      <name val="Times New Roman"/>
      <family val="1"/>
    </font>
    <font>
      <sz val="10"/>
      <color indexed="8"/>
      <name val="標楷體"/>
      <family val="4"/>
      <charset val="136"/>
    </font>
    <font>
      <sz val="11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Times New Roman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color indexed="8"/>
      <name val="Times New Roman"/>
      <family val="1"/>
    </font>
    <font>
      <b/>
      <sz val="14"/>
      <color indexed="8"/>
      <name val="Times New Roman"/>
      <family val="1"/>
    </font>
    <font>
      <sz val="10"/>
      <color indexed="8"/>
      <name val="Times New Roman"/>
      <family val="1"/>
    </font>
    <font>
      <sz val="9"/>
      <color indexed="8"/>
      <name val="標楷體"/>
      <family val="4"/>
      <charset val="136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18"/>
      <name val="標楷體"/>
      <family val="4"/>
      <charset val="136"/>
    </font>
    <font>
      <sz val="12"/>
      <name val="Times New Roman"/>
      <family val="1"/>
    </font>
    <font>
      <sz val="12"/>
      <name val="標楷體"/>
      <family val="4"/>
      <charset val="136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4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0"/>
      <color indexed="8"/>
      <name val="標楷體"/>
      <family val="4"/>
      <charset val="136"/>
    </font>
    <font>
      <sz val="11"/>
      <color indexed="8"/>
      <name val="Times New Roman"/>
      <family val="1"/>
    </font>
    <font>
      <sz val="8"/>
      <name val="標楷體"/>
      <family val="4"/>
      <charset val="136"/>
    </font>
    <font>
      <b/>
      <sz val="14"/>
      <name val="Times New Roman"/>
      <family val="1"/>
    </font>
    <font>
      <b/>
      <sz val="10"/>
      <name val="標楷體"/>
      <family val="4"/>
      <charset val="136"/>
    </font>
    <font>
      <b/>
      <sz val="9"/>
      <name val="Times New Roman"/>
      <family val="1"/>
    </font>
    <font>
      <b/>
      <sz val="9"/>
      <name val="標楷體"/>
      <family val="4"/>
      <charset val="136"/>
    </font>
    <font>
      <b/>
      <sz val="10"/>
      <name val="Times New Roman"/>
      <family val="1"/>
    </font>
    <font>
      <sz val="10"/>
      <name val="標楷體"/>
      <family val="4"/>
      <charset val="136"/>
    </font>
    <font>
      <sz val="10"/>
      <name val="Times New Roman"/>
      <family val="1"/>
    </font>
    <font>
      <sz val="9"/>
      <name val="新細明體"/>
      <family val="1"/>
      <charset val="136"/>
    </font>
    <font>
      <sz val="9"/>
      <name val="標楷體"/>
      <family val="4"/>
      <charset val="136"/>
    </font>
    <font>
      <sz val="8"/>
      <color indexed="8"/>
      <name val="Times New Roman"/>
      <family val="1"/>
    </font>
    <font>
      <b/>
      <sz val="14"/>
      <name val="標楷體"/>
      <family val="4"/>
      <charset val="136"/>
    </font>
    <font>
      <sz val="11"/>
      <color indexed="8"/>
      <name val="標楷體"/>
      <family val="4"/>
      <charset val="136"/>
    </font>
    <font>
      <sz val="8"/>
      <color indexed="8"/>
      <name val="標楷體"/>
      <family val="4"/>
      <charset val="136"/>
    </font>
    <font>
      <sz val="14"/>
      <name val="標楷體"/>
      <family val="4"/>
      <charset val="136"/>
    </font>
    <font>
      <sz val="14"/>
      <name val="Times New Roman"/>
      <family val="1"/>
    </font>
    <font>
      <sz val="11"/>
      <name val="Times New Roman"/>
      <family val="1"/>
    </font>
    <font>
      <b/>
      <sz val="12"/>
      <name val="標楷體"/>
      <family val="4"/>
      <charset val="136"/>
    </font>
    <font>
      <b/>
      <sz val="11"/>
      <name val="Times New Roman"/>
      <family val="1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Times New Roman"/>
      <family val="1"/>
    </font>
    <font>
      <sz val="12"/>
      <color indexed="8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18"/>
      <color theme="1"/>
      <name val="標楷體"/>
      <family val="4"/>
      <charset val="136"/>
    </font>
    <font>
      <sz val="12"/>
      <color theme="1"/>
      <name val="細明體"/>
      <family val="3"/>
      <charset val="136"/>
    </font>
    <font>
      <sz val="12"/>
      <color theme="0" tint="-0.34998626667073579"/>
      <name val="新細明體"/>
      <family val="1"/>
      <charset val="136"/>
      <scheme val="minor"/>
    </font>
    <font>
      <sz val="12"/>
      <color rgb="FFC00000"/>
      <name val="Times New Roman"/>
      <family val="1"/>
    </font>
    <font>
      <sz val="12"/>
      <color rgb="FF000099"/>
      <name val="新細明體"/>
      <family val="1"/>
      <charset val="136"/>
      <scheme val="minor"/>
    </font>
    <font>
      <sz val="12"/>
      <color rgb="FF000099"/>
      <name val="標楷體"/>
      <family val="4"/>
      <charset val="136"/>
    </font>
    <font>
      <sz val="12"/>
      <color rgb="FF000099"/>
      <name val="Times New Roman"/>
      <family val="1"/>
    </font>
    <font>
      <sz val="12"/>
      <name val="新細明體"/>
      <family val="1"/>
      <charset val="136"/>
      <scheme val="minor"/>
    </font>
    <font>
      <b/>
      <sz val="14"/>
      <color rgb="FFFF0000"/>
      <name val="Times New Roman"/>
      <family val="1"/>
    </font>
    <font>
      <sz val="10"/>
      <color theme="1"/>
      <name val="標楷體"/>
      <family val="4"/>
      <charset val="136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rgb="FFFF0000"/>
      <name val="標楷體"/>
      <family val="4"/>
      <charset val="136"/>
    </font>
    <font>
      <b/>
      <sz val="12"/>
      <color rgb="FFFF0000"/>
      <name val="Times New Roman"/>
      <family val="1"/>
    </font>
    <font>
      <sz val="7"/>
      <color theme="1"/>
      <name val="標楷體"/>
      <family val="4"/>
      <charset val="136"/>
    </font>
    <font>
      <b/>
      <sz val="9"/>
      <color rgb="FFFF0000"/>
      <name val="Times New Roman"/>
      <family val="1"/>
    </font>
    <font>
      <b/>
      <sz val="10"/>
      <color rgb="FFFF0000"/>
      <name val="標楷體"/>
      <family val="4"/>
      <charset val="136"/>
    </font>
    <font>
      <b/>
      <sz val="10"/>
      <color rgb="FFFF0000"/>
      <name val="Times New Roman"/>
      <family val="1"/>
    </font>
    <font>
      <sz val="8"/>
      <color theme="1"/>
      <name val="Times New Roman"/>
      <family val="1"/>
    </font>
    <font>
      <sz val="14"/>
      <name val="新細明體"/>
      <family val="1"/>
      <charset val="136"/>
      <scheme val="minor"/>
    </font>
    <font>
      <sz val="11"/>
      <color theme="1"/>
      <name val="標楷體"/>
      <family val="4"/>
      <charset val="136"/>
    </font>
    <font>
      <sz val="12"/>
      <color rgb="FF000000"/>
      <name val="Times New Roman"/>
      <family val="1"/>
    </font>
    <font>
      <b/>
      <sz val="12"/>
      <color rgb="FF000000"/>
      <name val="標楷體"/>
      <family val="4"/>
      <charset val="136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</fonts>
  <fills count="4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BFBFBF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2">
    <xf numFmtId="0" fontId="0" fillId="0" borderId="0">
      <alignment vertical="center"/>
    </xf>
    <xf numFmtId="0" fontId="63" fillId="2" borderId="0" applyNumberFormat="0" applyBorder="0" applyAlignment="0" applyProtection="0">
      <alignment vertical="center"/>
    </xf>
    <xf numFmtId="0" fontId="63" fillId="3" borderId="0" applyNumberFormat="0" applyBorder="0" applyAlignment="0" applyProtection="0">
      <alignment vertical="center"/>
    </xf>
    <xf numFmtId="0" fontId="63" fillId="4" borderId="0" applyNumberFormat="0" applyBorder="0" applyAlignment="0" applyProtection="0">
      <alignment vertical="center"/>
    </xf>
    <xf numFmtId="0" fontId="63" fillId="5" borderId="0" applyNumberFormat="0" applyBorder="0" applyAlignment="0" applyProtection="0">
      <alignment vertical="center"/>
    </xf>
    <xf numFmtId="0" fontId="63" fillId="6" borderId="0" applyNumberFormat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3" fillId="8" borderId="0" applyNumberFormat="0" applyBorder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63" fillId="12" borderId="0" applyNumberFormat="0" applyBorder="0" applyAlignment="0" applyProtection="0">
      <alignment vertical="center"/>
    </xf>
    <xf numFmtId="0" fontId="63" fillId="13" borderId="0" applyNumberFormat="0" applyBorder="0" applyAlignment="0" applyProtection="0">
      <alignment vertical="center"/>
    </xf>
    <xf numFmtId="0" fontId="64" fillId="14" borderId="0" applyNumberFormat="0" applyBorder="0" applyAlignment="0" applyProtection="0">
      <alignment vertical="center"/>
    </xf>
    <xf numFmtId="0" fontId="64" fillId="15" borderId="0" applyNumberFormat="0" applyBorder="0" applyAlignment="0" applyProtection="0">
      <alignment vertical="center"/>
    </xf>
    <xf numFmtId="0" fontId="64" fillId="16" borderId="0" applyNumberFormat="0" applyBorder="0" applyAlignment="0" applyProtection="0">
      <alignment vertical="center"/>
    </xf>
    <xf numFmtId="0" fontId="64" fillId="17" borderId="0" applyNumberFormat="0" applyBorder="0" applyAlignment="0" applyProtection="0">
      <alignment vertical="center"/>
    </xf>
    <xf numFmtId="0" fontId="64" fillId="18" borderId="0" applyNumberFormat="0" applyBorder="0" applyAlignment="0" applyProtection="0">
      <alignment vertical="center"/>
    </xf>
    <xf numFmtId="0" fontId="64" fillId="19" borderId="0" applyNumberFormat="0" applyBorder="0" applyAlignment="0" applyProtection="0">
      <alignment vertical="center"/>
    </xf>
    <xf numFmtId="0" fontId="65" fillId="20" borderId="0" applyNumberFormat="0" applyBorder="0" applyAlignment="0" applyProtection="0">
      <alignment vertical="center"/>
    </xf>
    <xf numFmtId="0" fontId="66" fillId="0" borderId="65" applyNumberFormat="0" applyFill="0" applyAlignment="0" applyProtection="0">
      <alignment vertical="center"/>
    </xf>
    <xf numFmtId="0" fontId="67" fillId="21" borderId="0" applyNumberFormat="0" applyBorder="0" applyAlignment="0" applyProtection="0">
      <alignment vertical="center"/>
    </xf>
    <xf numFmtId="0" fontId="68" fillId="22" borderId="66" applyNumberFormat="0" applyAlignment="0" applyProtection="0">
      <alignment vertical="center"/>
    </xf>
    <xf numFmtId="0" fontId="69" fillId="0" borderId="67" applyNumberFormat="0" applyFill="0" applyAlignment="0" applyProtection="0">
      <alignment vertical="center"/>
    </xf>
    <xf numFmtId="0" fontId="63" fillId="23" borderId="68" applyNumberFormat="0" applyFont="0" applyAlignment="0" applyProtection="0">
      <alignment vertical="center"/>
    </xf>
    <xf numFmtId="0" fontId="70" fillId="0" borderId="0" applyNumberFormat="0" applyFill="0" applyBorder="0" applyAlignment="0" applyProtection="0">
      <alignment vertical="center"/>
    </xf>
    <xf numFmtId="0" fontId="64" fillId="24" borderId="0" applyNumberFormat="0" applyBorder="0" applyAlignment="0" applyProtection="0">
      <alignment vertical="center"/>
    </xf>
    <xf numFmtId="0" fontId="64" fillId="25" borderId="0" applyNumberFormat="0" applyBorder="0" applyAlignment="0" applyProtection="0">
      <alignment vertical="center"/>
    </xf>
    <xf numFmtId="0" fontId="64" fillId="26" borderId="0" applyNumberFormat="0" applyBorder="0" applyAlignment="0" applyProtection="0">
      <alignment vertical="center"/>
    </xf>
    <xf numFmtId="0" fontId="64" fillId="27" borderId="0" applyNumberFormat="0" applyBorder="0" applyAlignment="0" applyProtection="0">
      <alignment vertical="center"/>
    </xf>
    <xf numFmtId="0" fontId="64" fillId="28" borderId="0" applyNumberFormat="0" applyBorder="0" applyAlignment="0" applyProtection="0">
      <alignment vertical="center"/>
    </xf>
    <xf numFmtId="0" fontId="64" fillId="29" borderId="0" applyNumberFormat="0" applyBorder="0" applyAlignment="0" applyProtection="0">
      <alignment vertical="center"/>
    </xf>
    <xf numFmtId="0" fontId="71" fillId="0" borderId="0" applyNumberFormat="0" applyFill="0" applyBorder="0" applyAlignment="0" applyProtection="0">
      <alignment vertical="center"/>
    </xf>
    <xf numFmtId="0" fontId="72" fillId="0" borderId="69" applyNumberFormat="0" applyFill="0" applyAlignment="0" applyProtection="0">
      <alignment vertical="center"/>
    </xf>
    <xf numFmtId="0" fontId="73" fillId="0" borderId="70" applyNumberFormat="0" applyFill="0" applyAlignment="0" applyProtection="0">
      <alignment vertical="center"/>
    </xf>
    <xf numFmtId="0" fontId="74" fillId="0" borderId="71" applyNumberFormat="0" applyFill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75" fillId="30" borderId="66" applyNumberFormat="0" applyAlignment="0" applyProtection="0">
      <alignment vertical="center"/>
    </xf>
    <xf numFmtId="0" fontId="76" fillId="22" borderId="72" applyNumberFormat="0" applyAlignment="0" applyProtection="0">
      <alignment vertical="center"/>
    </xf>
    <xf numFmtId="0" fontId="77" fillId="31" borderId="73" applyNumberFormat="0" applyAlignment="0" applyProtection="0">
      <alignment vertical="center"/>
    </xf>
    <xf numFmtId="0" fontId="78" fillId="32" borderId="0" applyNumberFormat="0" applyBorder="0" applyAlignment="0" applyProtection="0">
      <alignment vertical="center"/>
    </xf>
    <xf numFmtId="0" fontId="79" fillId="0" borderId="0" applyNumberFormat="0" applyFill="0" applyBorder="0" applyAlignment="0" applyProtection="0">
      <alignment vertical="center"/>
    </xf>
  </cellStyleXfs>
  <cellXfs count="808">
    <xf numFmtId="0" fontId="0" fillId="0" borderId="0" xfId="0">
      <alignment vertical="center"/>
    </xf>
    <xf numFmtId="0" fontId="80" fillId="0" borderId="0" xfId="0" applyFont="1" applyAlignment="1">
      <alignment horizontal="justify" vertical="center"/>
    </xf>
    <xf numFmtId="0" fontId="81" fillId="0" borderId="0" xfId="0" applyFont="1" applyAlignment="1">
      <alignment horizontal="center" vertical="center"/>
    </xf>
    <xf numFmtId="0" fontId="0" fillId="0" borderId="0" xfId="0">
      <alignment vertical="center"/>
    </xf>
    <xf numFmtId="0" fontId="82" fillId="0" borderId="1" xfId="0" applyFont="1" applyBorder="1" applyAlignment="1">
      <alignment horizontal="center" vertical="center"/>
    </xf>
    <xf numFmtId="0" fontId="83" fillId="0" borderId="0" xfId="0" applyFont="1">
      <alignment vertical="center"/>
    </xf>
    <xf numFmtId="0" fontId="84" fillId="0" borderId="0" xfId="0" applyFont="1">
      <alignment vertical="center"/>
    </xf>
    <xf numFmtId="0" fontId="81" fillId="0" borderId="0" xfId="0" applyFont="1">
      <alignment vertical="center"/>
    </xf>
    <xf numFmtId="0" fontId="85" fillId="0" borderId="1" xfId="0" applyFont="1" applyBorder="1" applyAlignment="1">
      <alignment horizontal="center" vertical="center"/>
    </xf>
    <xf numFmtId="0" fontId="86" fillId="0" borderId="0" xfId="0" applyFont="1" applyAlignment="1">
      <alignment horizontal="right" vertical="center" wrapText="1"/>
    </xf>
    <xf numFmtId="0" fontId="86" fillId="0" borderId="0" xfId="0" applyFont="1" applyAlignment="1">
      <alignment horizontal="left" vertical="center" wrapText="1"/>
    </xf>
    <xf numFmtId="3" fontId="82" fillId="0" borderId="0" xfId="0" applyNumberFormat="1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5" fillId="33" borderId="2" xfId="0" applyFont="1" applyFill="1" applyBorder="1" applyAlignment="1">
      <alignment horizontal="right" vertical="center"/>
    </xf>
    <xf numFmtId="0" fontId="85" fillId="0" borderId="3" xfId="0" applyFont="1" applyBorder="1" applyAlignment="1">
      <alignment horizontal="left" vertical="center" wrapText="1"/>
    </xf>
    <xf numFmtId="41" fontId="82" fillId="34" borderId="1" xfId="0" applyNumberFormat="1" applyFont="1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85" fillId="0" borderId="2" xfId="0" applyNumberFormat="1" applyFont="1" applyBorder="1" applyAlignment="1">
      <alignment horizontal="right" vertical="center" wrapText="1"/>
    </xf>
    <xf numFmtId="0" fontId="85" fillId="0" borderId="0" xfId="0" applyFont="1">
      <alignment vertical="center"/>
    </xf>
    <xf numFmtId="0" fontId="86" fillId="0" borderId="0" xfId="0" applyFont="1">
      <alignment vertical="center"/>
    </xf>
    <xf numFmtId="0" fontId="0" fillId="0" borderId="0" xfId="0">
      <alignment vertical="center"/>
    </xf>
    <xf numFmtId="0" fontId="82" fillId="0" borderId="1" xfId="0" applyFont="1" applyBorder="1" applyAlignment="1">
      <alignment horizontal="center" vertical="center"/>
    </xf>
    <xf numFmtId="0" fontId="87" fillId="0" borderId="0" xfId="0" applyFont="1" applyAlignment="1">
      <alignment horizontal="left" vertical="center"/>
    </xf>
    <xf numFmtId="0" fontId="82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86" fillId="0" borderId="0" xfId="0" applyFont="1" applyAlignment="1">
      <alignment horizontal="right" vertical="center" wrapText="1"/>
    </xf>
    <xf numFmtId="0" fontId="84" fillId="0" borderId="0" xfId="0" applyFont="1" applyAlignment="1">
      <alignment horizontal="left" vertical="center" wrapText="1"/>
    </xf>
    <xf numFmtId="0" fontId="88" fillId="0" borderId="0" xfId="0" applyFont="1" applyAlignment="1">
      <alignment horizontal="left" vertical="center" wrapText="1"/>
    </xf>
    <xf numFmtId="49" fontId="0" fillId="0" borderId="0" xfId="0" applyNumberFormat="1">
      <alignment vertical="center"/>
    </xf>
    <xf numFmtId="198" fontId="82" fillId="0" borderId="0" xfId="0" applyNumberFormat="1" applyFont="1">
      <alignment vertical="center"/>
    </xf>
    <xf numFmtId="49" fontId="82" fillId="0" borderId="0" xfId="0" applyNumberFormat="1" applyFont="1">
      <alignment vertical="center"/>
    </xf>
    <xf numFmtId="0" fontId="82" fillId="0" borderId="0" xfId="0" applyFont="1">
      <alignment vertical="center"/>
    </xf>
    <xf numFmtId="0" fontId="86" fillId="35" borderId="0" xfId="0" applyFont="1" applyFill="1" applyAlignment="1">
      <alignment horizontal="center" vertical="center"/>
    </xf>
    <xf numFmtId="198" fontId="82" fillId="35" borderId="0" xfId="0" applyNumberFormat="1" applyFont="1" applyFill="1">
      <alignment vertical="center"/>
    </xf>
    <xf numFmtId="0" fontId="86" fillId="36" borderId="0" xfId="0" applyFont="1" applyFill="1">
      <alignment vertical="center"/>
    </xf>
    <xf numFmtId="0" fontId="86" fillId="36" borderId="0" xfId="0" applyFont="1" applyFill="1" applyAlignment="1">
      <alignment horizontal="center" vertical="center"/>
    </xf>
    <xf numFmtId="198" fontId="82" fillId="36" borderId="0" xfId="0" applyNumberFormat="1" applyFont="1" applyFill="1">
      <alignment vertical="center"/>
    </xf>
    <xf numFmtId="198" fontId="82" fillId="0" borderId="0" xfId="0" applyNumberFormat="1" applyFont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82" fillId="36" borderId="0" xfId="0" applyFont="1" applyFill="1">
      <alignment vertical="center"/>
    </xf>
    <xf numFmtId="0" fontId="82" fillId="36" borderId="0" xfId="0" applyFont="1" applyFill="1" applyAlignment="1">
      <alignment horizontal="center" vertical="center"/>
    </xf>
    <xf numFmtId="0" fontId="82" fillId="35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86" fillId="37" borderId="0" xfId="0" applyFont="1" applyFill="1" applyAlignment="1">
      <alignment horizontal="center" vertical="center"/>
    </xf>
    <xf numFmtId="0" fontId="82" fillId="37" borderId="0" xfId="0" applyFont="1" applyFill="1" applyAlignment="1">
      <alignment horizontal="center" vertical="center"/>
    </xf>
    <xf numFmtId="198" fontId="82" fillId="37" borderId="0" xfId="0" applyNumberFormat="1" applyFont="1" applyFill="1">
      <alignment vertical="center"/>
    </xf>
    <xf numFmtId="0" fontId="0" fillId="37" borderId="0" xfId="0" applyFill="1">
      <alignment vertical="center"/>
    </xf>
    <xf numFmtId="0" fontId="0" fillId="0" borderId="0" xfId="0">
      <alignment vertical="center"/>
    </xf>
    <xf numFmtId="0" fontId="89" fillId="0" borderId="0" xfId="0" applyFont="1">
      <alignment vertical="center"/>
    </xf>
    <xf numFmtId="0" fontId="82" fillId="36" borderId="0" xfId="0" applyFont="1" applyFill="1" applyAlignment="1">
      <alignment horizontal="left" vertical="center"/>
    </xf>
    <xf numFmtId="0" fontId="82" fillId="35" borderId="0" xfId="0" applyFont="1" applyFill="1" applyAlignment="1">
      <alignment horizontal="left" vertical="center"/>
    </xf>
    <xf numFmtId="191" fontId="0" fillId="0" borderId="0" xfId="0" applyNumberFormat="1">
      <alignment vertical="center"/>
    </xf>
    <xf numFmtId="191" fontId="86" fillId="36" borderId="0" xfId="0" applyNumberFormat="1" applyFont="1" applyFill="1" applyAlignment="1">
      <alignment horizontal="center" vertical="center"/>
    </xf>
    <xf numFmtId="191" fontId="82" fillId="36" borderId="0" xfId="0" applyNumberFormat="1" applyFont="1" applyFill="1">
      <alignment vertical="center"/>
    </xf>
    <xf numFmtId="191" fontId="82" fillId="0" borderId="0" xfId="0" applyNumberFormat="1" applyFont="1">
      <alignment vertical="center"/>
    </xf>
    <xf numFmtId="191" fontId="0" fillId="36" borderId="0" xfId="0" applyNumberFormat="1" applyFill="1">
      <alignment vertical="center"/>
    </xf>
    <xf numFmtId="199" fontId="0" fillId="0" borderId="0" xfId="0" applyNumberFormat="1">
      <alignment vertical="center"/>
    </xf>
    <xf numFmtId="199" fontId="82" fillId="36" borderId="0" xfId="0" applyNumberFormat="1" applyFont="1" applyFill="1" applyAlignment="1">
      <alignment horizontal="left" vertical="center"/>
    </xf>
    <xf numFmtId="199" fontId="86" fillId="36" borderId="0" xfId="0" applyNumberFormat="1" applyFont="1" applyFill="1" applyAlignment="1">
      <alignment horizontal="center" vertical="center"/>
    </xf>
    <xf numFmtId="199" fontId="82" fillId="36" borderId="0" xfId="0" applyNumberFormat="1" applyFont="1" applyFill="1">
      <alignment vertical="center"/>
    </xf>
    <xf numFmtId="199" fontId="82" fillId="0" borderId="0" xfId="0" applyNumberFormat="1" applyFont="1">
      <alignment vertical="center"/>
    </xf>
    <xf numFmtId="199" fontId="0" fillId="36" borderId="0" xfId="0" applyNumberFormat="1" applyFill="1">
      <alignment vertical="center"/>
    </xf>
    <xf numFmtId="199" fontId="86" fillId="35" borderId="0" xfId="0" applyNumberFormat="1" applyFont="1" applyFill="1" applyAlignment="1">
      <alignment horizontal="center" vertical="center"/>
    </xf>
    <xf numFmtId="199" fontId="82" fillId="35" borderId="0" xfId="0" applyNumberFormat="1" applyFont="1" applyFill="1">
      <alignment vertical="center"/>
    </xf>
    <xf numFmtId="49" fontId="82" fillId="36" borderId="0" xfId="0" applyNumberFormat="1" applyFont="1" applyFill="1">
      <alignment vertical="center"/>
    </xf>
    <xf numFmtId="0" fontId="0" fillId="38" borderId="0" xfId="0" applyFill="1">
      <alignment vertical="center"/>
    </xf>
    <xf numFmtId="0" fontId="86" fillId="0" borderId="0" xfId="0" applyFont="1" applyAlignment="1">
      <alignment horizontal="center" vertical="center"/>
    </xf>
    <xf numFmtId="0" fontId="90" fillId="0" borderId="0" xfId="0" applyFont="1">
      <alignment vertical="center"/>
    </xf>
    <xf numFmtId="198" fontId="91" fillId="36" borderId="0" xfId="0" applyNumberFormat="1" applyFont="1" applyFill="1">
      <alignment vertical="center"/>
    </xf>
    <xf numFmtId="0" fontId="92" fillId="0" borderId="0" xfId="0" applyFont="1">
      <alignment vertical="center"/>
    </xf>
    <xf numFmtId="0" fontId="93" fillId="35" borderId="0" xfId="0" applyFont="1" applyFill="1" applyAlignment="1">
      <alignment horizontal="center" vertical="center"/>
    </xf>
    <xf numFmtId="0" fontId="94" fillId="35" borderId="0" xfId="0" applyFont="1" applyFill="1" applyAlignment="1">
      <alignment horizontal="left" vertical="center"/>
    </xf>
    <xf numFmtId="0" fontId="94" fillId="35" borderId="0" xfId="0" applyFont="1" applyFill="1" applyAlignment="1">
      <alignment horizontal="center" vertical="center"/>
    </xf>
    <xf numFmtId="199" fontId="93" fillId="35" borderId="0" xfId="0" applyNumberFormat="1" applyFont="1" applyFill="1" applyAlignment="1">
      <alignment horizontal="center" vertical="center"/>
    </xf>
    <xf numFmtId="198" fontId="94" fillId="35" borderId="0" xfId="0" applyNumberFormat="1" applyFont="1" applyFill="1">
      <alignment vertical="center"/>
    </xf>
    <xf numFmtId="199" fontId="94" fillId="35" borderId="0" xfId="0" applyNumberFormat="1" applyFont="1" applyFill="1">
      <alignment vertical="center"/>
    </xf>
    <xf numFmtId="198" fontId="94" fillId="0" borderId="0" xfId="0" applyNumberFormat="1" applyFont="1">
      <alignment vertical="center"/>
    </xf>
    <xf numFmtId="198" fontId="94" fillId="0" borderId="0" xfId="0" applyNumberFormat="1" applyFont="1">
      <alignment vertical="center"/>
    </xf>
    <xf numFmtId="0" fontId="92" fillId="0" borderId="0" xfId="0" applyFont="1">
      <alignment vertical="center"/>
    </xf>
    <xf numFmtId="0" fontId="92" fillId="35" borderId="0" xfId="0" applyFont="1" applyFill="1">
      <alignment vertical="center"/>
    </xf>
    <xf numFmtId="49" fontId="94" fillId="0" borderId="0" xfId="0" applyNumberFormat="1" applyFont="1">
      <alignment vertical="center"/>
    </xf>
    <xf numFmtId="49" fontId="92" fillId="0" borderId="0" xfId="0" applyNumberFormat="1" applyFont="1">
      <alignment vertical="center"/>
    </xf>
    <xf numFmtId="199" fontId="92" fillId="0" borderId="0" xfId="0" applyNumberFormat="1" applyFont="1">
      <alignment vertical="center"/>
    </xf>
    <xf numFmtId="0" fontId="93" fillId="36" borderId="0" xfId="0" applyFont="1" applyFill="1" applyAlignment="1">
      <alignment horizontal="center" vertical="center"/>
    </xf>
    <xf numFmtId="0" fontId="94" fillId="36" borderId="0" xfId="0" applyFont="1" applyFill="1" applyAlignment="1">
      <alignment horizontal="left" vertical="center"/>
    </xf>
    <xf numFmtId="199" fontId="94" fillId="36" borderId="0" xfId="0" applyNumberFormat="1" applyFont="1" applyFill="1" applyAlignment="1">
      <alignment horizontal="left" vertical="center"/>
    </xf>
    <xf numFmtId="0" fontId="94" fillId="36" borderId="0" xfId="0" applyFont="1" applyFill="1" applyAlignment="1">
      <alignment horizontal="center" vertical="center"/>
    </xf>
    <xf numFmtId="199" fontId="93" fillId="36" borderId="0" xfId="0" applyNumberFormat="1" applyFont="1" applyFill="1" applyAlignment="1">
      <alignment horizontal="center" vertical="center"/>
    </xf>
    <xf numFmtId="198" fontId="94" fillId="36" borderId="0" xfId="0" applyNumberFormat="1" applyFont="1" applyFill="1">
      <alignment vertical="center"/>
    </xf>
    <xf numFmtId="199" fontId="94" fillId="36" borderId="0" xfId="0" applyNumberFormat="1" applyFont="1" applyFill="1">
      <alignment vertical="center"/>
    </xf>
    <xf numFmtId="199" fontId="94" fillId="0" borderId="0" xfId="0" applyNumberFormat="1" applyFont="1">
      <alignment vertical="center"/>
    </xf>
    <xf numFmtId="0" fontId="92" fillId="36" borderId="0" xfId="0" applyFont="1" applyFill="1">
      <alignment vertical="center"/>
    </xf>
    <xf numFmtId="199" fontId="92" fillId="36" borderId="0" xfId="0" applyNumberFormat="1" applyFont="1" applyFill="1">
      <alignment vertical="center"/>
    </xf>
    <xf numFmtId="0" fontId="82" fillId="38" borderId="0" xfId="0" applyFont="1" applyFill="1">
      <alignment vertical="center"/>
    </xf>
    <xf numFmtId="0" fontId="82" fillId="0" borderId="0" xfId="0" applyFont="1">
      <alignment vertical="center"/>
    </xf>
    <xf numFmtId="0" fontId="82" fillId="0" borderId="0" xfId="0" applyFont="1">
      <alignment vertical="center"/>
    </xf>
    <xf numFmtId="200" fontId="82" fillId="0" borderId="0" xfId="0" applyNumberFormat="1" applyFont="1">
      <alignment vertical="center"/>
    </xf>
    <xf numFmtId="0" fontId="86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49" fontId="82" fillId="0" borderId="0" xfId="0" applyNumberFormat="1" applyFont="1">
      <alignment vertical="center"/>
    </xf>
    <xf numFmtId="49" fontId="86" fillId="0" borderId="0" xfId="0" applyNumberFormat="1" applyFont="1">
      <alignment vertical="center"/>
    </xf>
    <xf numFmtId="49" fontId="82" fillId="36" borderId="0" xfId="0" applyNumberFormat="1" applyFont="1" applyFill="1" applyAlignment="1">
      <alignment horizontal="left" vertical="center"/>
    </xf>
    <xf numFmtId="200" fontId="82" fillId="0" borderId="0" xfId="0" applyNumberFormat="1" applyFont="1">
      <alignment vertical="center"/>
    </xf>
    <xf numFmtId="49" fontId="82" fillId="0" borderId="0" xfId="0" applyNumberFormat="1" applyFont="1" applyAlignment="1">
      <alignment horizontal="left" vertical="center"/>
    </xf>
    <xf numFmtId="0" fontId="27" fillId="36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27" fillId="39" borderId="0" xfId="0" applyFont="1" applyFill="1">
      <alignment vertical="center"/>
    </xf>
    <xf numFmtId="0" fontId="95" fillId="39" borderId="0" xfId="0" applyFont="1" applyFill="1">
      <alignment vertical="center"/>
    </xf>
    <xf numFmtId="0" fontId="82" fillId="39" borderId="0" xfId="0" applyFont="1" applyFill="1">
      <alignment vertical="center"/>
    </xf>
    <xf numFmtId="0" fontId="0" fillId="39" borderId="0" xfId="0" applyFill="1">
      <alignment vertical="center"/>
    </xf>
    <xf numFmtId="0" fontId="87" fillId="0" borderId="0" xfId="0" applyFont="1">
      <alignment vertical="center"/>
    </xf>
    <xf numFmtId="0" fontId="86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85" fillId="0" borderId="4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/>
    </xf>
    <xf numFmtId="0" fontId="85" fillId="0" borderId="1" xfId="0" applyFont="1" applyBorder="1" applyAlignment="1">
      <alignment horizontal="center" vertical="center" wrapText="1"/>
    </xf>
    <xf numFmtId="0" fontId="82" fillId="0" borderId="4" xfId="0" applyFont="1" applyBorder="1" applyAlignment="1">
      <alignment horizontal="center" vertical="center"/>
    </xf>
    <xf numFmtId="0" fontId="82" fillId="0" borderId="5" xfId="0" applyFont="1" applyBorder="1" applyAlignment="1">
      <alignment horizontal="center" vertical="center"/>
    </xf>
    <xf numFmtId="0" fontId="82" fillId="0" borderId="6" xfId="0" applyFont="1" applyBorder="1" applyAlignment="1">
      <alignment horizontal="center" vertical="center"/>
    </xf>
    <xf numFmtId="0" fontId="85" fillId="0" borderId="5" xfId="0" applyFont="1" applyBorder="1" applyAlignment="1">
      <alignment horizontal="center" vertical="center"/>
    </xf>
    <xf numFmtId="0" fontId="85" fillId="0" borderId="7" xfId="0" applyFont="1" applyBorder="1" applyAlignment="1">
      <alignment horizontal="center" vertical="center"/>
    </xf>
    <xf numFmtId="0" fontId="85" fillId="0" borderId="7" xfId="0" applyFont="1" applyBorder="1" applyAlignment="1">
      <alignment horizontal="center" vertical="center" wrapText="1"/>
    </xf>
    <xf numFmtId="0" fontId="96" fillId="0" borderId="2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96" fillId="0" borderId="0" xfId="0" applyFont="1" applyAlignment="1">
      <alignment horizontal="left" vertical="center"/>
    </xf>
    <xf numFmtId="0" fontId="0" fillId="0" borderId="0" xfId="0">
      <alignment vertical="center"/>
    </xf>
    <xf numFmtId="0" fontId="81" fillId="0" borderId="0" xfId="0" applyFont="1" applyAlignment="1">
      <alignment horizontal="center" vertical="center" wrapText="1"/>
    </xf>
    <xf numFmtId="0" fontId="97" fillId="0" borderId="0" xfId="0" applyFont="1" applyAlignment="1">
      <alignment horizontal="center" vertical="center" wrapText="1"/>
    </xf>
    <xf numFmtId="0" fontId="97" fillId="0" borderId="8" xfId="0" applyFont="1" applyBorder="1" applyAlignment="1">
      <alignment horizontal="center" vertical="center" wrapText="1"/>
    </xf>
    <xf numFmtId="0" fontId="96" fillId="0" borderId="9" xfId="0" applyFont="1" applyBorder="1" applyAlignment="1">
      <alignment horizontal="left" vertical="top"/>
    </xf>
    <xf numFmtId="0" fontId="0" fillId="0" borderId="6" xfId="0" applyBorder="1" applyAlignment="1">
      <alignment vertical="top"/>
    </xf>
    <xf numFmtId="0" fontId="97" fillId="0" borderId="10" xfId="0" applyFont="1" applyBorder="1" applyAlignment="1">
      <alignment horizontal="center" vertical="top" wrapText="1"/>
    </xf>
    <xf numFmtId="0" fontId="0" fillId="0" borderId="0" xfId="0" applyAlignment="1">
      <alignment vertical="top"/>
    </xf>
    <xf numFmtId="0" fontId="83" fillId="0" borderId="0" xfId="0" applyFont="1" applyAlignment="1">
      <alignment horizontal="left" vertical="center" wrapText="1"/>
    </xf>
    <xf numFmtId="0" fontId="85" fillId="0" borderId="0" xfId="0" applyFont="1" applyAlignment="1">
      <alignment horizontal="left" vertical="center" wrapText="1"/>
    </xf>
    <xf numFmtId="0" fontId="85" fillId="0" borderId="0" xfId="0" applyFont="1" applyAlignment="1">
      <alignment horizontal="center" vertical="center" wrapText="1"/>
    </xf>
    <xf numFmtId="0" fontId="82" fillId="38" borderId="0" xfId="0" applyFont="1" applyFill="1" applyAlignment="1">
      <alignment horizontal="center" vertical="center" wrapText="1"/>
    </xf>
    <xf numFmtId="177" fontId="82" fillId="38" borderId="0" xfId="0" applyNumberFormat="1" applyFont="1" applyFill="1" applyAlignment="1">
      <alignment horizontal="center" vertical="center" wrapText="1"/>
    </xf>
    <xf numFmtId="0" fontId="98" fillId="0" borderId="0" xfId="0" applyFont="1" applyAlignment="1">
      <alignment horizontal="center" vertical="center" wrapText="1"/>
    </xf>
    <xf numFmtId="4" fontId="82" fillId="33" borderId="0" xfId="0" applyNumberFormat="1" applyFont="1" applyFill="1" applyAlignment="1">
      <alignment horizontal="right" vertical="center"/>
    </xf>
    <xf numFmtId="4" fontId="82" fillId="40" borderId="0" xfId="0" applyNumberFormat="1" applyFont="1" applyFill="1" applyAlignment="1">
      <alignment horizontal="right" vertical="center"/>
    </xf>
    <xf numFmtId="0" fontId="99" fillId="0" borderId="0" xfId="0" applyFont="1" applyAlignment="1">
      <alignment horizontal="center" vertical="center" wrapText="1"/>
    </xf>
    <xf numFmtId="10" fontId="82" fillId="0" borderId="0" xfId="0" applyNumberFormat="1" applyFont="1" applyAlignment="1">
      <alignment horizontal="center" vertical="center"/>
    </xf>
    <xf numFmtId="0" fontId="87" fillId="0" borderId="0" xfId="0" applyFont="1" applyAlignment="1">
      <alignment horizontal="left" vertical="center"/>
    </xf>
    <xf numFmtId="0" fontId="85" fillId="0" borderId="0" xfId="0" applyFont="1" applyAlignment="1">
      <alignment horizontal="center" vertical="center" wrapText="1"/>
    </xf>
    <xf numFmtId="0" fontId="85" fillId="0" borderId="0" xfId="0" applyFont="1" applyAlignment="1">
      <alignment horizontal="center" vertical="center"/>
    </xf>
    <xf numFmtId="178" fontId="82" fillId="0" borderId="0" xfId="0" applyNumberFormat="1" applyFont="1" applyAlignment="1">
      <alignment horizontal="center" vertical="center" wrapText="1"/>
    </xf>
    <xf numFmtId="0" fontId="87" fillId="0" borderId="0" xfId="0" applyFont="1" applyAlignment="1">
      <alignment horizontal="left" vertical="center"/>
    </xf>
    <xf numFmtId="176" fontId="82" fillId="33" borderId="0" xfId="0" applyNumberFormat="1" applyFont="1" applyFill="1" applyAlignment="1">
      <alignment horizontal="right" vertical="center" wrapText="1"/>
    </xf>
    <xf numFmtId="197" fontId="82" fillId="33" borderId="0" xfId="0" applyNumberFormat="1" applyFont="1" applyFill="1" applyAlignment="1">
      <alignment horizontal="right" vertical="center" wrapText="1"/>
    </xf>
    <xf numFmtId="0" fontId="86" fillId="36" borderId="0" xfId="0" applyFont="1" applyFill="1" applyAlignment="1">
      <alignment horizontal="center" vertical="center" wrapText="1"/>
    </xf>
    <xf numFmtId="191" fontId="86" fillId="36" borderId="0" xfId="0" applyNumberFormat="1" applyFont="1" applyFill="1" applyAlignment="1">
      <alignment horizontal="center" vertical="center" wrapText="1"/>
    </xf>
    <xf numFmtId="0" fontId="86" fillId="35" borderId="0" xfId="0" applyFont="1" applyFill="1" applyAlignment="1">
      <alignment horizontal="center" vertical="center" wrapText="1"/>
    </xf>
    <xf numFmtId="191" fontId="86" fillId="35" borderId="0" xfId="0" applyNumberFormat="1" applyFont="1" applyFill="1" applyAlignment="1">
      <alignment horizontal="center" vertical="center" wrapText="1"/>
    </xf>
    <xf numFmtId="0" fontId="86" fillId="0" borderId="0" xfId="0" applyFont="1" applyAlignment="1">
      <alignment horizontal="center" vertical="center" wrapText="1"/>
    </xf>
    <xf numFmtId="0" fontId="82" fillId="0" borderId="0" xfId="0" applyFont="1" applyAlignment="1">
      <alignment horizontal="center" vertical="center"/>
    </xf>
    <xf numFmtId="0" fontId="86" fillId="37" borderId="0" xfId="0" applyFont="1" applyFill="1" applyAlignment="1">
      <alignment horizontal="center" vertical="center" wrapText="1"/>
    </xf>
    <xf numFmtId="198" fontId="0" fillId="0" borderId="0" xfId="0" applyNumberFormat="1">
      <alignment vertical="center"/>
    </xf>
    <xf numFmtId="0" fontId="82" fillId="0" borderId="10" xfId="0" applyFont="1" applyBorder="1" applyAlignment="1">
      <alignment horizontal="center" vertical="center" wrapText="1"/>
    </xf>
    <xf numFmtId="0" fontId="100" fillId="0" borderId="1" xfId="0" applyFont="1" applyBorder="1">
      <alignment vertical="center"/>
    </xf>
    <xf numFmtId="0" fontId="2" fillId="36" borderId="0" xfId="0" applyFont="1" applyFill="1">
      <alignment vertical="center"/>
    </xf>
    <xf numFmtId="0" fontId="82" fillId="0" borderId="0" xfId="0" applyFont="1" applyAlignment="1">
      <alignment vertical="center" wrapText="1"/>
    </xf>
    <xf numFmtId="3" fontId="82" fillId="0" borderId="0" xfId="0" applyNumberFormat="1" applyFont="1">
      <alignment vertical="center"/>
    </xf>
    <xf numFmtId="0" fontId="2" fillId="38" borderId="0" xfId="0" applyFont="1" applyFill="1">
      <alignment vertical="center"/>
    </xf>
    <xf numFmtId="49" fontId="82" fillId="38" borderId="0" xfId="0" applyNumberFormat="1" applyFont="1" applyFill="1">
      <alignment vertical="center"/>
    </xf>
    <xf numFmtId="0" fontId="82" fillId="36" borderId="0" xfId="0" applyFont="1" applyFill="1">
      <alignment vertical="center"/>
    </xf>
    <xf numFmtId="198" fontId="82" fillId="36" borderId="0" xfId="0" applyNumberFormat="1" applyFont="1" applyFill="1">
      <alignment vertical="center"/>
    </xf>
    <xf numFmtId="198" fontId="91" fillId="36" borderId="0" xfId="0" applyNumberFormat="1" applyFont="1" applyFill="1">
      <alignment vertical="center"/>
    </xf>
    <xf numFmtId="191" fontId="82" fillId="36" borderId="0" xfId="0" applyNumberFormat="1" applyFont="1" applyFill="1">
      <alignment vertical="center"/>
    </xf>
    <xf numFmtId="198" fontId="82" fillId="35" borderId="0" xfId="0" applyNumberFormat="1" applyFont="1" applyFill="1">
      <alignment vertical="center"/>
    </xf>
    <xf numFmtId="198" fontId="91" fillId="35" borderId="0" xfId="0" applyNumberFormat="1" applyFont="1" applyFill="1">
      <alignment vertical="center"/>
    </xf>
    <xf numFmtId="191" fontId="82" fillId="35" borderId="0" xfId="0" applyNumberFormat="1" applyFont="1" applyFill="1">
      <alignment vertical="center"/>
    </xf>
    <xf numFmtId="198" fontId="82" fillId="37" borderId="0" xfId="0" applyNumberFormat="1" applyFont="1" applyFill="1">
      <alignment vertical="center"/>
    </xf>
    <xf numFmtId="0" fontId="82" fillId="0" borderId="0" xfId="0" applyFont="1">
      <alignment vertical="center"/>
    </xf>
    <xf numFmtId="198" fontId="82" fillId="0" borderId="0" xfId="0" applyNumberFormat="1" applyFont="1">
      <alignment vertical="center"/>
    </xf>
    <xf numFmtId="198" fontId="82" fillId="36" borderId="11" xfId="0" applyNumberFormat="1" applyFont="1" applyFill="1" applyBorder="1">
      <alignment vertical="center"/>
    </xf>
    <xf numFmtId="198" fontId="91" fillId="36" borderId="11" xfId="0" applyNumberFormat="1" applyFont="1" applyFill="1" applyBorder="1">
      <alignment vertical="center"/>
    </xf>
    <xf numFmtId="191" fontId="82" fillId="36" borderId="11" xfId="0" applyNumberFormat="1" applyFont="1" applyFill="1" applyBorder="1">
      <alignment vertical="center"/>
    </xf>
    <xf numFmtId="198" fontId="82" fillId="35" borderId="11" xfId="0" applyNumberFormat="1" applyFont="1" applyFill="1" applyBorder="1">
      <alignment vertical="center"/>
    </xf>
    <xf numFmtId="198" fontId="91" fillId="35" borderId="11" xfId="0" applyNumberFormat="1" applyFont="1" applyFill="1" applyBorder="1">
      <alignment vertical="center"/>
    </xf>
    <xf numFmtId="191" fontId="82" fillId="35" borderId="11" xfId="0" applyNumberFormat="1" applyFont="1" applyFill="1" applyBorder="1">
      <alignment vertical="center"/>
    </xf>
    <xf numFmtId="0" fontId="82" fillId="36" borderId="12" xfId="0" applyFont="1" applyFill="1" applyBorder="1">
      <alignment vertical="center"/>
    </xf>
    <xf numFmtId="198" fontId="82" fillId="37" borderId="11" xfId="0" applyNumberFormat="1" applyFont="1" applyFill="1" applyBorder="1">
      <alignment vertical="center"/>
    </xf>
    <xf numFmtId="198" fontId="82" fillId="37" borderId="13" xfId="0" applyNumberFormat="1" applyFont="1" applyFill="1" applyBorder="1">
      <alignment vertical="center"/>
    </xf>
    <xf numFmtId="0" fontId="82" fillId="36" borderId="14" xfId="0" applyFont="1" applyFill="1" applyBorder="1">
      <alignment vertical="center"/>
    </xf>
    <xf numFmtId="198" fontId="82" fillId="37" borderId="15" xfId="0" applyNumberFormat="1" applyFont="1" applyFill="1" applyBorder="1">
      <alignment vertical="center"/>
    </xf>
    <xf numFmtId="0" fontId="82" fillId="36" borderId="16" xfId="0" applyFont="1" applyFill="1" applyBorder="1">
      <alignment vertical="center"/>
    </xf>
    <xf numFmtId="198" fontId="82" fillId="36" borderId="17" xfId="0" applyNumberFormat="1" applyFont="1" applyFill="1" applyBorder="1">
      <alignment vertical="center"/>
    </xf>
    <xf numFmtId="198" fontId="91" fillId="36" borderId="17" xfId="0" applyNumberFormat="1" applyFont="1" applyFill="1" applyBorder="1">
      <alignment vertical="center"/>
    </xf>
    <xf numFmtId="191" fontId="82" fillId="36" borderId="17" xfId="0" applyNumberFormat="1" applyFont="1" applyFill="1" applyBorder="1">
      <alignment vertical="center"/>
    </xf>
    <xf numFmtId="198" fontId="82" fillId="35" borderId="17" xfId="0" applyNumberFormat="1" applyFont="1" applyFill="1" applyBorder="1">
      <alignment vertical="center"/>
    </xf>
    <xf numFmtId="198" fontId="91" fillId="35" borderId="17" xfId="0" applyNumberFormat="1" applyFont="1" applyFill="1" applyBorder="1">
      <alignment vertical="center"/>
    </xf>
    <xf numFmtId="191" fontId="82" fillId="35" borderId="17" xfId="0" applyNumberFormat="1" applyFont="1" applyFill="1" applyBorder="1">
      <alignment vertical="center"/>
    </xf>
    <xf numFmtId="198" fontId="82" fillId="37" borderId="17" xfId="0" applyNumberFormat="1" applyFont="1" applyFill="1" applyBorder="1">
      <alignment vertical="center"/>
    </xf>
    <xf numFmtId="198" fontId="82" fillId="37" borderId="18" xfId="0" applyNumberFormat="1" applyFont="1" applyFill="1" applyBorder="1">
      <alignment vertical="center"/>
    </xf>
    <xf numFmtId="0" fontId="82" fillId="0" borderId="0" xfId="0" applyFont="1">
      <alignment vertical="center"/>
    </xf>
    <xf numFmtId="198" fontId="82" fillId="0" borderId="0" xfId="0" applyNumberFormat="1" applyFont="1">
      <alignment vertical="center"/>
    </xf>
    <xf numFmtId="0" fontId="89" fillId="0" borderId="0" xfId="0" applyFont="1">
      <alignment vertical="center"/>
    </xf>
    <xf numFmtId="0" fontId="0" fillId="0" borderId="0" xfId="0">
      <alignment vertical="center"/>
    </xf>
    <xf numFmtId="0" fontId="86" fillId="36" borderId="12" xfId="0" applyFont="1" applyFill="1" applyBorder="1">
      <alignment vertical="center"/>
    </xf>
    <xf numFmtId="0" fontId="86" fillId="36" borderId="14" xfId="0" applyFont="1" applyFill="1" applyBorder="1">
      <alignment vertical="center"/>
    </xf>
    <xf numFmtId="0" fontId="86" fillId="36" borderId="16" xfId="0" applyFont="1" applyFill="1" applyBorder="1">
      <alignment vertical="center"/>
    </xf>
    <xf numFmtId="0" fontId="0" fillId="0" borderId="0" xfId="0">
      <alignment vertical="center"/>
    </xf>
    <xf numFmtId="191" fontId="82" fillId="0" borderId="0" xfId="0" applyNumberFormat="1" applyFont="1">
      <alignment vertical="center"/>
    </xf>
    <xf numFmtId="191" fontId="82" fillId="35" borderId="13" xfId="0" applyNumberFormat="1" applyFont="1" applyFill="1" applyBorder="1">
      <alignment vertical="center"/>
    </xf>
    <xf numFmtId="191" fontId="82" fillId="35" borderId="15" xfId="0" applyNumberFormat="1" applyFont="1" applyFill="1" applyBorder="1">
      <alignment vertical="center"/>
    </xf>
    <xf numFmtId="198" fontId="82" fillId="35" borderId="18" xfId="0" applyNumberFormat="1" applyFont="1" applyFill="1" applyBorder="1">
      <alignment vertical="center"/>
    </xf>
    <xf numFmtId="191" fontId="82" fillId="35" borderId="18" xfId="0" applyNumberFormat="1" applyFont="1" applyFill="1" applyBorder="1">
      <alignment vertical="center"/>
    </xf>
    <xf numFmtId="198" fontId="82" fillId="35" borderId="13" xfId="0" applyNumberFormat="1" applyFont="1" applyFill="1" applyBorder="1">
      <alignment vertical="center"/>
    </xf>
    <xf numFmtId="198" fontId="82" fillId="35" borderId="15" xfId="0" applyNumberFormat="1" applyFont="1" applyFill="1" applyBorder="1">
      <alignment vertical="center"/>
    </xf>
    <xf numFmtId="191" fontId="82" fillId="36" borderId="13" xfId="0" applyNumberFormat="1" applyFont="1" applyFill="1" applyBorder="1">
      <alignment vertical="center"/>
    </xf>
    <xf numFmtId="191" fontId="82" fillId="36" borderId="15" xfId="0" applyNumberFormat="1" applyFont="1" applyFill="1" applyBorder="1">
      <alignment vertical="center"/>
    </xf>
    <xf numFmtId="191" fontId="82" fillId="36" borderId="18" xfId="0" applyNumberFormat="1" applyFont="1" applyFill="1" applyBorder="1">
      <alignment vertical="center"/>
    </xf>
    <xf numFmtId="198" fontId="82" fillId="36" borderId="13" xfId="0" applyNumberFormat="1" applyFont="1" applyFill="1" applyBorder="1">
      <alignment vertical="center"/>
    </xf>
    <xf numFmtId="198" fontId="82" fillId="36" borderId="15" xfId="0" applyNumberFormat="1" applyFont="1" applyFill="1" applyBorder="1">
      <alignment vertical="center"/>
    </xf>
    <xf numFmtId="198" fontId="82" fillId="36" borderId="18" xfId="0" applyNumberFormat="1" applyFont="1" applyFill="1" applyBorder="1">
      <alignment vertical="center"/>
    </xf>
    <xf numFmtId="3" fontId="0" fillId="0" borderId="0" xfId="0" applyNumberFormat="1">
      <alignment vertical="center"/>
    </xf>
    <xf numFmtId="198" fontId="0" fillId="0" borderId="0" xfId="0" applyNumberFormat="1">
      <alignment vertical="center"/>
    </xf>
    <xf numFmtId="3" fontId="101" fillId="0" borderId="0" xfId="0" applyNumberFormat="1" applyFont="1" applyAlignment="1">
      <alignment horizontal="center" vertical="center" wrapText="1"/>
    </xf>
    <xf numFmtId="0" fontId="101" fillId="0" borderId="0" xfId="0" applyFo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>
      <alignment vertical="center"/>
    </xf>
    <xf numFmtId="3" fontId="101" fillId="0" borderId="1" xfId="0" applyNumberFormat="1" applyFont="1" applyBorder="1" applyAlignment="1">
      <alignment horizontal="center" vertical="center" wrapText="1"/>
    </xf>
    <xf numFmtId="0" fontId="8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82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3" fontId="82" fillId="33" borderId="0" xfId="0" applyNumberFormat="1" applyFont="1" applyFill="1" applyAlignment="1">
      <alignment horizontal="right" vertical="center" wrapText="1"/>
    </xf>
    <xf numFmtId="10" fontId="82" fillId="33" borderId="0" xfId="0" applyNumberFormat="1" applyFont="1" applyFill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205" fontId="82" fillId="0" borderId="0" xfId="0" applyNumberFormat="1" applyFont="1" applyAlignment="1">
      <alignment horizontal="right" vertical="center" wrapText="1"/>
    </xf>
    <xf numFmtId="205" fontId="0" fillId="0" borderId="0" xfId="0" applyNumberFormat="1" applyAlignment="1">
      <alignment horizontal="right" vertical="center" wrapText="1"/>
    </xf>
    <xf numFmtId="3" fontId="82" fillId="0" borderId="0" xfId="0" applyNumberFormat="1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3" fontId="0" fillId="0" borderId="0" xfId="0" applyNumberFormat="1">
      <alignment vertical="center"/>
    </xf>
    <xf numFmtId="3" fontId="92" fillId="0" borderId="0" xfId="0" applyNumberFormat="1" applyFont="1">
      <alignment vertical="center"/>
    </xf>
    <xf numFmtId="3" fontId="94" fillId="0" borderId="0" xfId="0" applyNumberFormat="1" applyFont="1">
      <alignment vertical="center"/>
    </xf>
    <xf numFmtId="3" fontId="82" fillId="0" borderId="0" xfId="0" applyNumberFormat="1" applyFont="1">
      <alignment vertical="center"/>
    </xf>
    <xf numFmtId="3" fontId="27" fillId="36" borderId="0" xfId="0" applyNumberFormat="1" applyFont="1" applyFill="1" applyAlignment="1">
      <alignment horizontal="center" vertical="center"/>
    </xf>
    <xf numFmtId="3" fontId="27" fillId="36" borderId="0" xfId="0" applyNumberFormat="1" applyFont="1" applyFill="1" applyAlignment="1">
      <alignment horizontal="right" vertical="center"/>
    </xf>
    <xf numFmtId="3" fontId="27" fillId="39" borderId="0" xfId="0" applyNumberFormat="1" applyFont="1" applyFill="1">
      <alignment vertical="center"/>
    </xf>
    <xf numFmtId="3" fontId="82" fillId="39" borderId="0" xfId="0" applyNumberFormat="1" applyFont="1" applyFill="1">
      <alignment vertical="center"/>
    </xf>
    <xf numFmtId="3" fontId="82" fillId="36" borderId="0" xfId="0" applyNumberFormat="1" applyFont="1" applyFill="1">
      <alignment vertical="center"/>
    </xf>
    <xf numFmtId="177" fontId="0" fillId="0" borderId="0" xfId="0" applyNumberFormat="1">
      <alignment vertical="center"/>
    </xf>
    <xf numFmtId="177" fontId="0" fillId="0" borderId="0" xfId="0" applyNumberFormat="1">
      <alignment vertical="center"/>
    </xf>
    <xf numFmtId="177" fontId="82" fillId="0" borderId="0" xfId="0" applyNumberFormat="1" applyFont="1">
      <alignment vertical="center"/>
    </xf>
    <xf numFmtId="177" fontId="27" fillId="36" borderId="0" xfId="0" applyNumberFormat="1" applyFont="1" applyFill="1" applyAlignment="1">
      <alignment horizontal="center" vertical="center"/>
    </xf>
    <xf numFmtId="177" fontId="27" fillId="36" borderId="0" xfId="0" applyNumberFormat="1" applyFont="1" applyFill="1" applyAlignment="1">
      <alignment horizontal="right" vertical="center"/>
    </xf>
    <xf numFmtId="177" fontId="82" fillId="0" borderId="0" xfId="0" applyNumberFormat="1" applyFont="1">
      <alignment vertical="center"/>
    </xf>
    <xf numFmtId="177" fontId="27" fillId="39" borderId="0" xfId="0" applyNumberFormat="1" applyFont="1" applyFill="1">
      <alignment vertical="center"/>
    </xf>
    <xf numFmtId="177" fontId="82" fillId="39" borderId="0" xfId="0" applyNumberFormat="1" applyFont="1" applyFill="1">
      <alignment vertical="center"/>
    </xf>
    <xf numFmtId="177" fontId="82" fillId="36" borderId="0" xfId="0" applyNumberFormat="1" applyFont="1" applyFill="1">
      <alignment vertical="center"/>
    </xf>
    <xf numFmtId="0" fontId="86" fillId="38" borderId="0" xfId="0" applyFont="1" applyFill="1" applyAlignment="1">
      <alignment horizontal="center" vertical="center"/>
    </xf>
    <xf numFmtId="0" fontId="86" fillId="38" borderId="0" xfId="0" applyFont="1" applyFill="1">
      <alignment vertical="center"/>
    </xf>
    <xf numFmtId="0" fontId="82" fillId="38" borderId="0" xfId="0" applyFont="1" applyFill="1" applyAlignment="1">
      <alignment horizontal="left" vertical="center"/>
    </xf>
    <xf numFmtId="0" fontId="86" fillId="0" borderId="0" xfId="0" applyFont="1" applyAlignment="1">
      <alignment horizontal="left" vertical="center"/>
    </xf>
    <xf numFmtId="0" fontId="86" fillId="38" borderId="0" xfId="0" applyFont="1" applyFill="1" applyAlignment="1">
      <alignment horizontal="left" vertical="center"/>
    </xf>
    <xf numFmtId="0" fontId="102" fillId="36" borderId="0" xfId="0" applyFont="1" applyFill="1" applyAlignment="1">
      <alignment horizontal="center" vertical="center"/>
    </xf>
    <xf numFmtId="0" fontId="103" fillId="36" borderId="0" xfId="0" applyFont="1" applyFill="1" applyAlignment="1">
      <alignment horizontal="left" vertical="center"/>
    </xf>
    <xf numFmtId="0" fontId="102" fillId="35" borderId="0" xfId="0" applyFont="1" applyFill="1" applyAlignment="1">
      <alignment horizontal="center" vertical="center"/>
    </xf>
    <xf numFmtId="0" fontId="103" fillId="35" borderId="0" xfId="0" applyFont="1" applyFill="1" applyAlignment="1">
      <alignment horizontal="left" vertical="center"/>
    </xf>
    <xf numFmtId="0" fontId="102" fillId="37" borderId="0" xfId="0" applyFont="1" applyFill="1" applyAlignment="1">
      <alignment horizontal="center" vertical="center"/>
    </xf>
    <xf numFmtId="0" fontId="103" fillId="37" borderId="0" xfId="0" applyFont="1" applyFill="1" applyAlignment="1">
      <alignment horizontal="left" vertical="center"/>
    </xf>
    <xf numFmtId="49" fontId="82" fillId="38" borderId="0" xfId="0" applyNumberFormat="1" applyFont="1" applyFill="1" applyAlignment="1">
      <alignment horizontal="right" vertical="center"/>
    </xf>
    <xf numFmtId="0" fontId="82" fillId="38" borderId="0" xfId="0" applyFont="1" applyFill="1" applyAlignment="1">
      <alignment horizontal="right" vertical="center"/>
    </xf>
    <xf numFmtId="0" fontId="101" fillId="0" borderId="0" xfId="0" applyFont="1">
      <alignment vertical="center"/>
    </xf>
    <xf numFmtId="0" fontId="2" fillId="0" borderId="8" xfId="0" applyFont="1" applyBorder="1" applyAlignment="1">
      <alignment horizontal="center" vertical="center" wrapText="1"/>
    </xf>
    <xf numFmtId="0" fontId="104" fillId="0" borderId="10" xfId="0" applyFont="1" applyBorder="1" applyAlignment="1">
      <alignment horizontal="center" vertical="center" wrapText="1"/>
    </xf>
    <xf numFmtId="0" fontId="83" fillId="0" borderId="0" xfId="0" applyFont="1" applyAlignment="1">
      <alignment horizontal="left" vertical="center"/>
    </xf>
    <xf numFmtId="0" fontId="105" fillId="0" borderId="0" xfId="0" applyFont="1" applyAlignment="1">
      <alignment horizontal="center" vertical="center" wrapText="1"/>
    </xf>
    <xf numFmtId="0" fontId="106" fillId="0" borderId="0" xfId="0" applyFont="1" applyAlignment="1">
      <alignment horizontal="center" vertical="center" wrapText="1"/>
    </xf>
    <xf numFmtId="0" fontId="107" fillId="0" borderId="0" xfId="0" applyFont="1" applyAlignment="1">
      <alignment horizontal="center" vertical="center" wrapText="1"/>
    </xf>
    <xf numFmtId="0" fontId="101" fillId="0" borderId="0" xfId="0" applyFont="1">
      <alignment vertical="center"/>
    </xf>
    <xf numFmtId="0" fontId="35" fillId="0" borderId="0" xfId="0" applyFont="1" applyAlignment="1">
      <alignment horizontal="left" vertical="center"/>
    </xf>
    <xf numFmtId="0" fontId="36" fillId="0" borderId="1" xfId="0" applyFont="1" applyBorder="1" applyAlignment="1">
      <alignment horizontal="left" vertical="center"/>
    </xf>
    <xf numFmtId="0" fontId="37" fillId="0" borderId="8" xfId="0" applyFont="1" applyBorder="1" applyAlignment="1">
      <alignment horizontal="center" vertical="center" wrapText="1"/>
    </xf>
    <xf numFmtId="0" fontId="38" fillId="0" borderId="10" xfId="0" applyFont="1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  <xf numFmtId="0" fontId="40" fillId="0" borderId="10" xfId="0" applyFont="1" applyBorder="1" applyAlignment="1">
      <alignment horizontal="center" vertical="center" wrapText="1"/>
    </xf>
    <xf numFmtId="0" fontId="86" fillId="36" borderId="19" xfId="0" applyFont="1" applyFill="1" applyBorder="1">
      <alignment vertical="center"/>
    </xf>
    <xf numFmtId="198" fontId="82" fillId="36" borderId="20" xfId="0" applyNumberFormat="1" applyFont="1" applyFill="1" applyBorder="1">
      <alignment vertical="center"/>
    </xf>
    <xf numFmtId="0" fontId="82" fillId="36" borderId="21" xfId="0" applyFont="1" applyFill="1" applyBorder="1">
      <alignment vertical="center"/>
    </xf>
    <xf numFmtId="0" fontId="86" fillId="36" borderId="22" xfId="0" applyFont="1" applyFill="1" applyBorder="1">
      <alignment vertical="center"/>
    </xf>
    <xf numFmtId="0" fontId="82" fillId="36" borderId="23" xfId="0" applyFont="1" applyFill="1" applyBorder="1">
      <alignment vertical="center"/>
    </xf>
    <xf numFmtId="0" fontId="86" fillId="36" borderId="24" xfId="0" applyFont="1" applyFill="1" applyBorder="1">
      <alignment vertical="center"/>
    </xf>
    <xf numFmtId="198" fontId="82" fillId="36" borderId="25" xfId="0" applyNumberFormat="1" applyFont="1" applyFill="1" applyBorder="1">
      <alignment vertical="center"/>
    </xf>
    <xf numFmtId="0" fontId="82" fillId="36" borderId="26" xfId="0" applyFont="1" applyFill="1" applyBorder="1">
      <alignment vertical="center"/>
    </xf>
    <xf numFmtId="0" fontId="82" fillId="36" borderId="0" xfId="0" applyFont="1" applyFill="1">
      <alignment vertical="center"/>
    </xf>
    <xf numFmtId="0" fontId="82" fillId="36" borderId="0" xfId="0" applyFont="1" applyFill="1" applyAlignment="1">
      <alignment horizontal="right" vertical="center"/>
    </xf>
    <xf numFmtId="198" fontId="82" fillId="0" borderId="0" xfId="0" applyNumberFormat="1" applyFont="1" applyAlignment="1">
      <alignment horizontal="center" vertical="center"/>
    </xf>
    <xf numFmtId="0" fontId="82" fillId="0" borderId="3" xfId="0" applyFont="1" applyBorder="1" applyAlignment="1">
      <alignment horizontal="center" vertical="center"/>
    </xf>
    <xf numFmtId="0" fontId="82" fillId="0" borderId="27" xfId="0" applyFont="1" applyBorder="1" applyAlignment="1">
      <alignment horizontal="center" vertical="center"/>
    </xf>
    <xf numFmtId="0" fontId="82" fillId="0" borderId="28" xfId="0" applyFont="1" applyBorder="1" applyAlignment="1">
      <alignment horizontal="center" vertical="center"/>
    </xf>
    <xf numFmtId="0" fontId="82" fillId="0" borderId="29" xfId="0" applyFont="1" applyBorder="1" applyAlignment="1">
      <alignment horizontal="center" vertical="center"/>
    </xf>
    <xf numFmtId="0" fontId="82" fillId="0" borderId="30" xfId="0" applyFont="1" applyBorder="1" applyAlignment="1">
      <alignment horizontal="center" vertical="center"/>
    </xf>
    <xf numFmtId="0" fontId="82" fillId="0" borderId="31" xfId="0" applyFont="1" applyBorder="1" applyAlignment="1">
      <alignment horizontal="center" vertical="center"/>
    </xf>
    <xf numFmtId="0" fontId="82" fillId="0" borderId="32" xfId="0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/>
    </xf>
    <xf numFmtId="0" fontId="85" fillId="0" borderId="3" xfId="0" applyFont="1" applyBorder="1" applyAlignment="1">
      <alignment horizontal="center" vertical="center" wrapText="1"/>
    </xf>
    <xf numFmtId="0" fontId="85" fillId="0" borderId="30" xfId="0" applyFont="1" applyBorder="1" applyAlignment="1">
      <alignment horizontal="center" vertical="center"/>
    </xf>
    <xf numFmtId="0" fontId="85" fillId="0" borderId="30" xfId="0" applyFont="1" applyBorder="1" applyAlignment="1">
      <alignment horizontal="center" vertical="center" wrapText="1"/>
    </xf>
    <xf numFmtId="0" fontId="80" fillId="0" borderId="10" xfId="0" applyFont="1" applyBorder="1" applyAlignment="1">
      <alignment horizontal="center" vertical="top" wrapText="1"/>
    </xf>
    <xf numFmtId="200" fontId="82" fillId="41" borderId="0" xfId="0" applyNumberFormat="1" applyFont="1" applyFill="1" applyAlignment="1">
      <alignment horizontal="left" vertical="center"/>
    </xf>
    <xf numFmtId="0" fontId="86" fillId="41" borderId="0" xfId="0" applyFont="1" applyFill="1">
      <alignment vertical="center"/>
    </xf>
    <xf numFmtId="209" fontId="101" fillId="0" borderId="1" xfId="0" applyNumberFormat="1" applyFont="1" applyBorder="1" applyAlignment="1">
      <alignment horizontal="center" vertical="center" wrapText="1"/>
    </xf>
    <xf numFmtId="3" fontId="101" fillId="0" borderId="1" xfId="0" applyNumberFormat="1" applyFont="1" applyBorder="1" applyAlignment="1">
      <alignment horizontal="center" vertical="center" wrapText="1"/>
    </xf>
    <xf numFmtId="0" fontId="95" fillId="0" borderId="0" xfId="0" applyFont="1" applyAlignment="1">
      <alignment horizontal="center" vertical="center"/>
    </xf>
    <xf numFmtId="209" fontId="101" fillId="0" borderId="0" xfId="0" applyNumberFormat="1" applyFont="1" applyAlignment="1">
      <alignment horizontal="center" vertical="center" wrapText="1"/>
    </xf>
    <xf numFmtId="210" fontId="101" fillId="0" borderId="0" xfId="0" applyNumberFormat="1" applyFont="1" applyAlignment="1">
      <alignment horizontal="center" vertical="center" wrapText="1"/>
    </xf>
    <xf numFmtId="3" fontId="101" fillId="0" borderId="0" xfId="0" applyNumberFormat="1" applyFont="1" applyAlignment="1">
      <alignment horizontal="center" vertical="center" wrapText="1"/>
    </xf>
    <xf numFmtId="0" fontId="44" fillId="0" borderId="0" xfId="0" applyFont="1" applyAlignment="1">
      <alignment horizontal="left" vertical="center"/>
    </xf>
    <xf numFmtId="0" fontId="8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81" fillId="36" borderId="0" xfId="0" applyFont="1" applyFill="1">
      <alignment vertical="center"/>
    </xf>
    <xf numFmtId="3" fontId="81" fillId="0" borderId="0" xfId="0" applyNumberFormat="1" applyFont="1" applyAlignment="1">
      <alignment horizontal="center" vertical="center" wrapText="1"/>
    </xf>
    <xf numFmtId="0" fontId="81" fillId="0" borderId="0" xfId="0" applyFont="1" applyAlignment="1">
      <alignment horizontal="center" vertical="center"/>
    </xf>
    <xf numFmtId="3" fontId="81" fillId="0" borderId="0" xfId="0" applyNumberFormat="1" applyFont="1">
      <alignment vertical="center"/>
    </xf>
    <xf numFmtId="0" fontId="81" fillId="0" borderId="0" xfId="0" applyFont="1">
      <alignment vertical="center"/>
    </xf>
    <xf numFmtId="0" fontId="81" fillId="0" borderId="0" xfId="0" applyFont="1" applyAlignment="1">
      <alignment vertical="top"/>
    </xf>
    <xf numFmtId="0" fontId="108" fillId="0" borderId="0" xfId="0" applyFont="1" applyAlignment="1">
      <alignment horizontal="center" vertical="center" wrapText="1"/>
    </xf>
    <xf numFmtId="0" fontId="46" fillId="0" borderId="0" xfId="0" applyFont="1" applyAlignment="1">
      <alignment horizontal="left" vertical="center"/>
    </xf>
    <xf numFmtId="196" fontId="82" fillId="33" borderId="0" xfId="0" applyNumberFormat="1" applyFont="1" applyFill="1" applyAlignment="1">
      <alignment horizontal="right" vertical="center"/>
    </xf>
    <xf numFmtId="196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38" fontId="82" fillId="33" borderId="0" xfId="0" applyNumberFormat="1" applyFont="1" applyFill="1" applyAlignment="1">
      <alignment horizontal="right" vertical="center"/>
    </xf>
    <xf numFmtId="38" fontId="0" fillId="0" borderId="0" xfId="0" applyNumberFormat="1" applyAlignment="1">
      <alignment horizontal="right" vertical="center"/>
    </xf>
    <xf numFmtId="198" fontId="82" fillId="33" borderId="0" xfId="0" applyNumberFormat="1" applyFont="1" applyFill="1" applyAlignment="1">
      <alignment horizontal="right" vertical="center"/>
    </xf>
    <xf numFmtId="198" fontId="0" fillId="0" borderId="0" xfId="0" applyNumberFormat="1" applyAlignment="1">
      <alignment horizontal="right" vertical="center"/>
    </xf>
    <xf numFmtId="206" fontId="82" fillId="0" borderId="0" xfId="0" applyNumberFormat="1" applyFont="1" applyAlignment="1">
      <alignment horizontal="right" vertical="center" wrapText="1"/>
    </xf>
    <xf numFmtId="206" fontId="0" fillId="0" borderId="0" xfId="0" applyNumberFormat="1" applyAlignment="1">
      <alignment horizontal="right" vertical="center" wrapText="1"/>
    </xf>
    <xf numFmtId="0" fontId="86" fillId="0" borderId="1" xfId="0" applyFont="1" applyBorder="1">
      <alignment vertical="center"/>
    </xf>
    <xf numFmtId="0" fontId="86" fillId="0" borderId="8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49" fillId="0" borderId="0" xfId="0" applyFont="1" applyAlignment="1">
      <alignment horizontal="right" vertical="center" wrapText="1"/>
    </xf>
    <xf numFmtId="0" fontId="49" fillId="0" borderId="0" xfId="0" applyFont="1" applyAlignment="1">
      <alignment horizontal="left" vertical="center" wrapText="1"/>
    </xf>
    <xf numFmtId="3" fontId="50" fillId="0" borderId="0" xfId="0" applyNumberFormat="1" applyFont="1" applyAlignment="1">
      <alignment horizontal="center" vertical="center" wrapText="1"/>
    </xf>
    <xf numFmtId="0" fontId="109" fillId="0" borderId="0" xfId="0" applyFont="1">
      <alignment vertical="center"/>
    </xf>
    <xf numFmtId="0" fontId="50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51" fillId="0" borderId="0" xfId="0" applyFont="1">
      <alignment vertical="center"/>
    </xf>
    <xf numFmtId="0" fontId="109" fillId="0" borderId="0" xfId="0" applyFont="1">
      <alignment vertical="center"/>
    </xf>
    <xf numFmtId="0" fontId="95" fillId="0" borderId="0" xfId="0" applyFont="1" applyAlignment="1">
      <alignment horizontal="center" vertical="center" wrapText="1"/>
    </xf>
    <xf numFmtId="0" fontId="40" fillId="0" borderId="0" xfId="0" applyFont="1">
      <alignment vertical="center"/>
    </xf>
    <xf numFmtId="0" fontId="53" fillId="0" borderId="0" xfId="0" applyFont="1">
      <alignment vertical="center"/>
    </xf>
    <xf numFmtId="0" fontId="52" fillId="0" borderId="0" xfId="0" applyFont="1">
      <alignment vertical="center"/>
    </xf>
    <xf numFmtId="0" fontId="95" fillId="0" borderId="0" xfId="0" applyFont="1">
      <alignment vertical="center"/>
    </xf>
    <xf numFmtId="0" fontId="95" fillId="0" borderId="0" xfId="0" applyFont="1">
      <alignment vertical="center"/>
    </xf>
    <xf numFmtId="0" fontId="85" fillId="0" borderId="0" xfId="0" applyFont="1" applyAlignment="1">
      <alignment horizontal="left" vertical="center" wrapText="1"/>
    </xf>
    <xf numFmtId="176" fontId="82" fillId="0" borderId="0" xfId="0" applyNumberFormat="1" applyFont="1" applyAlignment="1">
      <alignment horizontal="right" vertical="center" wrapText="1"/>
    </xf>
    <xf numFmtId="197" fontId="82" fillId="0" borderId="0" xfId="0" applyNumberFormat="1" applyFont="1" applyAlignment="1">
      <alignment horizontal="right" vertical="center" wrapText="1"/>
    </xf>
    <xf numFmtId="4" fontId="82" fillId="0" borderId="0" xfId="0" applyNumberFormat="1" applyFont="1" applyAlignment="1">
      <alignment horizontal="right" vertical="center"/>
    </xf>
    <xf numFmtId="0" fontId="81" fillId="0" borderId="0" xfId="0" applyFont="1">
      <alignment vertical="center"/>
    </xf>
    <xf numFmtId="0" fontId="81" fillId="0" borderId="0" xfId="0" applyFont="1">
      <alignment vertical="center"/>
    </xf>
    <xf numFmtId="0" fontId="101" fillId="0" borderId="0" xfId="0" applyFont="1">
      <alignment vertical="center"/>
    </xf>
    <xf numFmtId="0" fontId="82" fillId="0" borderId="0" xfId="0" applyFont="1" applyAlignment="1">
      <alignment horizontal="center" vertical="center" wrapText="1"/>
    </xf>
    <xf numFmtId="191" fontId="86" fillId="37" borderId="0" xfId="0" applyNumberFormat="1" applyFont="1" applyFill="1" applyAlignment="1">
      <alignment horizontal="center" vertical="center" wrapText="1"/>
    </xf>
    <xf numFmtId="0" fontId="0" fillId="0" borderId="0" xfId="0">
      <alignment vertical="center"/>
    </xf>
    <xf numFmtId="0" fontId="86" fillId="0" borderId="33" xfId="0" applyFont="1" applyBorder="1" applyAlignment="1">
      <alignment horizontal="center" vertical="center"/>
    </xf>
    <xf numFmtId="0" fontId="82" fillId="0" borderId="1" xfId="0" applyFont="1" applyBorder="1" applyAlignment="1">
      <alignment horizontal="center" vertical="center"/>
    </xf>
    <xf numFmtId="189" fontId="86" fillId="0" borderId="1" xfId="0" applyNumberFormat="1" applyFont="1" applyBorder="1" applyAlignment="1">
      <alignment horizontal="center" vertical="center"/>
    </xf>
    <xf numFmtId="198" fontId="82" fillId="0" borderId="1" xfId="0" applyNumberFormat="1" applyFont="1" applyBorder="1">
      <alignment vertical="center"/>
    </xf>
    <xf numFmtId="194" fontId="82" fillId="0" borderId="1" xfId="0" applyNumberFormat="1" applyFont="1" applyBorder="1">
      <alignment vertical="center"/>
    </xf>
    <xf numFmtId="0" fontId="82" fillId="0" borderId="1" xfId="0" applyFont="1" applyBorder="1">
      <alignment vertical="center"/>
    </xf>
    <xf numFmtId="177" fontId="82" fillId="0" borderId="1" xfId="0" applyNumberFormat="1" applyFont="1" applyBorder="1">
      <alignment vertical="center"/>
    </xf>
    <xf numFmtId="198" fontId="82" fillId="0" borderId="7" xfId="0" applyNumberFormat="1" applyFont="1" applyBorder="1">
      <alignment vertical="center"/>
    </xf>
    <xf numFmtId="194" fontId="82" fillId="0" borderId="7" xfId="0" applyNumberFormat="1" applyFont="1" applyBorder="1">
      <alignment vertical="center"/>
    </xf>
    <xf numFmtId="0" fontId="82" fillId="0" borderId="7" xfId="0" applyFont="1" applyBorder="1">
      <alignment vertical="center"/>
    </xf>
    <xf numFmtId="177" fontId="82" fillId="0" borderId="7" xfId="0" applyNumberFormat="1" applyFont="1" applyBorder="1">
      <alignment vertical="center"/>
    </xf>
    <xf numFmtId="198" fontId="82" fillId="0" borderId="10" xfId="0" applyNumberFormat="1" applyFont="1" applyBorder="1">
      <alignment vertical="center"/>
    </xf>
    <xf numFmtId="194" fontId="82" fillId="0" borderId="10" xfId="0" applyNumberFormat="1" applyFont="1" applyBorder="1">
      <alignment vertical="center"/>
    </xf>
    <xf numFmtId="0" fontId="82" fillId="0" borderId="10" xfId="0" applyFont="1" applyBorder="1">
      <alignment vertical="center"/>
    </xf>
    <xf numFmtId="177" fontId="82" fillId="0" borderId="10" xfId="0" applyNumberFormat="1" applyFont="1" applyBorder="1">
      <alignment vertical="center"/>
    </xf>
    <xf numFmtId="49" fontId="82" fillId="0" borderId="0" xfId="0" applyNumberFormat="1" applyFont="1">
      <alignment vertical="center"/>
    </xf>
    <xf numFmtId="0" fontId="82" fillId="0" borderId="0" xfId="0" applyFont="1">
      <alignment vertical="center"/>
    </xf>
    <xf numFmtId="0" fontId="86" fillId="0" borderId="0" xfId="0" applyFont="1">
      <alignment vertical="center"/>
    </xf>
    <xf numFmtId="0" fontId="82" fillId="36" borderId="0" xfId="0" applyFont="1" applyFill="1" applyAlignment="1">
      <alignment horizontal="center" vertical="center" wrapText="1"/>
    </xf>
    <xf numFmtId="0" fontId="82" fillId="35" borderId="0" xfId="0" applyFont="1" applyFill="1" applyAlignment="1">
      <alignment horizontal="center" vertical="center" wrapText="1"/>
    </xf>
    <xf numFmtId="0" fontId="82" fillId="37" borderId="0" xfId="0" applyFont="1" applyFill="1" applyAlignment="1">
      <alignment horizontal="center" vertical="center" wrapText="1"/>
    </xf>
    <xf numFmtId="49" fontId="8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98" fontId="82" fillId="0" borderId="0" xfId="0" applyNumberFormat="1" applyFont="1" applyAlignment="1">
      <alignment horizontal="center" vertical="center"/>
    </xf>
    <xf numFmtId="49" fontId="82" fillId="0" borderId="0" xfId="0" applyNumberFormat="1" applyFont="1" applyAlignment="1">
      <alignment horizontal="center" vertical="center"/>
    </xf>
    <xf numFmtId="0" fontId="8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2" fillId="38" borderId="0" xfId="0" applyFont="1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49" fontId="82" fillId="38" borderId="0" xfId="0" applyNumberFormat="1" applyFont="1" applyFill="1" applyAlignment="1">
      <alignment horizontal="center" vertical="center"/>
    </xf>
    <xf numFmtId="49" fontId="82" fillId="0" borderId="0" xfId="0" applyNumberFormat="1" applyFont="1" applyAlignment="1">
      <alignment horizontal="center" vertical="center"/>
    </xf>
    <xf numFmtId="191" fontId="82" fillId="0" borderId="0" xfId="0" applyNumberFormat="1" applyFont="1">
      <alignment vertical="center"/>
    </xf>
    <xf numFmtId="191" fontId="82" fillId="0" borderId="0" xfId="0" applyNumberFormat="1" applyFont="1">
      <alignment vertical="center"/>
    </xf>
    <xf numFmtId="191" fontId="0" fillId="0" borderId="0" xfId="0" applyNumberFormat="1">
      <alignment vertical="center"/>
    </xf>
    <xf numFmtId="0" fontId="82" fillId="36" borderId="11" xfId="0" applyFont="1" applyFill="1" applyBorder="1">
      <alignment vertical="center"/>
    </xf>
    <xf numFmtId="177" fontId="27" fillId="36" borderId="11" xfId="0" applyNumberFormat="1" applyFont="1" applyFill="1" applyBorder="1" applyAlignment="1">
      <alignment horizontal="right" vertical="center"/>
    </xf>
    <xf numFmtId="0" fontId="82" fillId="36" borderId="17" xfId="0" applyFont="1" applyFill="1" applyBorder="1">
      <alignment vertical="center"/>
    </xf>
    <xf numFmtId="177" fontId="27" fillId="36" borderId="17" xfId="0" applyNumberFormat="1" applyFont="1" applyFill="1" applyBorder="1" applyAlignment="1">
      <alignment horizontal="right" vertical="center"/>
    </xf>
    <xf numFmtId="0" fontId="86" fillId="36" borderId="34" xfId="0" applyFont="1" applyFill="1" applyBorder="1" applyAlignment="1">
      <alignment horizontal="center" vertical="center"/>
    </xf>
    <xf numFmtId="211" fontId="82" fillId="36" borderId="35" xfId="0" applyNumberFormat="1" applyFont="1" applyFill="1" applyBorder="1">
      <alignment vertical="center"/>
    </xf>
    <xf numFmtId="212" fontId="82" fillId="36" borderId="35" xfId="0" applyNumberFormat="1" applyFont="1" applyFill="1" applyBorder="1">
      <alignment vertical="center"/>
    </xf>
    <xf numFmtId="0" fontId="86" fillId="35" borderId="35" xfId="0" applyFont="1" applyFill="1" applyBorder="1" applyAlignment="1">
      <alignment horizontal="center" vertical="center"/>
    </xf>
    <xf numFmtId="211" fontId="82" fillId="35" borderId="35" xfId="0" applyNumberFormat="1" applyFont="1" applyFill="1" applyBorder="1">
      <alignment vertical="center"/>
    </xf>
    <xf numFmtId="212" fontId="82" fillId="35" borderId="35" xfId="0" applyNumberFormat="1" applyFont="1" applyFill="1" applyBorder="1">
      <alignment vertical="center"/>
    </xf>
    <xf numFmtId="0" fontId="86" fillId="37" borderId="35" xfId="0" applyFont="1" applyFill="1" applyBorder="1" applyAlignment="1">
      <alignment horizontal="center" vertical="center"/>
    </xf>
    <xf numFmtId="211" fontId="82" fillId="37" borderId="35" xfId="0" applyNumberFormat="1" applyFont="1" applyFill="1" applyBorder="1">
      <alignment vertical="center"/>
    </xf>
    <xf numFmtId="212" fontId="82" fillId="37" borderId="35" xfId="0" applyNumberFormat="1" applyFont="1" applyFill="1" applyBorder="1">
      <alignment vertical="center"/>
    </xf>
    <xf numFmtId="212" fontId="82" fillId="37" borderId="36" xfId="0" applyNumberFormat="1" applyFont="1" applyFill="1" applyBorder="1">
      <alignment vertical="center"/>
    </xf>
    <xf numFmtId="3" fontId="27" fillId="36" borderId="14" xfId="0" applyNumberFormat="1" applyFont="1" applyFill="1" applyBorder="1" applyAlignment="1">
      <alignment horizontal="right" vertical="center"/>
    </xf>
    <xf numFmtId="3" fontId="27" fillId="36" borderId="0" xfId="0" applyNumberFormat="1" applyFont="1" applyFill="1" applyAlignment="1">
      <alignment horizontal="center" vertical="center" wrapText="1"/>
    </xf>
    <xf numFmtId="3" fontId="28" fillId="36" borderId="0" xfId="0" applyNumberFormat="1" applyFont="1" applyFill="1" applyAlignment="1">
      <alignment horizontal="center" vertical="center" wrapText="1"/>
    </xf>
    <xf numFmtId="0" fontId="28" fillId="36" borderId="0" xfId="0" applyFont="1" applyFill="1" applyAlignment="1">
      <alignment horizontal="center" vertical="center" wrapText="1"/>
    </xf>
    <xf numFmtId="177" fontId="28" fillId="36" borderId="0" xfId="0" applyNumberFormat="1" applyFont="1" applyFill="1" applyAlignment="1">
      <alignment horizontal="center" vertical="center" wrapText="1"/>
    </xf>
    <xf numFmtId="49" fontId="86" fillId="0" borderId="0" xfId="0" applyNumberFormat="1" applyFont="1">
      <alignment vertical="center"/>
    </xf>
    <xf numFmtId="0" fontId="97" fillId="38" borderId="0" xfId="0" applyFont="1" applyFill="1" applyAlignment="1">
      <alignment horizontal="left" vertical="center"/>
    </xf>
    <xf numFmtId="0" fontId="97" fillId="38" borderId="0" xfId="0" applyFont="1" applyFill="1" applyAlignment="1">
      <alignment horizontal="center" vertical="center"/>
    </xf>
    <xf numFmtId="3" fontId="101" fillId="0" borderId="0" xfId="0" applyNumberFormat="1" applyFont="1">
      <alignment vertical="center"/>
    </xf>
    <xf numFmtId="0" fontId="86" fillId="0" borderId="0" xfId="0" applyFont="1" applyAlignment="1">
      <alignment vertical="top"/>
    </xf>
    <xf numFmtId="0" fontId="0" fillId="38" borderId="0" xfId="0" applyFill="1">
      <alignment vertical="center"/>
    </xf>
    <xf numFmtId="0" fontId="82" fillId="38" borderId="0" xfId="0" applyFont="1" applyFill="1" applyAlignment="1">
      <alignment horizontal="left" vertical="center"/>
    </xf>
    <xf numFmtId="0" fontId="82" fillId="0" borderId="0" xfId="0" applyFont="1">
      <alignment vertical="center"/>
    </xf>
    <xf numFmtId="0" fontId="86" fillId="41" borderId="0" xfId="0" applyFont="1" applyFill="1" applyAlignment="1">
      <alignment horizontal="center" vertical="center"/>
    </xf>
    <xf numFmtId="0" fontId="97" fillId="38" borderId="0" xfId="0" applyFont="1" applyFill="1" applyAlignment="1">
      <alignment horizontal="left" vertical="center"/>
    </xf>
    <xf numFmtId="0" fontId="82" fillId="38" borderId="0" xfId="0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92" fillId="0" borderId="0" xfId="0" applyFont="1">
      <alignment vertical="center"/>
    </xf>
    <xf numFmtId="0" fontId="10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>
      <alignment vertical="center"/>
    </xf>
    <xf numFmtId="0" fontId="0" fillId="0" borderId="0" xfId="0">
      <alignment vertical="center"/>
    </xf>
    <xf numFmtId="0" fontId="97" fillId="38" borderId="0" xfId="0" applyFont="1" applyFill="1" applyAlignment="1">
      <alignment horizontal="center" vertical="center"/>
    </xf>
    <xf numFmtId="205" fontId="82" fillId="36" borderId="13" xfId="0" applyNumberFormat="1" applyFont="1" applyFill="1" applyBorder="1">
      <alignment vertical="center"/>
    </xf>
    <xf numFmtId="205" fontId="82" fillId="36" borderId="15" xfId="0" applyNumberFormat="1" applyFont="1" applyFill="1" applyBorder="1">
      <alignment vertical="center"/>
    </xf>
    <xf numFmtId="205" fontId="82" fillId="36" borderId="18" xfId="0" applyNumberFormat="1" applyFont="1" applyFill="1" applyBorder="1">
      <alignment vertical="center"/>
    </xf>
    <xf numFmtId="205" fontId="82" fillId="0" borderId="0" xfId="0" applyNumberFormat="1" applyFont="1">
      <alignment vertical="center"/>
    </xf>
    <xf numFmtId="0" fontId="86" fillId="0" borderId="0" xfId="0" applyFont="1" applyAlignment="1">
      <alignment horizontal="left" vertical="center"/>
    </xf>
    <xf numFmtId="49" fontId="81" fillId="0" borderId="0" xfId="0" applyNumberFormat="1" applyFont="1" applyAlignment="1">
      <alignment horizontal="left" vertical="center"/>
    </xf>
    <xf numFmtId="49" fontId="82" fillId="42" borderId="0" xfId="0" applyNumberFormat="1" applyFont="1" applyFill="1" applyAlignment="1">
      <alignment horizontal="center" vertical="center"/>
    </xf>
    <xf numFmtId="49" fontId="86" fillId="42" borderId="0" xfId="0" applyNumberFormat="1" applyFont="1" applyFill="1">
      <alignment vertical="center"/>
    </xf>
    <xf numFmtId="0" fontId="86" fillId="42" borderId="0" xfId="0" applyFont="1" applyFill="1">
      <alignment vertical="center"/>
    </xf>
    <xf numFmtId="0" fontId="86" fillId="42" borderId="0" xfId="0" applyFont="1" applyFill="1" applyAlignment="1">
      <alignment horizontal="center" vertical="center"/>
    </xf>
    <xf numFmtId="0" fontId="86" fillId="42" borderId="19" xfId="0" applyFont="1" applyFill="1" applyBorder="1">
      <alignment vertical="center"/>
    </xf>
    <xf numFmtId="198" fontId="82" fillId="42" borderId="20" xfId="0" applyNumberFormat="1" applyFont="1" applyFill="1" applyBorder="1">
      <alignment vertical="center"/>
    </xf>
    <xf numFmtId="0" fontId="82" fillId="42" borderId="21" xfId="0" applyFont="1" applyFill="1" applyBorder="1">
      <alignment vertical="center"/>
    </xf>
    <xf numFmtId="198" fontId="82" fillId="42" borderId="0" xfId="0" applyNumberFormat="1" applyFont="1" applyFill="1">
      <alignment vertical="center"/>
    </xf>
    <xf numFmtId="0" fontId="82" fillId="42" borderId="0" xfId="0" applyFont="1" applyFill="1" applyAlignment="1">
      <alignment horizontal="right" vertical="center"/>
    </xf>
    <xf numFmtId="0" fontId="82" fillId="42" borderId="0" xfId="0" applyFont="1" applyFill="1">
      <alignment vertical="center"/>
    </xf>
    <xf numFmtId="0" fontId="86" fillId="42" borderId="22" xfId="0" applyFont="1" applyFill="1" applyBorder="1">
      <alignment vertical="center"/>
    </xf>
    <xf numFmtId="198" fontId="82" fillId="42" borderId="0" xfId="0" applyNumberFormat="1" applyFont="1" applyFill="1">
      <alignment vertical="center"/>
    </xf>
    <xf numFmtId="0" fontId="82" fillId="42" borderId="23" xfId="0" applyFont="1" applyFill="1" applyBorder="1">
      <alignment vertical="center"/>
    </xf>
    <xf numFmtId="0" fontId="86" fillId="42" borderId="24" xfId="0" applyFont="1" applyFill="1" applyBorder="1">
      <alignment vertical="center"/>
    </xf>
    <xf numFmtId="198" fontId="82" fillId="42" borderId="25" xfId="0" applyNumberFormat="1" applyFont="1" applyFill="1" applyBorder="1">
      <alignment vertical="center"/>
    </xf>
    <xf numFmtId="0" fontId="82" fillId="42" borderId="26" xfId="0" applyFont="1" applyFill="1" applyBorder="1">
      <alignment vertical="center"/>
    </xf>
    <xf numFmtId="0" fontId="82" fillId="42" borderId="0" xfId="0" applyFont="1" applyFill="1">
      <alignment vertical="center"/>
    </xf>
    <xf numFmtId="49" fontId="82" fillId="34" borderId="0" xfId="0" applyNumberFormat="1" applyFont="1" applyFill="1" applyAlignment="1">
      <alignment horizontal="center" vertical="center"/>
    </xf>
    <xf numFmtId="49" fontId="86" fillId="34" borderId="0" xfId="0" applyNumberFormat="1" applyFont="1" applyFill="1">
      <alignment vertical="center"/>
    </xf>
    <xf numFmtId="0" fontId="86" fillId="34" borderId="0" xfId="0" applyFont="1" applyFill="1">
      <alignment vertical="center"/>
    </xf>
    <xf numFmtId="0" fontId="86" fillId="34" borderId="0" xfId="0" applyFont="1" applyFill="1" applyAlignment="1">
      <alignment horizontal="center" vertical="center"/>
    </xf>
    <xf numFmtId="0" fontId="86" fillId="34" borderId="19" xfId="0" applyFont="1" applyFill="1" applyBorder="1">
      <alignment vertical="center"/>
    </xf>
    <xf numFmtId="198" fontId="82" fillId="34" borderId="20" xfId="0" applyNumberFormat="1" applyFont="1" applyFill="1" applyBorder="1">
      <alignment vertical="center"/>
    </xf>
    <xf numFmtId="0" fontId="82" fillId="34" borderId="21" xfId="0" applyFont="1" applyFill="1" applyBorder="1">
      <alignment vertical="center"/>
    </xf>
    <xf numFmtId="198" fontId="82" fillId="34" borderId="0" xfId="0" applyNumberFormat="1" applyFont="1" applyFill="1">
      <alignment vertical="center"/>
    </xf>
    <xf numFmtId="0" fontId="82" fillId="34" borderId="0" xfId="0" applyFont="1" applyFill="1" applyAlignment="1">
      <alignment horizontal="right" vertical="center"/>
    </xf>
    <xf numFmtId="0" fontId="82" fillId="34" borderId="0" xfId="0" applyFont="1" applyFill="1">
      <alignment vertical="center"/>
    </xf>
    <xf numFmtId="0" fontId="86" fillId="34" borderId="22" xfId="0" applyFont="1" applyFill="1" applyBorder="1">
      <alignment vertical="center"/>
    </xf>
    <xf numFmtId="198" fontId="82" fillId="34" borderId="0" xfId="0" applyNumberFormat="1" applyFont="1" applyFill="1">
      <alignment vertical="center"/>
    </xf>
    <xf numFmtId="0" fontId="82" fillId="34" borderId="23" xfId="0" applyFont="1" applyFill="1" applyBorder="1">
      <alignment vertical="center"/>
    </xf>
    <xf numFmtId="0" fontId="86" fillId="34" borderId="24" xfId="0" applyFont="1" applyFill="1" applyBorder="1">
      <alignment vertical="center"/>
    </xf>
    <xf numFmtId="198" fontId="82" fillId="34" borderId="25" xfId="0" applyNumberFormat="1" applyFont="1" applyFill="1" applyBorder="1">
      <alignment vertical="center"/>
    </xf>
    <xf numFmtId="0" fontId="82" fillId="34" borderId="26" xfId="0" applyFont="1" applyFill="1" applyBorder="1">
      <alignment vertical="center"/>
    </xf>
    <xf numFmtId="0" fontId="82" fillId="34" borderId="0" xfId="0" applyFont="1" applyFill="1">
      <alignment vertical="center"/>
    </xf>
    <xf numFmtId="0" fontId="97" fillId="0" borderId="0" xfId="0" applyFont="1">
      <alignment vertical="center"/>
    </xf>
    <xf numFmtId="0" fontId="0" fillId="0" borderId="0" xfId="0">
      <alignment vertical="center"/>
    </xf>
    <xf numFmtId="0" fontId="82" fillId="36" borderId="0" xfId="0" applyFont="1" applyFill="1" applyAlignment="1">
      <alignment horizontal="left" vertical="center"/>
    </xf>
    <xf numFmtId="0" fontId="82" fillId="42" borderId="0" xfId="0" applyFont="1" applyFill="1" applyAlignment="1">
      <alignment horizontal="left" vertical="center"/>
    </xf>
    <xf numFmtId="0" fontId="82" fillId="34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10" fillId="0" borderId="0" xfId="0" applyFont="1">
      <alignment vertical="center"/>
    </xf>
    <xf numFmtId="198" fontId="27" fillId="0" borderId="0" xfId="0" applyNumberFormat="1" applyFont="1" applyAlignment="1">
      <alignment horizontal="right" vertical="center"/>
    </xf>
    <xf numFmtId="10" fontId="27" fillId="0" borderId="0" xfId="0" applyNumberFormat="1" applyFont="1" applyAlignment="1">
      <alignment horizontal="center" vertical="center"/>
    </xf>
    <xf numFmtId="0" fontId="28" fillId="0" borderId="0" xfId="0" applyFont="1" applyAlignment="1">
      <alignment horizontal="left" vertical="center"/>
    </xf>
    <xf numFmtId="0" fontId="83" fillId="0" borderId="0" xfId="0" applyFont="1" applyAlignment="1">
      <alignment horizontal="left" vertical="center"/>
    </xf>
    <xf numFmtId="0" fontId="86" fillId="0" borderId="0" xfId="0" applyFont="1" applyAlignment="1">
      <alignment horizontal="left" vertical="center" wrapText="1"/>
    </xf>
    <xf numFmtId="198" fontId="82" fillId="36" borderId="0" xfId="0" applyNumberFormat="1" applyFont="1" applyFill="1" applyAlignment="1">
      <alignment horizontal="center" vertical="center"/>
    </xf>
    <xf numFmtId="49" fontId="82" fillId="41" borderId="0" xfId="0" applyNumberFormat="1" applyFont="1" applyFill="1" applyAlignment="1">
      <alignment horizontal="center" vertical="center"/>
    </xf>
    <xf numFmtId="49" fontId="82" fillId="41" borderId="0" xfId="0" applyNumberFormat="1" applyFont="1" applyFill="1">
      <alignment vertical="center"/>
    </xf>
    <xf numFmtId="200" fontId="82" fillId="0" borderId="0" xfId="0" applyNumberFormat="1" applyFont="1" applyAlignment="1">
      <alignment horizontal="right" vertical="center"/>
    </xf>
    <xf numFmtId="200" fontId="0" fillId="0" borderId="0" xfId="0" applyNumberFormat="1" applyAlignment="1">
      <alignment horizontal="right" vertical="center"/>
    </xf>
    <xf numFmtId="0" fontId="86" fillId="0" borderId="0" xfId="0" applyFont="1">
      <alignment vertical="center"/>
    </xf>
    <xf numFmtId="198" fontId="86" fillId="36" borderId="0" xfId="0" applyNumberFormat="1" applyFont="1" applyFill="1" applyAlignment="1">
      <alignment horizontal="center" vertical="center"/>
    </xf>
    <xf numFmtId="198" fontId="86" fillId="0" borderId="0" xfId="0" applyNumberFormat="1" applyFont="1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>
      <alignment vertical="center"/>
    </xf>
    <xf numFmtId="0" fontId="101" fillId="0" borderId="0" xfId="0" applyFont="1">
      <alignment vertical="center"/>
    </xf>
    <xf numFmtId="0" fontId="0" fillId="0" borderId="0" xfId="0">
      <alignment vertical="center"/>
    </xf>
    <xf numFmtId="210" fontId="82" fillId="0" borderId="0" xfId="0" applyNumberFormat="1" applyFont="1" applyAlignment="1">
      <alignment horizontal="center" vertical="center" wrapText="1"/>
    </xf>
    <xf numFmtId="3" fontId="111" fillId="0" borderId="0" xfId="0" applyNumberFormat="1" applyFont="1" applyAlignment="1">
      <alignment horizontal="center" vertical="center" wrapText="1"/>
    </xf>
    <xf numFmtId="0" fontId="82" fillId="0" borderId="1" xfId="0" applyFont="1" applyBorder="1" applyAlignment="1">
      <alignment horizontal="center" vertical="center"/>
    </xf>
    <xf numFmtId="0" fontId="86" fillId="0" borderId="0" xfId="0" applyFont="1" applyAlignment="1">
      <alignment horizontal="right" vertical="center" wrapText="1"/>
    </xf>
    <xf numFmtId="3" fontId="82" fillId="0" borderId="0" xfId="0" applyNumberFormat="1" applyFont="1" applyAlignment="1">
      <alignment horizontal="center" vertical="center" wrapText="1"/>
    </xf>
    <xf numFmtId="0" fontId="100" fillId="0" borderId="1" xfId="0" applyFont="1" applyBorder="1">
      <alignment vertical="center"/>
    </xf>
    <xf numFmtId="0" fontId="51" fillId="0" borderId="10" xfId="0" applyFont="1" applyBorder="1" applyAlignment="1">
      <alignment horizontal="center" vertical="center"/>
    </xf>
    <xf numFmtId="198" fontId="51" fillId="38" borderId="10" xfId="0" applyNumberFormat="1" applyFont="1" applyFill="1" applyBorder="1" applyAlignment="1">
      <alignment horizontal="center" vertical="center" wrapText="1"/>
    </xf>
    <xf numFmtId="198" fontId="51" fillId="0" borderId="10" xfId="0" applyNumberFormat="1" applyFont="1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  <xf numFmtId="200" fontId="51" fillId="38" borderId="10" xfId="0" applyNumberFormat="1" applyFont="1" applyFill="1" applyBorder="1" applyAlignment="1">
      <alignment horizontal="center" vertical="center" wrapText="1"/>
    </xf>
    <xf numFmtId="200" fontId="51" fillId="0" borderId="10" xfId="0" applyNumberFormat="1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/>
    </xf>
    <xf numFmtId="198" fontId="91" fillId="0" borderId="0" xfId="0" applyNumberFormat="1" applyFont="1">
      <alignment vertical="center"/>
    </xf>
    <xf numFmtId="198" fontId="82" fillId="0" borderId="14" xfId="0" applyNumberFormat="1" applyFont="1" applyBorder="1">
      <alignment vertical="center"/>
    </xf>
    <xf numFmtId="0" fontId="82" fillId="0" borderId="0" xfId="0" applyFont="1" applyAlignment="1">
      <alignment horizontal="center" vertical="center" wrapText="1"/>
    </xf>
    <xf numFmtId="213" fontId="82" fillId="36" borderId="0" xfId="0" applyNumberFormat="1" applyFont="1" applyFill="1">
      <alignment vertical="center"/>
    </xf>
    <xf numFmtId="205" fontId="82" fillId="0" borderId="0" xfId="0" applyNumberFormat="1" applyFont="1">
      <alignment vertical="center"/>
    </xf>
    <xf numFmtId="213" fontId="82" fillId="36" borderId="13" xfId="0" applyNumberFormat="1" applyFont="1" applyFill="1" applyBorder="1">
      <alignment vertical="center"/>
    </xf>
    <xf numFmtId="213" fontId="82" fillId="36" borderId="15" xfId="0" applyNumberFormat="1" applyFont="1" applyFill="1" applyBorder="1">
      <alignment vertical="center"/>
    </xf>
    <xf numFmtId="213" fontId="82" fillId="36" borderId="18" xfId="0" applyNumberFormat="1" applyFont="1" applyFill="1" applyBorder="1">
      <alignment vertical="center"/>
    </xf>
    <xf numFmtId="198" fontId="27" fillId="36" borderId="11" xfId="0" applyNumberFormat="1" applyFont="1" applyFill="1" applyBorder="1">
      <alignment vertical="center"/>
    </xf>
    <xf numFmtId="198" fontId="27" fillId="36" borderId="0" xfId="0" applyNumberFormat="1" applyFont="1" applyFill="1">
      <alignment vertical="center"/>
    </xf>
    <xf numFmtId="198" fontId="27" fillId="36" borderId="17" xfId="0" applyNumberFormat="1" applyFont="1" applyFill="1" applyBorder="1">
      <alignment vertical="center"/>
    </xf>
    <xf numFmtId="0" fontId="8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>
      <alignment vertical="center"/>
    </xf>
    <xf numFmtId="0" fontId="86" fillId="0" borderId="37" xfId="0" applyFont="1" applyBorder="1" applyAlignment="1">
      <alignment horizontal="left" vertical="center" wrapText="1"/>
    </xf>
    <xf numFmtId="0" fontId="82" fillId="0" borderId="37" xfId="0" applyFont="1" applyBorder="1" applyAlignment="1">
      <alignment horizontal="center" vertical="center" wrapText="1"/>
    </xf>
    <xf numFmtId="4" fontId="82" fillId="0" borderId="37" xfId="0" applyNumberFormat="1" applyFont="1" applyBorder="1" applyAlignment="1">
      <alignment horizontal="center" vertical="center" wrapText="1"/>
    </xf>
    <xf numFmtId="177" fontId="82" fillId="0" borderId="37" xfId="0" applyNumberFormat="1" applyFont="1" applyBorder="1" applyAlignment="1">
      <alignment horizontal="center" vertical="center" wrapText="1"/>
    </xf>
    <xf numFmtId="0" fontId="8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0" fontId="82" fillId="0" borderId="0" xfId="0" applyNumberFormat="1" applyFont="1" applyAlignment="1">
      <alignment horizontal="right" vertical="center" wrapText="1"/>
    </xf>
    <xf numFmtId="10" fontId="0" fillId="0" borderId="0" xfId="0" applyNumberFormat="1" applyAlignment="1">
      <alignment horizontal="right" vertical="center" wrapText="1"/>
    </xf>
    <xf numFmtId="0" fontId="101" fillId="0" borderId="0" xfId="0" applyFont="1" applyAlignment="1">
      <alignment horizontal="center" vertical="center" wrapText="1"/>
    </xf>
    <xf numFmtId="0" fontId="10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>
      <alignment vertical="center"/>
    </xf>
    <xf numFmtId="0" fontId="0" fillId="0" borderId="0" xfId="0">
      <alignment vertical="center"/>
    </xf>
    <xf numFmtId="0" fontId="8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>
      <alignment vertical="center"/>
    </xf>
    <xf numFmtId="0" fontId="81" fillId="0" borderId="0" xfId="0" applyFont="1" applyAlignment="1">
      <alignment horizontal="center" vertical="center" wrapText="1"/>
    </xf>
    <xf numFmtId="0" fontId="82" fillId="0" borderId="1" xfId="0" applyFont="1" applyBorder="1" applyAlignment="1">
      <alignment horizontal="center" vertical="center"/>
    </xf>
    <xf numFmtId="0" fontId="86" fillId="34" borderId="33" xfId="0" applyFont="1" applyFill="1" applyBorder="1" applyAlignment="1">
      <alignment horizontal="center" vertical="center" shrinkToFit="1"/>
    </xf>
    <xf numFmtId="4" fontId="82" fillId="33" borderId="33" xfId="0" applyNumberFormat="1" applyFont="1" applyFill="1" applyBorder="1" applyAlignment="1">
      <alignment horizontal="right" vertical="center"/>
    </xf>
    <xf numFmtId="4" fontId="82" fillId="33" borderId="4" xfId="0" applyNumberFormat="1" applyFont="1" applyFill="1" applyBorder="1" applyAlignment="1">
      <alignment horizontal="right" vertical="center"/>
    </xf>
    <xf numFmtId="0" fontId="86" fillId="0" borderId="33" xfId="0" applyFont="1" applyBorder="1" applyAlignment="1">
      <alignment horizontal="left" vertical="center" wrapText="1"/>
    </xf>
    <xf numFmtId="0" fontId="86" fillId="0" borderId="38" xfId="0" applyFont="1" applyBorder="1" applyAlignment="1">
      <alignment horizontal="left" vertical="center" wrapText="1"/>
    </xf>
    <xf numFmtId="0" fontId="86" fillId="0" borderId="4" xfId="0" applyFont="1" applyBorder="1" applyAlignment="1">
      <alignment horizontal="left" vertical="center" wrapText="1"/>
    </xf>
    <xf numFmtId="196" fontId="82" fillId="33" borderId="33" xfId="0" applyNumberFormat="1" applyFont="1" applyFill="1" applyBorder="1" applyAlignment="1">
      <alignment horizontal="right" vertical="center"/>
    </xf>
    <xf numFmtId="196" fontId="82" fillId="33" borderId="4" xfId="0" applyNumberFormat="1" applyFont="1" applyFill="1" applyBorder="1" applyAlignment="1">
      <alignment horizontal="right" vertical="center"/>
    </xf>
    <xf numFmtId="38" fontId="82" fillId="33" borderId="33" xfId="0" applyNumberFormat="1" applyFont="1" applyFill="1" applyBorder="1" applyAlignment="1">
      <alignment horizontal="right" vertical="center"/>
    </xf>
    <xf numFmtId="38" fontId="82" fillId="33" borderId="4" xfId="0" applyNumberFormat="1" applyFont="1" applyFill="1" applyBorder="1" applyAlignment="1">
      <alignment horizontal="right" vertical="center"/>
    </xf>
    <xf numFmtId="198" fontId="82" fillId="33" borderId="33" xfId="0" applyNumberFormat="1" applyFont="1" applyFill="1" applyBorder="1" applyAlignment="1">
      <alignment horizontal="right" vertical="center"/>
    </xf>
    <xf numFmtId="198" fontId="82" fillId="33" borderId="4" xfId="0" applyNumberFormat="1" applyFont="1" applyFill="1" applyBorder="1" applyAlignment="1">
      <alignment horizontal="right" vertical="center"/>
    </xf>
    <xf numFmtId="0" fontId="86" fillId="0" borderId="9" xfId="0" applyFont="1" applyBorder="1" applyAlignment="1">
      <alignment horizontal="center" vertical="center" wrapText="1"/>
    </xf>
    <xf numFmtId="0" fontId="86" fillId="0" borderId="43" xfId="0" applyFont="1" applyBorder="1" applyAlignment="1">
      <alignment horizontal="center" vertical="center" wrapText="1"/>
    </xf>
    <xf numFmtId="0" fontId="86" fillId="0" borderId="6" xfId="0" applyFont="1" applyBorder="1" applyAlignment="1">
      <alignment horizontal="center" vertical="center" wrapText="1"/>
    </xf>
    <xf numFmtId="3" fontId="111" fillId="0" borderId="10" xfId="0" applyNumberFormat="1" applyFont="1" applyBorder="1" applyAlignment="1">
      <alignment horizontal="center" vertical="center" wrapText="1"/>
    </xf>
    <xf numFmtId="3" fontId="111" fillId="0" borderId="42" xfId="0" applyNumberFormat="1" applyFont="1" applyBorder="1" applyAlignment="1">
      <alignment horizontal="center" vertical="center" wrapText="1"/>
    </xf>
    <xf numFmtId="0" fontId="86" fillId="0" borderId="33" xfId="0" applyFont="1" applyBorder="1" applyAlignment="1">
      <alignment horizontal="center" vertical="center" wrapText="1"/>
    </xf>
    <xf numFmtId="0" fontId="86" fillId="0" borderId="38" xfId="0" applyFont="1" applyBorder="1" applyAlignment="1">
      <alignment horizontal="center" vertical="center" wrapText="1"/>
    </xf>
    <xf numFmtId="0" fontId="86" fillId="0" borderId="4" xfId="0" applyFont="1" applyBorder="1" applyAlignment="1">
      <alignment horizontal="center" vertical="center" wrapText="1"/>
    </xf>
    <xf numFmtId="3" fontId="111" fillId="0" borderId="7" xfId="0" applyNumberFormat="1" applyFont="1" applyBorder="1" applyAlignment="1">
      <alignment horizontal="center" vertical="center" wrapText="1"/>
    </xf>
    <xf numFmtId="3" fontId="111" fillId="0" borderId="39" xfId="0" applyNumberFormat="1" applyFont="1" applyBorder="1" applyAlignment="1">
      <alignment horizontal="center" vertical="center" wrapText="1"/>
    </xf>
    <xf numFmtId="0" fontId="86" fillId="0" borderId="40" xfId="0" applyFont="1" applyBorder="1" applyAlignment="1">
      <alignment horizontal="left" vertical="center" wrapText="1"/>
    </xf>
    <xf numFmtId="0" fontId="86" fillId="0" borderId="41" xfId="0" applyFont="1" applyBorder="1" applyAlignment="1">
      <alignment horizontal="left" vertical="center" wrapText="1"/>
    </xf>
    <xf numFmtId="0" fontId="86" fillId="0" borderId="28" xfId="0" applyFont="1" applyBorder="1" applyAlignment="1">
      <alignment horizontal="left" vertical="center" wrapText="1"/>
    </xf>
    <xf numFmtId="0" fontId="85" fillId="0" borderId="1" xfId="0" applyFont="1" applyBorder="1" applyAlignment="1">
      <alignment horizontal="center" vertical="center" wrapText="1"/>
    </xf>
    <xf numFmtId="0" fontId="85" fillId="0" borderId="7" xfId="0" applyFont="1" applyBorder="1" applyAlignment="1">
      <alignment horizontal="center" vertical="center" wrapText="1"/>
    </xf>
    <xf numFmtId="0" fontId="112" fillId="0" borderId="1" xfId="0" applyFont="1" applyBorder="1" applyAlignment="1">
      <alignment horizontal="center" vertical="center" wrapText="1"/>
    </xf>
    <xf numFmtId="0" fontId="112" fillId="0" borderId="7" xfId="0" applyFont="1" applyBorder="1" applyAlignment="1">
      <alignment horizontal="center" vertical="center" wrapText="1"/>
    </xf>
    <xf numFmtId="0" fontId="99" fillId="0" borderId="1" xfId="0" applyFont="1" applyBorder="1" applyAlignment="1">
      <alignment horizontal="center" vertical="center" wrapText="1"/>
    </xf>
    <xf numFmtId="0" fontId="99" fillId="0" borderId="45" xfId="0" applyFont="1" applyBorder="1" applyAlignment="1">
      <alignment horizontal="center" vertical="center" wrapText="1"/>
    </xf>
    <xf numFmtId="0" fontId="99" fillId="0" borderId="7" xfId="0" applyFont="1" applyBorder="1" applyAlignment="1">
      <alignment horizontal="center" vertical="center" wrapText="1"/>
    </xf>
    <xf numFmtId="0" fontId="99" fillId="0" borderId="39" xfId="0" applyFont="1" applyBorder="1" applyAlignment="1">
      <alignment horizontal="center" vertical="center" wrapText="1"/>
    </xf>
    <xf numFmtId="0" fontId="85" fillId="0" borderId="4" xfId="0" applyFont="1" applyBorder="1" applyAlignment="1">
      <alignment horizontal="center" vertical="center" wrapText="1"/>
    </xf>
    <xf numFmtId="3" fontId="111" fillId="0" borderId="46" xfId="0" applyNumberFormat="1" applyFont="1" applyBorder="1" applyAlignment="1">
      <alignment horizontal="center" vertical="center" wrapText="1"/>
    </xf>
    <xf numFmtId="3" fontId="111" fillId="0" borderId="47" xfId="0" applyNumberFormat="1" applyFont="1" applyBorder="1" applyAlignment="1">
      <alignment horizontal="center" vertical="center" wrapText="1"/>
    </xf>
    <xf numFmtId="206" fontId="82" fillId="0" borderId="33" xfId="0" applyNumberFormat="1" applyFont="1" applyBorder="1" applyAlignment="1">
      <alignment horizontal="right" vertical="center" wrapText="1"/>
    </xf>
    <xf numFmtId="206" fontId="0" fillId="0" borderId="4" xfId="0" applyNumberFormat="1" applyBorder="1" applyAlignment="1">
      <alignment horizontal="right" vertical="center" wrapText="1"/>
    </xf>
    <xf numFmtId="0" fontId="0" fillId="0" borderId="3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8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82" fillId="0" borderId="33" xfId="0" applyNumberFormat="1" applyFont="1" applyBorder="1" applyAlignment="1">
      <alignment horizontal="right" vertical="center" wrapText="1"/>
    </xf>
    <xf numFmtId="3" fontId="0" fillId="0" borderId="4" xfId="0" applyNumberFormat="1" applyBorder="1" applyAlignment="1">
      <alignment horizontal="right" vertical="center" wrapText="1"/>
    </xf>
    <xf numFmtId="10" fontId="82" fillId="0" borderId="33" xfId="0" applyNumberFormat="1" applyFont="1" applyBorder="1" applyAlignment="1">
      <alignment horizontal="right" vertical="center" wrapText="1"/>
    </xf>
    <xf numFmtId="10" fontId="0" fillId="0" borderId="4" xfId="0" applyNumberFormat="1" applyBorder="1" applyAlignment="1">
      <alignment horizontal="right" vertical="center" wrapText="1"/>
    </xf>
    <xf numFmtId="205" fontId="82" fillId="0" borderId="33" xfId="0" applyNumberFormat="1" applyFont="1" applyBorder="1" applyAlignment="1">
      <alignment horizontal="right" vertical="center" wrapText="1"/>
    </xf>
    <xf numFmtId="205" fontId="0" fillId="0" borderId="4" xfId="0" applyNumberFormat="1" applyBorder="1" applyAlignment="1">
      <alignment horizontal="right" vertical="center" wrapText="1"/>
    </xf>
    <xf numFmtId="4" fontId="82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86" fillId="0" borderId="1" xfId="0" applyFont="1" applyBorder="1" applyAlignment="1">
      <alignment horizontal="left" vertical="center" wrapText="1"/>
    </xf>
    <xf numFmtId="196" fontId="82" fillId="0" borderId="1" xfId="0" applyNumberFormat="1" applyFont="1" applyBorder="1" applyAlignment="1">
      <alignment horizontal="right" vertical="center"/>
    </xf>
    <xf numFmtId="196" fontId="0" fillId="0" borderId="1" xfId="0" applyNumberFormat="1" applyBorder="1" applyAlignment="1">
      <alignment horizontal="right" vertical="center"/>
    </xf>
    <xf numFmtId="38" fontId="82" fillId="0" borderId="1" xfId="0" applyNumberFormat="1" applyFont="1" applyBorder="1" applyAlignment="1">
      <alignment horizontal="right" vertical="center"/>
    </xf>
    <xf numFmtId="38" fontId="0" fillId="0" borderId="1" xfId="0" applyNumberFormat="1" applyBorder="1" applyAlignment="1">
      <alignment horizontal="right" vertical="center"/>
    </xf>
    <xf numFmtId="198" fontId="82" fillId="0" borderId="1" xfId="0" applyNumberFormat="1" applyFont="1" applyBorder="1" applyAlignment="1">
      <alignment horizontal="right" vertical="center"/>
    </xf>
    <xf numFmtId="198" fontId="0" fillId="0" borderId="1" xfId="0" applyNumberFormat="1" applyBorder="1" applyAlignment="1">
      <alignment horizontal="right" vertical="center"/>
    </xf>
    <xf numFmtId="0" fontId="82" fillId="0" borderId="33" xfId="0" applyFont="1" applyBorder="1" applyAlignment="1">
      <alignment horizontal="center" vertical="center" wrapText="1"/>
    </xf>
    <xf numFmtId="0" fontId="82" fillId="0" borderId="4" xfId="0" applyFont="1" applyBorder="1" applyAlignment="1">
      <alignment horizontal="center" vertical="center" wrapText="1"/>
    </xf>
    <xf numFmtId="0" fontId="82" fillId="0" borderId="38" xfId="0" applyFont="1" applyBorder="1" applyAlignment="1">
      <alignment horizontal="center" vertical="center" wrapText="1"/>
    </xf>
    <xf numFmtId="210" fontId="82" fillId="0" borderId="33" xfId="0" applyNumberFormat="1" applyFont="1" applyBorder="1" applyAlignment="1">
      <alignment horizontal="center" vertical="center" wrapText="1"/>
    </xf>
    <xf numFmtId="210" fontId="82" fillId="0" borderId="4" xfId="0" applyNumberFormat="1" applyFont="1" applyBorder="1" applyAlignment="1">
      <alignment horizontal="center" vertical="center" wrapText="1"/>
    </xf>
    <xf numFmtId="0" fontId="42" fillId="0" borderId="0" xfId="0" applyFont="1" applyAlignment="1">
      <alignment horizontal="center" vertical="center" wrapText="1"/>
    </xf>
    <xf numFmtId="0" fontId="42" fillId="0" borderId="0" xfId="0" applyFont="1">
      <alignment vertical="center"/>
    </xf>
    <xf numFmtId="0" fontId="101" fillId="0" borderId="0" xfId="0" applyFont="1" applyAlignment="1">
      <alignment horizontal="center" vertical="center" wrapText="1"/>
    </xf>
    <xf numFmtId="0" fontId="101" fillId="0" borderId="0" xfId="0" applyFont="1">
      <alignment vertical="center"/>
    </xf>
    <xf numFmtId="0" fontId="52" fillId="0" borderId="1" xfId="0" applyFont="1" applyBorder="1" applyAlignment="1">
      <alignment horizontal="center" vertical="center" wrapText="1"/>
    </xf>
    <xf numFmtId="0" fontId="52" fillId="0" borderId="33" xfId="0" applyFont="1" applyBorder="1" applyAlignment="1">
      <alignment horizontal="center" vertical="center"/>
    </xf>
    <xf numFmtId="0" fontId="52" fillId="0" borderId="38" xfId="0" applyFont="1" applyBorder="1" applyAlignment="1">
      <alignment horizontal="center" vertical="center"/>
    </xf>
    <xf numFmtId="0" fontId="95" fillId="0" borderId="38" xfId="0" applyFont="1" applyBorder="1" applyAlignment="1">
      <alignment horizontal="center" vertical="center"/>
    </xf>
    <xf numFmtId="0" fontId="95" fillId="0" borderId="4" xfId="0" applyFont="1" applyBorder="1" applyAlignment="1">
      <alignment horizontal="center" vertical="center"/>
    </xf>
    <xf numFmtId="0" fontId="52" fillId="0" borderId="33" xfId="0" applyFont="1" applyBorder="1" applyAlignment="1">
      <alignment horizontal="center" vertical="center" wrapText="1"/>
    </xf>
    <xf numFmtId="0" fontId="95" fillId="0" borderId="38" xfId="0" applyFont="1" applyBorder="1" applyAlignment="1">
      <alignment horizontal="center" vertical="center" wrapText="1"/>
    </xf>
    <xf numFmtId="0" fontId="95" fillId="0" borderId="4" xfId="0" applyFont="1" applyBorder="1" applyAlignment="1">
      <alignment horizontal="center" vertical="center" wrapText="1"/>
    </xf>
    <xf numFmtId="0" fontId="52" fillId="0" borderId="8" xfId="0" applyFont="1" applyBorder="1" applyAlignment="1">
      <alignment horizontal="center" vertical="center" wrapText="1"/>
    </xf>
    <xf numFmtId="0" fontId="95" fillId="0" borderId="8" xfId="0" applyFont="1" applyBorder="1">
      <alignment vertical="center"/>
    </xf>
    <xf numFmtId="0" fontId="95" fillId="0" borderId="10" xfId="0" applyFont="1" applyBorder="1">
      <alignment vertical="center"/>
    </xf>
    <xf numFmtId="0" fontId="86" fillId="0" borderId="40" xfId="0" applyFont="1" applyBorder="1" applyAlignment="1">
      <alignment horizontal="center" vertical="center" wrapText="1"/>
    </xf>
    <xf numFmtId="0" fontId="86" fillId="0" borderId="41" xfId="0" applyFont="1" applyBorder="1" applyAlignment="1">
      <alignment horizontal="center" vertical="center" wrapText="1"/>
    </xf>
    <xf numFmtId="0" fontId="86" fillId="0" borderId="28" xfId="0" applyFont="1" applyBorder="1" applyAlignment="1">
      <alignment horizontal="center" vertical="center" wrapText="1"/>
    </xf>
    <xf numFmtId="3" fontId="82" fillId="0" borderId="1" xfId="0" applyNumberFormat="1" applyFont="1" applyBorder="1" applyAlignment="1">
      <alignment horizontal="center" vertical="center" wrapText="1"/>
    </xf>
    <xf numFmtId="3" fontId="82" fillId="0" borderId="33" xfId="0" applyNumberFormat="1" applyFont="1" applyBorder="1" applyAlignment="1">
      <alignment horizontal="center" vertical="center" wrapText="1"/>
    </xf>
    <xf numFmtId="3" fontId="82" fillId="0" borderId="38" xfId="0" applyNumberFormat="1" applyFont="1" applyBorder="1" applyAlignment="1">
      <alignment horizontal="center" vertical="center" wrapText="1"/>
    </xf>
    <xf numFmtId="3" fontId="82" fillId="0" borderId="52" xfId="0" applyNumberFormat="1" applyFont="1" applyBorder="1" applyAlignment="1">
      <alignment horizontal="center" vertical="center" wrapText="1"/>
    </xf>
    <xf numFmtId="0" fontId="86" fillId="0" borderId="48" xfId="0" applyFont="1" applyBorder="1" applyAlignment="1">
      <alignment horizontal="center" vertical="center" wrapText="1"/>
    </xf>
    <xf numFmtId="0" fontId="86" fillId="0" borderId="49" xfId="0" applyFont="1" applyBorder="1" applyAlignment="1">
      <alignment horizontal="center" vertical="center" wrapText="1"/>
    </xf>
    <xf numFmtId="0" fontId="86" fillId="0" borderId="5" xfId="0" applyFont="1" applyBorder="1" applyAlignment="1">
      <alignment horizontal="center" vertical="center" wrapText="1"/>
    </xf>
    <xf numFmtId="3" fontId="82" fillId="0" borderId="48" xfId="0" applyNumberFormat="1" applyFont="1" applyBorder="1" applyAlignment="1">
      <alignment horizontal="center" vertical="center" wrapText="1"/>
    </xf>
    <xf numFmtId="3" fontId="82" fillId="0" borderId="49" xfId="0" applyNumberFormat="1" applyFont="1" applyBorder="1" applyAlignment="1">
      <alignment horizontal="center" vertical="center" wrapText="1"/>
    </xf>
    <xf numFmtId="3" fontId="82" fillId="0" borderId="56" xfId="0" applyNumberFormat="1" applyFont="1" applyBorder="1" applyAlignment="1">
      <alignment horizontal="center" vertical="center" wrapText="1"/>
    </xf>
    <xf numFmtId="0" fontId="2" fillId="0" borderId="57" xfId="0" applyFont="1" applyBorder="1" applyAlignment="1">
      <alignment horizontal="left" vertical="center" wrapText="1"/>
    </xf>
    <xf numFmtId="0" fontId="86" fillId="0" borderId="57" xfId="0" applyFont="1" applyBorder="1" applyAlignment="1">
      <alignment horizontal="left" vertical="center" wrapText="1"/>
    </xf>
    <xf numFmtId="3" fontId="82" fillId="0" borderId="53" xfId="0" applyNumberFormat="1" applyFont="1" applyBorder="1" applyAlignment="1">
      <alignment horizontal="center" vertical="center" wrapText="1"/>
    </xf>
    <xf numFmtId="3" fontId="82" fillId="0" borderId="54" xfId="0" applyNumberFormat="1" applyFont="1" applyBorder="1" applyAlignment="1">
      <alignment horizontal="center" vertical="center" wrapText="1"/>
    </xf>
    <xf numFmtId="3" fontId="82" fillId="0" borderId="55" xfId="0" applyNumberFormat="1" applyFont="1" applyBorder="1" applyAlignment="1">
      <alignment horizontal="center" vertical="center" wrapText="1"/>
    </xf>
    <xf numFmtId="3" fontId="82" fillId="0" borderId="57" xfId="0" applyNumberFormat="1" applyFont="1" applyBorder="1" applyAlignment="1">
      <alignment horizontal="center" vertical="center" wrapText="1"/>
    </xf>
    <xf numFmtId="3" fontId="82" fillId="0" borderId="58" xfId="0" applyNumberFormat="1" applyFont="1" applyBorder="1" applyAlignment="1">
      <alignment horizontal="center" vertical="center" wrapText="1"/>
    </xf>
    <xf numFmtId="176" fontId="82" fillId="0" borderId="1" xfId="0" applyNumberFormat="1" applyFont="1" applyBorder="1" applyAlignment="1">
      <alignment horizontal="right" vertical="center" wrapText="1"/>
    </xf>
    <xf numFmtId="197" fontId="82" fillId="0" borderId="1" xfId="0" applyNumberFormat="1" applyFont="1" applyBorder="1" applyAlignment="1">
      <alignment horizontal="right" vertical="center" wrapText="1"/>
    </xf>
    <xf numFmtId="198" fontId="27" fillId="0" borderId="1" xfId="0" applyNumberFormat="1" applyFont="1" applyBorder="1" applyAlignment="1">
      <alignment horizontal="right" vertical="center"/>
    </xf>
    <xf numFmtId="10" fontId="27" fillId="0" borderId="1" xfId="0" applyNumberFormat="1" applyFont="1" applyBorder="1" applyAlignment="1">
      <alignment horizontal="center" vertical="center"/>
    </xf>
    <xf numFmtId="0" fontId="27" fillId="0" borderId="33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1" fillId="0" borderId="0" xfId="0" applyFont="1" applyAlignment="1">
      <alignment horizontal="center" vertical="center" wrapText="1"/>
    </xf>
    <xf numFmtId="0" fontId="81" fillId="0" borderId="0" xfId="0" applyFont="1">
      <alignment vertical="center"/>
    </xf>
    <xf numFmtId="0" fontId="96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28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86" fillId="0" borderId="33" xfId="0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82" fillId="33" borderId="33" xfId="0" applyNumberFormat="1" applyFont="1" applyFill="1" applyBorder="1" applyAlignment="1">
      <alignment horizontal="right" vertical="center" wrapText="1"/>
    </xf>
    <xf numFmtId="10" fontId="82" fillId="33" borderId="33" xfId="0" applyNumberFormat="1" applyFont="1" applyFill="1" applyBorder="1" applyAlignment="1">
      <alignment horizontal="right" vertical="center" wrapText="1"/>
    </xf>
    <xf numFmtId="0" fontId="86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" fontId="86" fillId="33" borderId="33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4" fontId="82" fillId="33" borderId="1" xfId="0" applyNumberFormat="1" applyFont="1" applyFill="1" applyBorder="1" applyAlignment="1">
      <alignment horizontal="right" vertical="center"/>
    </xf>
    <xf numFmtId="0" fontId="86" fillId="0" borderId="33" xfId="0" applyFont="1" applyBorder="1" applyAlignment="1">
      <alignment horizontal="left" vertical="center"/>
    </xf>
    <xf numFmtId="0" fontId="86" fillId="0" borderId="38" xfId="0" applyFont="1" applyBorder="1" applyAlignment="1">
      <alignment horizontal="left" vertical="center"/>
    </xf>
    <xf numFmtId="0" fontId="86" fillId="0" borderId="4" xfId="0" applyFont="1" applyBorder="1" applyAlignment="1">
      <alignment horizontal="left" vertical="center"/>
    </xf>
    <xf numFmtId="0" fontId="83" fillId="0" borderId="43" xfId="0" applyFont="1" applyBorder="1" applyAlignment="1">
      <alignment horizontal="left" vertical="center" wrapText="1"/>
    </xf>
    <xf numFmtId="4" fontId="86" fillId="0" borderId="33" xfId="0" applyNumberFormat="1" applyFont="1" applyBorder="1" applyAlignment="1">
      <alignment horizontal="center" vertical="center" wrapText="1"/>
    </xf>
    <xf numFmtId="196" fontId="82" fillId="33" borderId="1" xfId="0" applyNumberFormat="1" applyFont="1" applyFill="1" applyBorder="1" applyAlignment="1">
      <alignment horizontal="right" vertical="center"/>
    </xf>
    <xf numFmtId="38" fontId="82" fillId="33" borderId="1" xfId="0" applyNumberFormat="1" applyFont="1" applyFill="1" applyBorder="1" applyAlignment="1">
      <alignment horizontal="right" vertical="center"/>
    </xf>
    <xf numFmtId="198" fontId="82" fillId="33" borderId="1" xfId="0" applyNumberFormat="1" applyFont="1" applyFill="1" applyBorder="1" applyAlignment="1">
      <alignment horizontal="right" vertical="center"/>
    </xf>
    <xf numFmtId="0" fontId="85" fillId="0" borderId="33" xfId="0" applyFont="1" applyBorder="1" applyAlignment="1">
      <alignment horizontal="center" vertical="center" wrapText="1"/>
    </xf>
    <xf numFmtId="0" fontId="85" fillId="0" borderId="38" xfId="0" applyFont="1" applyBorder="1" applyAlignment="1">
      <alignment horizontal="center" vertical="center" wrapText="1"/>
    </xf>
    <xf numFmtId="4" fontId="86" fillId="33" borderId="2" xfId="0" applyNumberFormat="1" applyFont="1" applyFill="1" applyBorder="1" applyAlignment="1">
      <alignment horizontal="center" vertical="center" wrapText="1"/>
    </xf>
    <xf numFmtId="0" fontId="86" fillId="0" borderId="37" xfId="0" applyFont="1" applyBorder="1" applyAlignment="1">
      <alignment horizontal="center" vertical="center" wrapText="1"/>
    </xf>
    <xf numFmtId="0" fontId="86" fillId="0" borderId="3" xfId="0" applyFont="1" applyBorder="1" applyAlignment="1">
      <alignment horizontal="center" vertical="center" wrapText="1"/>
    </xf>
    <xf numFmtId="4" fontId="82" fillId="33" borderId="33" xfId="0" applyNumberFormat="1" applyFont="1" applyFill="1" applyBorder="1" applyAlignment="1">
      <alignment horizontal="center" vertical="center" wrapText="1"/>
    </xf>
    <xf numFmtId="0" fontId="28" fillId="0" borderId="33" xfId="0" applyFont="1" applyBorder="1" applyAlignment="1">
      <alignment horizontal="center" vertical="center"/>
    </xf>
    <xf numFmtId="0" fontId="28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2" fillId="0" borderId="1" xfId="0" applyFont="1" applyBorder="1" applyAlignment="1">
      <alignment horizontal="center" vertical="center" wrapText="1"/>
    </xf>
    <xf numFmtId="210" fontId="82" fillId="0" borderId="1" xfId="0" applyNumberFormat="1" applyFont="1" applyBorder="1" applyAlignment="1">
      <alignment horizontal="center" vertical="center" wrapText="1"/>
    </xf>
    <xf numFmtId="49" fontId="82" fillId="0" borderId="33" xfId="0" applyNumberFormat="1" applyFont="1" applyBorder="1" applyAlignment="1">
      <alignment horizontal="center" vertical="center" wrapText="1"/>
    </xf>
    <xf numFmtId="0" fontId="95" fillId="0" borderId="8" xfId="0" applyFont="1" applyBorder="1" applyAlignment="1">
      <alignment horizontal="center" vertical="center"/>
    </xf>
    <xf numFmtId="0" fontId="95" fillId="0" borderId="10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 wrapText="1"/>
    </xf>
    <xf numFmtId="0" fontId="52" fillId="0" borderId="37" xfId="0" applyFont="1" applyBorder="1" applyAlignment="1">
      <alignment horizontal="center" vertical="center" wrapText="1"/>
    </xf>
    <xf numFmtId="0" fontId="95" fillId="0" borderId="37" xfId="0" applyFont="1" applyBorder="1" applyAlignment="1">
      <alignment horizontal="center" vertical="center" wrapText="1"/>
    </xf>
    <xf numFmtId="0" fontId="95" fillId="0" borderId="3" xfId="0" applyFont="1" applyBorder="1" applyAlignment="1">
      <alignment horizontal="center" vertical="center" wrapText="1"/>
    </xf>
    <xf numFmtId="0" fontId="82" fillId="0" borderId="1" xfId="0" applyFont="1" applyBorder="1" applyAlignment="1">
      <alignment horizontal="center" vertical="center"/>
    </xf>
    <xf numFmtId="0" fontId="87" fillId="0" borderId="37" xfId="0" applyFont="1" applyBorder="1" applyAlignment="1">
      <alignment horizontal="left" vertical="center"/>
    </xf>
    <xf numFmtId="0" fontId="87" fillId="0" borderId="0" xfId="0" applyFont="1" applyAlignment="1">
      <alignment horizontal="left" vertical="center"/>
    </xf>
    <xf numFmtId="178" fontId="82" fillId="0" borderId="1" xfId="0" applyNumberFormat="1" applyFont="1" applyBorder="1" applyAlignment="1">
      <alignment horizontal="center" vertical="center" wrapText="1"/>
    </xf>
    <xf numFmtId="0" fontId="85" fillId="0" borderId="1" xfId="0" applyFont="1" applyBorder="1" applyAlignment="1">
      <alignment horizontal="center" vertical="center"/>
    </xf>
    <xf numFmtId="0" fontId="84" fillId="0" borderId="43" xfId="0" applyFont="1" applyBorder="1" applyAlignment="1">
      <alignment horizontal="left" vertical="center" wrapText="1"/>
    </xf>
    <xf numFmtId="0" fontId="98" fillId="33" borderId="37" xfId="0" applyFont="1" applyFill="1" applyBorder="1" applyAlignment="1">
      <alignment horizontal="left" vertical="center"/>
    </xf>
    <xf numFmtId="0" fontId="98" fillId="33" borderId="3" xfId="0" applyFont="1" applyFill="1" applyBorder="1" applyAlignment="1">
      <alignment horizontal="left" vertical="center"/>
    </xf>
    <xf numFmtId="177" fontId="82" fillId="0" borderId="1" xfId="0" applyNumberFormat="1" applyFont="1" applyBorder="1" applyAlignment="1">
      <alignment horizontal="center" vertical="center" wrapText="1"/>
    </xf>
    <xf numFmtId="0" fontId="114" fillId="0" borderId="2" xfId="0" applyFont="1" applyBorder="1" applyAlignment="1">
      <alignment horizontal="center" vertical="center" wrapText="1"/>
    </xf>
    <xf numFmtId="0" fontId="114" fillId="0" borderId="37" xfId="0" applyFont="1" applyBorder="1" applyAlignment="1">
      <alignment horizontal="center" vertical="center" wrapText="1"/>
    </xf>
    <xf numFmtId="0" fontId="114" fillId="0" borderId="3" xfId="0" applyFont="1" applyBorder="1" applyAlignment="1">
      <alignment horizontal="center" vertical="center" wrapText="1"/>
    </xf>
    <xf numFmtId="0" fontId="114" fillId="0" borderId="9" xfId="0" applyFont="1" applyBorder="1" applyAlignment="1">
      <alignment horizontal="center" vertical="center" wrapText="1"/>
    </xf>
    <xf numFmtId="0" fontId="114" fillId="0" borderId="43" xfId="0" applyFont="1" applyBorder="1" applyAlignment="1">
      <alignment horizontal="center" vertical="center" wrapText="1"/>
    </xf>
    <xf numFmtId="0" fontId="114" fillId="0" borderId="6" xfId="0" applyFont="1" applyBorder="1" applyAlignment="1">
      <alignment horizontal="center" vertical="center" wrapText="1"/>
    </xf>
    <xf numFmtId="0" fontId="98" fillId="0" borderId="9" xfId="0" applyFont="1" applyBorder="1" applyAlignment="1">
      <alignment horizontal="center" vertical="center" wrapText="1"/>
    </xf>
    <xf numFmtId="0" fontId="98" fillId="0" borderId="6" xfId="0" applyFont="1" applyBorder="1" applyAlignment="1">
      <alignment horizontal="center" vertical="center" wrapText="1"/>
    </xf>
    <xf numFmtId="0" fontId="85" fillId="0" borderId="2" xfId="0" applyFont="1" applyBorder="1" applyAlignment="1">
      <alignment horizontal="center" vertical="center" wrapText="1"/>
    </xf>
    <xf numFmtId="0" fontId="85" fillId="0" borderId="3" xfId="0" applyFont="1" applyBorder="1" applyAlignment="1">
      <alignment horizontal="center" vertical="center" wrapText="1"/>
    </xf>
    <xf numFmtId="0" fontId="85" fillId="0" borderId="9" xfId="0" applyFont="1" applyBorder="1" applyAlignment="1">
      <alignment horizontal="center" vertical="center" wrapText="1"/>
    </xf>
    <xf numFmtId="0" fontId="85" fillId="0" borderId="6" xfId="0" applyFont="1" applyBorder="1" applyAlignment="1">
      <alignment horizontal="center" vertical="center" wrapText="1"/>
    </xf>
    <xf numFmtId="0" fontId="83" fillId="0" borderId="0" xfId="0" applyFont="1" applyAlignment="1">
      <alignment horizontal="justify" vertical="center" wrapText="1"/>
    </xf>
    <xf numFmtId="0" fontId="0" fillId="0" borderId="0" xfId="0">
      <alignment vertical="center"/>
    </xf>
    <xf numFmtId="0" fontId="86" fillId="0" borderId="44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86" fillId="0" borderId="1" xfId="0" applyFont="1" applyBorder="1" applyAlignment="1">
      <alignment horizontal="center" vertical="center" wrapText="1"/>
    </xf>
    <xf numFmtId="0" fontId="85" fillId="43" borderId="33" xfId="0" applyFont="1" applyFill="1" applyBorder="1" applyAlignment="1">
      <alignment horizontal="left" vertical="center"/>
    </xf>
    <xf numFmtId="0" fontId="85" fillId="43" borderId="38" xfId="0" applyFont="1" applyFill="1" applyBorder="1" applyAlignment="1">
      <alignment horizontal="left" vertical="center"/>
    </xf>
    <xf numFmtId="0" fontId="85" fillId="43" borderId="4" xfId="0" applyFont="1" applyFill="1" applyBorder="1" applyAlignment="1">
      <alignment horizontal="left" vertical="center"/>
    </xf>
    <xf numFmtId="0" fontId="86" fillId="0" borderId="38" xfId="0" applyFont="1" applyBorder="1" applyAlignment="1">
      <alignment horizontal="center" vertical="center"/>
    </xf>
    <xf numFmtId="0" fontId="86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82" fillId="33" borderId="1" xfId="0" applyNumberFormat="1" applyFont="1" applyFill="1" applyBorder="1" applyAlignment="1">
      <alignment horizontal="right" vertical="center" wrapText="1"/>
    </xf>
    <xf numFmtId="0" fontId="85" fillId="33" borderId="10" xfId="0" applyFont="1" applyFill="1" applyBorder="1" applyAlignment="1">
      <alignment horizontal="center" vertical="center"/>
    </xf>
    <xf numFmtId="4" fontId="82" fillId="0" borderId="1" xfId="0" applyNumberFormat="1" applyFont="1" applyBorder="1" applyAlignment="1">
      <alignment horizontal="center" vertical="center" wrapText="1"/>
    </xf>
    <xf numFmtId="0" fontId="86" fillId="0" borderId="0" xfId="0" applyFont="1" applyAlignment="1">
      <alignment horizontal="right" vertical="center" wrapText="1"/>
    </xf>
    <xf numFmtId="0" fontId="84" fillId="0" borderId="0" xfId="0" applyFont="1" applyAlignment="1">
      <alignment horizontal="left" vertical="center" wrapText="1"/>
    </xf>
    <xf numFmtId="0" fontId="85" fillId="0" borderId="8" xfId="0" applyFont="1" applyBorder="1" applyAlignment="1">
      <alignment horizontal="center" vertical="center" wrapText="1"/>
    </xf>
    <xf numFmtId="0" fontId="88" fillId="0" borderId="0" xfId="0" applyFont="1" applyAlignment="1">
      <alignment horizontal="right" vertical="center" wrapText="1"/>
    </xf>
    <xf numFmtId="0" fontId="88" fillId="0" borderId="0" xfId="0" applyFont="1" applyAlignment="1">
      <alignment horizontal="left" vertical="center" wrapText="1"/>
    </xf>
    <xf numFmtId="0" fontId="113" fillId="0" borderId="0" xfId="0" applyFont="1" applyAlignment="1">
      <alignment horizontal="center" vertical="center" wrapText="1"/>
    </xf>
    <xf numFmtId="0" fontId="85" fillId="43" borderId="1" xfId="0" applyFont="1" applyFill="1" applyBorder="1" applyAlignment="1">
      <alignment horizontal="left" vertical="center" wrapText="1"/>
    </xf>
    <xf numFmtId="176" fontId="82" fillId="40" borderId="1" xfId="0" applyNumberFormat="1" applyFont="1" applyFill="1" applyBorder="1" applyAlignment="1">
      <alignment horizontal="right" vertical="center" wrapText="1"/>
    </xf>
    <xf numFmtId="197" fontId="82" fillId="43" borderId="1" xfId="0" applyNumberFormat="1" applyFont="1" applyFill="1" applyBorder="1" applyAlignment="1">
      <alignment horizontal="right" vertical="center" wrapText="1"/>
    </xf>
    <xf numFmtId="4" fontId="82" fillId="40" borderId="1" xfId="0" applyNumberFormat="1" applyFont="1" applyFill="1" applyBorder="1" applyAlignment="1">
      <alignment horizontal="right" vertical="center"/>
    </xf>
    <xf numFmtId="197" fontId="82" fillId="33" borderId="1" xfId="0" applyNumberFormat="1" applyFont="1" applyFill="1" applyBorder="1" applyAlignment="1">
      <alignment horizontal="right" vertical="center" wrapText="1"/>
    </xf>
    <xf numFmtId="0" fontId="85" fillId="43" borderId="33" xfId="0" applyFont="1" applyFill="1" applyBorder="1" applyAlignment="1">
      <alignment horizontal="left" vertical="center" wrapText="1"/>
    </xf>
    <xf numFmtId="0" fontId="85" fillId="43" borderId="38" xfId="0" applyFont="1" applyFill="1" applyBorder="1" applyAlignment="1">
      <alignment horizontal="left" vertical="center" wrapText="1"/>
    </xf>
    <xf numFmtId="0" fontId="85" fillId="43" borderId="4" xfId="0" applyFont="1" applyFill="1" applyBorder="1" applyAlignment="1">
      <alignment horizontal="left" vertical="center" wrapText="1"/>
    </xf>
    <xf numFmtId="10" fontId="82" fillId="0" borderId="33" xfId="0" applyNumberFormat="1" applyFont="1" applyBorder="1" applyAlignment="1">
      <alignment horizontal="center" vertical="center"/>
    </xf>
    <xf numFmtId="10" fontId="82" fillId="0" borderId="52" xfId="0" applyNumberFormat="1" applyFont="1" applyBorder="1" applyAlignment="1">
      <alignment horizontal="center" vertical="center"/>
    </xf>
    <xf numFmtId="0" fontId="112" fillId="0" borderId="32" xfId="0" applyFont="1" applyBorder="1" applyAlignment="1">
      <alignment horizontal="center" vertical="center" wrapText="1"/>
    </xf>
    <xf numFmtId="0" fontId="98" fillId="0" borderId="10" xfId="0" applyFont="1" applyBorder="1" applyAlignment="1">
      <alignment horizontal="center" vertical="center" wrapText="1"/>
    </xf>
    <xf numFmtId="197" fontId="82" fillId="33" borderId="33" xfId="0" applyNumberFormat="1" applyFont="1" applyFill="1" applyBorder="1" applyAlignment="1">
      <alignment horizontal="right" vertical="center" wrapText="1"/>
    </xf>
    <xf numFmtId="197" fontId="82" fillId="33" borderId="38" xfId="0" applyNumberFormat="1" applyFont="1" applyFill="1" applyBorder="1" applyAlignment="1">
      <alignment horizontal="right" vertical="center" wrapText="1"/>
    </xf>
    <xf numFmtId="197" fontId="82" fillId="33" borderId="4" xfId="0" applyNumberFormat="1" applyFont="1" applyFill="1" applyBorder="1" applyAlignment="1">
      <alignment horizontal="right" vertical="center" wrapText="1"/>
    </xf>
    <xf numFmtId="10" fontId="82" fillId="0" borderId="4" xfId="0" applyNumberFormat="1" applyFont="1" applyBorder="1" applyAlignment="1">
      <alignment horizontal="center" vertical="center"/>
    </xf>
    <xf numFmtId="3" fontId="82" fillId="0" borderId="4" xfId="0" applyNumberFormat="1" applyFont="1" applyBorder="1" applyAlignment="1">
      <alignment horizontal="center" vertical="center" wrapText="1"/>
    </xf>
    <xf numFmtId="0" fontId="85" fillId="0" borderId="32" xfId="0" applyFont="1" applyBorder="1" applyAlignment="1">
      <alignment horizontal="center" vertical="center" wrapText="1"/>
    </xf>
    <xf numFmtId="0" fontId="85" fillId="0" borderId="45" xfId="0" applyFont="1" applyBorder="1" applyAlignment="1">
      <alignment horizontal="center" vertical="center" wrapText="1"/>
    </xf>
    <xf numFmtId="3" fontId="82" fillId="0" borderId="51" xfId="0" applyNumberFormat="1" applyFont="1" applyBorder="1" applyAlignment="1">
      <alignment horizontal="center" vertical="center" wrapText="1"/>
    </xf>
    <xf numFmtId="10" fontId="82" fillId="0" borderId="40" xfId="0" applyNumberFormat="1" applyFont="1" applyBorder="1" applyAlignment="1">
      <alignment horizontal="center" vertical="center"/>
    </xf>
    <xf numFmtId="10" fontId="82" fillId="0" borderId="60" xfId="0" applyNumberFormat="1" applyFont="1" applyBorder="1" applyAlignment="1">
      <alignment horizontal="center" vertical="center"/>
    </xf>
    <xf numFmtId="3" fontId="82" fillId="0" borderId="40" xfId="0" applyNumberFormat="1" applyFont="1" applyBorder="1" applyAlignment="1">
      <alignment horizontal="center" vertical="center" wrapText="1"/>
    </xf>
    <xf numFmtId="3" fontId="82" fillId="0" borderId="28" xfId="0" applyNumberFormat="1" applyFont="1" applyBorder="1" applyAlignment="1">
      <alignment horizontal="center" vertical="center" wrapText="1"/>
    </xf>
    <xf numFmtId="3" fontId="82" fillId="0" borderId="10" xfId="0" applyNumberFormat="1" applyFont="1" applyBorder="1" applyAlignment="1">
      <alignment horizontal="center" vertical="center" wrapText="1"/>
    </xf>
    <xf numFmtId="3" fontId="82" fillId="0" borderId="41" xfId="0" applyNumberFormat="1" applyFont="1" applyBorder="1" applyAlignment="1">
      <alignment horizontal="center" vertical="center" wrapText="1"/>
    </xf>
    <xf numFmtId="3" fontId="82" fillId="0" borderId="60" xfId="0" applyNumberFormat="1" applyFont="1" applyBorder="1" applyAlignment="1">
      <alignment horizontal="center" vertical="center" wrapText="1"/>
    </xf>
    <xf numFmtId="3" fontId="82" fillId="0" borderId="61" xfId="0" applyNumberFormat="1" applyFont="1" applyBorder="1" applyAlignment="1">
      <alignment horizontal="center" vertical="center" wrapText="1"/>
    </xf>
    <xf numFmtId="10" fontId="82" fillId="0" borderId="28" xfId="0" applyNumberFormat="1" applyFont="1" applyBorder="1" applyAlignment="1">
      <alignment horizontal="center" vertical="center"/>
    </xf>
    <xf numFmtId="3" fontId="82" fillId="0" borderId="9" xfId="0" applyNumberFormat="1" applyFont="1" applyBorder="1" applyAlignment="1">
      <alignment horizontal="center" vertical="center" wrapText="1"/>
    </xf>
    <xf numFmtId="3" fontId="82" fillId="0" borderId="43" xfId="0" applyNumberFormat="1" applyFont="1" applyBorder="1" applyAlignment="1">
      <alignment horizontal="center" vertical="center" wrapText="1"/>
    </xf>
    <xf numFmtId="3" fontId="82" fillId="0" borderId="59" xfId="0" applyNumberFormat="1" applyFont="1" applyBorder="1" applyAlignment="1">
      <alignment horizontal="center" vertical="center" wrapText="1"/>
    </xf>
    <xf numFmtId="3" fontId="82" fillId="0" borderId="2" xfId="0" applyNumberFormat="1" applyFont="1" applyBorder="1" applyAlignment="1">
      <alignment horizontal="center" vertical="center" wrapText="1"/>
    </xf>
    <xf numFmtId="3" fontId="82" fillId="0" borderId="37" xfId="0" applyNumberFormat="1" applyFont="1" applyBorder="1" applyAlignment="1">
      <alignment horizontal="center" vertical="center" wrapText="1"/>
    </xf>
    <xf numFmtId="3" fontId="82" fillId="0" borderId="50" xfId="0" applyNumberFormat="1" applyFont="1" applyBorder="1" applyAlignment="1">
      <alignment horizontal="center" vertical="center" wrapText="1"/>
    </xf>
    <xf numFmtId="3" fontId="82" fillId="0" borderId="8" xfId="0" applyNumberFormat="1" applyFont="1" applyBorder="1" applyAlignment="1">
      <alignment horizontal="center" vertical="center" wrapText="1"/>
    </xf>
    <xf numFmtId="0" fontId="86" fillId="0" borderId="7" xfId="0" applyFont="1" applyBorder="1" applyAlignment="1">
      <alignment horizontal="left" vertical="center" wrapText="1"/>
    </xf>
    <xf numFmtId="3" fontId="82" fillId="0" borderId="46" xfId="0" applyNumberFormat="1" applyFont="1" applyBorder="1" applyAlignment="1">
      <alignment horizontal="center" vertical="center" wrapText="1"/>
    </xf>
    <xf numFmtId="0" fontId="86" fillId="0" borderId="2" xfId="0" applyFont="1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43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3" fontId="111" fillId="0" borderId="1" xfId="0" applyNumberFormat="1" applyFont="1" applyBorder="1" applyAlignment="1">
      <alignment horizontal="center" vertical="center" wrapText="1"/>
    </xf>
    <xf numFmtId="3" fontId="111" fillId="0" borderId="45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82" fillId="0" borderId="1" xfId="0" applyFont="1" applyBorder="1" applyAlignment="1">
      <alignment horizontal="left" vertical="center" wrapText="1"/>
    </xf>
    <xf numFmtId="0" fontId="82" fillId="0" borderId="7" xfId="0" applyFont="1" applyBorder="1" applyAlignment="1">
      <alignment horizontal="left" vertical="center" wrapText="1"/>
    </xf>
    <xf numFmtId="3" fontId="82" fillId="0" borderId="7" xfId="0" applyNumberFormat="1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37" fillId="0" borderId="33" xfId="0" applyFont="1" applyBorder="1" applyAlignment="1">
      <alignment horizontal="center" vertical="center"/>
    </xf>
    <xf numFmtId="0" fontId="86" fillId="0" borderId="10" xfId="0" applyFont="1" applyBorder="1" applyAlignment="1">
      <alignment horizontal="left" vertical="center" wrapText="1"/>
    </xf>
    <xf numFmtId="0" fontId="20" fillId="0" borderId="0" xfId="0" applyFont="1" applyAlignment="1">
      <alignment horizontal="center" vertical="center" wrapText="1"/>
    </xf>
    <xf numFmtId="0" fontId="86" fillId="0" borderId="44" xfId="0" applyFont="1" applyBorder="1" applyAlignment="1">
      <alignment horizontal="center" vertical="center" wrapText="1"/>
    </xf>
    <xf numFmtId="0" fontId="86" fillId="0" borderId="30" xfId="0" applyFont="1" applyBorder="1" applyAlignment="1">
      <alignment horizontal="center" vertical="center" wrapText="1"/>
    </xf>
    <xf numFmtId="0" fontId="84" fillId="0" borderId="33" xfId="0" applyFont="1" applyBorder="1" applyAlignment="1">
      <alignment horizontal="left" vertical="center"/>
    </xf>
    <xf numFmtId="0" fontId="84" fillId="0" borderId="38" xfId="0" applyFont="1" applyBorder="1" applyAlignment="1">
      <alignment horizontal="left" vertical="center"/>
    </xf>
    <xf numFmtId="0" fontId="84" fillId="0" borderId="4" xfId="0" applyFont="1" applyBorder="1" applyAlignment="1">
      <alignment horizontal="left" vertical="center"/>
    </xf>
    <xf numFmtId="0" fontId="82" fillId="0" borderId="8" xfId="0" applyFont="1" applyBorder="1" applyAlignment="1">
      <alignment horizontal="center" vertical="center"/>
    </xf>
    <xf numFmtId="0" fontId="82" fillId="0" borderId="10" xfId="0" applyFont="1" applyBorder="1" applyAlignment="1">
      <alignment horizontal="center" vertical="center"/>
    </xf>
    <xf numFmtId="0" fontId="82" fillId="0" borderId="33" xfId="0" applyFont="1" applyBorder="1" applyAlignment="1">
      <alignment horizontal="center" vertical="center"/>
    </xf>
    <xf numFmtId="0" fontId="82" fillId="0" borderId="38" xfId="0" applyFont="1" applyBorder="1" applyAlignment="1">
      <alignment horizontal="center" vertical="center"/>
    </xf>
    <xf numFmtId="0" fontId="82" fillId="0" borderId="4" xfId="0" applyFont="1" applyBorder="1" applyAlignment="1">
      <alignment horizontal="center" vertical="center"/>
    </xf>
    <xf numFmtId="0" fontId="86" fillId="0" borderId="62" xfId="0" applyFont="1" applyBorder="1" applyAlignment="1">
      <alignment horizontal="left" vertical="top" wrapText="1"/>
    </xf>
    <xf numFmtId="0" fontId="0" fillId="0" borderId="63" xfId="0" applyBorder="1" applyAlignment="1">
      <alignment horizontal="left" vertical="top"/>
    </xf>
    <xf numFmtId="0" fontId="0" fillId="0" borderId="64" xfId="0" applyBorder="1" applyAlignment="1">
      <alignment horizontal="left" vertical="top"/>
    </xf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19" builtinId="28" customBuiltin="1"/>
    <cellStyle name="合計" xfId="20" builtinId="25" customBuiltin="1"/>
    <cellStyle name="好" xfId="21" builtinId="26" customBuiltin="1"/>
    <cellStyle name="計算方式" xfId="22" builtinId="22" customBuiltin="1"/>
    <cellStyle name="連結的儲存格" xfId="23" builtinId="24" customBuiltin="1"/>
    <cellStyle name="備註" xfId="24" builtinId="10" customBuiltin="1"/>
    <cellStyle name="說明文字" xfId="25" builtinId="53" customBuiltin="1"/>
    <cellStyle name="輔色1" xfId="26" builtinId="29" customBuiltin="1"/>
    <cellStyle name="輔色2" xfId="27" builtinId="33" customBuiltin="1"/>
    <cellStyle name="輔色3" xfId="28" builtinId="37" customBuiltin="1"/>
    <cellStyle name="輔色4" xfId="29" builtinId="41" customBuiltin="1"/>
    <cellStyle name="輔色5" xfId="30" builtinId="45" customBuiltin="1"/>
    <cellStyle name="輔色6" xfId="31" builtinId="49" customBuiltin="1"/>
    <cellStyle name="標題" xfId="32" builtinId="15" customBuiltin="1"/>
    <cellStyle name="標題 1" xfId="33" builtinId="16" customBuiltin="1"/>
    <cellStyle name="標題 2" xfId="34" builtinId="17" customBuiltin="1"/>
    <cellStyle name="標題 3" xfId="35" builtinId="18" customBuiltin="1"/>
    <cellStyle name="標題 4" xfId="36" builtinId="19" customBuiltin="1"/>
    <cellStyle name="輸入" xfId="37" builtinId="20" customBuiltin="1"/>
    <cellStyle name="輸出" xfId="38" builtinId="21" customBuiltin="1"/>
    <cellStyle name="檢查儲存格" xfId="39" builtinId="23" customBuiltin="1"/>
    <cellStyle name="壞" xfId="40" builtinId="27" customBuiltin="1"/>
    <cellStyle name="警告文字" xfId="41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4"/>
  <sheetViews>
    <sheetView showGridLines="0" tabSelected="1" view="pageBreakPreview" topLeftCell="A3" zoomScaleNormal="100" zoomScaleSheetLayoutView="100" workbookViewId="0">
      <selection activeCell="A3" sqref="A3:F3"/>
    </sheetView>
  </sheetViews>
  <sheetFormatPr defaultColWidth="7" defaultRowHeight="24" customHeight="1"/>
  <cols>
    <col min="1" max="1" width="10.625" style="3" customWidth="1"/>
    <col min="2" max="3" width="7" style="3" customWidth="1"/>
    <col min="4" max="5" width="8.5" style="3" customWidth="1"/>
    <col min="6" max="6" width="8.625" style="3" customWidth="1"/>
    <col min="7" max="7" width="8.375" style="3" customWidth="1"/>
    <col min="8" max="8" width="8.875" style="3" customWidth="1"/>
    <col min="9" max="9" width="8.5" style="3" customWidth="1"/>
    <col min="10" max="10" width="9.75" style="3" customWidth="1"/>
    <col min="11" max="11" width="10.375" style="3" customWidth="1"/>
    <col min="12" max="12" width="7.625" style="3" customWidth="1"/>
    <col min="13" max="17" width="7" style="3"/>
    <col min="18" max="18" width="7" style="27"/>
    <col min="19" max="19" width="7" style="316" customWidth="1"/>
    <col min="20" max="20" width="6.125" style="316" customWidth="1"/>
    <col min="21" max="21" width="5.625" style="224" customWidth="1"/>
  </cols>
  <sheetData>
    <row r="1" spans="1:21" ht="17.25" hidden="1" customHeight="1">
      <c r="A1" s="3" t="s">
        <v>80</v>
      </c>
      <c r="B1" s="18" t="s">
        <v>111</v>
      </c>
      <c r="C1" s="18" t="s">
        <v>112</v>
      </c>
      <c r="D1" s="3" t="str">
        <f>MID(B1,6,10)&amp;"~"&amp;MID(C1,6,10)</f>
        <v>05/31~06/06</v>
      </c>
      <c r="F1" s="16" t="s">
        <v>100</v>
      </c>
      <c r="G1" s="18">
        <f>MID(C2,1,4)-1911</f>
        <v>106</v>
      </c>
    </row>
    <row r="2" spans="1:21" ht="33" hidden="1" customHeight="1">
      <c r="A2" s="3" t="s">
        <v>83</v>
      </c>
      <c r="B2" s="18" t="s">
        <v>113</v>
      </c>
      <c r="C2" s="18" t="s">
        <v>114</v>
      </c>
      <c r="D2" s="16" t="str">
        <f>MID(B2,6,10)&amp;"~"&amp;MID(C2,6,10)</f>
        <v>06/07~06/13</v>
      </c>
      <c r="F2" s="16" t="s">
        <v>101</v>
      </c>
      <c r="G2" s="18">
        <f>MID(C2,1,4)-1911-1</f>
        <v>105</v>
      </c>
    </row>
    <row r="3" spans="1:21" ht="25.5">
      <c r="A3" s="737" t="s">
        <v>81</v>
      </c>
      <c r="B3" s="737"/>
      <c r="C3" s="737"/>
      <c r="D3" s="737"/>
      <c r="E3" s="737"/>
      <c r="F3" s="737"/>
      <c r="G3" s="739" t="str">
        <f>D2</f>
        <v>06/07~06/13</v>
      </c>
      <c r="H3" s="739"/>
      <c r="I3" s="739"/>
      <c r="J3" s="738" t="s">
        <v>82</v>
      </c>
      <c r="K3" s="738"/>
      <c r="L3" s="738"/>
      <c r="M3" s="738"/>
      <c r="N3" s="738"/>
      <c r="O3" s="738"/>
      <c r="P3" s="738"/>
      <c r="Q3" s="738"/>
      <c r="R3" s="30"/>
    </row>
    <row r="4" spans="1:21" ht="16.5">
      <c r="A4" s="734" t="s">
        <v>0</v>
      </c>
      <c r="B4" s="734"/>
      <c r="C4" s="734"/>
      <c r="D4" s="734"/>
      <c r="E4" s="734"/>
      <c r="F4" s="734"/>
      <c r="G4" s="734"/>
      <c r="H4" s="734"/>
      <c r="I4" s="734"/>
      <c r="J4" s="734"/>
      <c r="K4" s="734"/>
      <c r="L4" s="734"/>
      <c r="M4" s="734"/>
      <c r="N4" s="734"/>
      <c r="O4" s="734"/>
      <c r="P4" s="734"/>
      <c r="Q4" s="734"/>
      <c r="R4" s="28"/>
    </row>
    <row r="5" spans="1:21" ht="19.5">
      <c r="A5" s="735" t="s">
        <v>1</v>
      </c>
      <c r="B5" s="735"/>
      <c r="C5" s="735"/>
      <c r="D5" s="735"/>
      <c r="E5" s="735"/>
      <c r="F5" s="735"/>
      <c r="G5" s="735"/>
      <c r="H5" s="735"/>
      <c r="I5" s="735"/>
      <c r="J5" s="735"/>
      <c r="K5" s="735"/>
      <c r="L5" s="735"/>
      <c r="M5" s="735"/>
      <c r="N5" s="735"/>
      <c r="O5" s="735"/>
      <c r="P5" s="735"/>
      <c r="Q5" s="735"/>
      <c r="R5" s="29"/>
    </row>
    <row r="6" spans="1:21" ht="18.75">
      <c r="A6" s="676" t="s">
        <v>2</v>
      </c>
      <c r="B6" s="676"/>
      <c r="C6" s="676"/>
      <c r="D6" s="676"/>
      <c r="E6" s="676"/>
      <c r="F6" s="676"/>
      <c r="G6" s="676"/>
      <c r="H6" s="676"/>
      <c r="I6" s="676"/>
      <c r="J6" s="676"/>
      <c r="K6" s="676"/>
      <c r="L6" s="676"/>
      <c r="M6" s="676"/>
      <c r="N6" s="676"/>
      <c r="O6" s="676"/>
      <c r="P6" s="676"/>
      <c r="Q6" s="676"/>
      <c r="R6" s="138"/>
    </row>
    <row r="7" spans="1:21" ht="16.5" customHeight="1">
      <c r="A7" s="708"/>
      <c r="B7" s="709"/>
      <c r="C7" s="709"/>
      <c r="D7" s="709"/>
      <c r="E7" s="709"/>
      <c r="F7" s="709"/>
      <c r="G7" s="710"/>
      <c r="H7" s="736" t="s">
        <v>3</v>
      </c>
      <c r="I7" s="736"/>
      <c r="J7" s="736" t="s">
        <v>4</v>
      </c>
      <c r="K7" s="736"/>
      <c r="L7" s="716" t="s">
        <v>5</v>
      </c>
      <c r="M7" s="717"/>
      <c r="N7" s="716" t="s">
        <v>6</v>
      </c>
      <c r="O7" s="717"/>
      <c r="P7" s="19">
        <f>G1</f>
        <v>106</v>
      </c>
      <c r="Q7" s="14" t="s">
        <v>86</v>
      </c>
      <c r="R7" s="139"/>
    </row>
    <row r="8" spans="1:21" ht="16.5">
      <c r="A8" s="711"/>
      <c r="B8" s="712"/>
      <c r="C8" s="712"/>
      <c r="D8" s="712"/>
      <c r="E8" s="712"/>
      <c r="F8" s="712"/>
      <c r="G8" s="713"/>
      <c r="H8" s="714" t="str">
        <f>D2</f>
        <v>06/07~06/13</v>
      </c>
      <c r="I8" s="715"/>
      <c r="J8" s="714" t="str">
        <f>D1</f>
        <v>05/31~06/06</v>
      </c>
      <c r="K8" s="715"/>
      <c r="L8" s="718"/>
      <c r="M8" s="719"/>
      <c r="N8" s="718"/>
      <c r="O8" s="719"/>
      <c r="P8" s="718" t="s">
        <v>85</v>
      </c>
      <c r="Q8" s="719"/>
      <c r="R8" s="140"/>
    </row>
    <row r="9" spans="1:21" ht="24" customHeight="1">
      <c r="A9" s="601" t="s">
        <v>7</v>
      </c>
      <c r="B9" s="601"/>
      <c r="C9" s="601"/>
      <c r="D9" s="601"/>
      <c r="E9" s="601"/>
      <c r="F9" s="601"/>
      <c r="G9" s="601"/>
      <c r="H9" s="631" t="str">
        <f>一般成交量!H8</f>
        <v/>
      </c>
      <c r="I9" s="631"/>
      <c r="J9" s="631" t="str">
        <f>一般成交量!P8</f>
        <v/>
      </c>
      <c r="K9" s="631"/>
      <c r="L9" s="631" t="e">
        <f>H9-J9</f>
        <v>#VALUE!</v>
      </c>
      <c r="M9" s="631"/>
      <c r="N9" s="707" t="e">
        <f>IF(J9&gt;0,L9/J9*100,"")</f>
        <v>#VALUE!</v>
      </c>
      <c r="O9" s="707"/>
      <c r="P9" s="631" t="str">
        <f>一般成交量!X8</f>
        <v/>
      </c>
      <c r="Q9" s="631"/>
      <c r="R9" s="11"/>
    </row>
    <row r="10" spans="1:21" ht="24" customHeight="1">
      <c r="A10" s="601" t="s">
        <v>8</v>
      </c>
      <c r="B10" s="601"/>
      <c r="C10" s="601"/>
      <c r="D10" s="601"/>
      <c r="E10" s="601"/>
      <c r="F10" s="601"/>
      <c r="G10" s="601"/>
      <c r="H10" s="690" t="e">
        <f>TX波動及振福!D8</f>
        <v>#DIV/0!</v>
      </c>
      <c r="I10" s="690"/>
      <c r="J10" s="690" t="e">
        <f>TX波動及振福!H8</f>
        <v>#DIV/0!</v>
      </c>
      <c r="K10" s="690"/>
      <c r="L10" s="733" t="e">
        <f>H10-J10</f>
        <v>#DIV/0!</v>
      </c>
      <c r="M10" s="733"/>
      <c r="N10" s="707" t="e">
        <f>IF(J10&gt;0,L10/J10*100,"")</f>
        <v>#DIV/0!</v>
      </c>
      <c r="O10" s="707"/>
      <c r="P10" s="690" t="e">
        <f>TX波動及振福!L8</f>
        <v>#DIV/0!</v>
      </c>
      <c r="Q10" s="690"/>
      <c r="R10" s="141"/>
    </row>
    <row r="11" spans="1:21" ht="24" customHeight="1">
      <c r="A11" s="601" t="s">
        <v>9</v>
      </c>
      <c r="B11" s="601"/>
      <c r="C11" s="601"/>
      <c r="D11" s="601"/>
      <c r="E11" s="601"/>
      <c r="F11" s="601"/>
      <c r="G11" s="601"/>
      <c r="H11" s="707" t="e">
        <f>TX波動及振福!E8</f>
        <v>#DIV/0!</v>
      </c>
      <c r="I11" s="707"/>
      <c r="J11" s="707" t="e">
        <f>TX波動及振福!I8</f>
        <v>#DIV/0!</v>
      </c>
      <c r="K11" s="707"/>
      <c r="L11" s="707" t="e">
        <f>H11-J11</f>
        <v>#DIV/0!</v>
      </c>
      <c r="M11" s="707"/>
      <c r="N11" s="707" t="e">
        <f>IF(J11&gt;0,L11/J11*100,"")</f>
        <v>#DIV/0!</v>
      </c>
      <c r="O11" s="707"/>
      <c r="P11" s="707" t="e">
        <f>TX波動及振福!M8</f>
        <v>#DIV/0!</v>
      </c>
      <c r="Q11" s="707"/>
      <c r="R11" s="142"/>
    </row>
    <row r="12" spans="1:21" ht="24" customHeight="1">
      <c r="A12" s="601" t="s">
        <v>10</v>
      </c>
      <c r="B12" s="601"/>
      <c r="C12" s="601"/>
      <c r="D12" s="601"/>
      <c r="E12" s="601"/>
      <c r="F12" s="601"/>
      <c r="G12" s="601"/>
      <c r="H12" s="690" t="e">
        <f>TX波動及振福!F8</f>
        <v>#DIV/0!</v>
      </c>
      <c r="I12" s="690"/>
      <c r="J12" s="690" t="e">
        <f>TX波動及振福!J8</f>
        <v>#DIV/0!</v>
      </c>
      <c r="K12" s="690"/>
      <c r="L12" s="733" t="e">
        <f>H12-J12</f>
        <v>#DIV/0!</v>
      </c>
      <c r="M12" s="733"/>
      <c r="N12" s="707" t="e">
        <f>IF(J12&gt;0,L12/J12*100,"")</f>
        <v>#DIV/0!</v>
      </c>
      <c r="O12" s="707"/>
      <c r="P12" s="690" t="e">
        <f>TX波動及振福!N8</f>
        <v>#DIV/0!</v>
      </c>
      <c r="Q12" s="690"/>
      <c r="R12" s="141"/>
    </row>
    <row r="13" spans="1:21" s="46" customFormat="1" ht="24" customHeight="1">
      <c r="A13" s="527"/>
      <c r="B13" s="527"/>
      <c r="C13" s="527"/>
      <c r="D13" s="527"/>
      <c r="E13" s="527"/>
      <c r="F13" s="527"/>
      <c r="G13" s="527"/>
      <c r="H13" s="528"/>
      <c r="I13" s="528"/>
      <c r="J13" s="528"/>
      <c r="K13" s="528"/>
      <c r="L13" s="529"/>
      <c r="M13" s="529"/>
      <c r="N13" s="530"/>
      <c r="O13" s="530"/>
      <c r="P13" s="528"/>
      <c r="Q13" s="528"/>
      <c r="R13" s="359"/>
      <c r="S13" s="357"/>
      <c r="T13" s="357"/>
      <c r="U13" s="358"/>
    </row>
    <row r="14" spans="1:21" ht="18.75">
      <c r="A14" s="676" t="s">
        <v>72</v>
      </c>
      <c r="B14" s="676"/>
      <c r="C14" s="676"/>
      <c r="D14" s="676"/>
      <c r="E14" s="676"/>
      <c r="F14" s="676"/>
      <c r="G14" s="676"/>
      <c r="H14" s="676"/>
      <c r="I14" s="676"/>
      <c r="J14" s="676"/>
      <c r="K14" s="676"/>
      <c r="L14" s="676"/>
      <c r="M14" s="676"/>
      <c r="N14" s="676"/>
      <c r="O14" s="676"/>
      <c r="P14" s="676"/>
      <c r="Q14" s="676"/>
      <c r="R14" s="138"/>
    </row>
    <row r="15" spans="1:21" ht="16.5">
      <c r="A15" s="703" t="s">
        <v>11</v>
      </c>
      <c r="B15" s="572" t="s">
        <v>12</v>
      </c>
      <c r="C15" s="572"/>
      <c r="D15" s="572"/>
      <c r="E15" s="572"/>
      <c r="F15" s="13" t="s">
        <v>83</v>
      </c>
      <c r="G15" s="705" t="str">
        <f>"("&amp;D2&amp;")"</f>
        <v>(06/07~06/13)</v>
      </c>
      <c r="H15" s="706"/>
      <c r="I15" s="13" t="s">
        <v>84</v>
      </c>
      <c r="J15" s="705" t="str">
        <f>"("&amp;D1&amp;")"</f>
        <v>(05/31~06/06)</v>
      </c>
      <c r="K15" s="706"/>
      <c r="L15" s="736" t="s">
        <v>15</v>
      </c>
      <c r="M15" s="736"/>
      <c r="N15" s="736"/>
      <c r="O15" s="736" t="s">
        <v>17</v>
      </c>
      <c r="P15" s="736"/>
      <c r="Q15" s="736"/>
      <c r="R15" s="140"/>
      <c r="T15" s="317" t="s">
        <v>305</v>
      </c>
    </row>
    <row r="16" spans="1:21" ht="16.5">
      <c r="A16" s="703"/>
      <c r="B16" s="572"/>
      <c r="C16" s="572"/>
      <c r="D16" s="572"/>
      <c r="E16" s="572"/>
      <c r="F16" s="732" t="s">
        <v>13</v>
      </c>
      <c r="G16" s="732"/>
      <c r="H16" s="732"/>
      <c r="I16" s="732" t="s">
        <v>14</v>
      </c>
      <c r="J16" s="732"/>
      <c r="K16" s="732"/>
      <c r="L16" s="751" t="s">
        <v>16</v>
      </c>
      <c r="M16" s="751"/>
      <c r="N16" s="751"/>
      <c r="O16" s="751" t="s">
        <v>18</v>
      </c>
      <c r="P16" s="751"/>
      <c r="Q16" s="751"/>
      <c r="R16" s="143"/>
      <c r="T16" s="2" t="s">
        <v>179</v>
      </c>
    </row>
    <row r="17" spans="1:20" ht="24" customHeight="1">
      <c r="A17" s="4">
        <v>1</v>
      </c>
      <c r="B17" s="601" t="s">
        <v>19</v>
      </c>
      <c r="C17" s="601"/>
      <c r="D17" s="601"/>
      <c r="E17" s="601"/>
      <c r="F17" s="731" t="e">
        <f>INDEX(一般成交量!$H:$H,T17,1)</f>
        <v>#N/A</v>
      </c>
      <c r="G17" s="731"/>
      <c r="H17" s="731"/>
      <c r="I17" s="731" t="e">
        <f>INDEX(一般成交量!$P:$P,T17,1)</f>
        <v>#N/A</v>
      </c>
      <c r="J17" s="731"/>
      <c r="K17" s="731"/>
      <c r="L17" s="744" t="e">
        <f t="shared" ref="L17:L55" si="0">F17-I17</f>
        <v>#N/A</v>
      </c>
      <c r="M17" s="744"/>
      <c r="N17" s="744"/>
      <c r="O17" s="672" t="e">
        <f t="shared" ref="O17:O22" si="1">IF(OR(L17=0,I17=0),"NA",L17/I17*100)</f>
        <v>#N/A</v>
      </c>
      <c r="P17" s="672"/>
      <c r="Q17" s="672"/>
      <c r="R17" s="144"/>
      <c r="S17" s="316" t="s">
        <v>265</v>
      </c>
      <c r="T17" s="316" t="e">
        <f>MATCH(S17, 一般成交量!$C$8:$C$118,0) +ROW(一般成交量!$C$8:$C$118)-1</f>
        <v>#N/A</v>
      </c>
    </row>
    <row r="18" spans="1:20" ht="24" customHeight="1">
      <c r="A18" s="4">
        <v>2</v>
      </c>
      <c r="B18" s="601" t="s">
        <v>20</v>
      </c>
      <c r="C18" s="601"/>
      <c r="D18" s="601"/>
      <c r="E18" s="601"/>
      <c r="F18" s="731" t="e">
        <f>INDEX(一般成交量!$H:$H,T18,1)</f>
        <v>#N/A</v>
      </c>
      <c r="G18" s="731"/>
      <c r="H18" s="731"/>
      <c r="I18" s="731" t="e">
        <f>INDEX(一般成交量!$P:$P,T18,1)</f>
        <v>#N/A</v>
      </c>
      <c r="J18" s="731"/>
      <c r="K18" s="731"/>
      <c r="L18" s="744" t="e">
        <f t="shared" si="0"/>
        <v>#N/A</v>
      </c>
      <c r="M18" s="744"/>
      <c r="N18" s="744"/>
      <c r="O18" s="672" t="e">
        <f t="shared" si="1"/>
        <v>#N/A</v>
      </c>
      <c r="P18" s="672"/>
      <c r="Q18" s="672"/>
      <c r="R18" s="144"/>
      <c r="S18" s="316" t="s">
        <v>266</v>
      </c>
      <c r="T18" s="316" t="e">
        <f>MATCH(S18, 一般成交量!$C$8:$C$118,0) +ROW(一般成交量!$C$8:$C$118)-1</f>
        <v>#N/A</v>
      </c>
    </row>
    <row r="19" spans="1:20" ht="24" customHeight="1">
      <c r="A19" s="4">
        <v>3</v>
      </c>
      <c r="B19" s="601" t="s">
        <v>21</v>
      </c>
      <c r="C19" s="601"/>
      <c r="D19" s="601"/>
      <c r="E19" s="601"/>
      <c r="F19" s="731" t="e">
        <f>INDEX(一般成交量!$H:$H,T19,1)</f>
        <v>#N/A</v>
      </c>
      <c r="G19" s="731"/>
      <c r="H19" s="731"/>
      <c r="I19" s="731" t="e">
        <f>INDEX(一般成交量!$P:$P,T19,1)</f>
        <v>#N/A</v>
      </c>
      <c r="J19" s="731"/>
      <c r="K19" s="731"/>
      <c r="L19" s="744" t="e">
        <f t="shared" si="0"/>
        <v>#N/A</v>
      </c>
      <c r="M19" s="744"/>
      <c r="N19" s="744"/>
      <c r="O19" s="672" t="e">
        <f t="shared" si="1"/>
        <v>#N/A</v>
      </c>
      <c r="P19" s="672"/>
      <c r="Q19" s="672"/>
      <c r="R19" s="144"/>
      <c r="S19" s="316" t="s">
        <v>267</v>
      </c>
      <c r="T19" s="316" t="e">
        <f>MATCH(S19, 一般成交量!$C$8:$C$118,0) +ROW(一般成交量!$C$8:$C$118)-1</f>
        <v>#N/A</v>
      </c>
    </row>
    <row r="20" spans="1:20" ht="24" customHeight="1">
      <c r="A20" s="4">
        <v>4</v>
      </c>
      <c r="B20" s="601" t="s">
        <v>22</v>
      </c>
      <c r="C20" s="601"/>
      <c r="D20" s="601"/>
      <c r="E20" s="601"/>
      <c r="F20" s="731" t="e">
        <f>INDEX(一般成交量!$H:$H,T20,1)</f>
        <v>#N/A</v>
      </c>
      <c r="G20" s="731"/>
      <c r="H20" s="731"/>
      <c r="I20" s="731" t="e">
        <f>INDEX(一般成交量!$P:$P,T20,1)</f>
        <v>#N/A</v>
      </c>
      <c r="J20" s="731"/>
      <c r="K20" s="731"/>
      <c r="L20" s="744" t="e">
        <f t="shared" si="0"/>
        <v>#N/A</v>
      </c>
      <c r="M20" s="744"/>
      <c r="N20" s="744"/>
      <c r="O20" s="672" t="e">
        <f t="shared" si="1"/>
        <v>#N/A</v>
      </c>
      <c r="P20" s="672"/>
      <c r="Q20" s="672"/>
      <c r="R20" s="144"/>
      <c r="S20" s="316" t="s">
        <v>268</v>
      </c>
      <c r="T20" s="316" t="e">
        <f>MATCH(S20, 一般成交量!$C$8:$C$118,0) +ROW(一般成交量!$C$8:$C$118)-1</f>
        <v>#N/A</v>
      </c>
    </row>
    <row r="21" spans="1:20" ht="24" customHeight="1">
      <c r="A21" s="4">
        <v>5</v>
      </c>
      <c r="B21" s="601" t="s">
        <v>23</v>
      </c>
      <c r="C21" s="601"/>
      <c r="D21" s="601"/>
      <c r="E21" s="601"/>
      <c r="F21" s="731" t="e">
        <f>INDEX(一般成交量!$H:$H,T21,1)</f>
        <v>#N/A</v>
      </c>
      <c r="G21" s="731"/>
      <c r="H21" s="731"/>
      <c r="I21" s="731" t="e">
        <f>INDEX(一般成交量!$P:$P,T21,1)</f>
        <v>#N/A</v>
      </c>
      <c r="J21" s="731"/>
      <c r="K21" s="731"/>
      <c r="L21" s="744" t="e">
        <f t="shared" si="0"/>
        <v>#N/A</v>
      </c>
      <c r="M21" s="744"/>
      <c r="N21" s="744"/>
      <c r="O21" s="672" t="e">
        <f t="shared" si="1"/>
        <v>#N/A</v>
      </c>
      <c r="P21" s="672"/>
      <c r="Q21" s="672"/>
      <c r="R21" s="144"/>
      <c r="S21" s="316" t="s">
        <v>269</v>
      </c>
      <c r="T21" s="316" t="e">
        <f>MATCH(S21, 一般成交量!$C$8:$C$118,0) +ROW(一般成交量!$C$8:$C$118)-1</f>
        <v>#N/A</v>
      </c>
    </row>
    <row r="22" spans="1:20" ht="24" customHeight="1">
      <c r="A22" s="4">
        <v>6</v>
      </c>
      <c r="B22" s="601" t="s">
        <v>24</v>
      </c>
      <c r="C22" s="601"/>
      <c r="D22" s="601"/>
      <c r="E22" s="601"/>
      <c r="F22" s="731" t="e">
        <f>INDEX(一般成交量!$H:$H,T22,1)</f>
        <v>#N/A</v>
      </c>
      <c r="G22" s="731"/>
      <c r="H22" s="731"/>
      <c r="I22" s="731" t="e">
        <f>INDEX(一般成交量!$P:$P,T22,1)</f>
        <v>#N/A</v>
      </c>
      <c r="J22" s="731"/>
      <c r="K22" s="731"/>
      <c r="L22" s="744" t="e">
        <f t="shared" si="0"/>
        <v>#N/A</v>
      </c>
      <c r="M22" s="744"/>
      <c r="N22" s="744"/>
      <c r="O22" s="672" t="e">
        <f t="shared" si="1"/>
        <v>#N/A</v>
      </c>
      <c r="P22" s="672"/>
      <c r="Q22" s="672"/>
      <c r="R22" s="144"/>
      <c r="S22" s="316" t="s">
        <v>270</v>
      </c>
      <c r="T22" s="316" t="e">
        <f>MATCH(S22, 一般成交量!$C$8:$C$118,0) +ROW(一般成交量!$C$8:$C$118)-1</f>
        <v>#N/A</v>
      </c>
    </row>
    <row r="23" spans="1:20" ht="24" customHeight="1">
      <c r="A23" s="4">
        <v>7</v>
      </c>
      <c r="B23" s="601" t="s">
        <v>25</v>
      </c>
      <c r="C23" s="601"/>
      <c r="D23" s="601"/>
      <c r="E23" s="601"/>
      <c r="F23" s="731" t="e">
        <f>INDEX(一般成交量!$H:$H,T23,1)</f>
        <v>#N/A</v>
      </c>
      <c r="G23" s="731"/>
      <c r="H23" s="731"/>
      <c r="I23" s="731" t="e">
        <f>INDEX(一般成交量!$P:$P,T23,1)</f>
        <v>#N/A</v>
      </c>
      <c r="J23" s="731"/>
      <c r="K23" s="731"/>
      <c r="L23" s="744" t="e">
        <f t="shared" si="0"/>
        <v>#N/A</v>
      </c>
      <c r="M23" s="744"/>
      <c r="N23" s="744"/>
      <c r="O23" s="672" t="e">
        <f t="shared" ref="O23:O55" si="2">IF(OR(L23=0,I23=0),"NA",L23/I23*100)</f>
        <v>#N/A</v>
      </c>
      <c r="P23" s="672"/>
      <c r="Q23" s="672"/>
      <c r="R23" s="144"/>
      <c r="S23" s="316" t="s">
        <v>271</v>
      </c>
      <c r="T23" s="316" t="e">
        <f>MATCH(S23, 一般成交量!$C$8:$C$118,0) +ROW(一般成交量!$C$8:$C$118)-1</f>
        <v>#N/A</v>
      </c>
    </row>
    <row r="24" spans="1:20" ht="24" customHeight="1">
      <c r="A24" s="4">
        <v>8</v>
      </c>
      <c r="B24" s="601" t="s">
        <v>26</v>
      </c>
      <c r="C24" s="601"/>
      <c r="D24" s="601"/>
      <c r="E24" s="601"/>
      <c r="F24" s="731" t="e">
        <f>INDEX(一般成交量!$H:$H,T24,1)</f>
        <v>#N/A</v>
      </c>
      <c r="G24" s="731"/>
      <c r="H24" s="731"/>
      <c r="I24" s="731" t="e">
        <f>INDEX(一般成交量!$P:$P,T24,1)</f>
        <v>#N/A</v>
      </c>
      <c r="J24" s="731"/>
      <c r="K24" s="731"/>
      <c r="L24" s="744" t="e">
        <f t="shared" si="0"/>
        <v>#N/A</v>
      </c>
      <c r="M24" s="744"/>
      <c r="N24" s="744"/>
      <c r="O24" s="672" t="e">
        <f t="shared" si="2"/>
        <v>#N/A</v>
      </c>
      <c r="P24" s="672"/>
      <c r="Q24" s="672"/>
      <c r="R24" s="144"/>
      <c r="S24" s="316" t="s">
        <v>272</v>
      </c>
      <c r="T24" s="316" t="e">
        <f>MATCH(S24, 一般成交量!$C$8:$C$118,0) +ROW(一般成交量!$C$8:$C$118)-1</f>
        <v>#N/A</v>
      </c>
    </row>
    <row r="25" spans="1:20" ht="24" customHeight="1">
      <c r="A25" s="4">
        <v>9</v>
      </c>
      <c r="B25" s="601" t="s">
        <v>27</v>
      </c>
      <c r="C25" s="601"/>
      <c r="D25" s="601"/>
      <c r="E25" s="601"/>
      <c r="F25" s="731" t="e">
        <f>INDEX(一般成交量!$H:$H,T25,1)</f>
        <v>#N/A</v>
      </c>
      <c r="G25" s="731"/>
      <c r="H25" s="731"/>
      <c r="I25" s="731" t="e">
        <f>INDEX(一般成交量!$P:$P,T25,1)</f>
        <v>#N/A</v>
      </c>
      <c r="J25" s="731"/>
      <c r="K25" s="731"/>
      <c r="L25" s="744" t="e">
        <f t="shared" si="0"/>
        <v>#N/A</v>
      </c>
      <c r="M25" s="744"/>
      <c r="N25" s="744"/>
      <c r="O25" s="672" t="e">
        <f t="shared" si="2"/>
        <v>#N/A</v>
      </c>
      <c r="P25" s="672"/>
      <c r="Q25" s="672"/>
      <c r="R25" s="144"/>
      <c r="S25" s="316" t="s">
        <v>273</v>
      </c>
      <c r="T25" s="316" t="e">
        <f>MATCH(S25, 一般成交量!$C$8:$C$118,0) +ROW(一般成交量!$C$8:$C$118)-1</f>
        <v>#N/A</v>
      </c>
    </row>
    <row r="26" spans="1:20" ht="24" customHeight="1">
      <c r="A26" s="23">
        <v>10</v>
      </c>
      <c r="B26" s="786" t="s">
        <v>109</v>
      </c>
      <c r="C26" s="601"/>
      <c r="D26" s="601"/>
      <c r="E26" s="601"/>
      <c r="F26" s="731" t="e">
        <f>INDEX(一般成交量!$H:$H,T26,1)</f>
        <v>#N/A</v>
      </c>
      <c r="G26" s="731"/>
      <c r="H26" s="731"/>
      <c r="I26" s="731" t="e">
        <f>INDEX(一般成交量!$P:$P,T26,1)</f>
        <v>#N/A</v>
      </c>
      <c r="J26" s="731"/>
      <c r="K26" s="731"/>
      <c r="L26" s="744" t="e">
        <f t="shared" si="0"/>
        <v>#N/A</v>
      </c>
      <c r="M26" s="744"/>
      <c r="N26" s="744"/>
      <c r="O26" s="672" t="e">
        <f t="shared" si="2"/>
        <v>#N/A</v>
      </c>
      <c r="P26" s="672"/>
      <c r="Q26" s="672"/>
      <c r="R26" s="144"/>
      <c r="S26" s="316" t="s">
        <v>274</v>
      </c>
      <c r="T26" s="316" t="e">
        <f>MATCH(S26, 一般成交量!$C$8:$C$118,0) +ROW(一般成交量!$C$8:$C$118)-1</f>
        <v>#N/A</v>
      </c>
    </row>
    <row r="27" spans="1:20" ht="24" customHeight="1">
      <c r="A27" s="23">
        <v>11</v>
      </c>
      <c r="B27" s="786" t="s">
        <v>110</v>
      </c>
      <c r="C27" s="601"/>
      <c r="D27" s="601"/>
      <c r="E27" s="601"/>
      <c r="F27" s="731" t="e">
        <f>INDEX(一般成交量!$H:$H,T27,1)</f>
        <v>#N/A</v>
      </c>
      <c r="G27" s="731"/>
      <c r="H27" s="731"/>
      <c r="I27" s="731" t="e">
        <f>INDEX(一般成交量!$P:$P,T27,1)</f>
        <v>#N/A</v>
      </c>
      <c r="J27" s="731"/>
      <c r="K27" s="731"/>
      <c r="L27" s="744" t="e">
        <f t="shared" si="0"/>
        <v>#N/A</v>
      </c>
      <c r="M27" s="744"/>
      <c r="N27" s="744"/>
      <c r="O27" s="672" t="e">
        <f t="shared" si="2"/>
        <v>#N/A</v>
      </c>
      <c r="P27" s="672"/>
      <c r="Q27" s="672"/>
      <c r="R27" s="144"/>
      <c r="S27" s="316" t="s">
        <v>275</v>
      </c>
      <c r="T27" s="316" t="e">
        <f>MATCH(S27, 一般成交量!$C$8:$C$118,0) +ROW(一般成交量!$C$8:$C$118)-1</f>
        <v>#N/A</v>
      </c>
    </row>
    <row r="28" spans="1:20" ht="24" customHeight="1">
      <c r="A28" s="23">
        <v>12</v>
      </c>
      <c r="B28" s="601" t="s">
        <v>108</v>
      </c>
      <c r="C28" s="601"/>
      <c r="D28" s="601"/>
      <c r="E28" s="601"/>
      <c r="F28" s="731" t="e">
        <f>INDEX(一般成交量!$H:$H,T28,1)</f>
        <v>#N/A</v>
      </c>
      <c r="G28" s="731"/>
      <c r="H28" s="731"/>
      <c r="I28" s="731" t="e">
        <f>INDEX(一般成交量!$P:$P,T28,1)</f>
        <v>#N/A</v>
      </c>
      <c r="J28" s="731"/>
      <c r="K28" s="731"/>
      <c r="L28" s="744" t="e">
        <f t="shared" si="0"/>
        <v>#N/A</v>
      </c>
      <c r="M28" s="744"/>
      <c r="N28" s="744"/>
      <c r="O28" s="672" t="e">
        <f t="shared" si="2"/>
        <v>#N/A</v>
      </c>
      <c r="P28" s="672"/>
      <c r="Q28" s="672"/>
      <c r="R28" s="144"/>
      <c r="S28" s="316" t="s">
        <v>276</v>
      </c>
      <c r="T28" s="316" t="e">
        <f>MATCH(S28, 一般成交量!$C$8:$C$118,0) +ROW(一般成交量!$C$8:$C$118)-1</f>
        <v>#N/A</v>
      </c>
    </row>
    <row r="29" spans="1:20" ht="24" customHeight="1">
      <c r="A29" s="23">
        <v>13</v>
      </c>
      <c r="B29" s="601" t="s">
        <v>28</v>
      </c>
      <c r="C29" s="601"/>
      <c r="D29" s="601"/>
      <c r="E29" s="601"/>
      <c r="F29" s="731" t="e">
        <f>INDEX(一般成交量!$H:$H,T29,1)</f>
        <v>#N/A</v>
      </c>
      <c r="G29" s="731"/>
      <c r="H29" s="731"/>
      <c r="I29" s="731" t="e">
        <f>INDEX(一般成交量!$P:$P,T29,1)</f>
        <v>#N/A</v>
      </c>
      <c r="J29" s="731"/>
      <c r="K29" s="731"/>
      <c r="L29" s="744" t="e">
        <f t="shared" si="0"/>
        <v>#N/A</v>
      </c>
      <c r="M29" s="744"/>
      <c r="N29" s="744"/>
      <c r="O29" s="672" t="e">
        <f t="shared" si="2"/>
        <v>#N/A</v>
      </c>
      <c r="P29" s="672"/>
      <c r="Q29" s="672"/>
      <c r="R29" s="144"/>
      <c r="S29" s="316" t="s">
        <v>277</v>
      </c>
      <c r="T29" s="316" t="e">
        <f>MATCH(S29, 一般成交量!$C$8:$C$118,0) +ROW(一般成交量!$C$8:$C$118)-1</f>
        <v>#N/A</v>
      </c>
    </row>
    <row r="30" spans="1:20" ht="24" customHeight="1">
      <c r="A30" s="23">
        <v>14</v>
      </c>
      <c r="B30" s="601" t="s">
        <v>29</v>
      </c>
      <c r="C30" s="601"/>
      <c r="D30" s="601"/>
      <c r="E30" s="601"/>
      <c r="F30" s="731" t="e">
        <f>INDEX(一般成交量!$H:$H,T30,1)</f>
        <v>#N/A</v>
      </c>
      <c r="G30" s="731"/>
      <c r="H30" s="731"/>
      <c r="I30" s="731" t="e">
        <f>INDEX(一般成交量!$P:$P,T30,1)</f>
        <v>#N/A</v>
      </c>
      <c r="J30" s="731"/>
      <c r="K30" s="731"/>
      <c r="L30" s="744" t="e">
        <f t="shared" si="0"/>
        <v>#N/A</v>
      </c>
      <c r="M30" s="744"/>
      <c r="N30" s="744"/>
      <c r="O30" s="672" t="e">
        <f t="shared" si="2"/>
        <v>#N/A</v>
      </c>
      <c r="P30" s="672"/>
      <c r="Q30" s="672"/>
      <c r="R30" s="144"/>
      <c r="S30" s="316" t="s">
        <v>278</v>
      </c>
      <c r="T30" s="316" t="e">
        <f>MATCH(S30, 一般成交量!$C$8:$C$118,0) +ROW(一般成交量!$C$8:$C$118)-1</f>
        <v>#N/A</v>
      </c>
    </row>
    <row r="31" spans="1:20" ht="24" customHeight="1">
      <c r="A31" s="23">
        <v>15</v>
      </c>
      <c r="B31" s="601" t="s">
        <v>30</v>
      </c>
      <c r="C31" s="601"/>
      <c r="D31" s="601"/>
      <c r="E31" s="601"/>
      <c r="F31" s="731" t="e">
        <f>INDEX(一般成交量!$H:$H,T31,1)</f>
        <v>#N/A</v>
      </c>
      <c r="G31" s="731"/>
      <c r="H31" s="731"/>
      <c r="I31" s="731" t="e">
        <f>INDEX(一般成交量!$P:$P,T31,1)</f>
        <v>#N/A</v>
      </c>
      <c r="J31" s="731"/>
      <c r="K31" s="731"/>
      <c r="L31" s="744" t="e">
        <f t="shared" si="0"/>
        <v>#N/A</v>
      </c>
      <c r="M31" s="744"/>
      <c r="N31" s="744"/>
      <c r="O31" s="672" t="e">
        <f t="shared" si="2"/>
        <v>#N/A</v>
      </c>
      <c r="P31" s="672"/>
      <c r="Q31" s="672"/>
      <c r="R31" s="144"/>
      <c r="S31" s="316" t="s">
        <v>279</v>
      </c>
      <c r="T31" s="316" t="e">
        <f>MATCH(S31, 一般成交量!$C$8:$C$118,0) +ROW(一般成交量!$C$8:$C$118)-1</f>
        <v>#N/A</v>
      </c>
    </row>
    <row r="32" spans="1:20" ht="24" customHeight="1">
      <c r="A32" s="23">
        <v>16</v>
      </c>
      <c r="B32" s="601" t="s">
        <v>31</v>
      </c>
      <c r="C32" s="601"/>
      <c r="D32" s="601"/>
      <c r="E32" s="601"/>
      <c r="F32" s="731" t="e">
        <f>INDEX(一般成交量!$H:$H,T32,1)</f>
        <v>#N/A</v>
      </c>
      <c r="G32" s="731"/>
      <c r="H32" s="731"/>
      <c r="I32" s="731" t="e">
        <f>INDEX(一般成交量!$P:$P,T32,1)</f>
        <v>#N/A</v>
      </c>
      <c r="J32" s="731"/>
      <c r="K32" s="731"/>
      <c r="L32" s="744" t="e">
        <f t="shared" si="0"/>
        <v>#N/A</v>
      </c>
      <c r="M32" s="744"/>
      <c r="N32" s="744"/>
      <c r="O32" s="672" t="e">
        <f t="shared" si="2"/>
        <v>#N/A</v>
      </c>
      <c r="P32" s="672"/>
      <c r="Q32" s="672"/>
      <c r="R32" s="144"/>
      <c r="S32" s="316" t="s">
        <v>280</v>
      </c>
      <c r="T32" s="316" t="e">
        <f>MATCH(S32, 一般成交量!$C$8:$C$118,0) +ROW(一般成交量!$C$8:$C$118)-1</f>
        <v>#N/A</v>
      </c>
    </row>
    <row r="33" spans="1:20" ht="24" customHeight="1">
      <c r="A33" s="23">
        <v>17</v>
      </c>
      <c r="B33" s="601" t="s">
        <v>32</v>
      </c>
      <c r="C33" s="601"/>
      <c r="D33" s="601"/>
      <c r="E33" s="601"/>
      <c r="F33" s="731" t="e">
        <f>INDEX(一般成交量!$H:$H,T33,1)</f>
        <v>#N/A</v>
      </c>
      <c r="G33" s="731"/>
      <c r="H33" s="731"/>
      <c r="I33" s="731" t="e">
        <f>INDEX(一般成交量!$P:$P,T33,1)</f>
        <v>#N/A</v>
      </c>
      <c r="J33" s="731"/>
      <c r="K33" s="731"/>
      <c r="L33" s="744" t="e">
        <f t="shared" si="0"/>
        <v>#N/A</v>
      </c>
      <c r="M33" s="744"/>
      <c r="N33" s="744"/>
      <c r="O33" s="672" t="e">
        <f t="shared" si="2"/>
        <v>#N/A</v>
      </c>
      <c r="P33" s="672"/>
      <c r="Q33" s="672"/>
      <c r="R33" s="144"/>
      <c r="S33" s="316" t="s">
        <v>281</v>
      </c>
      <c r="T33" s="316" t="e">
        <f>MATCH(S33, 一般成交量!$C$8:$C$118,0) +ROW(一般成交量!$C$8:$C$118)-1</f>
        <v>#N/A</v>
      </c>
    </row>
    <row r="34" spans="1:20" ht="24" customHeight="1">
      <c r="A34" s="23">
        <v>18</v>
      </c>
      <c r="B34" s="601" t="s">
        <v>33</v>
      </c>
      <c r="C34" s="601"/>
      <c r="D34" s="601"/>
      <c r="E34" s="601"/>
      <c r="F34" s="731" t="e">
        <f>INDEX(一般成交量!$H:$H,T34,1)</f>
        <v>#N/A</v>
      </c>
      <c r="G34" s="731"/>
      <c r="H34" s="731"/>
      <c r="I34" s="731" t="e">
        <f>INDEX(一般成交量!$P:$P,T34,1)</f>
        <v>#N/A</v>
      </c>
      <c r="J34" s="731"/>
      <c r="K34" s="731"/>
      <c r="L34" s="744" t="e">
        <f t="shared" si="0"/>
        <v>#N/A</v>
      </c>
      <c r="M34" s="744"/>
      <c r="N34" s="744"/>
      <c r="O34" s="672" t="e">
        <f t="shared" si="2"/>
        <v>#N/A</v>
      </c>
      <c r="P34" s="672"/>
      <c r="Q34" s="672"/>
      <c r="R34" s="144"/>
      <c r="S34" s="316" t="s">
        <v>282</v>
      </c>
      <c r="T34" s="316" t="e">
        <f>MATCH(S34, 一般成交量!$C$8:$C$118,0) +ROW(一般成交量!$C$8:$C$118)-1</f>
        <v>#N/A</v>
      </c>
    </row>
    <row r="35" spans="1:20" ht="24" customHeight="1">
      <c r="A35" s="23">
        <v>19</v>
      </c>
      <c r="B35" s="601" t="s">
        <v>34</v>
      </c>
      <c r="C35" s="601"/>
      <c r="D35" s="601"/>
      <c r="E35" s="601"/>
      <c r="F35" s="731" t="e">
        <f>INDEX(一般成交量!$H:$H,T35,1)</f>
        <v>#N/A</v>
      </c>
      <c r="G35" s="731"/>
      <c r="H35" s="731"/>
      <c r="I35" s="731" t="e">
        <f>INDEX(一般成交量!$P:$P,T35,1)</f>
        <v>#N/A</v>
      </c>
      <c r="J35" s="731"/>
      <c r="K35" s="731"/>
      <c r="L35" s="744" t="e">
        <f t="shared" si="0"/>
        <v>#N/A</v>
      </c>
      <c r="M35" s="744"/>
      <c r="N35" s="744"/>
      <c r="O35" s="672" t="e">
        <f t="shared" si="2"/>
        <v>#N/A</v>
      </c>
      <c r="P35" s="672"/>
      <c r="Q35" s="672"/>
      <c r="R35" s="144"/>
      <c r="S35" s="316" t="s">
        <v>283</v>
      </c>
      <c r="T35" s="316" t="e">
        <f>MATCH(S35, 一般成交量!$C$8:$C$118,0) +ROW(一般成交量!$C$8:$C$118)-1</f>
        <v>#N/A</v>
      </c>
    </row>
    <row r="36" spans="1:20" ht="24" customHeight="1">
      <c r="A36" s="23">
        <v>20</v>
      </c>
      <c r="B36" s="601" t="s">
        <v>35</v>
      </c>
      <c r="C36" s="601"/>
      <c r="D36" s="601"/>
      <c r="E36" s="601"/>
      <c r="F36" s="731" t="e">
        <f>INDEX(一般成交量!$H:$H,T36,1)</f>
        <v>#N/A</v>
      </c>
      <c r="G36" s="731"/>
      <c r="H36" s="731"/>
      <c r="I36" s="731" t="e">
        <f>INDEX(一般成交量!$P:$P,T36,1)</f>
        <v>#N/A</v>
      </c>
      <c r="J36" s="731"/>
      <c r="K36" s="731"/>
      <c r="L36" s="744" t="e">
        <f t="shared" si="0"/>
        <v>#N/A</v>
      </c>
      <c r="M36" s="744"/>
      <c r="N36" s="744"/>
      <c r="O36" s="672" t="e">
        <f t="shared" si="2"/>
        <v>#N/A</v>
      </c>
      <c r="P36" s="672"/>
      <c r="Q36" s="672"/>
      <c r="R36" s="144"/>
      <c r="S36" s="316" t="s">
        <v>284</v>
      </c>
      <c r="T36" s="316" t="e">
        <f>MATCH(S36, 一般成交量!$C$8:$C$118,0) +ROW(一般成交量!$C$8:$C$118)-1</f>
        <v>#N/A</v>
      </c>
    </row>
    <row r="37" spans="1:20" ht="24" customHeight="1">
      <c r="A37" s="500">
        <v>21</v>
      </c>
      <c r="B37" s="601" t="s">
        <v>392</v>
      </c>
      <c r="C37" s="601"/>
      <c r="D37" s="601"/>
      <c r="E37" s="601"/>
      <c r="F37" s="648" t="e">
        <f>INDEX(一般成交量!$H:$H,T37,1)</f>
        <v>#N/A</v>
      </c>
      <c r="G37" s="648"/>
      <c r="H37" s="648"/>
      <c r="I37" s="648" t="e">
        <f>INDEX(一般成交量!$P:$P,T37,1)</f>
        <v>#N/A</v>
      </c>
      <c r="J37" s="648"/>
      <c r="K37" s="648"/>
      <c r="L37" s="649" t="e">
        <f>F37-I37</f>
        <v>#N/A</v>
      </c>
      <c r="M37" s="649"/>
      <c r="N37" s="649"/>
      <c r="O37" s="599" t="e">
        <f>IF(OR(L37=0,I37=0),"NA",L37/I37*100)</f>
        <v>#N/A</v>
      </c>
      <c r="P37" s="599"/>
      <c r="Q37" s="599"/>
      <c r="R37" s="144"/>
      <c r="S37" s="357" t="s">
        <v>387</v>
      </c>
      <c r="T37" s="316" t="e">
        <f>MATCH(S37, 一般成交量!$C$8:$C$118,0) +ROW(一般成交量!$C$8:$C$118)-1</f>
        <v>#N/A</v>
      </c>
    </row>
    <row r="38" spans="1:20" ht="24" customHeight="1">
      <c r="A38" s="500">
        <v>22</v>
      </c>
      <c r="B38" s="601" t="s">
        <v>393</v>
      </c>
      <c r="C38" s="601"/>
      <c r="D38" s="601"/>
      <c r="E38" s="601"/>
      <c r="F38" s="648" t="e">
        <f>INDEX(一般成交量!$H:$H,T38,1)</f>
        <v>#N/A</v>
      </c>
      <c r="G38" s="648"/>
      <c r="H38" s="648"/>
      <c r="I38" s="648" t="e">
        <f>INDEX(一般成交量!$P:$P,T38,1)</f>
        <v>#N/A</v>
      </c>
      <c r="J38" s="648"/>
      <c r="K38" s="648"/>
      <c r="L38" s="649" t="e">
        <f>F38-I38</f>
        <v>#N/A</v>
      </c>
      <c r="M38" s="649"/>
      <c r="N38" s="649"/>
      <c r="O38" s="599" t="e">
        <f>IF(OR(L38=0,I38=0),"NA",L38/I38*100)</f>
        <v>#N/A</v>
      </c>
      <c r="P38" s="599"/>
      <c r="Q38" s="599"/>
      <c r="R38" s="144"/>
      <c r="S38" s="357" t="s">
        <v>389</v>
      </c>
      <c r="T38" s="316" t="e">
        <f>MATCH(S38, 一般成交量!$C$8:$C$118,0) +ROW(一般成交量!$C$8:$C$118)-1</f>
        <v>#N/A</v>
      </c>
    </row>
    <row r="39" spans="1:20" ht="24" hidden="1" customHeight="1">
      <c r="A39" s="500">
        <v>23</v>
      </c>
      <c r="B39" s="601" t="s">
        <v>416</v>
      </c>
      <c r="C39" s="601"/>
      <c r="D39" s="601"/>
      <c r="E39" s="601"/>
      <c r="F39" s="648" t="e">
        <f>INDEX(一般成交量!$H:$H,T39,1)</f>
        <v>#N/A</v>
      </c>
      <c r="G39" s="648"/>
      <c r="H39" s="648"/>
      <c r="I39" s="648" t="e">
        <f>INDEX(一般成交量!$P:$P,T39,1)</f>
        <v>#N/A</v>
      </c>
      <c r="J39" s="648"/>
      <c r="K39" s="648"/>
      <c r="L39" s="649" t="e">
        <f>F39-I39</f>
        <v>#N/A</v>
      </c>
      <c r="M39" s="649"/>
      <c r="N39" s="649"/>
      <c r="O39" s="599" t="e">
        <f>IF(OR(L39=0,I39=0),"NA",L39/I39*100)</f>
        <v>#N/A</v>
      </c>
      <c r="P39" s="599"/>
      <c r="Q39" s="599"/>
      <c r="R39" s="144"/>
      <c r="S39" s="357" t="s">
        <v>418</v>
      </c>
      <c r="T39" s="316" t="e">
        <f>MATCH(S39, 一般成交量!$C$8:$C$118,0) +ROW(一般成交量!$C$8:$C$118)-1</f>
        <v>#N/A</v>
      </c>
    </row>
    <row r="40" spans="1:20" ht="24" customHeight="1">
      <c r="A40" s="500">
        <v>24</v>
      </c>
      <c r="B40" s="601" t="s">
        <v>417</v>
      </c>
      <c r="C40" s="601"/>
      <c r="D40" s="601"/>
      <c r="E40" s="601"/>
      <c r="F40" s="648" t="e">
        <f>INDEX(一般成交量!$H:$H,T40,1)</f>
        <v>#N/A</v>
      </c>
      <c r="G40" s="648"/>
      <c r="H40" s="648"/>
      <c r="I40" s="648" t="e">
        <f>INDEX(一般成交量!$P:$P,T40,1)</f>
        <v>#N/A</v>
      </c>
      <c r="J40" s="648"/>
      <c r="K40" s="648"/>
      <c r="L40" s="649" t="e">
        <f>F40-I40</f>
        <v>#N/A</v>
      </c>
      <c r="M40" s="649"/>
      <c r="N40" s="649"/>
      <c r="O40" s="599" t="e">
        <f>IF(OR(L40=0,I40=0),"NA",L40/I40*100)</f>
        <v>#N/A</v>
      </c>
      <c r="P40" s="599"/>
      <c r="Q40" s="599"/>
      <c r="R40" s="144"/>
      <c r="S40" s="357" t="s">
        <v>419</v>
      </c>
      <c r="T40" s="316" t="e">
        <f>MATCH(S40, 一般成交量!$C$8:$C$118,0) +ROW(一般成交量!$C$8:$C$118)-1</f>
        <v>#N/A</v>
      </c>
    </row>
    <row r="41" spans="1:20" ht="24" customHeight="1">
      <c r="A41" s="725" t="s">
        <v>36</v>
      </c>
      <c r="B41" s="726"/>
      <c r="C41" s="726"/>
      <c r="D41" s="726"/>
      <c r="E41" s="727"/>
      <c r="F41" s="741" t="str">
        <f>INDEX(一般成交量!$H:$H,T41,1)</f>
        <v/>
      </c>
      <c r="G41" s="741"/>
      <c r="H41" s="741"/>
      <c r="I41" s="741" t="str">
        <f>INDEX(一般成交量!$P:$P,T41,1)</f>
        <v/>
      </c>
      <c r="J41" s="741"/>
      <c r="K41" s="741"/>
      <c r="L41" s="742" t="e">
        <f t="shared" si="0"/>
        <v>#VALUE!</v>
      </c>
      <c r="M41" s="742"/>
      <c r="N41" s="742"/>
      <c r="O41" s="743" t="e">
        <f t="shared" si="2"/>
        <v>#VALUE!</v>
      </c>
      <c r="P41" s="743"/>
      <c r="Q41" s="743"/>
      <c r="R41" s="145"/>
      <c r="S41" s="318" t="s">
        <v>285</v>
      </c>
      <c r="T41" s="316">
        <f>MATCH(S41, 一般成交量!$C$8:$C$118,0) +ROW(一般成交量!$C$8:$C$118)-1</f>
        <v>9</v>
      </c>
    </row>
    <row r="42" spans="1:20" ht="24" customHeight="1">
      <c r="A42" s="699">
        <v>1</v>
      </c>
      <c r="B42" s="601" t="s">
        <v>37</v>
      </c>
      <c r="C42" s="601"/>
      <c r="D42" s="601"/>
      <c r="E42" s="601"/>
      <c r="F42" s="731" t="e">
        <f>INDEX(一般成交量!$H:$H,T42,1)</f>
        <v>#N/A</v>
      </c>
      <c r="G42" s="731"/>
      <c r="H42" s="731"/>
      <c r="I42" s="731" t="e">
        <f>INDEX(一般成交量!$P:$P,T42,1)</f>
        <v>#N/A</v>
      </c>
      <c r="J42" s="731"/>
      <c r="K42" s="731"/>
      <c r="L42" s="744" t="e">
        <f t="shared" si="0"/>
        <v>#N/A</v>
      </c>
      <c r="M42" s="744"/>
      <c r="N42" s="744"/>
      <c r="O42" s="672" t="e">
        <f t="shared" si="2"/>
        <v>#N/A</v>
      </c>
      <c r="P42" s="672"/>
      <c r="Q42" s="672"/>
      <c r="R42" s="144"/>
      <c r="S42" s="316" t="s">
        <v>309</v>
      </c>
      <c r="T42" s="316" t="e">
        <f>MATCH(S42, 一般成交量!$C$8:$C$118,0) +ROW(一般成交量!$C$8:$C$118)-1</f>
        <v>#N/A</v>
      </c>
    </row>
    <row r="43" spans="1:20" ht="24" customHeight="1">
      <c r="A43" s="699"/>
      <c r="B43" s="601" t="s">
        <v>38</v>
      </c>
      <c r="C43" s="601"/>
      <c r="D43" s="601"/>
      <c r="E43" s="601"/>
      <c r="F43" s="731" t="e">
        <f>INDEX(一般成交量!$H:$H,T43,1)</f>
        <v>#N/A</v>
      </c>
      <c r="G43" s="731"/>
      <c r="H43" s="731"/>
      <c r="I43" s="731" t="e">
        <f>INDEX(一般成交量!$P:$P,T43,1)</f>
        <v>#N/A</v>
      </c>
      <c r="J43" s="731"/>
      <c r="K43" s="731"/>
      <c r="L43" s="744" t="e">
        <f t="shared" si="0"/>
        <v>#N/A</v>
      </c>
      <c r="M43" s="744"/>
      <c r="N43" s="744"/>
      <c r="O43" s="672" t="e">
        <f t="shared" si="2"/>
        <v>#N/A</v>
      </c>
      <c r="P43" s="672"/>
      <c r="Q43" s="672"/>
      <c r="R43" s="144"/>
      <c r="S43" s="316" t="s">
        <v>310</v>
      </c>
      <c r="T43" s="316" t="e">
        <f>MATCH(S43, 一般成交量!$C$8:$C$118,0) +ROW(一般成交量!$C$8:$C$118)-1</f>
        <v>#N/A</v>
      </c>
    </row>
    <row r="44" spans="1:20" ht="24" customHeight="1">
      <c r="A44" s="699"/>
      <c r="B44" s="601" t="s">
        <v>39</v>
      </c>
      <c r="C44" s="601"/>
      <c r="D44" s="601"/>
      <c r="E44" s="601"/>
      <c r="F44" s="731" t="e">
        <f>INDEX(一般成交量!$H:$H,T44,1)</f>
        <v>#N/A</v>
      </c>
      <c r="G44" s="731"/>
      <c r="H44" s="731"/>
      <c r="I44" s="731" t="e">
        <f>INDEX(一般成交量!$P:$P,T44,1)</f>
        <v>#N/A</v>
      </c>
      <c r="J44" s="731"/>
      <c r="K44" s="731"/>
      <c r="L44" s="744" t="e">
        <f t="shared" si="0"/>
        <v>#N/A</v>
      </c>
      <c r="M44" s="744"/>
      <c r="N44" s="744"/>
      <c r="O44" s="672" t="e">
        <f t="shared" si="2"/>
        <v>#N/A</v>
      </c>
      <c r="P44" s="672"/>
      <c r="Q44" s="672"/>
      <c r="R44" s="144"/>
      <c r="S44" s="316" t="s">
        <v>286</v>
      </c>
      <c r="T44" s="316" t="e">
        <f>MATCH(S44, 一般成交量!$C$8:$C$118,0) +ROW(一般成交量!$C$8:$C$118)-1</f>
        <v>#N/A</v>
      </c>
    </row>
    <row r="45" spans="1:20" ht="24" customHeight="1">
      <c r="A45" s="4">
        <v>2</v>
      </c>
      <c r="B45" s="601" t="s">
        <v>40</v>
      </c>
      <c r="C45" s="601"/>
      <c r="D45" s="601"/>
      <c r="E45" s="601"/>
      <c r="F45" s="731" t="e">
        <f>INDEX(一般成交量!$H:$H,T45,1)</f>
        <v>#N/A</v>
      </c>
      <c r="G45" s="731"/>
      <c r="H45" s="731"/>
      <c r="I45" s="731" t="e">
        <f>INDEX(一般成交量!$P:$P,T45,1)</f>
        <v>#N/A</v>
      </c>
      <c r="J45" s="731"/>
      <c r="K45" s="731"/>
      <c r="L45" s="744" t="e">
        <f t="shared" si="0"/>
        <v>#N/A</v>
      </c>
      <c r="M45" s="744"/>
      <c r="N45" s="744"/>
      <c r="O45" s="672" t="e">
        <f t="shared" si="2"/>
        <v>#N/A</v>
      </c>
      <c r="P45" s="672"/>
      <c r="Q45" s="672"/>
      <c r="R45" s="144"/>
      <c r="S45" s="316" t="s">
        <v>287</v>
      </c>
      <c r="T45" s="316" t="e">
        <f>MATCH(S45, 一般成交量!$C$8:$C$118,0) +ROW(一般成交量!$C$8:$C$118)-1</f>
        <v>#N/A</v>
      </c>
    </row>
    <row r="46" spans="1:20" ht="24" customHeight="1">
      <c r="A46" s="4">
        <v>3</v>
      </c>
      <c r="B46" s="601" t="s">
        <v>41</v>
      </c>
      <c r="C46" s="601"/>
      <c r="D46" s="601"/>
      <c r="E46" s="601"/>
      <c r="F46" s="731" t="e">
        <f>INDEX(一般成交量!$H:$H,T46,1)</f>
        <v>#N/A</v>
      </c>
      <c r="G46" s="731"/>
      <c r="H46" s="731"/>
      <c r="I46" s="731" t="e">
        <f>INDEX(一般成交量!$P:$P,T46,1)</f>
        <v>#N/A</v>
      </c>
      <c r="J46" s="731"/>
      <c r="K46" s="731"/>
      <c r="L46" s="744" t="e">
        <f t="shared" si="0"/>
        <v>#N/A</v>
      </c>
      <c r="M46" s="744"/>
      <c r="N46" s="744"/>
      <c r="O46" s="672" t="e">
        <f t="shared" si="2"/>
        <v>#N/A</v>
      </c>
      <c r="P46" s="672"/>
      <c r="Q46" s="672"/>
      <c r="R46" s="144"/>
      <c r="S46" s="316" t="s">
        <v>288</v>
      </c>
      <c r="T46" s="316" t="e">
        <f>MATCH(S46, 一般成交量!$C$8:$C$118,0) +ROW(一般成交量!$C$8:$C$118)-1</f>
        <v>#N/A</v>
      </c>
    </row>
    <row r="47" spans="1:20" ht="24" customHeight="1">
      <c r="A47" s="4">
        <v>4</v>
      </c>
      <c r="B47" s="601" t="s">
        <v>42</v>
      </c>
      <c r="C47" s="601"/>
      <c r="D47" s="601"/>
      <c r="E47" s="601"/>
      <c r="F47" s="731" t="e">
        <f>INDEX(一般成交量!$H:$H,T47,1)</f>
        <v>#N/A</v>
      </c>
      <c r="G47" s="731"/>
      <c r="H47" s="731"/>
      <c r="I47" s="731" t="e">
        <f>INDEX(一般成交量!$P:$P,T47,1)</f>
        <v>#N/A</v>
      </c>
      <c r="J47" s="731"/>
      <c r="K47" s="731"/>
      <c r="L47" s="744" t="e">
        <f t="shared" si="0"/>
        <v>#N/A</v>
      </c>
      <c r="M47" s="744"/>
      <c r="N47" s="744"/>
      <c r="O47" s="672" t="e">
        <f t="shared" si="2"/>
        <v>#N/A</v>
      </c>
      <c r="P47" s="672"/>
      <c r="Q47" s="672"/>
      <c r="R47" s="144"/>
      <c r="S47" s="316" t="s">
        <v>289</v>
      </c>
      <c r="T47" s="316" t="e">
        <f>MATCH(S47, 一般成交量!$C$8:$C$118,0) +ROW(一般成交量!$C$8:$C$118)-1</f>
        <v>#N/A</v>
      </c>
    </row>
    <row r="48" spans="1:20" ht="24" customHeight="1">
      <c r="A48" s="4">
        <v>5</v>
      </c>
      <c r="B48" s="601" t="s">
        <v>43</v>
      </c>
      <c r="C48" s="601"/>
      <c r="D48" s="601"/>
      <c r="E48" s="601"/>
      <c r="F48" s="731" t="e">
        <f>INDEX(一般成交量!$H:$H,T48,1)</f>
        <v>#N/A</v>
      </c>
      <c r="G48" s="731"/>
      <c r="H48" s="731"/>
      <c r="I48" s="731" t="e">
        <f>INDEX(一般成交量!$P:$P,T48,1)</f>
        <v>#N/A</v>
      </c>
      <c r="J48" s="731"/>
      <c r="K48" s="731"/>
      <c r="L48" s="744" t="e">
        <f t="shared" si="0"/>
        <v>#N/A</v>
      </c>
      <c r="M48" s="744"/>
      <c r="N48" s="744"/>
      <c r="O48" s="672" t="e">
        <f t="shared" si="2"/>
        <v>#N/A</v>
      </c>
      <c r="P48" s="672"/>
      <c r="Q48" s="672"/>
      <c r="R48" s="144"/>
      <c r="S48" s="316" t="s">
        <v>290</v>
      </c>
      <c r="T48" s="316" t="e">
        <f>MATCH(S48, 一般成交量!$C$8:$C$118,0) +ROW(一般成交量!$C$8:$C$118)-1</f>
        <v>#N/A</v>
      </c>
    </row>
    <row r="49" spans="1:23" ht="24" customHeight="1">
      <c r="A49" s="4">
        <v>6</v>
      </c>
      <c r="B49" s="601" t="s">
        <v>44</v>
      </c>
      <c r="C49" s="601"/>
      <c r="D49" s="601"/>
      <c r="E49" s="601"/>
      <c r="F49" s="731" t="e">
        <f>INDEX(一般成交量!$H:$H,T49,1)</f>
        <v>#N/A</v>
      </c>
      <c r="G49" s="731"/>
      <c r="H49" s="731"/>
      <c r="I49" s="731" t="e">
        <f>INDEX(一般成交量!$P:$P,T49,1)</f>
        <v>#N/A</v>
      </c>
      <c r="J49" s="731"/>
      <c r="K49" s="731"/>
      <c r="L49" s="744" t="e">
        <f t="shared" si="0"/>
        <v>#N/A</v>
      </c>
      <c r="M49" s="744"/>
      <c r="N49" s="744"/>
      <c r="O49" s="672" t="e">
        <f t="shared" si="2"/>
        <v>#N/A</v>
      </c>
      <c r="P49" s="672"/>
      <c r="Q49" s="672"/>
      <c r="R49" s="144"/>
      <c r="S49" s="316" t="s">
        <v>291</v>
      </c>
      <c r="T49" s="316" t="e">
        <f>MATCH(S49, 一般成交量!$C$8:$C$118,0) +ROW(一般成交量!$C$8:$C$118)-1</f>
        <v>#N/A</v>
      </c>
    </row>
    <row r="50" spans="1:23" ht="24" customHeight="1">
      <c r="A50" s="4">
        <v>7</v>
      </c>
      <c r="B50" s="601" t="s">
        <v>45</v>
      </c>
      <c r="C50" s="601"/>
      <c r="D50" s="601"/>
      <c r="E50" s="601"/>
      <c r="F50" s="731" t="e">
        <f>INDEX(一般成交量!$H:$H,T50,1)</f>
        <v>#N/A</v>
      </c>
      <c r="G50" s="731"/>
      <c r="H50" s="731"/>
      <c r="I50" s="731" t="e">
        <f>INDEX(一般成交量!$P:$P,T50,1)</f>
        <v>#N/A</v>
      </c>
      <c r="J50" s="731"/>
      <c r="K50" s="731"/>
      <c r="L50" s="744" t="e">
        <f t="shared" si="0"/>
        <v>#N/A</v>
      </c>
      <c r="M50" s="744"/>
      <c r="N50" s="744"/>
      <c r="O50" s="672" t="e">
        <f t="shared" si="2"/>
        <v>#N/A</v>
      </c>
      <c r="P50" s="672"/>
      <c r="Q50" s="672"/>
      <c r="R50" s="144"/>
      <c r="S50" s="316" t="s">
        <v>292</v>
      </c>
      <c r="T50" s="316" t="e">
        <f>MATCH(S50, 一般成交量!$C$8:$C$118,0) +ROW(一般成交量!$C$8:$C$118)-1</f>
        <v>#N/A</v>
      </c>
    </row>
    <row r="51" spans="1:23" ht="24" customHeight="1">
      <c r="A51" s="4">
        <v>8</v>
      </c>
      <c r="B51" s="601" t="s">
        <v>46</v>
      </c>
      <c r="C51" s="601"/>
      <c r="D51" s="601"/>
      <c r="E51" s="601"/>
      <c r="F51" s="731" t="e">
        <f>INDEX(一般成交量!$H:$H,T51,1)</f>
        <v>#N/A</v>
      </c>
      <c r="G51" s="731"/>
      <c r="H51" s="731"/>
      <c r="I51" s="731" t="e">
        <f>INDEX(一般成交量!$P:$P,T51,1)</f>
        <v>#N/A</v>
      </c>
      <c r="J51" s="731"/>
      <c r="K51" s="731"/>
      <c r="L51" s="744" t="e">
        <f t="shared" si="0"/>
        <v>#N/A</v>
      </c>
      <c r="M51" s="744"/>
      <c r="N51" s="744"/>
      <c r="O51" s="672" t="e">
        <f t="shared" si="2"/>
        <v>#N/A</v>
      </c>
      <c r="P51" s="672"/>
      <c r="Q51" s="672"/>
      <c r="R51" s="144"/>
      <c r="S51" s="316" t="s">
        <v>293</v>
      </c>
      <c r="T51" s="316" t="e">
        <f>MATCH(S51, 一般成交量!$C$8:$C$118,0) +ROW(一般成交量!$C$8:$C$118)-1</f>
        <v>#N/A</v>
      </c>
    </row>
    <row r="52" spans="1:23" ht="24" customHeight="1">
      <c r="A52" s="4">
        <v>9</v>
      </c>
      <c r="B52" s="601" t="s">
        <v>47</v>
      </c>
      <c r="C52" s="601"/>
      <c r="D52" s="601"/>
      <c r="E52" s="601"/>
      <c r="F52" s="731" t="e">
        <f>INDEX(一般成交量!$H:$H,T52,1)</f>
        <v>#N/A</v>
      </c>
      <c r="G52" s="731"/>
      <c r="H52" s="731"/>
      <c r="I52" s="731" t="e">
        <f>INDEX(一般成交量!$P:$P,T52,1)</f>
        <v>#N/A</v>
      </c>
      <c r="J52" s="731"/>
      <c r="K52" s="731"/>
      <c r="L52" s="744" t="e">
        <f t="shared" si="0"/>
        <v>#N/A</v>
      </c>
      <c r="M52" s="744"/>
      <c r="N52" s="744"/>
      <c r="O52" s="672" t="e">
        <f t="shared" si="2"/>
        <v>#N/A</v>
      </c>
      <c r="P52" s="672"/>
      <c r="Q52" s="672"/>
      <c r="R52" s="144"/>
      <c r="S52" s="316" t="s">
        <v>297</v>
      </c>
      <c r="T52" s="316" t="e">
        <f>MATCH(S52, 一般成交量!$C$8:$C$118,0) +ROW(一般成交量!$C$8:$C$118)-1</f>
        <v>#N/A</v>
      </c>
    </row>
    <row r="53" spans="1:23" ht="24" customHeight="1">
      <c r="A53" s="4">
        <v>10</v>
      </c>
      <c r="B53" s="601" t="s">
        <v>48</v>
      </c>
      <c r="C53" s="601"/>
      <c r="D53" s="601"/>
      <c r="E53" s="601"/>
      <c r="F53" s="731" t="e">
        <f>INDEX(一般成交量!$H:$H,T53,1)</f>
        <v>#N/A</v>
      </c>
      <c r="G53" s="731"/>
      <c r="H53" s="731"/>
      <c r="I53" s="731" t="e">
        <f>INDEX(一般成交量!$P:$P,T53,1)</f>
        <v>#N/A</v>
      </c>
      <c r="J53" s="731"/>
      <c r="K53" s="731"/>
      <c r="L53" s="752" t="e">
        <f t="shared" si="0"/>
        <v>#N/A</v>
      </c>
      <c r="M53" s="753"/>
      <c r="N53" s="754"/>
      <c r="O53" s="672" t="e">
        <f t="shared" si="2"/>
        <v>#N/A</v>
      </c>
      <c r="P53" s="672"/>
      <c r="Q53" s="672"/>
      <c r="R53" s="144"/>
      <c r="S53" s="316" t="s">
        <v>298</v>
      </c>
      <c r="T53" s="316" t="e">
        <f>MATCH(S53, 一般成交量!$C$8:$C$118,0) +ROW(一般成交量!$C$8:$C$118)-1</f>
        <v>#N/A</v>
      </c>
    </row>
    <row r="54" spans="1:23" ht="24" customHeight="1">
      <c r="A54" s="740" t="s">
        <v>49</v>
      </c>
      <c r="B54" s="740"/>
      <c r="C54" s="740"/>
      <c r="D54" s="740"/>
      <c r="E54" s="740"/>
      <c r="F54" s="741" t="str">
        <f>INDEX(一般成交量!$H:$H,T54,1)</f>
        <v/>
      </c>
      <c r="G54" s="741"/>
      <c r="H54" s="741"/>
      <c r="I54" s="741" t="str">
        <f>INDEX(一般成交量!$P:$P,T54,1)</f>
        <v/>
      </c>
      <c r="J54" s="741"/>
      <c r="K54" s="741"/>
      <c r="L54" s="742" t="e">
        <f t="shared" si="0"/>
        <v>#VALUE!</v>
      </c>
      <c r="M54" s="742"/>
      <c r="N54" s="742"/>
      <c r="O54" s="743" t="e">
        <f t="shared" si="2"/>
        <v>#VALUE!</v>
      </c>
      <c r="P54" s="743"/>
      <c r="Q54" s="743"/>
      <c r="R54" s="145"/>
      <c r="S54" s="318" t="s">
        <v>294</v>
      </c>
      <c r="T54" s="316">
        <f>MATCH(S54, 一般成交量!$C$8:$C$118,0) +ROW(一般成交量!$C$8:$C$118)-1</f>
        <v>10</v>
      </c>
    </row>
    <row r="55" spans="1:23" ht="24" customHeight="1">
      <c r="A55" s="745" t="s">
        <v>50</v>
      </c>
      <c r="B55" s="746"/>
      <c r="C55" s="746"/>
      <c r="D55" s="746"/>
      <c r="E55" s="747"/>
      <c r="F55" s="741" t="str">
        <f>INDEX(一般成交量!$H:$H,T55,1)</f>
        <v/>
      </c>
      <c r="G55" s="741"/>
      <c r="H55" s="741"/>
      <c r="I55" s="741" t="str">
        <f>INDEX(一般成交量!$P:$P,T55,1)</f>
        <v/>
      </c>
      <c r="J55" s="741"/>
      <c r="K55" s="741"/>
      <c r="L55" s="742" t="e">
        <f t="shared" si="0"/>
        <v>#VALUE!</v>
      </c>
      <c r="M55" s="742"/>
      <c r="N55" s="742"/>
      <c r="O55" s="743" t="e">
        <f t="shared" si="2"/>
        <v>#VALUE!</v>
      </c>
      <c r="P55" s="743"/>
      <c r="Q55" s="743"/>
      <c r="R55" s="145"/>
      <c r="S55" s="318" t="s">
        <v>295</v>
      </c>
      <c r="T55" s="316">
        <f>MATCH(S55, 一般成交量!$C$8:$C$118,0) +ROW(一般成交量!$C$8:$C$118)-1</f>
        <v>8</v>
      </c>
    </row>
    <row r="56" spans="1:23" s="46" customFormat="1" ht="24" customHeight="1">
      <c r="A56" s="352"/>
      <c r="B56" s="352"/>
      <c r="C56" s="352"/>
      <c r="D56" s="352"/>
      <c r="E56" s="352"/>
      <c r="F56" s="353"/>
      <c r="G56" s="353"/>
      <c r="H56" s="353"/>
      <c r="I56" s="353"/>
      <c r="J56" s="353"/>
      <c r="K56" s="353"/>
      <c r="L56" s="354"/>
      <c r="M56" s="354"/>
      <c r="N56" s="354"/>
      <c r="O56" s="355"/>
      <c r="P56" s="355"/>
      <c r="Q56" s="355"/>
      <c r="R56" s="355"/>
      <c r="S56" s="356"/>
      <c r="T56" s="357"/>
      <c r="U56" s="358"/>
    </row>
    <row r="57" spans="1:23" ht="27.95" customHeight="1">
      <c r="A57" s="5" t="s">
        <v>51</v>
      </c>
    </row>
    <row r="58" spans="1:23" ht="22.5" customHeight="1">
      <c r="A58" s="572" t="s">
        <v>52</v>
      </c>
      <c r="B58" s="572"/>
      <c r="C58" s="572"/>
      <c r="D58" s="572"/>
      <c r="E58" s="572"/>
      <c r="F58" s="572" t="s">
        <v>53</v>
      </c>
      <c r="G58" s="572"/>
      <c r="H58" s="572"/>
      <c r="I58" s="572"/>
      <c r="J58" s="572"/>
      <c r="K58" s="758"/>
      <c r="L58" s="757" t="s">
        <v>54</v>
      </c>
      <c r="M58" s="572"/>
      <c r="N58" s="572"/>
      <c r="O58" s="572"/>
      <c r="P58" s="572"/>
      <c r="Q58" s="572"/>
      <c r="R58" s="140"/>
      <c r="S58" s="7"/>
      <c r="T58" s="7"/>
      <c r="U58" s="226"/>
      <c r="V58" s="3"/>
      <c r="W58" s="3"/>
    </row>
    <row r="59" spans="1:23" ht="60.75" customHeight="1">
      <c r="A59" s="572"/>
      <c r="B59" s="572"/>
      <c r="C59" s="572"/>
      <c r="D59" s="572"/>
      <c r="E59" s="572"/>
      <c r="F59" s="574" t="s">
        <v>73</v>
      </c>
      <c r="G59" s="574"/>
      <c r="H59" s="576" t="s">
        <v>74</v>
      </c>
      <c r="I59" s="576"/>
      <c r="J59" s="576" t="s">
        <v>75</v>
      </c>
      <c r="K59" s="577"/>
      <c r="L59" s="750" t="s">
        <v>73</v>
      </c>
      <c r="M59" s="574"/>
      <c r="N59" s="576" t="s">
        <v>76</v>
      </c>
      <c r="O59" s="576"/>
      <c r="P59" s="576" t="s">
        <v>75</v>
      </c>
      <c r="Q59" s="576"/>
      <c r="R59" s="146"/>
      <c r="S59" s="7"/>
      <c r="T59" s="7"/>
      <c r="U59" s="226"/>
      <c r="V59" s="3"/>
      <c r="W59" s="3"/>
    </row>
    <row r="60" spans="1:23" ht="24" customHeight="1">
      <c r="A60" s="724">
        <f>ETF成交量!C11</f>
        <v>0</v>
      </c>
      <c r="B60" s="724"/>
      <c r="C60" s="724"/>
      <c r="D60" s="724"/>
      <c r="E60" s="724"/>
      <c r="F60" s="632" t="str">
        <f>ETF成交量!I11</f>
        <v/>
      </c>
      <c r="G60" s="756"/>
      <c r="H60" s="632" t="str">
        <f>ETF成交量!J11</f>
        <v/>
      </c>
      <c r="I60" s="756"/>
      <c r="J60" s="748" t="str">
        <f>ETF成交量!L11</f>
        <v>-</v>
      </c>
      <c r="K60" s="749"/>
      <c r="L60" s="759" t="str">
        <f>ETF成交量!P11</f>
        <v/>
      </c>
      <c r="M60" s="756"/>
      <c r="N60" s="632" t="str">
        <f>ETF成交量!Q11</f>
        <v/>
      </c>
      <c r="O60" s="756"/>
      <c r="P60" s="748" t="str">
        <f>ETF成交量!S11</f>
        <v>-</v>
      </c>
      <c r="Q60" s="755"/>
      <c r="R60" s="147"/>
      <c r="S60" s="7"/>
      <c r="T60" s="7"/>
      <c r="U60" s="226"/>
      <c r="V60" s="3"/>
      <c r="W60" s="3"/>
    </row>
    <row r="61" spans="1:23" ht="24" customHeight="1">
      <c r="A61" s="724">
        <f>ETF成交量!C12</f>
        <v>0</v>
      </c>
      <c r="B61" s="724"/>
      <c r="C61" s="724"/>
      <c r="D61" s="724"/>
      <c r="E61" s="724"/>
      <c r="F61" s="632" t="str">
        <f>ETF成交量!I12</f>
        <v/>
      </c>
      <c r="G61" s="756"/>
      <c r="H61" s="632" t="str">
        <f>ETF成交量!J12</f>
        <v/>
      </c>
      <c r="I61" s="756"/>
      <c r="J61" s="748" t="str">
        <f>ETF成交量!L12</f>
        <v>-</v>
      </c>
      <c r="K61" s="749"/>
      <c r="L61" s="759" t="str">
        <f>ETF成交量!P12</f>
        <v/>
      </c>
      <c r="M61" s="756"/>
      <c r="N61" s="632" t="str">
        <f>ETF成交量!Q12</f>
        <v/>
      </c>
      <c r="O61" s="756"/>
      <c r="P61" s="748" t="str">
        <f>ETF成交量!S12</f>
        <v>-</v>
      </c>
      <c r="Q61" s="755"/>
      <c r="R61" s="147"/>
      <c r="S61" s="7"/>
      <c r="T61" s="7"/>
      <c r="U61" s="226"/>
      <c r="V61" s="3"/>
      <c r="W61" s="3"/>
    </row>
    <row r="62" spans="1:23" ht="24" customHeight="1">
      <c r="A62" s="724">
        <f>ETF成交量!C13</f>
        <v>0</v>
      </c>
      <c r="B62" s="724"/>
      <c r="C62" s="724"/>
      <c r="D62" s="724"/>
      <c r="E62" s="724"/>
      <c r="F62" s="632" t="str">
        <f>ETF成交量!I13</f>
        <v/>
      </c>
      <c r="G62" s="756"/>
      <c r="H62" s="632" t="str">
        <f>ETF成交量!J13</f>
        <v/>
      </c>
      <c r="I62" s="756"/>
      <c r="J62" s="748" t="str">
        <f>ETF成交量!L13</f>
        <v>-</v>
      </c>
      <c r="K62" s="749"/>
      <c r="L62" s="759" t="str">
        <f>ETF成交量!P13</f>
        <v/>
      </c>
      <c r="M62" s="756"/>
      <c r="N62" s="632" t="str">
        <f>ETF成交量!Q13</f>
        <v/>
      </c>
      <c r="O62" s="756"/>
      <c r="P62" s="748" t="str">
        <f>ETF成交量!S13</f>
        <v>-</v>
      </c>
      <c r="Q62" s="755"/>
      <c r="R62" s="147"/>
      <c r="S62" s="7"/>
      <c r="T62" s="7"/>
      <c r="U62" s="226"/>
      <c r="V62" s="3"/>
      <c r="W62" s="3"/>
    </row>
    <row r="63" spans="1:23" ht="24" customHeight="1">
      <c r="A63" s="724">
        <f>ETF成交量!C14</f>
        <v>0</v>
      </c>
      <c r="B63" s="724"/>
      <c r="C63" s="724"/>
      <c r="D63" s="724"/>
      <c r="E63" s="724"/>
      <c r="F63" s="632" t="str">
        <f>ETF成交量!I14</f>
        <v/>
      </c>
      <c r="G63" s="756"/>
      <c r="H63" s="632" t="str">
        <f>ETF成交量!J14</f>
        <v/>
      </c>
      <c r="I63" s="756"/>
      <c r="J63" s="748" t="str">
        <f>ETF成交量!L14</f>
        <v>-</v>
      </c>
      <c r="K63" s="749"/>
      <c r="L63" s="759" t="str">
        <f>ETF成交量!P14</f>
        <v/>
      </c>
      <c r="M63" s="756"/>
      <c r="N63" s="632" t="str">
        <f>ETF成交量!Q14</f>
        <v/>
      </c>
      <c r="O63" s="756"/>
      <c r="P63" s="748" t="str">
        <f>ETF成交量!S14</f>
        <v>-</v>
      </c>
      <c r="Q63" s="755"/>
      <c r="R63" s="147"/>
      <c r="S63" s="7"/>
      <c r="T63" s="7"/>
      <c r="U63" s="226"/>
      <c r="V63" s="3"/>
      <c r="W63" s="3"/>
    </row>
    <row r="64" spans="1:23" ht="24" customHeight="1">
      <c r="A64" s="724">
        <f>ETF成交量!C15</f>
        <v>0</v>
      </c>
      <c r="B64" s="724"/>
      <c r="C64" s="724"/>
      <c r="D64" s="724"/>
      <c r="E64" s="724"/>
      <c r="F64" s="632" t="str">
        <f>ETF成交量!I15</f>
        <v/>
      </c>
      <c r="G64" s="756"/>
      <c r="H64" s="632" t="str">
        <f>ETF成交量!J15</f>
        <v/>
      </c>
      <c r="I64" s="756"/>
      <c r="J64" s="748" t="str">
        <f>ETF成交量!L15</f>
        <v>-</v>
      </c>
      <c r="K64" s="749"/>
      <c r="L64" s="759" t="str">
        <f>ETF成交量!P15</f>
        <v/>
      </c>
      <c r="M64" s="756"/>
      <c r="N64" s="632" t="str">
        <f>ETF成交量!Q15</f>
        <v/>
      </c>
      <c r="O64" s="756"/>
      <c r="P64" s="748" t="str">
        <f>ETF成交量!S15</f>
        <v>-</v>
      </c>
      <c r="Q64" s="755"/>
      <c r="R64" s="147"/>
      <c r="S64" s="7"/>
      <c r="T64" s="7"/>
      <c r="U64" s="226"/>
      <c r="V64" s="3"/>
      <c r="W64" s="3"/>
    </row>
    <row r="65" spans="1:25" ht="24" customHeight="1">
      <c r="A65" s="724">
        <f>ETF成交量!C16</f>
        <v>0</v>
      </c>
      <c r="B65" s="724"/>
      <c r="C65" s="724"/>
      <c r="D65" s="724"/>
      <c r="E65" s="724"/>
      <c r="F65" s="632" t="str">
        <f>ETF成交量!I16</f>
        <v/>
      </c>
      <c r="G65" s="756"/>
      <c r="H65" s="632" t="str">
        <f>ETF成交量!J16</f>
        <v/>
      </c>
      <c r="I65" s="756"/>
      <c r="J65" s="748" t="str">
        <f>ETF成交量!L16</f>
        <v>-</v>
      </c>
      <c r="K65" s="749"/>
      <c r="L65" s="759" t="str">
        <f>ETF成交量!P16</f>
        <v/>
      </c>
      <c r="M65" s="756"/>
      <c r="N65" s="632" t="str">
        <f>ETF成交量!Q16</f>
        <v/>
      </c>
      <c r="O65" s="756"/>
      <c r="P65" s="748" t="str">
        <f>ETF成交量!S16</f>
        <v>-</v>
      </c>
      <c r="Q65" s="755"/>
      <c r="R65" s="147"/>
      <c r="S65" s="7"/>
      <c r="T65" s="7"/>
      <c r="U65" s="226"/>
      <c r="V65" s="3"/>
      <c r="W65" s="3"/>
    </row>
    <row r="66" spans="1:25" ht="24" customHeight="1">
      <c r="A66" s="724">
        <f>ETF成交量!C17</f>
        <v>0</v>
      </c>
      <c r="B66" s="724"/>
      <c r="C66" s="724"/>
      <c r="D66" s="724"/>
      <c r="E66" s="724"/>
      <c r="F66" s="632" t="str">
        <f>ETF成交量!I17</f>
        <v/>
      </c>
      <c r="G66" s="756"/>
      <c r="H66" s="632" t="str">
        <f>ETF成交量!J17</f>
        <v/>
      </c>
      <c r="I66" s="756"/>
      <c r="J66" s="748" t="str">
        <f>ETF成交量!L17</f>
        <v>-</v>
      </c>
      <c r="K66" s="749"/>
      <c r="L66" s="759" t="str">
        <f>ETF成交量!P17</f>
        <v/>
      </c>
      <c r="M66" s="756"/>
      <c r="N66" s="632" t="str">
        <f>ETF成交量!Q17</f>
        <v/>
      </c>
      <c r="O66" s="756"/>
      <c r="P66" s="748" t="str">
        <f>ETF成交量!S17</f>
        <v>-</v>
      </c>
      <c r="Q66" s="755"/>
      <c r="R66" s="147"/>
      <c r="S66" s="7"/>
      <c r="T66" s="7"/>
      <c r="U66" s="226"/>
      <c r="V66" s="3"/>
      <c r="W66" s="3"/>
    </row>
    <row r="67" spans="1:25" ht="24" customHeight="1" thickBot="1">
      <c r="A67" s="724">
        <f>ETF成交量!C18</f>
        <v>0</v>
      </c>
      <c r="B67" s="724"/>
      <c r="C67" s="724"/>
      <c r="D67" s="724"/>
      <c r="E67" s="724"/>
      <c r="F67" s="632" t="str">
        <f>ETF成交量!I18</f>
        <v/>
      </c>
      <c r="G67" s="756"/>
      <c r="H67" s="632" t="str">
        <f>ETF成交量!J18</f>
        <v/>
      </c>
      <c r="I67" s="756"/>
      <c r="J67" s="748" t="str">
        <f>ETF成交量!L18</f>
        <v>-</v>
      </c>
      <c r="K67" s="749"/>
      <c r="L67" s="759" t="str">
        <f>ETF成交量!P18</f>
        <v/>
      </c>
      <c r="M67" s="756"/>
      <c r="N67" s="632" t="str">
        <f>ETF成交量!Q18</f>
        <v/>
      </c>
      <c r="O67" s="756"/>
      <c r="P67" s="748" t="str">
        <f>ETF成交量!S18</f>
        <v>-</v>
      </c>
      <c r="Q67" s="755"/>
      <c r="R67" s="147"/>
      <c r="S67" s="7"/>
      <c r="T67" s="7"/>
      <c r="U67" s="226"/>
      <c r="V67" s="17"/>
      <c r="W67" s="17"/>
    </row>
    <row r="68" spans="1:25" ht="24" customHeight="1" thickTop="1">
      <c r="A68" s="628" t="s">
        <v>115</v>
      </c>
      <c r="B68" s="629"/>
      <c r="C68" s="629"/>
      <c r="D68" s="629"/>
      <c r="E68" s="630"/>
      <c r="F68" s="762" t="str">
        <f>ETF成交量!I8</f>
        <v/>
      </c>
      <c r="G68" s="763"/>
      <c r="H68" s="762" t="str">
        <f>ETF成交量!J8</f>
        <v/>
      </c>
      <c r="I68" s="763"/>
      <c r="J68" s="760" t="str">
        <f>ETF成交量!L8</f>
        <v/>
      </c>
      <c r="K68" s="761"/>
      <c r="L68" s="767" t="str">
        <f>ETF成交量!P8</f>
        <v/>
      </c>
      <c r="M68" s="763"/>
      <c r="N68" s="762" t="str">
        <f>ETF成交量!Q8</f>
        <v/>
      </c>
      <c r="O68" s="763"/>
      <c r="P68" s="760" t="str">
        <f>ETF成交量!S8</f>
        <v/>
      </c>
      <c r="Q68" s="768"/>
      <c r="R68" s="147"/>
      <c r="S68" s="7"/>
      <c r="T68" s="7"/>
      <c r="U68" s="226"/>
      <c r="V68" s="3"/>
      <c r="W68" s="3"/>
    </row>
    <row r="69" spans="1:25" ht="24" customHeight="1">
      <c r="A69" s="564" t="s">
        <v>116</v>
      </c>
      <c r="B69" s="565"/>
      <c r="C69" s="565"/>
      <c r="D69" s="565"/>
      <c r="E69" s="566"/>
      <c r="F69" s="632" t="str">
        <f>ETF成交量!W8</f>
        <v/>
      </c>
      <c r="G69" s="756"/>
      <c r="H69" s="632" t="str">
        <f>ETF成交量!X8</f>
        <v/>
      </c>
      <c r="I69" s="756"/>
      <c r="J69" s="748" t="str">
        <f>ETF成交量!Z8</f>
        <v/>
      </c>
      <c r="K69" s="749"/>
      <c r="L69" s="759" t="str">
        <f>ETF成交量!AD8</f>
        <v/>
      </c>
      <c r="M69" s="756"/>
      <c r="N69" s="632" t="str">
        <f>ETF成交量!AE8</f>
        <v/>
      </c>
      <c r="O69" s="756"/>
      <c r="P69" s="748" t="str">
        <f>ETF成交量!AG8</f>
        <v/>
      </c>
      <c r="Q69" s="755"/>
      <c r="R69" s="147"/>
      <c r="S69" s="7"/>
      <c r="T69" s="7"/>
      <c r="U69" s="324" t="s">
        <v>311</v>
      </c>
      <c r="V69" s="3"/>
      <c r="W69" s="3"/>
    </row>
    <row r="70" spans="1:25" ht="16.5" customHeight="1">
      <c r="A70" s="700" t="e">
        <f>"註1：本週"&amp;S70&amp;"期貨交易人結構：自然人占" &amp; TEXT(INDEX(交易人結構!$C:$G,U70,1),IF(MOD(INDEX(交易人結構!$C:$G,U70,1),1) = 0,"#0","#0.#"))&amp;"%、造市者占" &amp; TEXT(INDEX(交易人結構!$C:$G,U70,2),IF(MOD(INDEX(交易人結構!$C:$G,U70,2),1) = 0,"#0","#0.#"))&amp;"%、外資占" &amp; TEXT(INDEX(交易人結構!$C:$G,U70,3),IF(MOD(INDEX(交易人結構!$C:$G,U70,3),1) = 0,"#0","#0.#"))&amp;"%、自營商占" &amp; TEXT(INDEX(交易人結構!$C:$G,U70,4),IF(MOD(INDEX(交易人結構!$C:$G,U70,4),1) = 0,"#0","#0.#"))&amp;"%、其他法人占" &amp; TEXT(INDEX(交易人結構!$C:$G,U70,5),IF(MOD(INDEX(交易人結構!$C:$G,U70,5),1) = 0,"#0","#0.#"))&amp;"%"</f>
        <v>#N/A</v>
      </c>
      <c r="B70" s="700"/>
      <c r="C70" s="700"/>
      <c r="D70" s="700"/>
      <c r="E70" s="700"/>
      <c r="F70" s="700"/>
      <c r="G70" s="700"/>
      <c r="H70" s="700"/>
      <c r="I70" s="700"/>
      <c r="J70" s="700"/>
      <c r="K70" s="700"/>
      <c r="L70" s="700"/>
      <c r="M70" s="700"/>
      <c r="N70" s="700"/>
      <c r="O70" s="700"/>
      <c r="P70" s="700"/>
      <c r="Q70" s="700"/>
      <c r="R70" s="148"/>
      <c r="S70" s="316" t="s">
        <v>280</v>
      </c>
      <c r="U70" s="224" t="e">
        <f>MATCH(S70, 交易人結構!$B$16:$B$115,0) +ROW(交易人結構!$B$16:$C$115)-1</f>
        <v>#N/A</v>
      </c>
    </row>
    <row r="71" spans="1:25" ht="16.5" customHeight="1">
      <c r="A71" s="700" t="e">
        <f>"註2：本週"&amp;S71&amp;"期貨交易人結構：自然人占" &amp; TEXT(INDEX(交易人結構!$C:$G,U71,1),IF(MOD(INDEX(交易人結構!$C:$G,U71,1),1) = 0,"#0","#0.#"))&amp;"%、造市者占" &amp; TEXT(INDEX(交易人結構!$C:$G,U71,2),IF(MOD(INDEX(交易人結構!$C:$G,U71,2),1) = 0,"#0","#0.#"))&amp;"%、外資占" &amp; TEXT(INDEX(交易人結構!$C:$G,U71,3),IF(MOD(INDEX(交易人結構!$C:$G,U71,3),1) = 0,"#0","#0.#"))&amp;"%、自營商占" &amp; TEXT(INDEX(交易人結構!$C:$G,U71,4),IF(MOD(INDEX(交易人結構!$C:$G,U71,4),1) = 0,"#0","#0.#"))&amp;"%、其他法人占" &amp; TEXT(INDEX(交易人結構!$C:$G,U71,5),IF(MOD(INDEX(交易人結構!$C:$G,U71,5),1) = 0,"#0","#0.#"))&amp;"%"</f>
        <v>#N/A</v>
      </c>
      <c r="B71" s="700"/>
      <c r="C71" s="700"/>
      <c r="D71" s="700"/>
      <c r="E71" s="700"/>
      <c r="F71" s="700"/>
      <c r="G71" s="700"/>
      <c r="H71" s="700"/>
      <c r="I71" s="700"/>
      <c r="J71" s="700"/>
      <c r="K71" s="700"/>
      <c r="L71" s="700"/>
      <c r="M71" s="700"/>
      <c r="N71" s="700"/>
      <c r="O71" s="700"/>
      <c r="P71" s="700"/>
      <c r="Q71" s="700"/>
      <c r="R71" s="148"/>
      <c r="S71" s="316" t="s">
        <v>293</v>
      </c>
      <c r="U71" s="224" t="e">
        <f>MATCH(S71, 交易人結構!$B$16:$B$115,0) +ROW(交易人結構!$B$16:$C$115)-1</f>
        <v>#N/A</v>
      </c>
    </row>
    <row r="72" spans="1:25" ht="24" customHeight="1">
      <c r="A72" s="1"/>
      <c r="B72" s="115"/>
    </row>
    <row r="73" spans="1:25" ht="27.95" customHeight="1">
      <c r="A73" s="720" t="s">
        <v>398</v>
      </c>
      <c r="B73" s="721"/>
      <c r="C73" s="721"/>
      <c r="D73" s="721"/>
      <c r="E73" s="721"/>
      <c r="F73" s="721"/>
      <c r="G73" s="721"/>
      <c r="H73" s="721"/>
      <c r="I73" s="721"/>
      <c r="J73" s="721"/>
      <c r="K73" s="721"/>
      <c r="L73" s="721"/>
      <c r="M73" s="721"/>
      <c r="N73" s="721"/>
    </row>
    <row r="74" spans="1:25" ht="33.75" customHeight="1">
      <c r="A74" s="572" t="s">
        <v>55</v>
      </c>
      <c r="B74" s="572"/>
      <c r="C74" s="572"/>
      <c r="D74" s="572"/>
      <c r="E74" s="572"/>
      <c r="F74" s="572"/>
      <c r="G74" s="574" t="s">
        <v>77</v>
      </c>
      <c r="H74" s="574"/>
      <c r="I74" s="574"/>
      <c r="J74" s="576" t="s">
        <v>78</v>
      </c>
      <c r="K74" s="576"/>
      <c r="L74" s="577"/>
      <c r="M74" s="580" t="s">
        <v>56</v>
      </c>
      <c r="N74" s="572"/>
      <c r="O74" s="572"/>
      <c r="P74" s="572"/>
      <c r="Q74" s="572"/>
      <c r="R74" s="149"/>
      <c r="S74" s="7"/>
      <c r="T74" s="7"/>
      <c r="U74" s="226"/>
      <c r="V74" s="3"/>
      <c r="W74" s="3"/>
      <c r="X74" s="3"/>
      <c r="Y74" s="3"/>
    </row>
    <row r="75" spans="1:25" ht="33">
      <c r="A75" s="572"/>
      <c r="B75" s="572"/>
      <c r="C75" s="572"/>
      <c r="D75" s="572"/>
      <c r="E75" s="572"/>
      <c r="F75" s="572"/>
      <c r="G75" s="574"/>
      <c r="H75" s="574"/>
      <c r="I75" s="574"/>
      <c r="J75" s="576"/>
      <c r="K75" s="576"/>
      <c r="L75" s="577"/>
      <c r="M75" s="118" t="s">
        <v>57</v>
      </c>
      <c r="N75" s="119" t="s">
        <v>58</v>
      </c>
      <c r="O75" s="119" t="s">
        <v>59</v>
      </c>
      <c r="P75" s="119" t="s">
        <v>60</v>
      </c>
      <c r="Q75" s="120" t="s">
        <v>79</v>
      </c>
      <c r="R75" s="149"/>
      <c r="S75" s="7"/>
      <c r="T75" s="317" t="s">
        <v>312</v>
      </c>
      <c r="U75" s="225" t="s">
        <v>313</v>
      </c>
      <c r="V75" s="3"/>
      <c r="W75" s="3"/>
      <c r="X75" s="3"/>
      <c r="Y75" s="3"/>
    </row>
    <row r="76" spans="1:25" ht="24" customHeight="1">
      <c r="A76" s="787" t="s">
        <v>102</v>
      </c>
      <c r="B76" s="787"/>
      <c r="C76" s="787"/>
      <c r="D76" s="787"/>
      <c r="E76" s="787"/>
      <c r="F76" s="787"/>
      <c r="G76" s="631" t="e">
        <f>INDEX(一般成交量!$H:$H,T76,1)</f>
        <v>#N/A</v>
      </c>
      <c r="H76" s="631"/>
      <c r="I76" s="631"/>
      <c r="J76" s="632" t="e">
        <f>INDEX(一般成交量!$I:$I,T76,1)</f>
        <v>#N/A</v>
      </c>
      <c r="K76" s="633"/>
      <c r="L76" s="634"/>
      <c r="M76" s="121" t="e">
        <f>INDEX(交易人結構!$C:$G,$U76,1)</f>
        <v>#N/A</v>
      </c>
      <c r="N76" s="121" t="e">
        <f>INDEX(交易人結構!$C:$G,$U76,2)</f>
        <v>#N/A</v>
      </c>
      <c r="O76" s="121" t="e">
        <f>INDEX(交易人結構!$C:$G,$U76,3)</f>
        <v>#N/A</v>
      </c>
      <c r="P76" s="121" t="e">
        <f>INDEX(交易人結構!$C:$G,$U76,4)</f>
        <v>#N/A</v>
      </c>
      <c r="Q76" s="121" t="e">
        <f>INDEX(交易人結構!$C:$G,$U76,5)</f>
        <v>#N/A</v>
      </c>
      <c r="R76" s="103"/>
      <c r="S76" s="7" t="s">
        <v>281</v>
      </c>
      <c r="T76" s="7" t="e">
        <f>MATCH(S76, 一般成交量!$C$12:$C$187,0) +ROW(一般成交量!$C$12:$C$187)-1</f>
        <v>#N/A</v>
      </c>
      <c r="U76" s="226" t="e">
        <f>MATCH(S76, 交易人結構!$B$14:$B$115,0) +ROW(交易人結構!$B$14:$B$115)-1</f>
        <v>#N/A</v>
      </c>
      <c r="V76" s="3"/>
      <c r="W76" s="3"/>
      <c r="X76" s="3"/>
      <c r="Y76" s="3"/>
    </row>
    <row r="77" spans="1:25" ht="24" customHeight="1" thickBot="1">
      <c r="A77" s="788" t="s">
        <v>103</v>
      </c>
      <c r="B77" s="788"/>
      <c r="C77" s="788"/>
      <c r="D77" s="788"/>
      <c r="E77" s="788"/>
      <c r="F77" s="788"/>
      <c r="G77" s="775" t="e">
        <f>INDEX(一般成交量!$H:$H,T77,1)</f>
        <v>#N/A</v>
      </c>
      <c r="H77" s="775"/>
      <c r="I77" s="775"/>
      <c r="J77" s="772" t="e">
        <f>INDEX(一般成交量!$I:$I,T77,1)</f>
        <v>#N/A</v>
      </c>
      <c r="K77" s="773"/>
      <c r="L77" s="774"/>
      <c r="M77" s="295" t="e">
        <f>INDEX(交易人結構!$C:$G,$U77,1)</f>
        <v>#N/A</v>
      </c>
      <c r="N77" s="295" t="e">
        <f>INDEX(交易人結構!$C:$G,$U77,2)</f>
        <v>#N/A</v>
      </c>
      <c r="O77" s="295" t="e">
        <f>INDEX(交易人結構!$C:$G,$U77,3)</f>
        <v>#N/A</v>
      </c>
      <c r="P77" s="295" t="e">
        <f>INDEX(交易人結構!$C:$G,$U77,4)</f>
        <v>#N/A</v>
      </c>
      <c r="Q77" s="295" t="e">
        <f>INDEX(交易人結構!$C:$G,$U77,5)</f>
        <v>#N/A</v>
      </c>
      <c r="R77" s="103"/>
      <c r="S77" s="7" t="s">
        <v>282</v>
      </c>
      <c r="T77" s="7" t="e">
        <f>MATCH(S77, 一般成交量!$C$12:$C$187,0) +ROW(一般成交量!$C$12:$C$187)-1</f>
        <v>#N/A</v>
      </c>
      <c r="U77" s="226" t="e">
        <f>MATCH(S77, 交易人結構!$B$14:$B$115,0) +ROW(交易人結構!$B$14:$B$115)-1</f>
        <v>#N/A</v>
      </c>
      <c r="V77" s="3"/>
      <c r="W77" s="3"/>
      <c r="X77" s="3"/>
      <c r="Y77" s="3"/>
    </row>
    <row r="78" spans="1:25" ht="24" customHeight="1" thickTop="1">
      <c r="A78" s="628" t="str">
        <f>"本週合計("&amp;D2&amp;")"</f>
        <v>本週合計(06/07~06/13)</v>
      </c>
      <c r="B78" s="629"/>
      <c r="C78" s="629"/>
      <c r="D78" s="629"/>
      <c r="E78" s="629"/>
      <c r="F78" s="630"/>
      <c r="G78" s="777" t="str">
        <f>INDEX(一般成交量!$H:$H,T78,1)</f>
        <v/>
      </c>
      <c r="H78" s="777"/>
      <c r="I78" s="777"/>
      <c r="J78" s="762" t="str">
        <f>INDEX(一般成交量!$I:$I,T78,1)</f>
        <v/>
      </c>
      <c r="K78" s="765"/>
      <c r="L78" s="766"/>
      <c r="M78" s="296" t="str">
        <f>INDEX(交易人結構!$C:$G,$U78,1)</f>
        <v/>
      </c>
      <c r="N78" s="297" t="str">
        <f>INDEX(交易人結構!$C:$G,$U78,2)</f>
        <v/>
      </c>
      <c r="O78" s="297" t="str">
        <f>INDEX(交易人結構!$C:$G,$U78,3)</f>
        <v/>
      </c>
      <c r="P78" s="297" t="str">
        <f>INDEX(交易人結構!$C:$G,$U78,4)</f>
        <v/>
      </c>
      <c r="Q78" s="297" t="str">
        <f>INDEX(交易人結構!$C:$G,$U78,5)</f>
        <v/>
      </c>
      <c r="R78" s="103"/>
      <c r="S78" s="7" t="s">
        <v>296</v>
      </c>
      <c r="T78" s="7">
        <f>MATCH(S78, 一般成交量!$C$12:$C$187,0) +ROW(一般成交量!$C$12:$C$187)-1</f>
        <v>13</v>
      </c>
      <c r="U78" s="226">
        <f>MATCH(S78, 交易人結構!$B$14:$B$115,0) +ROW(交易人結構!$B$14:$B$115)-1</f>
        <v>14</v>
      </c>
      <c r="V78" s="3"/>
      <c r="W78" s="3"/>
      <c r="X78" s="3"/>
      <c r="Y78" s="3"/>
    </row>
    <row r="79" spans="1:25" ht="24" customHeight="1" thickBot="1">
      <c r="A79" s="635" t="str">
        <f>"上週合計("&amp;D1&amp;")"</f>
        <v>上週合計(05/31~06/06)</v>
      </c>
      <c r="B79" s="636"/>
      <c r="C79" s="636"/>
      <c r="D79" s="636"/>
      <c r="E79" s="636"/>
      <c r="F79" s="637"/>
      <c r="G79" s="789" t="str">
        <f>INDEX(一般成交量!$P:$P,T79,1)</f>
        <v/>
      </c>
      <c r="H79" s="789"/>
      <c r="I79" s="789"/>
      <c r="J79" s="638" t="str">
        <f>INDEX(一般成交量!$Q:$Q,T79,1)</f>
        <v/>
      </c>
      <c r="K79" s="639"/>
      <c r="L79" s="640"/>
      <c r="M79" s="298" t="str">
        <f>INDEX(交易人結構!$C:$G,$U79,1)</f>
        <v/>
      </c>
      <c r="N79" s="122" t="str">
        <f>INDEX(交易人結構!$C:$G,$U79,2)</f>
        <v/>
      </c>
      <c r="O79" s="122" t="str">
        <f>INDEX(交易人結構!$C:$G,$U79,3)</f>
        <v/>
      </c>
      <c r="P79" s="122" t="str">
        <f>INDEX(交易人結構!$C:$G,$U79,4)</f>
        <v/>
      </c>
      <c r="Q79" s="122" t="str">
        <f>INDEX(交易人結構!$C:$G,$U79,5)</f>
        <v/>
      </c>
      <c r="R79" s="103"/>
      <c r="S79" s="7" t="s">
        <v>296</v>
      </c>
      <c r="T79" s="7">
        <f>MATCH(S79, 一般成交量!$C$12:$C$187,0) +ROW(一般成交量!$C$12:$C$187)-1</f>
        <v>13</v>
      </c>
      <c r="U79" s="226">
        <f>MATCH(S79, 交易人結構!$B$122:$B$223,0) +ROW(交易人結構!$B$122:$B$223)-1</f>
        <v>122</v>
      </c>
      <c r="V79" s="3"/>
      <c r="W79" s="3"/>
      <c r="X79" s="3"/>
      <c r="Y79" s="3"/>
    </row>
    <row r="80" spans="1:25" ht="24" customHeight="1" thickTop="1">
      <c r="A80" s="793" t="s">
        <v>104</v>
      </c>
      <c r="B80" s="793"/>
      <c r="C80" s="793"/>
      <c r="D80" s="793"/>
      <c r="E80" s="793"/>
      <c r="F80" s="793"/>
      <c r="G80" s="764" t="e">
        <f>INDEX(一般成交量!$H:$H,T80,1)</f>
        <v>#N/A</v>
      </c>
      <c r="H80" s="764"/>
      <c r="I80" s="764"/>
      <c r="J80" s="769" t="e">
        <f>INDEX(一般成交量!$I:$I,T80,1)</f>
        <v>#N/A</v>
      </c>
      <c r="K80" s="770"/>
      <c r="L80" s="771"/>
      <c r="M80" s="123" t="e">
        <f>INDEX(交易人結構!$C:$G,$U80,1)</f>
        <v>#N/A</v>
      </c>
      <c r="N80" s="123" t="e">
        <f>INDEX(交易人結構!$C:$G,$U80,2)</f>
        <v>#N/A</v>
      </c>
      <c r="O80" s="123" t="e">
        <f>INDEX(交易人結構!$C:$G,$U80,3)</f>
        <v>#N/A</v>
      </c>
      <c r="P80" s="123" t="e">
        <f>INDEX(交易人結構!$C:$G,$U80,4)</f>
        <v>#N/A</v>
      </c>
      <c r="Q80" s="123" t="e">
        <f>INDEX(交易人結構!$C:$G,$U80,5)</f>
        <v>#N/A</v>
      </c>
      <c r="R80" s="103"/>
      <c r="S80" s="7" t="s">
        <v>297</v>
      </c>
      <c r="T80" s="7" t="e">
        <f>MATCH(S80, 一般成交量!$C$12:$C$187,0) +ROW(一般成交量!$C$12:$C$187)-1</f>
        <v>#N/A</v>
      </c>
      <c r="U80" s="226" t="e">
        <f>MATCH(S80, 交易人結構!$B$14:$B$115,0) +ROW(交易人結構!$B$14:$B$115)-1</f>
        <v>#N/A</v>
      </c>
      <c r="V80" s="3"/>
      <c r="W80" s="3"/>
      <c r="X80" s="3"/>
      <c r="Y80" s="3"/>
    </row>
    <row r="81" spans="1:25" ht="24" customHeight="1" thickBot="1">
      <c r="A81" s="776" t="s">
        <v>105</v>
      </c>
      <c r="B81" s="776"/>
      <c r="C81" s="776"/>
      <c r="D81" s="776"/>
      <c r="E81" s="776"/>
      <c r="F81" s="776"/>
      <c r="G81" s="775" t="e">
        <f>INDEX(一般成交量!$H:$H,T81,1)</f>
        <v>#N/A</v>
      </c>
      <c r="H81" s="775"/>
      <c r="I81" s="775"/>
      <c r="J81" s="772" t="e">
        <f>INDEX(一般成交量!$I:$I,T81,1)</f>
        <v>#N/A</v>
      </c>
      <c r="K81" s="773"/>
      <c r="L81" s="774"/>
      <c r="M81" s="295" t="e">
        <f>INDEX(交易人結構!$C:$G,$U81,1)</f>
        <v>#N/A</v>
      </c>
      <c r="N81" s="295" t="e">
        <f>INDEX(交易人結構!$C:$G,$U81,2)</f>
        <v>#N/A</v>
      </c>
      <c r="O81" s="295" t="e">
        <f>INDEX(交易人結構!$C:$G,$U81,3)</f>
        <v>#N/A</v>
      </c>
      <c r="P81" s="295" t="e">
        <f>INDEX(交易人結構!$C:$G,$U81,4)</f>
        <v>#N/A</v>
      </c>
      <c r="Q81" s="295" t="e">
        <f>INDEX(交易人結構!$C:$G,$U81,5)</f>
        <v>#N/A</v>
      </c>
      <c r="R81" s="103"/>
      <c r="S81" s="7" t="s">
        <v>298</v>
      </c>
      <c r="T81" s="7" t="e">
        <f>MATCH(S81, 一般成交量!$C$12:$C$187,0) +ROW(一般成交量!$C$12:$C$187)-1</f>
        <v>#N/A</v>
      </c>
      <c r="U81" s="226" t="e">
        <f>MATCH(S81, 交易人結構!$B$14:$B$115,0) +ROW(交易人結構!$B$14:$B$115)-1</f>
        <v>#N/A</v>
      </c>
      <c r="V81" s="3"/>
      <c r="W81" s="3"/>
      <c r="X81" s="3"/>
      <c r="Y81" s="3"/>
    </row>
    <row r="82" spans="1:25" ht="24" customHeight="1" thickTop="1">
      <c r="A82" s="628" t="str">
        <f>"本週合計("&amp;D2&amp;")"</f>
        <v>本週合計(06/07~06/13)</v>
      </c>
      <c r="B82" s="629"/>
      <c r="C82" s="629"/>
      <c r="D82" s="629"/>
      <c r="E82" s="629"/>
      <c r="F82" s="630"/>
      <c r="G82" s="777" t="str">
        <f>INDEX(一般成交量!$H:$H,T82,1)</f>
        <v/>
      </c>
      <c r="H82" s="777"/>
      <c r="I82" s="777"/>
      <c r="J82" s="762" t="str">
        <f>INDEX(一般成交量!$I:$I,T82,1)</f>
        <v/>
      </c>
      <c r="K82" s="765"/>
      <c r="L82" s="766"/>
      <c r="M82" s="296" t="str">
        <f>INDEX(交易人結構!$C:$G,$U82,1)</f>
        <v/>
      </c>
      <c r="N82" s="297" t="str">
        <f>INDEX(交易人結構!$C:$G,$U82,2)</f>
        <v/>
      </c>
      <c r="O82" s="297" t="str">
        <f>INDEX(交易人結構!$C:$G,$U82,3)</f>
        <v/>
      </c>
      <c r="P82" s="297" t="str">
        <f>INDEX(交易人結構!$C:$G,$U82,4)</f>
        <v/>
      </c>
      <c r="Q82" s="297" t="str">
        <f>INDEX(交易人結構!$C:$G,$U82,5)</f>
        <v/>
      </c>
      <c r="R82" s="103"/>
      <c r="S82" s="7" t="s">
        <v>299</v>
      </c>
      <c r="T82" s="7">
        <f>MATCH(S82, 一般成交量!$C$12:$C$187,0) +ROW(一般成交量!$C$12:$C$187)-1</f>
        <v>14</v>
      </c>
      <c r="U82" s="226">
        <f>MATCH(S82, 交易人結構!$B$14:$B$115,0) +ROW(交易人結構!$B$14:$B$115)-1</f>
        <v>15</v>
      </c>
      <c r="V82" s="3"/>
      <c r="W82" s="3"/>
      <c r="X82" s="3"/>
      <c r="Y82" s="3"/>
    </row>
    <row r="83" spans="1:25" ht="24" customHeight="1" thickBot="1">
      <c r="A83" s="635" t="str">
        <f>"上週合計("&amp;D1&amp;")"</f>
        <v>上週合計(05/31~06/06)</v>
      </c>
      <c r="B83" s="636"/>
      <c r="C83" s="636"/>
      <c r="D83" s="636"/>
      <c r="E83" s="636"/>
      <c r="F83" s="637"/>
      <c r="G83" s="631" t="str">
        <f>INDEX(一般成交量!$P:$P,T83,1)</f>
        <v/>
      </c>
      <c r="H83" s="631"/>
      <c r="I83" s="631"/>
      <c r="J83" s="638" t="str">
        <f>INDEX(一般成交量!$Q:$Q,T83,1)</f>
        <v/>
      </c>
      <c r="K83" s="639"/>
      <c r="L83" s="640"/>
      <c r="M83" s="298" t="str">
        <f>INDEX(交易人結構!$C:$G,$U83,1)</f>
        <v/>
      </c>
      <c r="N83" s="122" t="str">
        <f>INDEX(交易人結構!$C:$G,$U83,2)</f>
        <v/>
      </c>
      <c r="O83" s="122" t="str">
        <f>INDEX(交易人結構!$C:$G,$U83,3)</f>
        <v/>
      </c>
      <c r="P83" s="122" t="str">
        <f>INDEX(交易人結構!$C:$G,$U83,4)</f>
        <v/>
      </c>
      <c r="Q83" s="122" t="str">
        <f>INDEX(交易人結構!$C:$G,$U83,5)</f>
        <v/>
      </c>
      <c r="R83" s="103"/>
      <c r="S83" s="7" t="s">
        <v>299</v>
      </c>
      <c r="T83" s="7">
        <f>MATCH(S83, 一般成交量!$C$12:$C$187,0) +ROW(一般成交量!$C$12:$C$187)-1</f>
        <v>14</v>
      </c>
      <c r="U83" s="226">
        <f>MATCH(S83, 交易人結構!$B$122:$B$223,0) +ROW(交易人結構!$B$122:$B$223)-1</f>
        <v>123</v>
      </c>
      <c r="V83" s="3"/>
      <c r="W83" s="3"/>
      <c r="X83" s="3"/>
      <c r="Y83" s="3"/>
    </row>
    <row r="84" spans="1:25" ht="24" customHeight="1" thickTop="1" thickBot="1">
      <c r="A84" s="642" t="s">
        <v>106</v>
      </c>
      <c r="B84" s="642"/>
      <c r="C84" s="642"/>
      <c r="D84" s="642"/>
      <c r="E84" s="642"/>
      <c r="F84" s="642"/>
      <c r="G84" s="643"/>
      <c r="H84" s="644"/>
      <c r="I84" s="645"/>
      <c r="J84" s="646"/>
      <c r="K84" s="646"/>
      <c r="L84" s="647"/>
      <c r="M84" s="299"/>
      <c r="N84" s="299"/>
      <c r="O84" s="299"/>
      <c r="P84" s="299"/>
      <c r="Q84" s="299"/>
      <c r="R84" s="103"/>
      <c r="S84" s="7"/>
      <c r="T84" s="7"/>
      <c r="U84" s="226"/>
      <c r="V84" s="3"/>
      <c r="W84" s="3"/>
      <c r="X84" s="3"/>
      <c r="Y84" s="3"/>
    </row>
    <row r="85" spans="1:25" ht="24" customHeight="1" thickTop="1">
      <c r="A85" s="628" t="str">
        <f>"本週合計("&amp;D2&amp;")"</f>
        <v>本週合計(06/07~06/13)</v>
      </c>
      <c r="B85" s="629"/>
      <c r="C85" s="629"/>
      <c r="D85" s="629"/>
      <c r="E85" s="629"/>
      <c r="F85" s="630"/>
      <c r="G85" s="631" t="e">
        <f>INDEX(一般成交量!$H:$H,T85,1)</f>
        <v>#N/A</v>
      </c>
      <c r="H85" s="631"/>
      <c r="I85" s="631"/>
      <c r="J85" s="632" t="e">
        <f>INDEX(一般成交量!$I:$I,T85,1)</f>
        <v>#N/A</v>
      </c>
      <c r="K85" s="633"/>
      <c r="L85" s="634"/>
      <c r="M85" s="296" t="e">
        <f>INDEX(交易人結構!$C:$G,$U85,1)</f>
        <v>#N/A</v>
      </c>
      <c r="N85" s="297" t="e">
        <f>INDEX(交易人結構!$C:$G,$U85,2)</f>
        <v>#N/A</v>
      </c>
      <c r="O85" s="297" t="e">
        <f>INDEX(交易人結構!$C:$G,$U85,3)</f>
        <v>#N/A</v>
      </c>
      <c r="P85" s="297" t="e">
        <f>INDEX(交易人結構!$C:$G,$U85,4)</f>
        <v>#N/A</v>
      </c>
      <c r="Q85" s="297" t="e">
        <f>INDEX(交易人結構!$C:$G,$U85,5)</f>
        <v>#N/A</v>
      </c>
      <c r="R85" s="103"/>
      <c r="S85" s="7" t="s">
        <v>283</v>
      </c>
      <c r="T85" s="7" t="e">
        <f>MATCH(S85, 一般成交量!$C$19:$C$187,0) +ROW(一般成交量!$C$19:$C$187)-1</f>
        <v>#N/A</v>
      </c>
      <c r="U85" s="226" t="e">
        <f>MATCH(S85, 交易人結構!$B$14:$B$115,0) +ROW(交易人結構!$B$14:$B$115)-1</f>
        <v>#N/A</v>
      </c>
      <c r="V85" s="3"/>
      <c r="W85" s="3"/>
      <c r="X85" s="3"/>
      <c r="Y85" s="3"/>
    </row>
    <row r="86" spans="1:25" ht="24" customHeight="1" thickBot="1">
      <c r="A86" s="635" t="str">
        <f>"上週合計("&amp;D1&amp;")"</f>
        <v>上週合計(05/31~06/06)</v>
      </c>
      <c r="B86" s="636"/>
      <c r="C86" s="636"/>
      <c r="D86" s="636"/>
      <c r="E86" s="636"/>
      <c r="F86" s="637"/>
      <c r="G86" s="631" t="e">
        <f>INDEX(一般成交量!$P:$P,T86,1)</f>
        <v>#N/A</v>
      </c>
      <c r="H86" s="631"/>
      <c r="I86" s="631"/>
      <c r="J86" s="638" t="e">
        <f>INDEX(一般成交量!$Q:$Q,T86,1)</f>
        <v>#N/A</v>
      </c>
      <c r="K86" s="639"/>
      <c r="L86" s="640"/>
      <c r="M86" s="298" t="e">
        <f>INDEX(交易人結構!$C:$G,$U86,1)</f>
        <v>#N/A</v>
      </c>
      <c r="N86" s="122" t="e">
        <f>INDEX(交易人結構!$C:$G,$U86,2)</f>
        <v>#N/A</v>
      </c>
      <c r="O86" s="122" t="e">
        <f>INDEX(交易人結構!$C:$G,$U86,3)</f>
        <v>#N/A</v>
      </c>
      <c r="P86" s="122" t="e">
        <f>INDEX(交易人結構!$C:$G,$U86,4)</f>
        <v>#N/A</v>
      </c>
      <c r="Q86" s="122" t="e">
        <f>INDEX(交易人結構!$C:$G,$U86,5)</f>
        <v>#N/A</v>
      </c>
      <c r="R86" s="103"/>
      <c r="S86" s="7" t="s">
        <v>283</v>
      </c>
      <c r="T86" s="7" t="e">
        <f>MATCH(S86, 一般成交量!$C$19:$C$187,0) +ROW(一般成交量!$C$19:$C$187)-1</f>
        <v>#N/A</v>
      </c>
      <c r="U86" s="226" t="e">
        <f>MATCH(S86, 交易人結構!$B$122:$B$223,0) +ROW(交易人結構!$B$122:$B$223)-1</f>
        <v>#N/A</v>
      </c>
      <c r="V86" s="3"/>
      <c r="W86" s="3"/>
      <c r="X86" s="3"/>
      <c r="Y86" s="3"/>
    </row>
    <row r="87" spans="1:25" ht="24" customHeight="1" thickTop="1" thickBot="1">
      <c r="A87" s="642" t="s">
        <v>107</v>
      </c>
      <c r="B87" s="642"/>
      <c r="C87" s="642"/>
      <c r="D87" s="642"/>
      <c r="E87" s="642"/>
      <c r="F87" s="642"/>
      <c r="G87" s="643"/>
      <c r="H87" s="644"/>
      <c r="I87" s="645"/>
      <c r="J87" s="646"/>
      <c r="K87" s="646"/>
      <c r="L87" s="647"/>
      <c r="M87" s="300"/>
      <c r="N87" s="300"/>
      <c r="O87" s="300"/>
      <c r="P87" s="300"/>
      <c r="Q87" s="300"/>
      <c r="R87" s="103"/>
      <c r="S87" s="7"/>
      <c r="T87" s="7"/>
      <c r="U87" s="226"/>
      <c r="V87" s="3"/>
      <c r="W87" s="3"/>
      <c r="X87" s="3"/>
      <c r="Y87" s="3"/>
    </row>
    <row r="88" spans="1:25" ht="24" customHeight="1" thickTop="1">
      <c r="A88" s="628" t="str">
        <f>"本週合計("&amp;D2&amp;")"</f>
        <v>本週合計(06/07~06/13)</v>
      </c>
      <c r="B88" s="629"/>
      <c r="C88" s="629"/>
      <c r="D88" s="629"/>
      <c r="E88" s="629"/>
      <c r="F88" s="630"/>
      <c r="G88" s="631" t="e">
        <f>INDEX(一般成交量!$H:$H,T88,1)</f>
        <v>#N/A</v>
      </c>
      <c r="H88" s="631"/>
      <c r="I88" s="631"/>
      <c r="J88" s="632" t="e">
        <f>INDEX(一般成交量!$I:$I,T88,1)</f>
        <v>#N/A</v>
      </c>
      <c r="K88" s="633"/>
      <c r="L88" s="634"/>
      <c r="M88" s="296" t="e">
        <f>INDEX(交易人結構!$C:$G,$U88,1)</f>
        <v>#N/A</v>
      </c>
      <c r="N88" s="297" t="e">
        <f>INDEX(交易人結構!$C:$G,$U88,2)</f>
        <v>#N/A</v>
      </c>
      <c r="O88" s="297" t="e">
        <f>INDEX(交易人結構!$C:$G,$U88,3)</f>
        <v>#N/A</v>
      </c>
      <c r="P88" s="297" t="e">
        <f>INDEX(交易人結構!$C:$G,$U88,4)</f>
        <v>#N/A</v>
      </c>
      <c r="Q88" s="297" t="e">
        <f>INDEX(交易人結構!$C:$G,$U88,5)</f>
        <v>#N/A</v>
      </c>
      <c r="R88" s="103"/>
      <c r="S88" s="7" t="s">
        <v>284</v>
      </c>
      <c r="T88" s="7" t="e">
        <f>MATCH(S88, 一般成交量!$C$19:$C$187,0) +ROW(一般成交量!$C$19:$C$187)-1</f>
        <v>#N/A</v>
      </c>
      <c r="U88" s="226" t="e">
        <f>MATCH(S88, 交易人結構!$B$14:$B$115,0) +ROW(交易人結構!$B$14:$B$115)-1</f>
        <v>#N/A</v>
      </c>
      <c r="V88" s="3"/>
      <c r="W88" s="3"/>
      <c r="X88" s="3"/>
      <c r="Y88" s="3"/>
    </row>
    <row r="89" spans="1:25" ht="24" customHeight="1" thickBot="1">
      <c r="A89" s="564" t="str">
        <f>"上週合計("&amp;D1&amp;")"</f>
        <v>上週合計(05/31~06/06)</v>
      </c>
      <c r="B89" s="565"/>
      <c r="C89" s="565"/>
      <c r="D89" s="565"/>
      <c r="E89" s="565"/>
      <c r="F89" s="566"/>
      <c r="G89" s="631" t="e">
        <f>INDEX(一般成交量!$P:$P,T89,1)</f>
        <v>#N/A</v>
      </c>
      <c r="H89" s="631"/>
      <c r="I89" s="631"/>
      <c r="J89" s="632" t="e">
        <f>INDEX(一般成交量!$Q:$Q,T89,1)</f>
        <v>#N/A</v>
      </c>
      <c r="K89" s="633"/>
      <c r="L89" s="634"/>
      <c r="M89" s="301" t="e">
        <f>INDEX(交易人結構!$C:$G,$U89,1)</f>
        <v>#N/A</v>
      </c>
      <c r="N89" s="121" t="e">
        <f>INDEX(交易人結構!$C:$G,$U89,2)</f>
        <v>#N/A</v>
      </c>
      <c r="O89" s="121" t="e">
        <f>INDEX(交易人結構!$C:$G,$U89,3)</f>
        <v>#N/A</v>
      </c>
      <c r="P89" s="121" t="e">
        <f>INDEX(交易人結構!$C:$G,$U89,4)</f>
        <v>#N/A</v>
      </c>
      <c r="Q89" s="121" t="e">
        <f>INDEX(交易人結構!$C:$G,$U89,5)</f>
        <v>#N/A</v>
      </c>
      <c r="R89" s="103"/>
      <c r="S89" s="7" t="s">
        <v>284</v>
      </c>
      <c r="T89" s="7" t="e">
        <f>MATCH(S89, 一般成交量!$C$19:$C$187,0) +ROW(一般成交量!$C$19:$C$187)-1</f>
        <v>#N/A</v>
      </c>
      <c r="U89" s="226" t="e">
        <f>MATCH(S89, 交易人結構!$B$122:$B$223,0) +ROW(交易人結構!$B$122:$B$223)-1</f>
        <v>#N/A</v>
      </c>
      <c r="V89" s="3"/>
      <c r="W89" s="3"/>
      <c r="X89" s="3"/>
      <c r="Y89" s="3"/>
    </row>
    <row r="90" spans="1:25" ht="24" customHeight="1" thickTop="1" thickBot="1">
      <c r="A90" s="641" t="s">
        <v>390</v>
      </c>
      <c r="B90" s="642"/>
      <c r="C90" s="642"/>
      <c r="D90" s="642"/>
      <c r="E90" s="642"/>
      <c r="F90" s="642"/>
      <c r="G90" s="643"/>
      <c r="H90" s="644"/>
      <c r="I90" s="645"/>
      <c r="J90" s="646"/>
      <c r="K90" s="646"/>
      <c r="L90" s="647"/>
      <c r="M90" s="299"/>
      <c r="N90" s="299"/>
      <c r="O90" s="299"/>
      <c r="P90" s="299"/>
      <c r="Q90" s="299"/>
      <c r="R90" s="103"/>
      <c r="S90" s="495"/>
      <c r="T90" s="495"/>
      <c r="U90" s="496"/>
      <c r="V90" s="497"/>
      <c r="W90" s="497"/>
      <c r="X90" s="497"/>
      <c r="Y90" s="497"/>
    </row>
    <row r="91" spans="1:25" ht="24" customHeight="1" thickTop="1">
      <c r="A91" s="628" t="str">
        <f>"本週合計("&amp;D2&amp;")"</f>
        <v>本週合計(06/07~06/13)</v>
      </c>
      <c r="B91" s="629"/>
      <c r="C91" s="629"/>
      <c r="D91" s="629"/>
      <c r="E91" s="629"/>
      <c r="F91" s="630"/>
      <c r="G91" s="631" t="e">
        <f>INDEX(一般成交量!$H:$H,T91,1)</f>
        <v>#N/A</v>
      </c>
      <c r="H91" s="631"/>
      <c r="I91" s="631"/>
      <c r="J91" s="632" t="e">
        <f>INDEX(一般成交量!$I:$I,T91,1)</f>
        <v>#N/A</v>
      </c>
      <c r="K91" s="633"/>
      <c r="L91" s="634"/>
      <c r="M91" s="296" t="e">
        <f>INDEX(交易人結構!$C:$G,$U91,1)</f>
        <v>#N/A</v>
      </c>
      <c r="N91" s="297" t="e">
        <f>INDEX(交易人結構!$C:$G,$U91,2)</f>
        <v>#N/A</v>
      </c>
      <c r="O91" s="297" t="e">
        <f>INDEX(交易人結構!$C:$G,$U91,3)</f>
        <v>#N/A</v>
      </c>
      <c r="P91" s="297" t="e">
        <f>INDEX(交易人結構!$C:$G,$U91,4)</f>
        <v>#N/A</v>
      </c>
      <c r="Q91" s="297" t="e">
        <f>INDEX(交易人結構!$C:$G,$U91,5)</f>
        <v>#N/A</v>
      </c>
      <c r="R91" s="103"/>
      <c r="S91" s="322" t="s">
        <v>387</v>
      </c>
      <c r="T91" s="495" t="e">
        <f>MATCH(S91, 一般成交量!$C$19:$C$187,0) +ROW(一般成交量!$C$19:$C$187)-1</f>
        <v>#N/A</v>
      </c>
      <c r="U91" s="496" t="e">
        <f>MATCH(S91, 交易人結構!$B$14:$B$115,0) +ROW(交易人結構!$B$14:$B$115)-1</f>
        <v>#N/A</v>
      </c>
      <c r="V91" s="497"/>
      <c r="W91" s="497"/>
      <c r="X91" s="497"/>
      <c r="Y91" s="497"/>
    </row>
    <row r="92" spans="1:25" ht="24" customHeight="1" thickBot="1">
      <c r="A92" s="635" t="str">
        <f>"上週合計("&amp;D1&amp;")"</f>
        <v>上週合計(05/31~06/06)</v>
      </c>
      <c r="B92" s="636"/>
      <c r="C92" s="636"/>
      <c r="D92" s="636"/>
      <c r="E92" s="636"/>
      <c r="F92" s="637"/>
      <c r="G92" s="631" t="e">
        <f>INDEX(一般成交量!$P:$P,T92,1)</f>
        <v>#N/A</v>
      </c>
      <c r="H92" s="631"/>
      <c r="I92" s="631"/>
      <c r="J92" s="638" t="e">
        <f>INDEX(一般成交量!$Q:$Q,T92,1)</f>
        <v>#N/A</v>
      </c>
      <c r="K92" s="639"/>
      <c r="L92" s="640"/>
      <c r="M92" s="298" t="e">
        <f>INDEX(交易人結構!$C:$G,$U92,1)</f>
        <v>#N/A</v>
      </c>
      <c r="N92" s="122" t="e">
        <f>INDEX(交易人結構!$C:$G,$U92,2)</f>
        <v>#N/A</v>
      </c>
      <c r="O92" s="122" t="e">
        <f>INDEX(交易人結構!$C:$G,$U92,3)</f>
        <v>#N/A</v>
      </c>
      <c r="P92" s="122" t="e">
        <f>INDEX(交易人結構!$C:$G,$U92,4)</f>
        <v>#N/A</v>
      </c>
      <c r="Q92" s="122" t="e">
        <f>INDEX(交易人結構!$C:$G,$U92,5)</f>
        <v>#N/A</v>
      </c>
      <c r="R92" s="103"/>
      <c r="S92" s="322" t="s">
        <v>386</v>
      </c>
      <c r="T92" s="495" t="e">
        <f>MATCH(S92, 一般成交量!$C$19:$C$187,0) +ROW(一般成交量!$C$19:$C$187)-1</f>
        <v>#N/A</v>
      </c>
      <c r="U92" s="496" t="e">
        <f>MATCH(S92, 交易人結構!$B$122:$B$223,0) +ROW(交易人結構!$B$122:$B$223)-1</f>
        <v>#N/A</v>
      </c>
      <c r="V92" s="497"/>
      <c r="W92" s="497"/>
      <c r="X92" s="497"/>
      <c r="Y92" s="497"/>
    </row>
    <row r="93" spans="1:25" ht="24" customHeight="1" thickTop="1" thickBot="1">
      <c r="A93" s="641" t="s">
        <v>391</v>
      </c>
      <c r="B93" s="642"/>
      <c r="C93" s="642"/>
      <c r="D93" s="642"/>
      <c r="E93" s="642"/>
      <c r="F93" s="642"/>
      <c r="G93" s="643"/>
      <c r="H93" s="644"/>
      <c r="I93" s="645"/>
      <c r="J93" s="646"/>
      <c r="K93" s="646"/>
      <c r="L93" s="647"/>
      <c r="M93" s="300"/>
      <c r="N93" s="300"/>
      <c r="O93" s="300"/>
      <c r="P93" s="300"/>
      <c r="Q93" s="300"/>
      <c r="R93" s="103"/>
      <c r="S93" s="495"/>
      <c r="T93" s="495"/>
      <c r="U93" s="496"/>
      <c r="V93" s="497"/>
      <c r="W93" s="497"/>
      <c r="X93" s="497"/>
      <c r="Y93" s="497"/>
    </row>
    <row r="94" spans="1:25" ht="24" customHeight="1" thickTop="1">
      <c r="A94" s="628" t="str">
        <f>"本週合計("&amp;D2&amp;")"</f>
        <v>本週合計(06/07~06/13)</v>
      </c>
      <c r="B94" s="629"/>
      <c r="C94" s="629"/>
      <c r="D94" s="629"/>
      <c r="E94" s="629"/>
      <c r="F94" s="630"/>
      <c r="G94" s="631" t="e">
        <f>INDEX(一般成交量!$H:$H,T94,1)</f>
        <v>#N/A</v>
      </c>
      <c r="H94" s="631"/>
      <c r="I94" s="631"/>
      <c r="J94" s="632" t="e">
        <f>INDEX(一般成交量!$I:$I,T94,1)</f>
        <v>#N/A</v>
      </c>
      <c r="K94" s="633"/>
      <c r="L94" s="634"/>
      <c r="M94" s="296" t="e">
        <f>INDEX(交易人結構!$C:$G,$U94,1)</f>
        <v>#N/A</v>
      </c>
      <c r="N94" s="297" t="e">
        <f>INDEX(交易人結構!$C:$G,$U94,2)</f>
        <v>#N/A</v>
      </c>
      <c r="O94" s="297" t="e">
        <f>INDEX(交易人結構!$C:$G,$U94,3)</f>
        <v>#N/A</v>
      </c>
      <c r="P94" s="297" t="e">
        <f>INDEX(交易人結構!$C:$G,$U94,4)</f>
        <v>#N/A</v>
      </c>
      <c r="Q94" s="297" t="e">
        <f>INDEX(交易人結構!$C:$G,$U94,5)</f>
        <v>#N/A</v>
      </c>
      <c r="R94" s="103"/>
      <c r="S94" s="322" t="s">
        <v>388</v>
      </c>
      <c r="T94" s="495" t="e">
        <f>MATCH(S94, 一般成交量!$C$19:$C$187,0) +ROW(一般成交量!$C$19:$C$187)-1</f>
        <v>#N/A</v>
      </c>
      <c r="U94" s="496" t="e">
        <f>MATCH(S94, 交易人結構!$B$14:$B$115,0) +ROW(交易人結構!$B$14:$B$115)-1</f>
        <v>#N/A</v>
      </c>
      <c r="V94" s="497"/>
      <c r="W94" s="497"/>
      <c r="X94" s="497"/>
      <c r="Y94" s="497"/>
    </row>
    <row r="95" spans="1:25" ht="24" customHeight="1">
      <c r="A95" s="564" t="str">
        <f>"上週合計("&amp;D1&amp;")"</f>
        <v>上週合計(05/31~06/06)</v>
      </c>
      <c r="B95" s="565"/>
      <c r="C95" s="565"/>
      <c r="D95" s="565"/>
      <c r="E95" s="565"/>
      <c r="F95" s="566"/>
      <c r="G95" s="631" t="e">
        <f>INDEX(一般成交量!$P:$P,T95,1)</f>
        <v>#N/A</v>
      </c>
      <c r="H95" s="631"/>
      <c r="I95" s="631"/>
      <c r="J95" s="632" t="e">
        <f>INDEX(一般成交量!$Q:$Q,T95,1)</f>
        <v>#N/A</v>
      </c>
      <c r="K95" s="633"/>
      <c r="L95" s="634"/>
      <c r="M95" s="301" t="e">
        <f>INDEX(交易人結構!$C:$G,$U95,1)</f>
        <v>#N/A</v>
      </c>
      <c r="N95" s="121" t="e">
        <f>INDEX(交易人結構!$C:$G,$U95,2)</f>
        <v>#N/A</v>
      </c>
      <c r="O95" s="121" t="e">
        <f>INDEX(交易人結構!$C:$G,$U95,3)</f>
        <v>#N/A</v>
      </c>
      <c r="P95" s="121" t="e">
        <f>INDEX(交易人結構!$C:$G,$U95,4)</f>
        <v>#N/A</v>
      </c>
      <c r="Q95" s="121" t="e">
        <f>INDEX(交易人結構!$C:$G,$U95,5)</f>
        <v>#N/A</v>
      </c>
      <c r="R95" s="103"/>
      <c r="S95" s="322" t="s">
        <v>388</v>
      </c>
      <c r="T95" s="495" t="e">
        <f>MATCH(S95, 一般成交量!$C$19:$C$187,0) +ROW(一般成交量!$C$19:$C$187)-1</f>
        <v>#N/A</v>
      </c>
      <c r="U95" s="496" t="e">
        <f>MATCH(S95, 交易人結構!$B$122:$B$223,0) +ROW(交易人結構!$B$122:$B$223)-1</f>
        <v>#N/A</v>
      </c>
      <c r="V95" s="497"/>
      <c r="W95" s="497"/>
      <c r="X95" s="497"/>
      <c r="Y95" s="497"/>
    </row>
    <row r="96" spans="1:25" ht="24" customHeight="1">
      <c r="A96" s="101"/>
      <c r="B96" s="101"/>
      <c r="C96" s="101"/>
      <c r="D96" s="101"/>
      <c r="E96" s="101"/>
      <c r="F96" s="101"/>
      <c r="G96" s="11"/>
      <c r="H96" s="11"/>
      <c r="I96" s="11"/>
      <c r="J96" s="11"/>
      <c r="K96" s="11"/>
      <c r="L96" s="11"/>
      <c r="M96" s="103"/>
      <c r="N96" s="103"/>
      <c r="O96" s="103"/>
      <c r="P96" s="103"/>
      <c r="Q96" s="103"/>
      <c r="R96" s="103"/>
      <c r="S96" s="7"/>
      <c r="T96" s="7"/>
      <c r="U96" s="226"/>
      <c r="V96" s="27"/>
      <c r="W96" s="27"/>
      <c r="X96" s="27"/>
      <c r="Y96" s="27"/>
    </row>
    <row r="97" spans="1:25" ht="19.5" customHeight="1">
      <c r="A97" s="101"/>
      <c r="B97" s="101"/>
      <c r="C97" s="101"/>
      <c r="D97" s="101"/>
      <c r="E97" s="101"/>
      <c r="F97" s="101"/>
      <c r="G97" s="11"/>
      <c r="H97" s="11"/>
      <c r="I97" s="11"/>
      <c r="K97" s="11"/>
      <c r="M97" s="12"/>
      <c r="O97" s="12"/>
      <c r="Q97" s="103"/>
      <c r="R97" s="103"/>
      <c r="S97" s="7"/>
      <c r="T97" s="7"/>
      <c r="U97" s="226"/>
      <c r="V97" s="27"/>
      <c r="W97" s="27"/>
      <c r="X97" s="27"/>
      <c r="Y97" s="27"/>
    </row>
    <row r="98" spans="1:25" s="345" customFormat="1" ht="27.95" customHeight="1">
      <c r="A98" s="325" t="s">
        <v>399</v>
      </c>
      <c r="B98" s="338"/>
      <c r="C98" s="338"/>
      <c r="D98" s="339"/>
      <c r="E98" s="339"/>
      <c r="F98" s="339"/>
      <c r="G98" s="340"/>
      <c r="H98" s="340"/>
      <c r="I98" s="340"/>
      <c r="J98" s="341"/>
      <c r="K98" s="340"/>
      <c r="L98" s="341"/>
      <c r="M98" s="340"/>
      <c r="N98" s="341"/>
      <c r="O98" s="340"/>
      <c r="P98" s="341"/>
      <c r="Q98" s="342"/>
      <c r="R98" s="342"/>
      <c r="S98" s="343"/>
      <c r="T98" s="343"/>
      <c r="U98" s="344"/>
      <c r="V98" s="341"/>
      <c r="W98" s="341"/>
      <c r="X98" s="341"/>
      <c r="Y98" s="341"/>
    </row>
    <row r="99" spans="1:25" s="349" customFormat="1" ht="24" customHeight="1">
      <c r="A99" s="617" t="s">
        <v>161</v>
      </c>
      <c r="B99" s="617"/>
      <c r="C99" s="617"/>
      <c r="D99" s="617"/>
      <c r="E99" s="617"/>
      <c r="F99" s="617" t="s">
        <v>157</v>
      </c>
      <c r="G99" s="617"/>
      <c r="H99" s="617"/>
      <c r="I99" s="617"/>
      <c r="J99" s="695" t="s">
        <v>158</v>
      </c>
      <c r="K99" s="696"/>
      <c r="L99" s="696"/>
      <c r="M99" s="696"/>
      <c r="N99" s="697"/>
      <c r="O99" s="697"/>
      <c r="P99" s="697"/>
      <c r="Q99" s="698"/>
      <c r="R99" s="346"/>
      <c r="S99" s="347"/>
      <c r="T99" s="347"/>
      <c r="U99" s="348"/>
    </row>
    <row r="100" spans="1:25" s="351" customFormat="1" ht="16.5">
      <c r="A100" s="617"/>
      <c r="B100" s="617"/>
      <c r="C100" s="617"/>
      <c r="D100" s="617"/>
      <c r="E100" s="617"/>
      <c r="F100" s="625" t="s">
        <v>155</v>
      </c>
      <c r="G100" s="626"/>
      <c r="H100" s="625" t="s">
        <v>352</v>
      </c>
      <c r="I100" s="626"/>
      <c r="J100" s="625" t="s">
        <v>180</v>
      </c>
      <c r="K100" s="626"/>
      <c r="L100" s="625" t="s">
        <v>159</v>
      </c>
      <c r="M100" s="693"/>
      <c r="N100" s="625" t="s">
        <v>181</v>
      </c>
      <c r="O100" s="693"/>
      <c r="P100" s="625" t="s">
        <v>160</v>
      </c>
      <c r="Q100" s="693"/>
      <c r="R100" s="311"/>
      <c r="S100" s="343"/>
      <c r="T100" s="613" t="s">
        <v>316</v>
      </c>
      <c r="U100" s="615" t="s">
        <v>315</v>
      </c>
    </row>
    <row r="101" spans="1:25" s="351" customFormat="1" ht="36.75" customHeight="1">
      <c r="A101" s="617"/>
      <c r="B101" s="617"/>
      <c r="C101" s="617"/>
      <c r="D101" s="617"/>
      <c r="E101" s="617"/>
      <c r="F101" s="627"/>
      <c r="G101" s="627"/>
      <c r="H101" s="627"/>
      <c r="I101" s="627"/>
      <c r="J101" s="627"/>
      <c r="K101" s="627"/>
      <c r="L101" s="694"/>
      <c r="M101" s="694"/>
      <c r="N101" s="694"/>
      <c r="O101" s="694"/>
      <c r="P101" s="694"/>
      <c r="Q101" s="694"/>
      <c r="R101" s="311"/>
      <c r="S101" s="343"/>
      <c r="T101" s="614"/>
      <c r="U101" s="616"/>
    </row>
    <row r="102" spans="1:25" ht="24" customHeight="1">
      <c r="A102" s="692" t="str">
        <f>每月日均量!C7</f>
        <v>01</v>
      </c>
      <c r="B102" s="610"/>
      <c r="C102" s="610"/>
      <c r="D102" s="610"/>
      <c r="E102" s="609"/>
      <c r="F102" s="691" t="e">
        <f>INDEX('每月波動及振幅(現貨)'!$C:$AB,$U$102,1)</f>
        <v>#N/A</v>
      </c>
      <c r="G102" s="691"/>
      <c r="H102" s="691" t="e">
        <f>INDEX('每月波動及振幅(現貨)'!$C:$AB,$U$102,2)* 10000</f>
        <v>#N/A</v>
      </c>
      <c r="I102" s="691"/>
      <c r="J102" s="690" t="e">
        <f>INDEX(每月日均量!C:O,$T$102,1)</f>
        <v>#N/A</v>
      </c>
      <c r="K102" s="690"/>
      <c r="L102" s="690" t="e">
        <f>INDEX(每月日均量!C:O,$T$103,1)</f>
        <v>#N/A</v>
      </c>
      <c r="M102" s="690"/>
      <c r="N102" s="690" t="e">
        <f>INDEX(每月日均量!C:O,$T$104,1)</f>
        <v>#N/A</v>
      </c>
      <c r="O102" s="690"/>
      <c r="P102" s="690" t="e">
        <f>INDEX(每月日均量!C:O,$T$105,1)</f>
        <v>#N/A</v>
      </c>
      <c r="Q102" s="690"/>
      <c r="R102" s="102"/>
      <c r="S102" s="319" t="s">
        <v>281</v>
      </c>
      <c r="T102" s="319" t="e">
        <f>MATCH(S102, 每月日均量!B7:B109,0) +ROW(每月日均量!B7:B109)-1</f>
        <v>#N/A</v>
      </c>
      <c r="U102" s="418" t="e">
        <f>MATCH(S102, '每月波動及振幅(現貨)'!B7:B106,0) +ROW('每月波動及振幅(現貨)'!B7:B106)-1</f>
        <v>#N/A</v>
      </c>
    </row>
    <row r="103" spans="1:25" ht="24" customHeight="1">
      <c r="A103" s="692" t="str">
        <f>每月日均量!D7</f>
        <v>02</v>
      </c>
      <c r="B103" s="610"/>
      <c r="C103" s="610"/>
      <c r="D103" s="610"/>
      <c r="E103" s="609"/>
      <c r="F103" s="691" t="e">
        <f>INDEX('每月波動及振幅(現貨)'!$C:$AB,$U$102,3)</f>
        <v>#N/A</v>
      </c>
      <c r="G103" s="691"/>
      <c r="H103" s="691" t="e">
        <f>INDEX('每月波動及振幅(現貨)'!$C:$AB,$U$102,4)* 10000</f>
        <v>#N/A</v>
      </c>
      <c r="I103" s="691"/>
      <c r="J103" s="690" t="e">
        <f>INDEX(每月日均量!C:O,$T$102,2)</f>
        <v>#N/A</v>
      </c>
      <c r="K103" s="690"/>
      <c r="L103" s="690" t="e">
        <f>INDEX(每月日均量!C:O,$T$103,2)</f>
        <v>#N/A</v>
      </c>
      <c r="M103" s="690"/>
      <c r="N103" s="690" t="e">
        <f>INDEX(每月日均量!C:O,$T$104,2)</f>
        <v>#N/A</v>
      </c>
      <c r="O103" s="690"/>
      <c r="P103" s="690" t="e">
        <f>INDEX(每月日均量!C:O,$T$105,2)</f>
        <v>#N/A</v>
      </c>
      <c r="Q103" s="690"/>
      <c r="R103" s="102"/>
      <c r="S103" s="319" t="s">
        <v>282</v>
      </c>
      <c r="T103" s="319" t="e">
        <f>MATCH(S103, 每月日均量!B7:B109,0) +ROW(每月日均量!B7:B109)-1</f>
        <v>#N/A</v>
      </c>
    </row>
    <row r="104" spans="1:25" ht="24" customHeight="1">
      <c r="A104" s="692" t="str">
        <f>每月日均量!E7</f>
        <v>03</v>
      </c>
      <c r="B104" s="610"/>
      <c r="C104" s="610"/>
      <c r="D104" s="610"/>
      <c r="E104" s="609"/>
      <c r="F104" s="691" t="e">
        <f>INDEX('每月波動及振幅(現貨)'!$C:$AB,$U$102,5)</f>
        <v>#N/A</v>
      </c>
      <c r="G104" s="691"/>
      <c r="H104" s="691" t="e">
        <f>INDEX('每月波動及振幅(現貨)'!$C:$AB,$U$102,6)* 10000</f>
        <v>#N/A</v>
      </c>
      <c r="I104" s="691"/>
      <c r="J104" s="690" t="e">
        <f>INDEX(每月日均量!C:O,$T$102,3)</f>
        <v>#N/A</v>
      </c>
      <c r="K104" s="690"/>
      <c r="L104" s="690" t="e">
        <f>INDEX(每月日均量!C:O,$T$103,3)</f>
        <v>#N/A</v>
      </c>
      <c r="M104" s="690"/>
      <c r="N104" s="690" t="e">
        <f>INDEX(每月日均量!C:O,$T$104,3)</f>
        <v>#N/A</v>
      </c>
      <c r="O104" s="690"/>
      <c r="P104" s="690" t="e">
        <f>INDEX(每月日均量!C:O,$T$105,3)</f>
        <v>#N/A</v>
      </c>
      <c r="Q104" s="690"/>
      <c r="R104" s="102"/>
      <c r="S104" s="320" t="s">
        <v>297</v>
      </c>
      <c r="T104" s="319" t="e">
        <f>MATCH(S104, 每月日均量!B7:B109,0) +ROW(每月日均量!B7:B109)-1</f>
        <v>#N/A</v>
      </c>
    </row>
    <row r="105" spans="1:25" ht="24" customHeight="1">
      <c r="A105" s="692" t="str">
        <f>每月日均量!F7</f>
        <v>04</v>
      </c>
      <c r="B105" s="610"/>
      <c r="C105" s="610"/>
      <c r="D105" s="610"/>
      <c r="E105" s="609"/>
      <c r="F105" s="691" t="e">
        <f>INDEX('每月波動及振幅(現貨)'!$C:$AB,$U$102,7)</f>
        <v>#N/A</v>
      </c>
      <c r="G105" s="691"/>
      <c r="H105" s="691" t="e">
        <f>INDEX('每月波動及振幅(現貨)'!$C:$AB,$U$102,8)* 10000</f>
        <v>#N/A</v>
      </c>
      <c r="I105" s="691"/>
      <c r="J105" s="690" t="e">
        <f>INDEX(每月日均量!C:O,$T$102,4)</f>
        <v>#N/A</v>
      </c>
      <c r="K105" s="690"/>
      <c r="L105" s="690" t="e">
        <f>INDEX(每月日均量!C:O,$T$103,4)</f>
        <v>#N/A</v>
      </c>
      <c r="M105" s="690"/>
      <c r="N105" s="690" t="e">
        <f>INDEX(每月日均量!C:O,$T$104,4)</f>
        <v>#N/A</v>
      </c>
      <c r="O105" s="690"/>
      <c r="P105" s="690" t="e">
        <f>INDEX(每月日均量!C:O,$T$105,4)</f>
        <v>#N/A</v>
      </c>
      <c r="Q105" s="690"/>
      <c r="R105" s="102"/>
      <c r="S105" s="320" t="s">
        <v>298</v>
      </c>
      <c r="T105" s="319" t="e">
        <f>MATCH(S105, 每月日均量!B7:B109,0) +ROW(每月日均量!B7:B109)-1</f>
        <v>#N/A</v>
      </c>
    </row>
    <row r="106" spans="1:25" ht="24" customHeight="1">
      <c r="A106" s="692" t="str">
        <f>每月日均量!G7</f>
        <v>05</v>
      </c>
      <c r="B106" s="610"/>
      <c r="C106" s="610"/>
      <c r="D106" s="610"/>
      <c r="E106" s="609"/>
      <c r="F106" s="691" t="e">
        <f>INDEX('每月波動及振幅(現貨)'!$C:$AB,$U$102,9)</f>
        <v>#N/A</v>
      </c>
      <c r="G106" s="691"/>
      <c r="H106" s="691" t="e">
        <f>INDEX('每月波動及振幅(現貨)'!$C:$AB,$U$102,10)* 10000</f>
        <v>#N/A</v>
      </c>
      <c r="I106" s="691"/>
      <c r="J106" s="690" t="e">
        <f>INDEX(每月日均量!C:O,$T$102,5)</f>
        <v>#N/A</v>
      </c>
      <c r="K106" s="690"/>
      <c r="L106" s="690" t="e">
        <f>INDEX(每月日均量!C:O,$T$103,5)</f>
        <v>#N/A</v>
      </c>
      <c r="M106" s="690"/>
      <c r="N106" s="690" t="e">
        <f>INDEX(每月日均量!C:O,$T$104,5)</f>
        <v>#N/A</v>
      </c>
      <c r="O106" s="690"/>
      <c r="P106" s="690" t="e">
        <f>INDEX(每月日均量!C:O,$T$105,5)</f>
        <v>#N/A</v>
      </c>
      <c r="Q106" s="690"/>
      <c r="R106" s="102"/>
    </row>
    <row r="107" spans="1:25" ht="24" customHeight="1">
      <c r="A107" s="692" t="str">
        <f>每月日均量!H7</f>
        <v>06</v>
      </c>
      <c r="B107" s="610"/>
      <c r="C107" s="610"/>
      <c r="D107" s="610"/>
      <c r="E107" s="609"/>
      <c r="F107" s="691" t="e">
        <f>INDEX('每月波動及振幅(現貨)'!$C:$AB,$U$102,11)</f>
        <v>#N/A</v>
      </c>
      <c r="G107" s="691"/>
      <c r="H107" s="691" t="e">
        <f>INDEX('每月波動及振幅(現貨)'!$C:$AB,$U$102,12)* 10000</f>
        <v>#N/A</v>
      </c>
      <c r="I107" s="691"/>
      <c r="J107" s="690" t="e">
        <f>INDEX(每月日均量!C:O,$T$102,6)</f>
        <v>#N/A</v>
      </c>
      <c r="K107" s="690"/>
      <c r="L107" s="690" t="e">
        <f>INDEX(每月日均量!C:O,$T$103,6)</f>
        <v>#N/A</v>
      </c>
      <c r="M107" s="690"/>
      <c r="N107" s="690" t="e">
        <f>INDEX(每月日均量!C:O,$T$104,6)</f>
        <v>#N/A</v>
      </c>
      <c r="O107" s="690"/>
      <c r="P107" s="690" t="e">
        <f>INDEX(每月日均量!C:O,$T$105,6)</f>
        <v>#N/A</v>
      </c>
      <c r="Q107" s="690"/>
      <c r="R107" s="102"/>
    </row>
    <row r="108" spans="1:25" ht="24" customHeight="1">
      <c r="A108" s="692" t="str">
        <f>每月日均量!I7</f>
        <v>07</v>
      </c>
      <c r="B108" s="610"/>
      <c r="C108" s="610"/>
      <c r="D108" s="610"/>
      <c r="E108" s="609"/>
      <c r="F108" s="691" t="e">
        <f>INDEX('每月波動及振幅(現貨)'!$C:$AB,$U$102,13)</f>
        <v>#N/A</v>
      </c>
      <c r="G108" s="691"/>
      <c r="H108" s="691" t="e">
        <f>INDEX('每月波動及振幅(現貨)'!$C:$AB,$U$102,14)* 10000</f>
        <v>#N/A</v>
      </c>
      <c r="I108" s="691"/>
      <c r="J108" s="690" t="e">
        <f>INDEX(每月日均量!C:O,$T$102,7)</f>
        <v>#N/A</v>
      </c>
      <c r="K108" s="690"/>
      <c r="L108" s="690" t="e">
        <f>INDEX(每月日均量!C:O,$T$103,7)</f>
        <v>#N/A</v>
      </c>
      <c r="M108" s="690"/>
      <c r="N108" s="690" t="e">
        <f>INDEX(每月日均量!C:O,$T$104,7)</f>
        <v>#N/A</v>
      </c>
      <c r="O108" s="690"/>
      <c r="P108" s="690" t="e">
        <f>INDEX(每月日均量!C:O,$T$105,7)</f>
        <v>#N/A</v>
      </c>
      <c r="Q108" s="690"/>
      <c r="R108" s="102"/>
    </row>
    <row r="109" spans="1:25" ht="24" customHeight="1">
      <c r="A109" s="692" t="str">
        <f>每月日均量!J7</f>
        <v>08</v>
      </c>
      <c r="B109" s="610"/>
      <c r="C109" s="610"/>
      <c r="D109" s="610"/>
      <c r="E109" s="609"/>
      <c r="F109" s="691" t="e">
        <f>INDEX('每月波動及振幅(現貨)'!$C:$AB,$U$102,15)</f>
        <v>#N/A</v>
      </c>
      <c r="G109" s="691"/>
      <c r="H109" s="691" t="e">
        <f>INDEX('每月波動及振幅(現貨)'!$C:$AB,$U$102,16)* 10000</f>
        <v>#N/A</v>
      </c>
      <c r="I109" s="691"/>
      <c r="J109" s="690" t="e">
        <f>INDEX(每月日均量!C:O,$T$102,8)</f>
        <v>#N/A</v>
      </c>
      <c r="K109" s="690"/>
      <c r="L109" s="690" t="e">
        <f>INDEX(每月日均量!C:O,$T$103,8)</f>
        <v>#N/A</v>
      </c>
      <c r="M109" s="690"/>
      <c r="N109" s="690" t="e">
        <f>INDEX(每月日均量!C:O,$T$104,8)</f>
        <v>#N/A</v>
      </c>
      <c r="O109" s="690"/>
      <c r="P109" s="690" t="e">
        <f>INDEX(每月日均量!C:O,$T$105,8)</f>
        <v>#N/A</v>
      </c>
      <c r="Q109" s="690"/>
      <c r="R109" s="102"/>
    </row>
    <row r="110" spans="1:25" ht="24" customHeight="1">
      <c r="A110" s="692" t="str">
        <f>每月日均量!K7</f>
        <v>09</v>
      </c>
      <c r="B110" s="610"/>
      <c r="C110" s="610"/>
      <c r="D110" s="610"/>
      <c r="E110" s="609"/>
      <c r="F110" s="691" t="e">
        <f>INDEX('每月波動及振幅(現貨)'!$C:$AB,$U$102,17)</f>
        <v>#N/A</v>
      </c>
      <c r="G110" s="691"/>
      <c r="H110" s="691" t="e">
        <f>INDEX('每月波動及振幅(現貨)'!$C:$AB,$U$102,18)* 10000</f>
        <v>#N/A</v>
      </c>
      <c r="I110" s="691"/>
      <c r="J110" s="690" t="e">
        <f>INDEX(每月日均量!C:O,$T$102,9)</f>
        <v>#N/A</v>
      </c>
      <c r="K110" s="690"/>
      <c r="L110" s="690" t="e">
        <f>INDEX(每月日均量!C:O,$T$103,9)</f>
        <v>#N/A</v>
      </c>
      <c r="M110" s="690"/>
      <c r="N110" s="690" t="e">
        <f>INDEX(每月日均量!C:O,$T$104,9)</f>
        <v>#N/A</v>
      </c>
      <c r="O110" s="690"/>
      <c r="P110" s="690" t="e">
        <f>INDEX(每月日均量!C:O,$T$105,9)</f>
        <v>#N/A</v>
      </c>
      <c r="Q110" s="690"/>
      <c r="R110" s="102"/>
    </row>
    <row r="111" spans="1:25" ht="24" customHeight="1">
      <c r="A111" s="692" t="str">
        <f>每月日均量!L7</f>
        <v>10</v>
      </c>
      <c r="B111" s="610"/>
      <c r="C111" s="610"/>
      <c r="D111" s="610"/>
      <c r="E111" s="609"/>
      <c r="F111" s="691" t="e">
        <f>INDEX('每月波動及振幅(現貨)'!$C:$AB,$U$102,19)</f>
        <v>#N/A</v>
      </c>
      <c r="G111" s="691"/>
      <c r="H111" s="691" t="e">
        <f>INDEX('每月波動及振幅(現貨)'!$C:$AB,$U$102,20)* 10000</f>
        <v>#N/A</v>
      </c>
      <c r="I111" s="691"/>
      <c r="J111" s="690" t="e">
        <f>INDEX(每月日均量!C:O,$T$102,10)</f>
        <v>#N/A</v>
      </c>
      <c r="K111" s="690"/>
      <c r="L111" s="690" t="e">
        <f>INDEX(每月日均量!C:O,$T$103,10)</f>
        <v>#N/A</v>
      </c>
      <c r="M111" s="690"/>
      <c r="N111" s="690" t="e">
        <f>INDEX(每月日均量!C:O,$T$104,10)</f>
        <v>#N/A</v>
      </c>
      <c r="O111" s="690"/>
      <c r="P111" s="690" t="e">
        <f>INDEX(每月日均量!C:O,$T$105,10)</f>
        <v>#N/A</v>
      </c>
      <c r="Q111" s="690"/>
      <c r="R111" s="102"/>
    </row>
    <row r="112" spans="1:25" ht="24" customHeight="1">
      <c r="A112" s="692" t="str">
        <f>每月日均量!M7</f>
        <v>11</v>
      </c>
      <c r="B112" s="610"/>
      <c r="C112" s="610"/>
      <c r="D112" s="610"/>
      <c r="E112" s="609"/>
      <c r="F112" s="691" t="e">
        <f>INDEX('每月波動及振幅(現貨)'!$C:$AB,$U$102,21)</f>
        <v>#N/A</v>
      </c>
      <c r="G112" s="691"/>
      <c r="H112" s="691" t="e">
        <f>INDEX('每月波動及振幅(現貨)'!$C:$AB,$U$102,22)* 10000</f>
        <v>#N/A</v>
      </c>
      <c r="I112" s="691"/>
      <c r="J112" s="690" t="e">
        <f>INDEX(每月日均量!C:O,$T$102,11)</f>
        <v>#N/A</v>
      </c>
      <c r="K112" s="690"/>
      <c r="L112" s="690" t="e">
        <f>INDEX(每月日均量!C:O,$T$103,11)</f>
        <v>#N/A</v>
      </c>
      <c r="M112" s="690"/>
      <c r="N112" s="690" t="e">
        <f>INDEX(每月日均量!C:O,$T$104,11)</f>
        <v>#N/A</v>
      </c>
      <c r="O112" s="690"/>
      <c r="P112" s="690" t="e">
        <f>INDEX(每月日均量!C:O,$T$105,11)</f>
        <v>#N/A</v>
      </c>
      <c r="Q112" s="690"/>
      <c r="R112" s="102"/>
    </row>
    <row r="113" spans="1:25" ht="24" customHeight="1">
      <c r="A113" s="692" t="str">
        <f>每月日均量!N7</f>
        <v>12</v>
      </c>
      <c r="B113" s="610"/>
      <c r="C113" s="610"/>
      <c r="D113" s="610"/>
      <c r="E113" s="609"/>
      <c r="F113" s="691" t="e">
        <f>INDEX('每月波動及振幅(現貨)'!$C:$AB,$U$102,23)</f>
        <v>#N/A</v>
      </c>
      <c r="G113" s="691"/>
      <c r="H113" s="691" t="e">
        <f>INDEX('每月波動及振幅(現貨)'!$C:$AB,$U$102,24)* 10000</f>
        <v>#N/A</v>
      </c>
      <c r="I113" s="691"/>
      <c r="J113" s="690" t="e">
        <f>INDEX(每月日均量!C:O,$T$102,12)</f>
        <v>#N/A</v>
      </c>
      <c r="K113" s="690"/>
      <c r="L113" s="690" t="e">
        <f>INDEX(每月日均量!C:O,$T$103,12)</f>
        <v>#N/A</v>
      </c>
      <c r="M113" s="690"/>
      <c r="N113" s="690" t="e">
        <f>INDEX(每月日均量!C:O,$T$104,12)</f>
        <v>#N/A</v>
      </c>
      <c r="O113" s="690"/>
      <c r="P113" s="690" t="e">
        <f>INDEX(每月日均量!C:O,$T$105,12)</f>
        <v>#N/A</v>
      </c>
      <c r="Q113" s="690"/>
      <c r="R113" s="102"/>
    </row>
    <row r="114" spans="1:25" ht="24" customHeight="1">
      <c r="A114" s="692" t="str">
        <f>每月日均量!O7</f>
        <v>全部月份</v>
      </c>
      <c r="B114" s="610"/>
      <c r="C114" s="610"/>
      <c r="D114" s="610"/>
      <c r="E114" s="609"/>
      <c r="F114" s="691" t="e">
        <f>INDEX('每月波動及振幅(現貨)'!$C:$AB,$U$102,25)</f>
        <v>#N/A</v>
      </c>
      <c r="G114" s="691"/>
      <c r="H114" s="691" t="e">
        <f>INDEX('每月波動及振幅(現貨)'!$C:$AB,$U$102,26)* 10000</f>
        <v>#N/A</v>
      </c>
      <c r="I114" s="691"/>
      <c r="J114" s="690" t="e">
        <f>INDEX(每月日均量!C:O,$T$102,13)</f>
        <v>#N/A</v>
      </c>
      <c r="K114" s="690"/>
      <c r="L114" s="690" t="e">
        <f>INDEX(每月日均量!C:O,$T$103,13)</f>
        <v>#N/A</v>
      </c>
      <c r="M114" s="690"/>
      <c r="N114" s="690" t="e">
        <f>INDEX(每月日均量!C:O,$T$104,13)</f>
        <v>#N/A</v>
      </c>
      <c r="O114" s="690"/>
      <c r="P114" s="690" t="e">
        <f>INDEX(每月日均量!C:O,$T$105,13)</f>
        <v>#N/A</v>
      </c>
      <c r="Q114" s="690"/>
      <c r="R114" s="102"/>
    </row>
    <row r="115" spans="1:25" ht="24" customHeight="1">
      <c r="A115" s="9"/>
      <c r="B115" s="9"/>
      <c r="C115" s="9"/>
      <c r="D115" s="10"/>
      <c r="E115" s="10"/>
      <c r="F115" s="10"/>
      <c r="G115" s="11"/>
      <c r="H115" s="11"/>
      <c r="I115" s="11"/>
      <c r="J115" s="11"/>
      <c r="K115" s="11"/>
      <c r="L115" s="11"/>
      <c r="M115" s="12"/>
      <c r="N115" s="12"/>
      <c r="O115" s="12"/>
      <c r="P115" s="12"/>
      <c r="Q115" s="12"/>
      <c r="R115" s="12"/>
      <c r="S115" s="7"/>
      <c r="T115" s="7"/>
      <c r="U115" s="226"/>
      <c r="V115" s="3"/>
      <c r="W115" s="3"/>
      <c r="X115" s="3"/>
      <c r="Y115" s="3"/>
    </row>
    <row r="116" spans="1:25" s="345" customFormat="1" ht="27.95" customHeight="1">
      <c r="A116" s="325" t="s">
        <v>400</v>
      </c>
      <c r="B116" s="338"/>
      <c r="C116" s="338"/>
      <c r="D116" s="339"/>
      <c r="E116" s="339"/>
      <c r="F116" s="339"/>
      <c r="G116" s="340"/>
      <c r="H116" s="340"/>
      <c r="I116" s="340"/>
      <c r="J116" s="341"/>
      <c r="K116" s="340"/>
      <c r="L116" s="341"/>
      <c r="M116" s="340"/>
      <c r="N116" s="341"/>
      <c r="O116" s="340"/>
      <c r="P116" s="341"/>
      <c r="Q116" s="342"/>
      <c r="R116" s="342"/>
      <c r="S116" s="343"/>
      <c r="T116" s="343"/>
      <c r="U116" s="344"/>
      <c r="V116" s="341"/>
      <c r="W116" s="341"/>
      <c r="X116" s="341"/>
      <c r="Y116" s="341"/>
    </row>
    <row r="117" spans="1:25" s="349" customFormat="1" ht="24" customHeight="1">
      <c r="A117" s="617" t="s">
        <v>161</v>
      </c>
      <c r="B117" s="617"/>
      <c r="C117" s="617"/>
      <c r="D117" s="617"/>
      <c r="E117" s="617"/>
      <c r="F117" s="618" t="s">
        <v>182</v>
      </c>
      <c r="G117" s="619"/>
      <c r="H117" s="619"/>
      <c r="I117" s="619"/>
      <c r="J117" s="620"/>
      <c r="K117" s="621"/>
      <c r="L117" s="622" t="s">
        <v>183</v>
      </c>
      <c r="M117" s="623"/>
      <c r="N117" s="623"/>
      <c r="O117" s="623"/>
      <c r="P117" s="623"/>
      <c r="Q117" s="624"/>
      <c r="R117" s="346"/>
      <c r="S117" s="347"/>
      <c r="T117" s="347"/>
      <c r="U117" s="348"/>
    </row>
    <row r="118" spans="1:25" s="351" customFormat="1" ht="16.5" customHeight="1">
      <c r="A118" s="617"/>
      <c r="B118" s="617"/>
      <c r="C118" s="617"/>
      <c r="D118" s="617"/>
      <c r="E118" s="617"/>
      <c r="F118" s="625" t="s">
        <v>155</v>
      </c>
      <c r="G118" s="626"/>
      <c r="H118" s="625" t="s">
        <v>352</v>
      </c>
      <c r="I118" s="626"/>
      <c r="J118" s="625" t="s">
        <v>158</v>
      </c>
      <c r="K118" s="626"/>
      <c r="L118" s="625" t="s">
        <v>155</v>
      </c>
      <c r="M118" s="626"/>
      <c r="N118" s="625" t="s">
        <v>156</v>
      </c>
      <c r="O118" s="626"/>
      <c r="P118" s="625" t="s">
        <v>158</v>
      </c>
      <c r="Q118" s="626"/>
      <c r="R118" s="350"/>
      <c r="S118" s="343"/>
      <c r="T118" s="613" t="s">
        <v>316</v>
      </c>
      <c r="U118" s="615" t="s">
        <v>315</v>
      </c>
    </row>
    <row r="119" spans="1:25" s="351" customFormat="1" ht="36.75" customHeight="1">
      <c r="A119" s="617"/>
      <c r="B119" s="617"/>
      <c r="C119" s="617"/>
      <c r="D119" s="617"/>
      <c r="E119" s="617"/>
      <c r="F119" s="627"/>
      <c r="G119" s="627"/>
      <c r="H119" s="627"/>
      <c r="I119" s="627"/>
      <c r="J119" s="627"/>
      <c r="K119" s="627"/>
      <c r="L119" s="627"/>
      <c r="M119" s="627"/>
      <c r="N119" s="627"/>
      <c r="O119" s="627"/>
      <c r="P119" s="627"/>
      <c r="Q119" s="627"/>
      <c r="R119" s="350"/>
      <c r="S119" s="343"/>
      <c r="T119" s="614"/>
      <c r="U119" s="616"/>
    </row>
    <row r="120" spans="1:25" ht="24" customHeight="1">
      <c r="A120" s="608" t="str">
        <f>每月日均量!C7</f>
        <v>01</v>
      </c>
      <c r="B120" s="610"/>
      <c r="C120" s="610"/>
      <c r="D120" s="610"/>
      <c r="E120" s="609"/>
      <c r="F120" s="691" t="e">
        <f>INDEX('每月波動及振幅(現貨)'!$C:$AB,$U$120,1)</f>
        <v>#N/A</v>
      </c>
      <c r="G120" s="691"/>
      <c r="H120" s="691" t="e">
        <f>INDEX('每月波動及振幅(現貨)'!$C:$AB,$U$120,2) * 10000</f>
        <v>#N/A</v>
      </c>
      <c r="I120" s="691"/>
      <c r="J120" s="690" t="e">
        <f>INDEX(每月日均量!C:O,$T$120,1)</f>
        <v>#N/A</v>
      </c>
      <c r="K120" s="690"/>
      <c r="L120" s="691" t="e">
        <f>INDEX('每月波動及振幅(現貨)'!$C:$AB,$U$121,1)</f>
        <v>#N/A</v>
      </c>
      <c r="M120" s="691"/>
      <c r="N120" s="691" t="e">
        <f>INDEX('每月波動及振幅(現貨)'!$C:$AB,$U$121,2)</f>
        <v>#N/A</v>
      </c>
      <c r="O120" s="691"/>
      <c r="P120" s="690" t="e">
        <f>INDEX(每月日均量!C:O,$T$121,1)</f>
        <v>#N/A</v>
      </c>
      <c r="Q120" s="690"/>
      <c r="R120" s="102"/>
      <c r="S120" s="319" t="s">
        <v>283</v>
      </c>
      <c r="T120" s="319" t="e">
        <f>MATCH(S120, 每月日均量!B7:B110,0) +ROW(每月日均量!B7:B110)-1</f>
        <v>#N/A</v>
      </c>
      <c r="U120" s="418" t="e">
        <f>MATCH(S120, '每月波動及振幅(現貨)'!B7:B106,0) +ROW('每月波動及振幅(現貨)'!B7:B106)-1</f>
        <v>#N/A</v>
      </c>
    </row>
    <row r="121" spans="1:25" ht="24" customHeight="1">
      <c r="A121" s="608" t="str">
        <f>每月日均量!D7</f>
        <v>02</v>
      </c>
      <c r="B121" s="610"/>
      <c r="C121" s="610"/>
      <c r="D121" s="610"/>
      <c r="E121" s="609"/>
      <c r="F121" s="691" t="e">
        <f>INDEX('每月波動及振幅(現貨)'!$C:$AB,$U$120,3)</f>
        <v>#N/A</v>
      </c>
      <c r="G121" s="691"/>
      <c r="H121" s="691" t="e">
        <f>INDEX('每月波動及振幅(現貨)'!$C:$AB,$U$120,4) * 10000</f>
        <v>#N/A</v>
      </c>
      <c r="I121" s="691"/>
      <c r="J121" s="690" t="e">
        <f>INDEX(每月日均量!C:O,$T$120,2)</f>
        <v>#N/A</v>
      </c>
      <c r="K121" s="690"/>
      <c r="L121" s="691" t="e">
        <f>INDEX('每月波動及振幅(現貨)'!$C:$AB,$U$121,3)</f>
        <v>#N/A</v>
      </c>
      <c r="M121" s="691"/>
      <c r="N121" s="691" t="e">
        <f>INDEX('每月波動及振幅(現貨)'!$C:$AB,$U$121,4)</f>
        <v>#N/A</v>
      </c>
      <c r="O121" s="691"/>
      <c r="P121" s="690" t="e">
        <f>INDEX(每月日均量!C:O,$T$121,2)</f>
        <v>#N/A</v>
      </c>
      <c r="Q121" s="690"/>
      <c r="R121" s="102"/>
      <c r="S121" s="319" t="s">
        <v>284</v>
      </c>
      <c r="T121" s="319" t="e">
        <f>MATCH(S121, 每月日均量!B7:B110,0) +ROW(每月日均量!B7:B110)-1</f>
        <v>#N/A</v>
      </c>
      <c r="U121" s="418" t="e">
        <f>MATCH(S121, '每月波動及振幅(現貨)'!B8:B107,0) +ROW('每月波動及振幅(現貨)'!B8:B107)-1</f>
        <v>#N/A</v>
      </c>
    </row>
    <row r="122" spans="1:25" ht="24" customHeight="1">
      <c r="A122" s="608" t="str">
        <f>每月日均量!E7</f>
        <v>03</v>
      </c>
      <c r="B122" s="610"/>
      <c r="C122" s="610"/>
      <c r="D122" s="610"/>
      <c r="E122" s="609"/>
      <c r="F122" s="691" t="e">
        <f>INDEX('每月波動及振幅(現貨)'!$C:$AB,$U$120,5)</f>
        <v>#N/A</v>
      </c>
      <c r="G122" s="691"/>
      <c r="H122" s="691" t="e">
        <f>INDEX('每月波動及振幅(現貨)'!$C:$AB,$U$120,6) * 10000</f>
        <v>#N/A</v>
      </c>
      <c r="I122" s="691"/>
      <c r="J122" s="690" t="e">
        <f>INDEX(每月日均量!C:O,$T$120,3)</f>
        <v>#N/A</v>
      </c>
      <c r="K122" s="690"/>
      <c r="L122" s="691" t="e">
        <f>INDEX('每月波動及振幅(現貨)'!$C:$AB,$U$121,5)</f>
        <v>#N/A</v>
      </c>
      <c r="M122" s="691"/>
      <c r="N122" s="691" t="e">
        <f>INDEX('每月波動及振幅(現貨)'!$C:$AB,$U$121,6)</f>
        <v>#N/A</v>
      </c>
      <c r="O122" s="691"/>
      <c r="P122" s="690" t="e">
        <f>INDEX(每月日均量!C:O,$T$121,3)</f>
        <v>#N/A</v>
      </c>
      <c r="Q122" s="690"/>
      <c r="R122" s="102"/>
      <c r="S122" s="320"/>
      <c r="T122" s="319" t="s">
        <v>236</v>
      </c>
    </row>
    <row r="123" spans="1:25" ht="24" customHeight="1">
      <c r="A123" s="608" t="str">
        <f>每月日均量!F7</f>
        <v>04</v>
      </c>
      <c r="B123" s="610"/>
      <c r="C123" s="610"/>
      <c r="D123" s="610"/>
      <c r="E123" s="609"/>
      <c r="F123" s="691" t="e">
        <f>INDEX('每月波動及振幅(現貨)'!$C:$AB,$U$120,7)</f>
        <v>#N/A</v>
      </c>
      <c r="G123" s="691"/>
      <c r="H123" s="691" t="e">
        <f>INDEX('每月波動及振幅(現貨)'!$C:$AB,$U$120,8) * 10000</f>
        <v>#N/A</v>
      </c>
      <c r="I123" s="691"/>
      <c r="J123" s="690" t="e">
        <f>INDEX(每月日均量!C:O,$T$120,4)</f>
        <v>#N/A</v>
      </c>
      <c r="K123" s="690"/>
      <c r="L123" s="691" t="e">
        <f>INDEX('每月波動及振幅(現貨)'!$C:$AB,$U$121,7)</f>
        <v>#N/A</v>
      </c>
      <c r="M123" s="691"/>
      <c r="N123" s="691" t="e">
        <f>INDEX('每月波動及振幅(現貨)'!$C:$AB,$U$121,8)</f>
        <v>#N/A</v>
      </c>
      <c r="O123" s="691"/>
      <c r="P123" s="690" t="e">
        <f>INDEX(每月日均量!C:O,$T$121,4)</f>
        <v>#N/A</v>
      </c>
      <c r="Q123" s="690"/>
      <c r="R123" s="102"/>
      <c r="S123" s="320"/>
      <c r="T123" s="319"/>
    </row>
    <row r="124" spans="1:25" ht="24" customHeight="1">
      <c r="A124" s="608" t="str">
        <f>每月日均量!G7</f>
        <v>05</v>
      </c>
      <c r="B124" s="610"/>
      <c r="C124" s="610"/>
      <c r="D124" s="610"/>
      <c r="E124" s="609"/>
      <c r="F124" s="691" t="e">
        <f>INDEX('每月波動及振幅(現貨)'!$C:$AB,$U$120,9)</f>
        <v>#N/A</v>
      </c>
      <c r="G124" s="691"/>
      <c r="H124" s="691" t="e">
        <f>INDEX('每月波動及振幅(現貨)'!$C:$AB,$U$120,10) * 10000</f>
        <v>#N/A</v>
      </c>
      <c r="I124" s="691"/>
      <c r="J124" s="690" t="e">
        <f>INDEX(每月日均量!C:O,$T$120,5)</f>
        <v>#N/A</v>
      </c>
      <c r="K124" s="690"/>
      <c r="L124" s="691" t="e">
        <f>INDEX('每月波動及振幅(現貨)'!$C:$AB,$U$121,9)</f>
        <v>#N/A</v>
      </c>
      <c r="M124" s="691"/>
      <c r="N124" s="691" t="e">
        <f>INDEX('每月波動及振幅(現貨)'!$C:$AB,$U$121,10)</f>
        <v>#N/A</v>
      </c>
      <c r="O124" s="691"/>
      <c r="P124" s="690" t="e">
        <f>INDEX(每月日均量!C:O,$T$121,5)</f>
        <v>#N/A</v>
      </c>
      <c r="Q124" s="690"/>
      <c r="R124" s="102"/>
    </row>
    <row r="125" spans="1:25" ht="24" customHeight="1">
      <c r="A125" s="608" t="str">
        <f>每月日均量!H7</f>
        <v>06</v>
      </c>
      <c r="B125" s="610"/>
      <c r="C125" s="610"/>
      <c r="D125" s="610"/>
      <c r="E125" s="609"/>
      <c r="F125" s="691" t="e">
        <f>INDEX('每月波動及振幅(現貨)'!$C:$AB,$U$120,11)</f>
        <v>#N/A</v>
      </c>
      <c r="G125" s="691"/>
      <c r="H125" s="691" t="e">
        <f>INDEX('每月波動及振幅(現貨)'!$C:$AB,$U$120,12) * 10000</f>
        <v>#N/A</v>
      </c>
      <c r="I125" s="691"/>
      <c r="J125" s="690" t="e">
        <f>INDEX(每月日均量!C:O,$T$120,6)</f>
        <v>#N/A</v>
      </c>
      <c r="K125" s="690"/>
      <c r="L125" s="691" t="e">
        <f>INDEX('每月波動及振幅(現貨)'!$C:$AB,$U$121,11)</f>
        <v>#N/A</v>
      </c>
      <c r="M125" s="691"/>
      <c r="N125" s="691" t="e">
        <f>INDEX('每月波動及振幅(現貨)'!$C:$AB,$U$121,12)</f>
        <v>#N/A</v>
      </c>
      <c r="O125" s="691"/>
      <c r="P125" s="690" t="e">
        <f>INDEX(每月日均量!C:O,$T$121,6)</f>
        <v>#N/A</v>
      </c>
      <c r="Q125" s="690"/>
      <c r="R125" s="102"/>
    </row>
    <row r="126" spans="1:25" ht="24" customHeight="1">
      <c r="A126" s="608" t="str">
        <f>每月日均量!I7</f>
        <v>07</v>
      </c>
      <c r="B126" s="610"/>
      <c r="C126" s="610"/>
      <c r="D126" s="610"/>
      <c r="E126" s="609"/>
      <c r="F126" s="691" t="e">
        <f>INDEX('每月波動及振幅(現貨)'!$C:$AB,$U$120,13)</f>
        <v>#N/A</v>
      </c>
      <c r="G126" s="691"/>
      <c r="H126" s="691" t="e">
        <f>INDEX('每月波動及振幅(現貨)'!$C:$AB,$U$120,14) * 10000</f>
        <v>#N/A</v>
      </c>
      <c r="I126" s="691"/>
      <c r="J126" s="690" t="e">
        <f>INDEX(每月日均量!C:O,$T$120,7)</f>
        <v>#N/A</v>
      </c>
      <c r="K126" s="690"/>
      <c r="L126" s="691" t="e">
        <f>INDEX('每月波動及振幅(現貨)'!$C:$AB,$U$121,13)</f>
        <v>#N/A</v>
      </c>
      <c r="M126" s="691"/>
      <c r="N126" s="691" t="e">
        <f>INDEX('每月波動及振幅(現貨)'!$C:$AB,$U$121,14)</f>
        <v>#N/A</v>
      </c>
      <c r="O126" s="691"/>
      <c r="P126" s="690" t="e">
        <f>INDEX(每月日均量!C:O,$T$121,7)</f>
        <v>#N/A</v>
      </c>
      <c r="Q126" s="690"/>
      <c r="R126" s="102"/>
    </row>
    <row r="127" spans="1:25" ht="24" customHeight="1">
      <c r="A127" s="608" t="str">
        <f>每月日均量!J7</f>
        <v>08</v>
      </c>
      <c r="B127" s="610"/>
      <c r="C127" s="610"/>
      <c r="D127" s="610"/>
      <c r="E127" s="609"/>
      <c r="F127" s="691" t="e">
        <f>INDEX('每月波動及振幅(現貨)'!$C:$AB,$U$120,15)</f>
        <v>#N/A</v>
      </c>
      <c r="G127" s="691"/>
      <c r="H127" s="691" t="e">
        <f>INDEX('每月波動及振幅(現貨)'!$C:$AB,$U$120,16) * 10000</f>
        <v>#N/A</v>
      </c>
      <c r="I127" s="691"/>
      <c r="J127" s="690" t="e">
        <f>INDEX(每月日均量!C:O,$T$120,8)</f>
        <v>#N/A</v>
      </c>
      <c r="K127" s="690"/>
      <c r="L127" s="691" t="e">
        <f>INDEX('每月波動及振幅(現貨)'!$C:$AB,$U$121,15)</f>
        <v>#N/A</v>
      </c>
      <c r="M127" s="691"/>
      <c r="N127" s="691" t="e">
        <f>INDEX('每月波動及振幅(現貨)'!$C:$AB,$U$121,16)</f>
        <v>#N/A</v>
      </c>
      <c r="O127" s="691"/>
      <c r="P127" s="690" t="e">
        <f>INDEX(每月日均量!C:O,$T$121,8)</f>
        <v>#N/A</v>
      </c>
      <c r="Q127" s="690"/>
      <c r="R127" s="102"/>
    </row>
    <row r="128" spans="1:25" ht="24" customHeight="1">
      <c r="A128" s="608" t="str">
        <f>每月日均量!K7</f>
        <v>09</v>
      </c>
      <c r="B128" s="610"/>
      <c r="C128" s="610"/>
      <c r="D128" s="610"/>
      <c r="E128" s="609"/>
      <c r="F128" s="691" t="e">
        <f>INDEX('每月波動及振幅(現貨)'!$C:$AB,$U$120,17)</f>
        <v>#N/A</v>
      </c>
      <c r="G128" s="691"/>
      <c r="H128" s="691" t="e">
        <f>INDEX('每月波動及振幅(現貨)'!$C:$AB,$U$120,18) * 10000</f>
        <v>#N/A</v>
      </c>
      <c r="I128" s="691"/>
      <c r="J128" s="690" t="e">
        <f>INDEX(每月日均量!C:O,$T$120,9)</f>
        <v>#N/A</v>
      </c>
      <c r="K128" s="690"/>
      <c r="L128" s="691" t="e">
        <f>INDEX('每月波動及振幅(現貨)'!$C:$AB,$U$121,17)</f>
        <v>#N/A</v>
      </c>
      <c r="M128" s="691"/>
      <c r="N128" s="691" t="e">
        <f>INDEX('每月波動及振幅(現貨)'!$C:$AB,$U$121,18)</f>
        <v>#N/A</v>
      </c>
      <c r="O128" s="691"/>
      <c r="P128" s="690" t="e">
        <f>INDEX(每月日均量!C:O,$T$121,9)</f>
        <v>#N/A</v>
      </c>
      <c r="Q128" s="690"/>
      <c r="R128" s="102"/>
    </row>
    <row r="129" spans="1:25" ht="24" customHeight="1">
      <c r="A129" s="608" t="str">
        <f>每月日均量!L7</f>
        <v>10</v>
      </c>
      <c r="B129" s="610"/>
      <c r="C129" s="610"/>
      <c r="D129" s="610"/>
      <c r="E129" s="609"/>
      <c r="F129" s="691" t="e">
        <f>INDEX('每月波動及振幅(現貨)'!$C:$AB,$U$120,19)</f>
        <v>#N/A</v>
      </c>
      <c r="G129" s="691"/>
      <c r="H129" s="691" t="e">
        <f>INDEX('每月波動及振幅(現貨)'!$C:$AB,$U$120,20) * 10000</f>
        <v>#N/A</v>
      </c>
      <c r="I129" s="691"/>
      <c r="J129" s="690" t="e">
        <f>INDEX(每月日均量!C:O,$T$120,10)</f>
        <v>#N/A</v>
      </c>
      <c r="K129" s="690"/>
      <c r="L129" s="691" t="e">
        <f>INDEX('每月波動及振幅(現貨)'!$C:$AB,$U$121,19)</f>
        <v>#N/A</v>
      </c>
      <c r="M129" s="691"/>
      <c r="N129" s="691" t="e">
        <f>INDEX('每月波動及振幅(現貨)'!$C:$AB,$U$121,20)</f>
        <v>#N/A</v>
      </c>
      <c r="O129" s="691"/>
      <c r="P129" s="690" t="e">
        <f>INDEX(每月日均量!C:O,$T$121,10)</f>
        <v>#N/A</v>
      </c>
      <c r="Q129" s="690"/>
      <c r="R129" s="102"/>
    </row>
    <row r="130" spans="1:25" ht="24" customHeight="1">
      <c r="A130" s="608" t="str">
        <f>每月日均量!M7</f>
        <v>11</v>
      </c>
      <c r="B130" s="610"/>
      <c r="C130" s="610"/>
      <c r="D130" s="610"/>
      <c r="E130" s="609"/>
      <c r="F130" s="691" t="e">
        <f>INDEX('每月波動及振幅(現貨)'!$C:$AB,$U$120,21)</f>
        <v>#N/A</v>
      </c>
      <c r="G130" s="691"/>
      <c r="H130" s="691" t="e">
        <f>INDEX('每月波動及振幅(現貨)'!$C:$AB,$U$120,22) * 10000</f>
        <v>#N/A</v>
      </c>
      <c r="I130" s="691"/>
      <c r="J130" s="690" t="e">
        <f>INDEX(每月日均量!C:O,$T$120,11)</f>
        <v>#N/A</v>
      </c>
      <c r="K130" s="690"/>
      <c r="L130" s="691" t="e">
        <f>INDEX('每月波動及振幅(現貨)'!$C:$AB,$U$121,21)</f>
        <v>#N/A</v>
      </c>
      <c r="M130" s="691"/>
      <c r="N130" s="691" t="e">
        <f>INDEX('每月波動及振幅(現貨)'!$C:$AB,$U$121,22)</f>
        <v>#N/A</v>
      </c>
      <c r="O130" s="691"/>
      <c r="P130" s="690" t="e">
        <f>INDEX(每月日均量!C:O,$T$121,11)</f>
        <v>#N/A</v>
      </c>
      <c r="Q130" s="690"/>
      <c r="R130" s="102"/>
    </row>
    <row r="131" spans="1:25" ht="24" customHeight="1">
      <c r="A131" s="608" t="str">
        <f>每月日均量!N7</f>
        <v>12</v>
      </c>
      <c r="B131" s="610"/>
      <c r="C131" s="610"/>
      <c r="D131" s="610"/>
      <c r="E131" s="609"/>
      <c r="F131" s="691" t="e">
        <f>INDEX('每月波動及振幅(現貨)'!$C:$AB,$U$120,23)</f>
        <v>#N/A</v>
      </c>
      <c r="G131" s="691"/>
      <c r="H131" s="691" t="e">
        <f>INDEX('每月波動及振幅(現貨)'!$C:$AB,$U$120,24) * 10000</f>
        <v>#N/A</v>
      </c>
      <c r="I131" s="691"/>
      <c r="J131" s="690" t="e">
        <f>INDEX(每月日均量!C:O,$T$120,12)</f>
        <v>#N/A</v>
      </c>
      <c r="K131" s="690"/>
      <c r="L131" s="691" t="e">
        <f>INDEX('每月波動及振幅(現貨)'!$C:$AB,$U$121,23)</f>
        <v>#N/A</v>
      </c>
      <c r="M131" s="691"/>
      <c r="N131" s="691" t="e">
        <f>INDEX('每月波動及振幅(現貨)'!$C:$AB,$U$121,24)</f>
        <v>#N/A</v>
      </c>
      <c r="O131" s="691"/>
      <c r="P131" s="690" t="e">
        <f>INDEX(每月日均量!C:O,$T$121,12)</f>
        <v>#N/A</v>
      </c>
      <c r="Q131" s="690"/>
      <c r="R131" s="102"/>
    </row>
    <row r="132" spans="1:25" ht="24" customHeight="1">
      <c r="A132" s="608" t="str">
        <f>每月日均量!O7</f>
        <v>全部月份</v>
      </c>
      <c r="B132" s="610"/>
      <c r="C132" s="610"/>
      <c r="D132" s="610"/>
      <c r="E132" s="609"/>
      <c r="F132" s="691" t="e">
        <f>INDEX('每月波動及振幅(現貨)'!$C:$AB,$U$120,25)</f>
        <v>#N/A</v>
      </c>
      <c r="G132" s="691"/>
      <c r="H132" s="691" t="e">
        <f>INDEX('每月波動及振幅(現貨)'!$C:$AB,$U$120,26) * 10000</f>
        <v>#N/A</v>
      </c>
      <c r="I132" s="691"/>
      <c r="J132" s="690" t="e">
        <f>INDEX(每月日均量!C:O,$T$120,13)</f>
        <v>#N/A</v>
      </c>
      <c r="K132" s="690"/>
      <c r="L132" s="691" t="e">
        <f>INDEX('每月波動及振幅(現貨)'!$C:$AB,$U$121,25)</f>
        <v>#N/A</v>
      </c>
      <c r="M132" s="691"/>
      <c r="N132" s="691" t="e">
        <f>INDEX('每月波動及振幅(現貨)'!$C:$AB,$U$121,26)</f>
        <v>#N/A</v>
      </c>
      <c r="O132" s="691"/>
      <c r="P132" s="690" t="e">
        <f>INDEX(每月日均量!C:O,$T$121,13)</f>
        <v>#N/A</v>
      </c>
      <c r="Q132" s="690"/>
      <c r="R132" s="102"/>
    </row>
    <row r="133" spans="1:25" ht="24" customHeight="1">
      <c r="A133" s="102"/>
      <c r="B133" s="102"/>
      <c r="C133" s="102"/>
      <c r="D133" s="102"/>
      <c r="E133" s="102"/>
      <c r="F133" s="498"/>
      <c r="G133" s="498"/>
      <c r="H133" s="498"/>
      <c r="I133" s="498"/>
      <c r="J133" s="102"/>
      <c r="K133" s="102"/>
      <c r="L133" s="498"/>
      <c r="M133" s="498"/>
      <c r="N133" s="498"/>
      <c r="O133" s="498"/>
      <c r="P133" s="102"/>
      <c r="Q133" s="102"/>
      <c r="R133" s="102"/>
    </row>
    <row r="134" spans="1:25" ht="24" customHeight="1">
      <c r="A134" s="325" t="s">
        <v>394</v>
      </c>
      <c r="B134" s="501"/>
      <c r="C134" s="501"/>
      <c r="D134" s="485"/>
      <c r="E134" s="485"/>
      <c r="F134" s="485"/>
      <c r="G134" s="502"/>
      <c r="H134" s="502"/>
      <c r="I134" s="502"/>
      <c r="J134" s="502"/>
      <c r="K134" s="502"/>
      <c r="L134" s="502"/>
      <c r="M134" s="103"/>
      <c r="N134" s="103"/>
      <c r="O134" s="103"/>
      <c r="P134" s="103"/>
      <c r="Q134" s="103"/>
      <c r="R134" s="12"/>
      <c r="S134" s="7"/>
      <c r="T134" s="7"/>
      <c r="U134" s="226"/>
      <c r="V134" s="27"/>
      <c r="W134" s="27"/>
      <c r="X134" s="27"/>
      <c r="Y134" s="27"/>
    </row>
    <row r="135" spans="1:25" s="349" customFormat="1" ht="24" customHeight="1">
      <c r="A135" s="617" t="s">
        <v>161</v>
      </c>
      <c r="B135" s="617"/>
      <c r="C135" s="617"/>
      <c r="D135" s="617"/>
      <c r="E135" s="617"/>
      <c r="F135" s="618" t="s">
        <v>392</v>
      </c>
      <c r="G135" s="619"/>
      <c r="H135" s="619"/>
      <c r="I135" s="619"/>
      <c r="J135" s="620"/>
      <c r="K135" s="621"/>
      <c r="L135" s="622" t="s">
        <v>393</v>
      </c>
      <c r="M135" s="623"/>
      <c r="N135" s="623"/>
      <c r="O135" s="623"/>
      <c r="P135" s="623"/>
      <c r="Q135" s="624"/>
      <c r="R135" s="346"/>
      <c r="S135" s="347"/>
      <c r="T135" s="347"/>
      <c r="U135" s="348"/>
    </row>
    <row r="136" spans="1:25" s="351" customFormat="1" ht="16.5" customHeight="1">
      <c r="A136" s="617"/>
      <c r="B136" s="617"/>
      <c r="C136" s="617"/>
      <c r="D136" s="617"/>
      <c r="E136" s="617"/>
      <c r="F136" s="625" t="s">
        <v>155</v>
      </c>
      <c r="G136" s="626"/>
      <c r="H136" s="625" t="s">
        <v>352</v>
      </c>
      <c r="I136" s="626"/>
      <c r="J136" s="625" t="s">
        <v>158</v>
      </c>
      <c r="K136" s="626"/>
      <c r="L136" s="625" t="s">
        <v>155</v>
      </c>
      <c r="M136" s="626"/>
      <c r="N136" s="625" t="s">
        <v>156</v>
      </c>
      <c r="O136" s="626"/>
      <c r="P136" s="625" t="s">
        <v>158</v>
      </c>
      <c r="Q136" s="626"/>
      <c r="R136" s="350"/>
      <c r="S136" s="343"/>
      <c r="T136" s="613" t="s">
        <v>316</v>
      </c>
      <c r="U136" s="615" t="s">
        <v>315</v>
      </c>
    </row>
    <row r="137" spans="1:25" s="351" customFormat="1" ht="36.75" customHeight="1">
      <c r="A137" s="617"/>
      <c r="B137" s="617"/>
      <c r="C137" s="617"/>
      <c r="D137" s="617"/>
      <c r="E137" s="617"/>
      <c r="F137" s="627"/>
      <c r="G137" s="627"/>
      <c r="H137" s="627"/>
      <c r="I137" s="627"/>
      <c r="J137" s="627"/>
      <c r="K137" s="627"/>
      <c r="L137" s="627"/>
      <c r="M137" s="627"/>
      <c r="N137" s="627"/>
      <c r="O137" s="627"/>
      <c r="P137" s="627"/>
      <c r="Q137" s="627"/>
      <c r="R137" s="350"/>
      <c r="S137" s="343"/>
      <c r="T137" s="614"/>
      <c r="U137" s="616"/>
    </row>
    <row r="138" spans="1:25" ht="24" customHeight="1">
      <c r="A138" s="608" t="str">
        <f>每月日均量!C7</f>
        <v>01</v>
      </c>
      <c r="B138" s="610"/>
      <c r="C138" s="610"/>
      <c r="D138" s="610"/>
      <c r="E138" s="609"/>
      <c r="F138" s="611" t="e">
        <f>INDEX('每月波動及振幅(現貨)'!$C:$AB,$U$138,1)</f>
        <v>#N/A</v>
      </c>
      <c r="G138" s="612"/>
      <c r="H138" s="611" t="e">
        <f>INDEX('每月波動及振幅(現貨)'!$C:$AB,$U$138,2) * 10000</f>
        <v>#N/A</v>
      </c>
      <c r="I138" s="612"/>
      <c r="J138" s="608" t="e">
        <f>INDEX(每月日均量!C:O,$T$138,1)</f>
        <v>#N/A</v>
      </c>
      <c r="K138" s="609"/>
      <c r="L138" s="611" t="e">
        <f>INDEX('每月波動及振幅(現貨)'!$C:$AB,$U$139,1)</f>
        <v>#N/A</v>
      </c>
      <c r="M138" s="612"/>
      <c r="N138" s="611" t="e">
        <f>INDEX('每月波動及振幅(現貨)'!$C:$AB,$U$139,2)</f>
        <v>#N/A</v>
      </c>
      <c r="O138" s="612"/>
      <c r="P138" s="608" t="e">
        <f>INDEX(每月日均量!C:O,$T$139,1)</f>
        <v>#N/A</v>
      </c>
      <c r="Q138" s="609"/>
      <c r="R138" s="102"/>
      <c r="S138" s="319" t="s">
        <v>386</v>
      </c>
      <c r="T138" s="319" t="e">
        <f>MATCH(S138, 每月日均量!B7:B110,0) +ROW(每月日均量!B7:B110)-1</f>
        <v>#N/A</v>
      </c>
      <c r="U138" s="418" t="e">
        <f>MATCH(S138, '每月波動及振幅(現貨)'!B7:B106,0) +ROW('每月波動及振幅(現貨)'!B7:B106)-1</f>
        <v>#N/A</v>
      </c>
    </row>
    <row r="139" spans="1:25" ht="24" customHeight="1">
      <c r="A139" s="608" t="str">
        <f>每月日均量!D7</f>
        <v>02</v>
      </c>
      <c r="B139" s="610"/>
      <c r="C139" s="610"/>
      <c r="D139" s="610"/>
      <c r="E139" s="609"/>
      <c r="F139" s="611" t="e">
        <f>INDEX('每月波動及振幅(現貨)'!$C:$AB,$U$138,3)</f>
        <v>#N/A</v>
      </c>
      <c r="G139" s="612"/>
      <c r="H139" s="611" t="e">
        <f>INDEX('每月波動及振幅(現貨)'!$C:$AB,$U$138,4) * 10000</f>
        <v>#N/A</v>
      </c>
      <c r="I139" s="612"/>
      <c r="J139" s="608" t="e">
        <f>INDEX(每月日均量!C:O,$T$138,2)</f>
        <v>#N/A</v>
      </c>
      <c r="K139" s="609"/>
      <c r="L139" s="611" t="e">
        <f>INDEX('每月波動及振幅(現貨)'!$C:$AB,$U$139,3)</f>
        <v>#N/A</v>
      </c>
      <c r="M139" s="612"/>
      <c r="N139" s="611" t="e">
        <f>INDEX('每月波動及振幅(現貨)'!$C:$AB,$U$139,4)</f>
        <v>#N/A</v>
      </c>
      <c r="O139" s="612"/>
      <c r="P139" s="608" t="e">
        <f>INDEX(每月日均量!C:O,$T$139,2)</f>
        <v>#N/A</v>
      </c>
      <c r="Q139" s="609"/>
      <c r="R139" s="102"/>
      <c r="S139" s="319" t="s">
        <v>388</v>
      </c>
      <c r="T139" s="319" t="e">
        <f>MATCH(S139, 每月日均量!B7:B110,0) +ROW(每月日均量!B7:B110)-1</f>
        <v>#N/A</v>
      </c>
      <c r="U139" s="418" t="e">
        <f>MATCH(S139, '每月波動及振幅(現貨)'!B8:B107,0) +ROW('每月波動及振幅(現貨)'!B8:B107)-1</f>
        <v>#N/A</v>
      </c>
    </row>
    <row r="140" spans="1:25" ht="24" customHeight="1">
      <c r="A140" s="608" t="str">
        <f>每月日均量!E7</f>
        <v>03</v>
      </c>
      <c r="B140" s="610"/>
      <c r="C140" s="610"/>
      <c r="D140" s="610"/>
      <c r="E140" s="609"/>
      <c r="F140" s="611" t="e">
        <f>INDEX('每月波動及振幅(現貨)'!$C:$AB,$U$138,5)</f>
        <v>#N/A</v>
      </c>
      <c r="G140" s="612"/>
      <c r="H140" s="611" t="e">
        <f>INDEX('每月波動及振幅(現貨)'!$C:$AB,$U$138,6) * 10000</f>
        <v>#N/A</v>
      </c>
      <c r="I140" s="612"/>
      <c r="J140" s="608" t="e">
        <f>INDEX(每月日均量!C:O,$T$138,3)</f>
        <v>#N/A</v>
      </c>
      <c r="K140" s="609"/>
      <c r="L140" s="611" t="e">
        <f>INDEX('每月波動及振幅(現貨)'!$C:$AB,$U$139,5)</f>
        <v>#N/A</v>
      </c>
      <c r="M140" s="612"/>
      <c r="N140" s="611" t="e">
        <f>INDEX('每月波動及振幅(現貨)'!$C:$AB,$U$139,6)</f>
        <v>#N/A</v>
      </c>
      <c r="O140" s="612"/>
      <c r="P140" s="608" t="e">
        <f>INDEX(每月日均量!C:O,$T$139,3)</f>
        <v>#N/A</v>
      </c>
      <c r="Q140" s="609"/>
      <c r="R140" s="102"/>
      <c r="S140" s="320"/>
      <c r="T140" s="319" t="s">
        <v>236</v>
      </c>
    </row>
    <row r="141" spans="1:25" ht="24" customHeight="1">
      <c r="A141" s="608" t="str">
        <f>每月日均量!F7</f>
        <v>04</v>
      </c>
      <c r="B141" s="610"/>
      <c r="C141" s="610"/>
      <c r="D141" s="610"/>
      <c r="E141" s="609"/>
      <c r="F141" s="611" t="e">
        <f>INDEX('每月波動及振幅(現貨)'!$C:$AB,$U$138,7)</f>
        <v>#N/A</v>
      </c>
      <c r="G141" s="612"/>
      <c r="H141" s="611" t="e">
        <f>INDEX('每月波動及振幅(現貨)'!$C:$AB,$U$138,8) * 10000</f>
        <v>#N/A</v>
      </c>
      <c r="I141" s="612"/>
      <c r="J141" s="608" t="e">
        <f>INDEX(每月日均量!C:O,$T$138,4)</f>
        <v>#N/A</v>
      </c>
      <c r="K141" s="609"/>
      <c r="L141" s="611" t="e">
        <f>INDEX('每月波動及振幅(現貨)'!$C:$AB,$U$139,7)</f>
        <v>#N/A</v>
      </c>
      <c r="M141" s="612"/>
      <c r="N141" s="611" t="e">
        <f>INDEX('每月波動及振幅(現貨)'!$C:$AB,$U$139,8)</f>
        <v>#N/A</v>
      </c>
      <c r="O141" s="612"/>
      <c r="P141" s="608" t="e">
        <f>INDEX(每月日均量!C:O,$T$139,4)</f>
        <v>#N/A</v>
      </c>
      <c r="Q141" s="609"/>
      <c r="R141" s="102"/>
      <c r="S141" s="320"/>
      <c r="T141" s="319"/>
    </row>
    <row r="142" spans="1:25" ht="24" customHeight="1">
      <c r="A142" s="608" t="str">
        <f>每月日均量!G7</f>
        <v>05</v>
      </c>
      <c r="B142" s="610"/>
      <c r="C142" s="610"/>
      <c r="D142" s="610"/>
      <c r="E142" s="609"/>
      <c r="F142" s="611" t="e">
        <f>INDEX('每月波動及振幅(現貨)'!$C:$AB,$U$138,9)</f>
        <v>#N/A</v>
      </c>
      <c r="G142" s="612"/>
      <c r="H142" s="611" t="e">
        <f>INDEX('每月波動及振幅(現貨)'!$C:$AB,$U$138,10) * 10000</f>
        <v>#N/A</v>
      </c>
      <c r="I142" s="612"/>
      <c r="J142" s="608" t="e">
        <f>INDEX(每月日均量!C:O,$T$138,5)</f>
        <v>#N/A</v>
      </c>
      <c r="K142" s="609"/>
      <c r="L142" s="611" t="e">
        <f>INDEX('每月波動及振幅(現貨)'!$C:$AB,$U$139,9)</f>
        <v>#N/A</v>
      </c>
      <c r="M142" s="612"/>
      <c r="N142" s="611" t="e">
        <f>INDEX('每月波動及振幅(現貨)'!$C:$AB,$U$139,10)</f>
        <v>#N/A</v>
      </c>
      <c r="O142" s="612"/>
      <c r="P142" s="608" t="e">
        <f>INDEX(每月日均量!C:O,$T$139,5)</f>
        <v>#N/A</v>
      </c>
      <c r="Q142" s="609"/>
      <c r="R142" s="102"/>
    </row>
    <row r="143" spans="1:25" ht="24" customHeight="1">
      <c r="A143" s="608" t="str">
        <f>每月日均量!H7</f>
        <v>06</v>
      </c>
      <c r="B143" s="610"/>
      <c r="C143" s="610"/>
      <c r="D143" s="610"/>
      <c r="E143" s="609"/>
      <c r="F143" s="611" t="e">
        <f>INDEX('每月波動及振幅(現貨)'!$C:$AB,$U$138,11)</f>
        <v>#N/A</v>
      </c>
      <c r="G143" s="612"/>
      <c r="H143" s="611" t="e">
        <f>INDEX('每月波動及振幅(現貨)'!$C:$AB,$U$138,12) * 10000</f>
        <v>#N/A</v>
      </c>
      <c r="I143" s="612"/>
      <c r="J143" s="608" t="e">
        <f>INDEX(每月日均量!C:O,$T$138,6)</f>
        <v>#N/A</v>
      </c>
      <c r="K143" s="609"/>
      <c r="L143" s="611" t="e">
        <f>INDEX('每月波動及振幅(現貨)'!$C:$AB,$U$139,11)</f>
        <v>#N/A</v>
      </c>
      <c r="M143" s="612"/>
      <c r="N143" s="611" t="e">
        <f>INDEX('每月波動及振幅(現貨)'!$C:$AB,$U$139,12)</f>
        <v>#N/A</v>
      </c>
      <c r="O143" s="612"/>
      <c r="P143" s="608" t="e">
        <f>INDEX(每月日均量!C:O,$T$139,6)</f>
        <v>#N/A</v>
      </c>
      <c r="Q143" s="609"/>
      <c r="R143" s="102"/>
    </row>
    <row r="144" spans="1:25" ht="24" customHeight="1">
      <c r="A144" s="608" t="str">
        <f>每月日均量!I7</f>
        <v>07</v>
      </c>
      <c r="B144" s="610"/>
      <c r="C144" s="610"/>
      <c r="D144" s="610"/>
      <c r="E144" s="609"/>
      <c r="F144" s="611" t="e">
        <f>INDEX('每月波動及振幅(現貨)'!$C:$AB,$U$138,13)</f>
        <v>#N/A</v>
      </c>
      <c r="G144" s="612"/>
      <c r="H144" s="611" t="e">
        <f>INDEX('每月波動及振幅(現貨)'!$C:$AB,$U$138,14) * 10000</f>
        <v>#N/A</v>
      </c>
      <c r="I144" s="612"/>
      <c r="J144" s="608" t="e">
        <f>INDEX(每月日均量!C:O,$T$138,7)</f>
        <v>#N/A</v>
      </c>
      <c r="K144" s="609"/>
      <c r="L144" s="611" t="e">
        <f>INDEX('每月波動及振幅(現貨)'!$C:$AB,$U$139,13)</f>
        <v>#N/A</v>
      </c>
      <c r="M144" s="612"/>
      <c r="N144" s="611" t="e">
        <f>INDEX('每月波動及振幅(現貨)'!$C:$AB,$U$139,14)</f>
        <v>#N/A</v>
      </c>
      <c r="O144" s="612"/>
      <c r="P144" s="608" t="e">
        <f>INDEX(每月日均量!C:O,$T$139,7)</f>
        <v>#N/A</v>
      </c>
      <c r="Q144" s="609"/>
      <c r="R144" s="102"/>
    </row>
    <row r="145" spans="1:25" ht="24" customHeight="1">
      <c r="A145" s="608" t="str">
        <f>每月日均量!J7</f>
        <v>08</v>
      </c>
      <c r="B145" s="610"/>
      <c r="C145" s="610"/>
      <c r="D145" s="610"/>
      <c r="E145" s="609"/>
      <c r="F145" s="611" t="e">
        <f>INDEX('每月波動及振幅(現貨)'!$C:$AB,$U$138,15)</f>
        <v>#N/A</v>
      </c>
      <c r="G145" s="612"/>
      <c r="H145" s="611" t="e">
        <f>INDEX('每月波動及振幅(現貨)'!$C:$AB,$U$138,16) * 10000</f>
        <v>#N/A</v>
      </c>
      <c r="I145" s="612"/>
      <c r="J145" s="608" t="e">
        <f>INDEX(每月日均量!C:O,$T$138,8)</f>
        <v>#N/A</v>
      </c>
      <c r="K145" s="609"/>
      <c r="L145" s="611" t="e">
        <f>INDEX('每月波動及振幅(現貨)'!$C:$AB,$U$139,15)</f>
        <v>#N/A</v>
      </c>
      <c r="M145" s="612"/>
      <c r="N145" s="611" t="e">
        <f>INDEX('每月波動及振幅(現貨)'!$C:$AB,$U$139,16)</f>
        <v>#N/A</v>
      </c>
      <c r="O145" s="612"/>
      <c r="P145" s="608" t="e">
        <f>INDEX(每月日均量!C:O,$T$139,8)</f>
        <v>#N/A</v>
      </c>
      <c r="Q145" s="609"/>
      <c r="R145" s="102"/>
    </row>
    <row r="146" spans="1:25" ht="24" customHeight="1">
      <c r="A146" s="608" t="str">
        <f>每月日均量!K7</f>
        <v>09</v>
      </c>
      <c r="B146" s="610"/>
      <c r="C146" s="610"/>
      <c r="D146" s="610"/>
      <c r="E146" s="609"/>
      <c r="F146" s="611" t="e">
        <f>INDEX('每月波動及振幅(現貨)'!$C:$AB,$U$138,17)</f>
        <v>#N/A</v>
      </c>
      <c r="G146" s="612"/>
      <c r="H146" s="611" t="e">
        <f>INDEX('每月波動及振幅(現貨)'!$C:$AB,$U$138,18) * 10000</f>
        <v>#N/A</v>
      </c>
      <c r="I146" s="612"/>
      <c r="J146" s="608" t="e">
        <f>INDEX(每月日均量!C:O,$T$138,9)</f>
        <v>#N/A</v>
      </c>
      <c r="K146" s="609"/>
      <c r="L146" s="611" t="e">
        <f>INDEX('每月波動及振幅(現貨)'!$C:$AB,$U$139,17)</f>
        <v>#N/A</v>
      </c>
      <c r="M146" s="612"/>
      <c r="N146" s="611" t="e">
        <f>INDEX('每月波動及振幅(現貨)'!$C:$AB,$U$139,18)</f>
        <v>#N/A</v>
      </c>
      <c r="O146" s="612"/>
      <c r="P146" s="608" t="e">
        <f>INDEX(每月日均量!C:O,$T$139,9)</f>
        <v>#N/A</v>
      </c>
      <c r="Q146" s="609"/>
      <c r="R146" s="102"/>
    </row>
    <row r="147" spans="1:25" ht="24" customHeight="1">
      <c r="A147" s="608" t="str">
        <f>每月日均量!L7</f>
        <v>10</v>
      </c>
      <c r="B147" s="610"/>
      <c r="C147" s="610"/>
      <c r="D147" s="610"/>
      <c r="E147" s="609"/>
      <c r="F147" s="611" t="e">
        <f>INDEX('每月波動及振幅(現貨)'!$C:$AB,$U$138,19)</f>
        <v>#N/A</v>
      </c>
      <c r="G147" s="612"/>
      <c r="H147" s="611" t="e">
        <f>INDEX('每月波動及振幅(現貨)'!$C:$AB,$U$138,20) * 10000</f>
        <v>#N/A</v>
      </c>
      <c r="I147" s="612"/>
      <c r="J147" s="608" t="e">
        <f>INDEX(每月日均量!C:O,$T$138,10)</f>
        <v>#N/A</v>
      </c>
      <c r="K147" s="609"/>
      <c r="L147" s="611" t="e">
        <f>INDEX('每月波動及振幅(現貨)'!$C:$AB,$U$139,19)</f>
        <v>#N/A</v>
      </c>
      <c r="M147" s="612"/>
      <c r="N147" s="611" t="e">
        <f>INDEX('每月波動及振幅(現貨)'!$C:$AB,$U$139,20)</f>
        <v>#N/A</v>
      </c>
      <c r="O147" s="612"/>
      <c r="P147" s="608" t="e">
        <f>INDEX(每月日均量!C:O,$T$139,10)</f>
        <v>#N/A</v>
      </c>
      <c r="Q147" s="609"/>
      <c r="R147" s="102"/>
    </row>
    <row r="148" spans="1:25" ht="24" customHeight="1">
      <c r="A148" s="608" t="str">
        <f>每月日均量!M7</f>
        <v>11</v>
      </c>
      <c r="B148" s="610"/>
      <c r="C148" s="610"/>
      <c r="D148" s="610"/>
      <c r="E148" s="609"/>
      <c r="F148" s="611" t="e">
        <f>INDEX('每月波動及振幅(現貨)'!$C:$AB,$U$138,21)</f>
        <v>#N/A</v>
      </c>
      <c r="G148" s="612"/>
      <c r="H148" s="611" t="e">
        <f>INDEX('每月波動及振幅(現貨)'!$C:$AB,$U$138,22) * 10000</f>
        <v>#N/A</v>
      </c>
      <c r="I148" s="612"/>
      <c r="J148" s="608" t="e">
        <f>INDEX(每月日均量!C:O,$T$138,11)</f>
        <v>#N/A</v>
      </c>
      <c r="K148" s="609"/>
      <c r="L148" s="611" t="e">
        <f>INDEX('每月波動及振幅(現貨)'!$C:$AB,$U$139,21)</f>
        <v>#N/A</v>
      </c>
      <c r="M148" s="612"/>
      <c r="N148" s="611" t="e">
        <f>INDEX('每月波動及振幅(現貨)'!$C:$AB,$U$139,22)</f>
        <v>#N/A</v>
      </c>
      <c r="O148" s="612"/>
      <c r="P148" s="608" t="e">
        <f>INDEX(每月日均量!C:O,$T$139,11)</f>
        <v>#N/A</v>
      </c>
      <c r="Q148" s="609"/>
      <c r="R148" s="102"/>
    </row>
    <row r="149" spans="1:25" ht="24" customHeight="1">
      <c r="A149" s="608" t="str">
        <f>每月日均量!N7</f>
        <v>12</v>
      </c>
      <c r="B149" s="610"/>
      <c r="C149" s="610"/>
      <c r="D149" s="610"/>
      <c r="E149" s="609"/>
      <c r="F149" s="611" t="e">
        <f>INDEX('每月波動及振幅(現貨)'!$C:$AB,$U$138,23)</f>
        <v>#N/A</v>
      </c>
      <c r="G149" s="612"/>
      <c r="H149" s="611" t="e">
        <f>INDEX('每月波動及振幅(現貨)'!$C:$AB,$U$138,24) * 10000</f>
        <v>#N/A</v>
      </c>
      <c r="I149" s="612"/>
      <c r="J149" s="608" t="e">
        <f>INDEX(每月日均量!C:O,$T$138,12)</f>
        <v>#N/A</v>
      </c>
      <c r="K149" s="609"/>
      <c r="L149" s="611" t="e">
        <f>INDEX('每月波動及振幅(現貨)'!$C:$AB,$U$139,23)</f>
        <v>#N/A</v>
      </c>
      <c r="M149" s="612"/>
      <c r="N149" s="611" t="e">
        <f>INDEX('每月波動及振幅(現貨)'!$C:$AB,$U$139,24)</f>
        <v>#N/A</v>
      </c>
      <c r="O149" s="612"/>
      <c r="P149" s="608" t="e">
        <f>INDEX(每月日均量!C:O,$T$139,12)</f>
        <v>#N/A</v>
      </c>
      <c r="Q149" s="609"/>
      <c r="R149" s="102"/>
    </row>
    <row r="150" spans="1:25" ht="24" customHeight="1">
      <c r="A150" s="608" t="str">
        <f>每月日均量!O7</f>
        <v>全部月份</v>
      </c>
      <c r="B150" s="610"/>
      <c r="C150" s="610"/>
      <c r="D150" s="610"/>
      <c r="E150" s="609"/>
      <c r="F150" s="611" t="e">
        <f>INDEX('每月波動及振幅(現貨)'!$C:$AB,$U$138,25)</f>
        <v>#N/A</v>
      </c>
      <c r="G150" s="612"/>
      <c r="H150" s="611" t="e">
        <f>INDEX('每月波動及振幅(現貨)'!$C:$AB,$U$138,26) * 10000</f>
        <v>#N/A</v>
      </c>
      <c r="I150" s="612"/>
      <c r="J150" s="608" t="e">
        <f>INDEX(每月日均量!C:O,$T$138,13)</f>
        <v>#N/A</v>
      </c>
      <c r="K150" s="609"/>
      <c r="L150" s="611" t="e">
        <f>INDEX('每月波動及振幅(現貨)'!$C:$AB,$U$139,25)</f>
        <v>#N/A</v>
      </c>
      <c r="M150" s="612"/>
      <c r="N150" s="611" t="e">
        <f>INDEX('每月波動及振幅(現貨)'!$C:$AB,$U$139,26)</f>
        <v>#N/A</v>
      </c>
      <c r="O150" s="612"/>
      <c r="P150" s="608" t="e">
        <f>INDEX(每月日均量!C:O,$T$139,13)</f>
        <v>#N/A</v>
      </c>
      <c r="Q150" s="609"/>
      <c r="R150" s="102"/>
    </row>
    <row r="151" spans="1:25" ht="24" customHeight="1">
      <c r="A151" s="9"/>
      <c r="B151" s="9"/>
      <c r="C151" s="9"/>
      <c r="D151" s="10"/>
      <c r="E151" s="10"/>
      <c r="F151" s="10"/>
      <c r="G151" s="11"/>
      <c r="H151" s="11"/>
      <c r="I151" s="11"/>
      <c r="J151" s="11"/>
      <c r="K151" s="11"/>
      <c r="L151" s="11"/>
      <c r="M151" s="12"/>
      <c r="N151" s="12"/>
      <c r="O151" s="12"/>
      <c r="P151" s="12"/>
      <c r="Q151" s="12"/>
      <c r="R151" s="12"/>
      <c r="S151" s="7"/>
      <c r="T151" s="7"/>
      <c r="U151" s="226"/>
      <c r="V151" s="3"/>
      <c r="W151" s="3"/>
      <c r="X151" s="3"/>
      <c r="Y151" s="3"/>
    </row>
    <row r="152" spans="1:25" ht="27.95" customHeight="1">
      <c r="A152" s="325" t="s">
        <v>401</v>
      </c>
    </row>
    <row r="153" spans="1:25" ht="24" customHeight="1">
      <c r="A153" s="572" t="s">
        <v>55</v>
      </c>
      <c r="B153" s="572"/>
      <c r="C153" s="572"/>
      <c r="D153" s="572"/>
      <c r="E153" s="572"/>
      <c r="F153" s="572"/>
      <c r="G153" s="574" t="s">
        <v>77</v>
      </c>
      <c r="H153" s="574"/>
      <c r="I153" s="574"/>
      <c r="J153" s="576" t="s">
        <v>78</v>
      </c>
      <c r="K153" s="576"/>
      <c r="L153" s="577"/>
      <c r="M153" s="580" t="s">
        <v>56</v>
      </c>
      <c r="N153" s="572"/>
      <c r="O153" s="572"/>
      <c r="P153" s="572"/>
      <c r="Q153" s="572"/>
      <c r="R153" s="149"/>
      <c r="S153" s="7"/>
      <c r="T153" s="7"/>
      <c r="U153" s="226"/>
      <c r="V153" s="3"/>
      <c r="W153" s="3"/>
      <c r="X153" s="3"/>
      <c r="Y153" s="3"/>
    </row>
    <row r="154" spans="1:25" ht="33.75" thickBot="1">
      <c r="A154" s="573"/>
      <c r="B154" s="573"/>
      <c r="C154" s="573"/>
      <c r="D154" s="573"/>
      <c r="E154" s="573"/>
      <c r="F154" s="573"/>
      <c r="G154" s="575"/>
      <c r="H154" s="575"/>
      <c r="I154" s="575"/>
      <c r="J154" s="578"/>
      <c r="K154" s="578"/>
      <c r="L154" s="579"/>
      <c r="M154" s="124" t="s">
        <v>57</v>
      </c>
      <c r="N154" s="125" t="s">
        <v>58</v>
      </c>
      <c r="O154" s="125" t="s">
        <v>59</v>
      </c>
      <c r="P154" s="125" t="s">
        <v>60</v>
      </c>
      <c r="Q154" s="126" t="s">
        <v>79</v>
      </c>
      <c r="R154" s="149"/>
      <c r="S154" s="7"/>
      <c r="T154" s="317" t="s">
        <v>312</v>
      </c>
      <c r="U154" s="225" t="s">
        <v>313</v>
      </c>
      <c r="V154" s="3"/>
      <c r="W154" s="3"/>
      <c r="X154" s="3"/>
      <c r="Y154" s="3"/>
    </row>
    <row r="155" spans="1:25" ht="24" customHeight="1" thickTop="1">
      <c r="A155" s="569" t="s">
        <v>256</v>
      </c>
      <c r="B155" s="570"/>
      <c r="C155" s="570"/>
      <c r="D155" s="570"/>
      <c r="E155" s="570"/>
      <c r="F155" s="571"/>
      <c r="G155" s="562"/>
      <c r="H155" s="562"/>
      <c r="I155" s="562"/>
      <c r="J155" s="581"/>
      <c r="K155" s="581"/>
      <c r="L155" s="582"/>
      <c r="M155" s="302"/>
      <c r="N155" s="302"/>
      <c r="O155" s="302"/>
      <c r="P155" s="302"/>
      <c r="Q155" s="303"/>
      <c r="R155" s="149"/>
      <c r="S155" s="7"/>
      <c r="T155" s="317"/>
      <c r="U155" s="225"/>
      <c r="V155" s="51"/>
      <c r="W155" s="51"/>
      <c r="X155" s="51"/>
      <c r="Y155" s="51"/>
    </row>
    <row r="156" spans="1:25" ht="24" customHeight="1">
      <c r="A156" s="559" t="str">
        <f>"本週合計("&amp;D2&amp;")"</f>
        <v>本週合計(06/07~06/13)</v>
      </c>
      <c r="B156" s="560"/>
      <c r="C156" s="560"/>
      <c r="D156" s="560"/>
      <c r="E156" s="560"/>
      <c r="F156" s="561"/>
      <c r="G156" s="562" t="e">
        <f>INDEX(一般成交量!$H:$H,T156,1)</f>
        <v>#N/A</v>
      </c>
      <c r="H156" s="562"/>
      <c r="I156" s="562"/>
      <c r="J156" s="562" t="e">
        <f>INDEX(一般成交量!$I:$I,T156,1)</f>
        <v>#N/A</v>
      </c>
      <c r="K156" s="562"/>
      <c r="L156" s="563"/>
      <c r="M156" s="121" t="e">
        <f>INDEX(交易人結構!$C:$G,$U156,1)</f>
        <v>#N/A</v>
      </c>
      <c r="N156" s="121" t="e">
        <f>INDEX(交易人結構!$C:$G,$U156,2)</f>
        <v>#N/A</v>
      </c>
      <c r="O156" s="121" t="e">
        <f>INDEX(交易人結構!$C:$G,$U156,3)</f>
        <v>#N/A</v>
      </c>
      <c r="P156" s="121" t="e">
        <f>INDEX(交易人結構!$C:$G,$U156,4)</f>
        <v>#N/A</v>
      </c>
      <c r="Q156" s="121" t="e">
        <f>INDEX(交易人結構!$C:$G,$U156,5)</f>
        <v>#N/A</v>
      </c>
      <c r="R156" s="103"/>
      <c r="S156" s="7" t="s">
        <v>272</v>
      </c>
      <c r="T156" s="321" t="e">
        <f>MATCH(S156, 一般成交量!$C$19:$C$187,0) +ROW(一般成交量!$C$19:$C$187)-1</f>
        <v>#N/A</v>
      </c>
      <c r="U156" s="226" t="e">
        <f>MATCH(S156, 交易人結構!$B$14:$B$115,0) +ROW(交易人結構!$B$14:$B$115)-1</f>
        <v>#N/A</v>
      </c>
      <c r="V156" s="3"/>
      <c r="W156" s="3"/>
      <c r="X156" s="3"/>
      <c r="Y156" s="3"/>
    </row>
    <row r="157" spans="1:25" ht="24" customHeight="1" thickBot="1">
      <c r="A157" s="564" t="str">
        <f>"上週合計("&amp;D1&amp;")"</f>
        <v>上週合計(05/31~06/06)</v>
      </c>
      <c r="B157" s="565"/>
      <c r="C157" s="565"/>
      <c r="D157" s="565"/>
      <c r="E157" s="565"/>
      <c r="F157" s="566"/>
      <c r="G157" s="567" t="e">
        <f>INDEX(一般成交量!$P:$P,T156,1)</f>
        <v>#N/A</v>
      </c>
      <c r="H157" s="567"/>
      <c r="I157" s="567"/>
      <c r="J157" s="567" t="e">
        <f>INDEX(一般成交量!$Q:$Q,T156,1)</f>
        <v>#N/A</v>
      </c>
      <c r="K157" s="567"/>
      <c r="L157" s="568"/>
      <c r="M157" s="122" t="e">
        <f>INDEX(交易人結構!$C:$G,$U157,1)</f>
        <v>#N/A</v>
      </c>
      <c r="N157" s="122" t="e">
        <f>INDEX(交易人結構!$C:$G,$U157,2)</f>
        <v>#N/A</v>
      </c>
      <c r="O157" s="122" t="e">
        <f>INDEX(交易人結構!$C:$G,$U157,3)</f>
        <v>#N/A</v>
      </c>
      <c r="P157" s="122" t="e">
        <f>INDEX(交易人結構!$C:$G,$U157,4)</f>
        <v>#N/A</v>
      </c>
      <c r="Q157" s="122" t="e">
        <f>INDEX(交易人結構!$C:$G,$U157,5)</f>
        <v>#N/A</v>
      </c>
      <c r="R157" s="103"/>
      <c r="S157" s="7"/>
      <c r="T157" s="7"/>
      <c r="U157" s="226" t="e">
        <f>MATCH(S156, 交易人結構!$B$122:$B$223,0) +ROW(交易人結構!$B$122:$B$223)-1</f>
        <v>#N/A</v>
      </c>
      <c r="V157" s="3"/>
      <c r="W157" s="3"/>
      <c r="X157" s="3"/>
      <c r="Y157" s="3"/>
    </row>
    <row r="158" spans="1:25" ht="24" customHeight="1" thickTop="1">
      <c r="A158" s="569" t="s">
        <v>257</v>
      </c>
      <c r="B158" s="570"/>
      <c r="C158" s="570"/>
      <c r="D158" s="570"/>
      <c r="E158" s="570"/>
      <c r="F158" s="571"/>
      <c r="G158" s="562"/>
      <c r="H158" s="562"/>
      <c r="I158" s="562"/>
      <c r="J158" s="562"/>
      <c r="K158" s="562"/>
      <c r="L158" s="563"/>
      <c r="M158" s="304"/>
      <c r="N158" s="304"/>
      <c r="O158" s="304"/>
      <c r="P158" s="304"/>
      <c r="Q158" s="305"/>
      <c r="R158" s="149"/>
      <c r="S158" s="7"/>
      <c r="T158" s="317"/>
      <c r="U158" s="225"/>
      <c r="V158" s="51"/>
      <c r="W158" s="51"/>
      <c r="X158" s="51"/>
      <c r="Y158" s="51"/>
    </row>
    <row r="159" spans="1:25" ht="24" customHeight="1">
      <c r="A159" s="559" t="str">
        <f>"本週合計("&amp;D2&amp;")"</f>
        <v>本週合計(06/07~06/13)</v>
      </c>
      <c r="B159" s="560"/>
      <c r="C159" s="560"/>
      <c r="D159" s="560"/>
      <c r="E159" s="560"/>
      <c r="F159" s="561"/>
      <c r="G159" s="562" t="e">
        <f>INDEX(一般成交量!$H:$H,T159,1)</f>
        <v>#N/A</v>
      </c>
      <c r="H159" s="562"/>
      <c r="I159" s="562"/>
      <c r="J159" s="562" t="e">
        <f>INDEX(一般成交量!$I:$I,T159,1)</f>
        <v>#N/A</v>
      </c>
      <c r="K159" s="562"/>
      <c r="L159" s="563"/>
      <c r="M159" s="121" t="e">
        <f>INDEX(交易人結構!$C:$G,$U159,1)</f>
        <v>#N/A</v>
      </c>
      <c r="N159" s="121" t="e">
        <f>INDEX(交易人結構!$C:$G,$U159,2)</f>
        <v>#N/A</v>
      </c>
      <c r="O159" s="121" t="e">
        <f>INDEX(交易人結構!$C:$G,$U159,3)</f>
        <v>#N/A</v>
      </c>
      <c r="P159" s="121" t="e">
        <f>INDEX(交易人結構!$C:$G,$U159,4)</f>
        <v>#N/A</v>
      </c>
      <c r="Q159" s="121" t="e">
        <f>INDEX(交易人結構!$C:$G,$U159,5)</f>
        <v>#N/A</v>
      </c>
      <c r="R159" s="103"/>
      <c r="S159" s="7" t="s">
        <v>273</v>
      </c>
      <c r="T159" s="7" t="e">
        <f>MATCH(S159, 一般成交量!$C$19:$C$187,0) +ROW(一般成交量!$C$19:$C$187)-1</f>
        <v>#N/A</v>
      </c>
      <c r="U159" s="226" t="e">
        <f>MATCH(S159, 交易人結構!$B$14:$B$115,0) +ROW(交易人結構!$B$14:$B$115)-1</f>
        <v>#N/A</v>
      </c>
      <c r="V159" s="22"/>
      <c r="W159" s="22"/>
      <c r="X159" s="22"/>
      <c r="Y159" s="22"/>
    </row>
    <row r="160" spans="1:25" ht="24" customHeight="1" thickBot="1">
      <c r="A160" s="564" t="str">
        <f>"上週合計("&amp;D1&amp;")"</f>
        <v>上週合計(05/31~06/06)</v>
      </c>
      <c r="B160" s="565"/>
      <c r="C160" s="565"/>
      <c r="D160" s="565"/>
      <c r="E160" s="565"/>
      <c r="F160" s="566"/>
      <c r="G160" s="567" t="e">
        <f>INDEX(一般成交量!$P:$P,T159,1)</f>
        <v>#N/A</v>
      </c>
      <c r="H160" s="567"/>
      <c r="I160" s="567"/>
      <c r="J160" s="567" t="e">
        <f>INDEX(一般成交量!$Q:$Q,T159,1)</f>
        <v>#N/A</v>
      </c>
      <c r="K160" s="567"/>
      <c r="L160" s="568"/>
      <c r="M160" s="122" t="e">
        <f>INDEX(交易人結構!$C:$G,$U160,1)</f>
        <v>#N/A</v>
      </c>
      <c r="N160" s="122" t="e">
        <f>INDEX(交易人結構!$C:$G,$U160,2)</f>
        <v>#N/A</v>
      </c>
      <c r="O160" s="122" t="e">
        <f>INDEX(交易人結構!$C:$G,$U160,3)</f>
        <v>#N/A</v>
      </c>
      <c r="P160" s="122" t="e">
        <f>INDEX(交易人結構!$C:$G,$U160,4)</f>
        <v>#N/A</v>
      </c>
      <c r="Q160" s="122" t="e">
        <f>INDEX(交易人結構!$C:$G,$U160,5)</f>
        <v>#N/A</v>
      </c>
      <c r="R160" s="103"/>
      <c r="S160" s="7"/>
      <c r="T160" s="7"/>
      <c r="U160" s="226" t="e">
        <f>MATCH(S159, 交易人結構!$B$122:$B$223,0) +ROW(交易人結構!$B$122:$B$223)-1</f>
        <v>#N/A</v>
      </c>
      <c r="V160" s="22"/>
      <c r="W160" s="22"/>
      <c r="X160" s="22"/>
      <c r="Y160" s="22"/>
    </row>
    <row r="161" spans="1:25" ht="24" customHeight="1" thickTop="1">
      <c r="A161" s="569" t="s">
        <v>258</v>
      </c>
      <c r="B161" s="570"/>
      <c r="C161" s="570"/>
      <c r="D161" s="570"/>
      <c r="E161" s="570"/>
      <c r="F161" s="571"/>
      <c r="G161" s="562"/>
      <c r="H161" s="562"/>
      <c r="I161" s="562"/>
      <c r="J161" s="562"/>
      <c r="K161" s="562"/>
      <c r="L161" s="563"/>
      <c r="M161" s="304"/>
      <c r="N161" s="304"/>
      <c r="O161" s="304"/>
      <c r="P161" s="304"/>
      <c r="Q161" s="305"/>
      <c r="R161" s="149"/>
      <c r="S161" s="7"/>
      <c r="T161" s="317"/>
      <c r="U161" s="225"/>
      <c r="V161" s="51"/>
      <c r="W161" s="51"/>
      <c r="X161" s="51"/>
      <c r="Y161" s="51"/>
    </row>
    <row r="162" spans="1:25" ht="24" customHeight="1">
      <c r="A162" s="559" t="str">
        <f>"本週合計("&amp;D2&amp;")"</f>
        <v>本週合計(06/07~06/13)</v>
      </c>
      <c r="B162" s="560"/>
      <c r="C162" s="560"/>
      <c r="D162" s="560"/>
      <c r="E162" s="560"/>
      <c r="F162" s="561"/>
      <c r="G162" s="562" t="e">
        <f>INDEX(一般成交量!$H:$H,T162,1)</f>
        <v>#N/A</v>
      </c>
      <c r="H162" s="562"/>
      <c r="I162" s="562"/>
      <c r="J162" s="562" t="e">
        <f>INDEX(一般成交量!$I:$I,T162,1)</f>
        <v>#N/A</v>
      </c>
      <c r="K162" s="562"/>
      <c r="L162" s="563"/>
      <c r="M162" s="121" t="e">
        <f>INDEX(交易人結構!$C:$G,$U162,1)</f>
        <v>#N/A</v>
      </c>
      <c r="N162" s="121" t="e">
        <f>INDEX(交易人結構!$C:$G,$U162,2)</f>
        <v>#N/A</v>
      </c>
      <c r="O162" s="121" t="e">
        <f>INDEX(交易人結構!$C:$G,$U162,3)</f>
        <v>#N/A</v>
      </c>
      <c r="P162" s="121" t="e">
        <f>INDEX(交易人結構!$C:$G,$U162,4)</f>
        <v>#N/A</v>
      </c>
      <c r="Q162" s="121" t="e">
        <f>INDEX(交易人結構!$C:$G,$U162,5)</f>
        <v>#N/A</v>
      </c>
      <c r="R162" s="103"/>
      <c r="S162" s="7" t="s">
        <v>274</v>
      </c>
      <c r="T162" s="7" t="e">
        <f>MATCH(S162, 一般成交量!$C$19:$C$187,0) +ROW(一般成交量!$C$19:$C$187)-1</f>
        <v>#N/A</v>
      </c>
      <c r="U162" s="226" t="e">
        <f>MATCH(S162, 交易人結構!$B$14:$B$115,0) +ROW(交易人結構!$B$14:$B$115)-1</f>
        <v>#N/A</v>
      </c>
      <c r="V162" s="22"/>
      <c r="W162" s="22"/>
      <c r="X162" s="22"/>
      <c r="Y162" s="22"/>
    </row>
    <row r="163" spans="1:25" ht="24" customHeight="1" thickBot="1">
      <c r="A163" s="564" t="str">
        <f>"上週合計("&amp;D1&amp;")"</f>
        <v>上週合計(05/31~06/06)</v>
      </c>
      <c r="B163" s="565"/>
      <c r="C163" s="565"/>
      <c r="D163" s="565"/>
      <c r="E163" s="565"/>
      <c r="F163" s="566"/>
      <c r="G163" s="567" t="e">
        <f>INDEX(一般成交量!$P:$P,T162,1)</f>
        <v>#N/A</v>
      </c>
      <c r="H163" s="567"/>
      <c r="I163" s="567"/>
      <c r="J163" s="567" t="e">
        <f>INDEX(一般成交量!$Q:$Q,T162,1)</f>
        <v>#N/A</v>
      </c>
      <c r="K163" s="567"/>
      <c r="L163" s="568"/>
      <c r="M163" s="122" t="e">
        <f>INDEX(交易人結構!$C:$G,$U163,1)</f>
        <v>#N/A</v>
      </c>
      <c r="N163" s="122" t="e">
        <f>INDEX(交易人結構!$C:$G,$U163,2)</f>
        <v>#N/A</v>
      </c>
      <c r="O163" s="122" t="e">
        <f>INDEX(交易人結構!$C:$G,$U163,3)</f>
        <v>#N/A</v>
      </c>
      <c r="P163" s="122" t="e">
        <f>INDEX(交易人結構!$C:$G,$U163,4)</f>
        <v>#N/A</v>
      </c>
      <c r="Q163" s="122" t="e">
        <f>INDEX(交易人結構!$C:$G,$U163,5)</f>
        <v>#N/A</v>
      </c>
      <c r="R163" s="103"/>
      <c r="S163" s="7"/>
      <c r="T163" s="7"/>
      <c r="U163" s="226" t="e">
        <f>MATCH(S162, 交易人結構!$B$122:$B$223,0) +ROW(交易人結構!$B$122:$B$223)-1</f>
        <v>#N/A</v>
      </c>
      <c r="V163" s="22"/>
      <c r="W163" s="22"/>
      <c r="X163" s="22"/>
      <c r="Y163" s="22"/>
    </row>
    <row r="164" spans="1:25" ht="24" customHeight="1" thickTop="1">
      <c r="A164" s="569" t="s">
        <v>259</v>
      </c>
      <c r="B164" s="570"/>
      <c r="C164" s="570"/>
      <c r="D164" s="570"/>
      <c r="E164" s="570"/>
      <c r="F164" s="571"/>
      <c r="G164" s="562"/>
      <c r="H164" s="562"/>
      <c r="I164" s="562"/>
      <c r="J164" s="562"/>
      <c r="K164" s="562"/>
      <c r="L164" s="563"/>
      <c r="M164" s="304"/>
      <c r="N164" s="304"/>
      <c r="O164" s="304"/>
      <c r="P164" s="304"/>
      <c r="Q164" s="305"/>
      <c r="R164" s="149"/>
      <c r="S164" s="7"/>
      <c r="T164" s="317"/>
      <c r="U164" s="225"/>
      <c r="V164" s="51"/>
      <c r="W164" s="51"/>
      <c r="X164" s="51"/>
      <c r="Y164" s="51"/>
    </row>
    <row r="165" spans="1:25" ht="24" customHeight="1">
      <c r="A165" s="559" t="str">
        <f>"本週合計("&amp;D2&amp;")"</f>
        <v>本週合計(06/07~06/13)</v>
      </c>
      <c r="B165" s="560"/>
      <c r="C165" s="560"/>
      <c r="D165" s="560"/>
      <c r="E165" s="560"/>
      <c r="F165" s="561"/>
      <c r="G165" s="562" t="e">
        <f>INDEX(一般成交量!$H:$H,T165,1)</f>
        <v>#N/A</v>
      </c>
      <c r="H165" s="562"/>
      <c r="I165" s="562"/>
      <c r="J165" s="562" t="e">
        <f>INDEX(一般成交量!$I:$I,T165,1)</f>
        <v>#N/A</v>
      </c>
      <c r="K165" s="562"/>
      <c r="L165" s="563"/>
      <c r="M165" s="121" t="e">
        <f>INDEX(交易人結構!$C:$G,$U165,1)</f>
        <v>#N/A</v>
      </c>
      <c r="N165" s="121" t="e">
        <f>INDEX(交易人結構!$C:$G,$U165,2)</f>
        <v>#N/A</v>
      </c>
      <c r="O165" s="121" t="e">
        <f>INDEX(交易人結構!$C:$G,$U165,3)</f>
        <v>#N/A</v>
      </c>
      <c r="P165" s="121" t="e">
        <f>INDEX(交易人結構!$C:$G,$U165,4)</f>
        <v>#N/A</v>
      </c>
      <c r="Q165" s="121" t="e">
        <f>INDEX(交易人結構!$C:$G,$U165,5)</f>
        <v>#N/A</v>
      </c>
      <c r="R165" s="103"/>
      <c r="S165" s="7" t="s">
        <v>275</v>
      </c>
      <c r="T165" s="7" t="e">
        <f>MATCH(S165, 一般成交量!$C$19:$C$187,0) +ROW(一般成交量!$C$19:$C$187)-1</f>
        <v>#N/A</v>
      </c>
      <c r="U165" s="226" t="e">
        <f>MATCH(S165, 交易人結構!$B$14:$B$115,0) +ROW(交易人結構!$B$14:$B$115)-1</f>
        <v>#N/A</v>
      </c>
      <c r="V165" s="3"/>
      <c r="W165" s="3"/>
      <c r="X165" s="3"/>
      <c r="Y165" s="3"/>
    </row>
    <row r="166" spans="1:25" ht="24" customHeight="1">
      <c r="A166" s="564" t="str">
        <f>"上週合計("&amp;D1&amp;")"</f>
        <v>上週合計(05/31~06/06)</v>
      </c>
      <c r="B166" s="565"/>
      <c r="C166" s="565"/>
      <c r="D166" s="565"/>
      <c r="E166" s="565"/>
      <c r="F166" s="566"/>
      <c r="G166" s="562" t="e">
        <f>INDEX(一般成交量!$P:$P,T165,1)</f>
        <v>#N/A</v>
      </c>
      <c r="H166" s="562"/>
      <c r="I166" s="562"/>
      <c r="J166" s="784" t="e">
        <f>INDEX(一般成交量!$Q:$Q,T165,1)</f>
        <v>#N/A</v>
      </c>
      <c r="K166" s="784"/>
      <c r="L166" s="785"/>
      <c r="M166" s="121" t="e">
        <f>INDEX(交易人結構!$C:$G,$U166,1)</f>
        <v>#N/A</v>
      </c>
      <c r="N166" s="121" t="e">
        <f>INDEX(交易人結構!$C:$G,$U166,2)</f>
        <v>#N/A</v>
      </c>
      <c r="O166" s="121" t="e">
        <f>INDEX(交易人結構!$C:$G,$U166,3)</f>
        <v>#N/A</v>
      </c>
      <c r="P166" s="121" t="e">
        <f>INDEX(交易人結構!$C:$G,$U166,4)</f>
        <v>#N/A</v>
      </c>
      <c r="Q166" s="121" t="e">
        <f>INDEX(交易人結構!$C:$G,$U166,5)</f>
        <v>#N/A</v>
      </c>
      <c r="R166" s="103"/>
      <c r="S166" s="7"/>
      <c r="T166" s="7"/>
      <c r="U166" s="226" t="e">
        <f>MATCH(S165, 交易人結構!$B$122:$B$223,0) +ROW(交易人結構!$B$122:$B$223)-1</f>
        <v>#N/A</v>
      </c>
      <c r="V166" s="3"/>
      <c r="W166" s="3"/>
      <c r="X166" s="3"/>
      <c r="Y166" s="3"/>
    </row>
    <row r="167" spans="1:25" ht="24" hidden="1" customHeight="1" thickTop="1">
      <c r="A167" s="569" t="s">
        <v>426</v>
      </c>
      <c r="B167" s="570"/>
      <c r="C167" s="570"/>
      <c r="D167" s="570"/>
      <c r="E167" s="570"/>
      <c r="F167" s="571"/>
      <c r="G167" s="562"/>
      <c r="H167" s="562"/>
      <c r="I167" s="562"/>
      <c r="J167" s="562"/>
      <c r="K167" s="562"/>
      <c r="L167" s="563"/>
      <c r="M167" s="304"/>
      <c r="N167" s="304"/>
      <c r="O167" s="304"/>
      <c r="P167" s="304"/>
      <c r="Q167" s="305"/>
      <c r="R167" s="149"/>
      <c r="S167" s="522"/>
      <c r="T167" s="523"/>
      <c r="U167" s="525"/>
      <c r="V167" s="524"/>
      <c r="W167" s="524"/>
      <c r="X167" s="524"/>
      <c r="Y167" s="524"/>
    </row>
    <row r="168" spans="1:25" ht="24" hidden="1" customHeight="1">
      <c r="A168" s="559" t="str">
        <f>"本週合計("&amp;D1&amp;")"</f>
        <v>本週合計(05/31~06/06)</v>
      </c>
      <c r="B168" s="560"/>
      <c r="C168" s="560"/>
      <c r="D168" s="560"/>
      <c r="E168" s="560"/>
      <c r="F168" s="561"/>
      <c r="G168" s="562" t="e">
        <f>INDEX(一般成交量!$H:$H,T168,1)</f>
        <v>#N/A</v>
      </c>
      <c r="H168" s="562"/>
      <c r="I168" s="562"/>
      <c r="J168" s="562" t="e">
        <f>INDEX(一般成交量!$I:$I,T168,1)</f>
        <v>#N/A</v>
      </c>
      <c r="K168" s="562"/>
      <c r="L168" s="563"/>
      <c r="M168" s="121" t="e">
        <f>INDEX(交易人結構!$C:$G,$U168,1)</f>
        <v>#N/A</v>
      </c>
      <c r="N168" s="121" t="e">
        <f>INDEX(交易人結構!$C:$G,$U168,2)</f>
        <v>#N/A</v>
      </c>
      <c r="O168" s="121" t="e">
        <f>INDEX(交易人結構!$C:$G,$U168,3)</f>
        <v>#N/A</v>
      </c>
      <c r="P168" s="121" t="e">
        <f>INDEX(交易人結構!$C:$G,$U168,4)</f>
        <v>#N/A</v>
      </c>
      <c r="Q168" s="121" t="e">
        <f>INDEX(交易人結構!$C:$G,$U168,5)</f>
        <v>#N/A</v>
      </c>
      <c r="R168" s="103"/>
      <c r="S168" s="522" t="s">
        <v>418</v>
      </c>
      <c r="T168" s="522" t="e">
        <f>MATCH(S168, 一般成交量!$C$19:$C$187,0) +ROW(一般成交量!$C$19:$C$187)-1</f>
        <v>#N/A</v>
      </c>
      <c r="U168" s="526" t="e">
        <f>MATCH(S168, 交易人結構!$B$14:$B$115,0) +ROW(交易人結構!$B$14:$B$115)-1</f>
        <v>#N/A</v>
      </c>
      <c r="V168" s="524"/>
      <c r="W168" s="524"/>
      <c r="X168" s="524"/>
      <c r="Y168" s="524"/>
    </row>
    <row r="169" spans="1:25" ht="24" hidden="1" customHeight="1">
      <c r="A169" s="564" t="str">
        <f>"上週合計("&amp;D2&amp;")"</f>
        <v>上週合計(06/07~06/13)</v>
      </c>
      <c r="B169" s="565"/>
      <c r="C169" s="565"/>
      <c r="D169" s="565"/>
      <c r="E169" s="565"/>
      <c r="F169" s="566"/>
      <c r="G169" s="562" t="e">
        <f>INDEX(一般成交量!$P:$P,T168,1)</f>
        <v>#N/A</v>
      </c>
      <c r="H169" s="562"/>
      <c r="I169" s="562"/>
      <c r="J169" s="784" t="e">
        <f>INDEX(一般成交量!$Q:$Q,T168,1)</f>
        <v>#N/A</v>
      </c>
      <c r="K169" s="784"/>
      <c r="L169" s="785"/>
      <c r="M169" s="121" t="e">
        <f>INDEX(交易人結構!$C:$G,$U169,1)</f>
        <v>#N/A</v>
      </c>
      <c r="N169" s="121" t="e">
        <f>INDEX(交易人結構!$C:$G,$U169,2)</f>
        <v>#N/A</v>
      </c>
      <c r="O169" s="121" t="e">
        <f>INDEX(交易人結構!$C:$G,$U169,3)</f>
        <v>#N/A</v>
      </c>
      <c r="P169" s="121" t="e">
        <f>INDEX(交易人結構!$C:$G,$U169,4)</f>
        <v>#N/A</v>
      </c>
      <c r="Q169" s="121" t="e">
        <f>INDEX(交易人結構!$C:$G,$U169,5)</f>
        <v>#N/A</v>
      </c>
      <c r="R169" s="103"/>
      <c r="S169" s="522"/>
      <c r="T169" s="522"/>
      <c r="U169" s="526" t="e">
        <f>MATCH(S168, 交易人結構!$B$122:$B$223,0) +ROW(交易人結構!$B$122:$B$223)-1</f>
        <v>#N/A</v>
      </c>
      <c r="V169" s="524"/>
      <c r="W169" s="524"/>
      <c r="X169" s="524"/>
      <c r="Y169" s="524"/>
    </row>
    <row r="170" spans="1:25" ht="24" customHeight="1">
      <c r="A170" s="116"/>
      <c r="B170" s="116"/>
      <c r="C170" s="116"/>
      <c r="D170" s="116"/>
      <c r="E170" s="116"/>
      <c r="F170" s="116"/>
      <c r="G170" s="499"/>
      <c r="H170" s="499"/>
      <c r="I170" s="499"/>
      <c r="J170" s="499"/>
      <c r="K170" s="499"/>
      <c r="L170" s="499"/>
      <c r="M170" s="103"/>
      <c r="N170" s="103"/>
      <c r="O170" s="103"/>
      <c r="P170" s="103"/>
      <c r="Q170" s="103"/>
      <c r="R170" s="103"/>
      <c r="S170" s="522"/>
      <c r="T170" s="522"/>
      <c r="U170" s="526"/>
      <c r="V170" s="524"/>
      <c r="W170" s="524"/>
      <c r="X170" s="524"/>
      <c r="Y170" s="524"/>
    </row>
    <row r="171" spans="1:25" ht="27.95" customHeight="1">
      <c r="A171" s="325" t="s">
        <v>402</v>
      </c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</row>
    <row r="172" spans="1:25" ht="22.5" customHeight="1">
      <c r="A172" s="657"/>
      <c r="B172" s="658"/>
      <c r="C172" s="660" t="s">
        <v>189</v>
      </c>
      <c r="D172" s="660"/>
      <c r="E172" s="660"/>
      <c r="F172" s="660" t="s">
        <v>190</v>
      </c>
      <c r="G172" s="660"/>
      <c r="H172" s="660"/>
      <c r="I172" s="660" t="s">
        <v>191</v>
      </c>
      <c r="J172" s="660"/>
      <c r="K172" s="660"/>
      <c r="L172" s="660" t="s">
        <v>192</v>
      </c>
      <c r="M172" s="689"/>
      <c r="N172" s="689"/>
      <c r="O172" s="659" t="s">
        <v>427</v>
      </c>
      <c r="P172" s="689"/>
      <c r="Q172" s="689"/>
    </row>
    <row r="173" spans="1:25" ht="18" customHeight="1">
      <c r="A173" s="127"/>
      <c r="B173" s="128"/>
      <c r="C173" s="133" t="s">
        <v>152</v>
      </c>
      <c r="D173" s="133" t="s">
        <v>153</v>
      </c>
      <c r="E173" s="133" t="s">
        <v>184</v>
      </c>
      <c r="F173" s="133" t="s">
        <v>152</v>
      </c>
      <c r="G173" s="133" t="s">
        <v>153</v>
      </c>
      <c r="H173" s="133" t="s">
        <v>184</v>
      </c>
      <c r="I173" s="133" t="s">
        <v>152</v>
      </c>
      <c r="J173" s="133" t="s">
        <v>153</v>
      </c>
      <c r="K173" s="133" t="s">
        <v>184</v>
      </c>
      <c r="L173" s="133" t="s">
        <v>152</v>
      </c>
      <c r="M173" s="133" t="s">
        <v>153</v>
      </c>
      <c r="N173" s="133" t="s">
        <v>184</v>
      </c>
      <c r="O173" s="133" t="s">
        <v>152</v>
      </c>
      <c r="P173" s="133" t="s">
        <v>153</v>
      </c>
      <c r="Q173" s="133" t="s">
        <v>184</v>
      </c>
      <c r="T173" s="655" t="s">
        <v>314</v>
      </c>
      <c r="U173" s="615" t="s">
        <v>315</v>
      </c>
    </row>
    <row r="174" spans="1:25" s="137" customFormat="1" ht="16.5" customHeight="1">
      <c r="A174" s="134"/>
      <c r="B174" s="135"/>
      <c r="C174" s="306" t="s">
        <v>260</v>
      </c>
      <c r="D174" s="136" t="s">
        <v>154</v>
      </c>
      <c r="E174" s="136" t="s">
        <v>185</v>
      </c>
      <c r="F174" s="306" t="s">
        <v>261</v>
      </c>
      <c r="G174" s="136" t="s">
        <v>154</v>
      </c>
      <c r="H174" s="136" t="s">
        <v>185</v>
      </c>
      <c r="I174" s="306" t="s">
        <v>261</v>
      </c>
      <c r="J174" s="136" t="s">
        <v>154</v>
      </c>
      <c r="K174" s="136" t="s">
        <v>185</v>
      </c>
      <c r="L174" s="306" t="s">
        <v>261</v>
      </c>
      <c r="M174" s="136" t="s">
        <v>154</v>
      </c>
      <c r="N174" s="136" t="s">
        <v>185</v>
      </c>
      <c r="O174" s="306" t="s">
        <v>261</v>
      </c>
      <c r="P174" s="136" t="s">
        <v>154</v>
      </c>
      <c r="Q174" s="136" t="s">
        <v>185</v>
      </c>
      <c r="S174" s="323"/>
      <c r="T174" s="656"/>
      <c r="U174" s="616"/>
    </row>
    <row r="175" spans="1:25" ht="18.75" customHeight="1">
      <c r="A175" s="652" t="str">
        <f>每月日均量!C7</f>
        <v>01</v>
      </c>
      <c r="B175" s="621"/>
      <c r="C175" s="309" t="e">
        <f>INDEX('每月波動及振幅(現貨)'!$C:$AB,$U$175,1)</f>
        <v>#N/A</v>
      </c>
      <c r="D175" s="309" t="e">
        <f>INDEX('每月波動及振幅(現貨)'!$C:$AB,$U$175,2)</f>
        <v>#N/A</v>
      </c>
      <c r="E175" s="310" t="e">
        <f>INDEX(每月日均量!C:O,$T$175,1)</f>
        <v>#N/A</v>
      </c>
      <c r="F175" s="309" t="e">
        <f>INDEX('每月波動及振幅(現貨)'!$C:$AB,$U$176,1)</f>
        <v>#N/A</v>
      </c>
      <c r="G175" s="309" t="e">
        <f>INDEX('每月波動及振幅(現貨)'!$C:$AB,$U$176,2)</f>
        <v>#N/A</v>
      </c>
      <c r="H175" s="310" t="e">
        <f>INDEX(每月日均量!C:O,$T$176,1)</f>
        <v>#N/A</v>
      </c>
      <c r="I175" s="309" t="e">
        <f>INDEX('每月波動及振幅(現貨)'!$C:$AB,$U$177,1)</f>
        <v>#N/A</v>
      </c>
      <c r="J175" s="309" t="e">
        <f>INDEX('每月波動及振幅(現貨)'!$C:$AB,$U$177,2)</f>
        <v>#N/A</v>
      </c>
      <c r="K175" s="310" t="e">
        <f>INDEX(每月日均量!C:O,$T$177,1)</f>
        <v>#N/A</v>
      </c>
      <c r="L175" s="309" t="e">
        <f>INDEX('每月波動及振幅(現貨)'!$C:$AB,$U$178,1)</f>
        <v>#N/A</v>
      </c>
      <c r="M175" s="309" t="e">
        <f>INDEX('每月波動及振幅(現貨)'!$C:$AB,$U$178,2)</f>
        <v>#N/A</v>
      </c>
      <c r="N175" s="227" t="e">
        <f>INDEX(每月日均量!C:O,$T$178,1)</f>
        <v>#N/A</v>
      </c>
      <c r="O175" s="309" t="e">
        <f>INDEX('每月波動及振幅(現貨)'!$C:$AB,$U$179,1)</f>
        <v>#N/A</v>
      </c>
      <c r="P175" s="309" t="e">
        <f>INDEX('每月波動及振幅(現貨)'!$C:$AB,$U$179,2)</f>
        <v>#N/A</v>
      </c>
      <c r="Q175" s="227" t="e">
        <f>INDEX(每月日均量!C:O,$T$179,1)</f>
        <v>#N/A</v>
      </c>
      <c r="S175" s="316" t="s">
        <v>272</v>
      </c>
      <c r="T175" s="7" t="e">
        <f>MATCH(S175, 每月日均量!B7:B110,0) +ROW(每月日均量!B7:B110)-1</f>
        <v>#N/A</v>
      </c>
      <c r="U175" s="226" t="e">
        <f>MATCH(S175, '每月波動及振幅(現貨)'!B7:B106,0) +ROW('每月波動及振幅(現貨)'!B7:B106)-1</f>
        <v>#N/A</v>
      </c>
    </row>
    <row r="176" spans="1:25" ht="18.75" customHeight="1">
      <c r="A176" s="652" t="str">
        <f>每月日均量!D7</f>
        <v>02</v>
      </c>
      <c r="B176" s="621"/>
      <c r="C176" s="309" t="e">
        <f>INDEX('每月波動及振幅(現貨)'!$C:$AB,$U$175,3)</f>
        <v>#N/A</v>
      </c>
      <c r="D176" s="309" t="e">
        <f>INDEX('每月波動及振幅(現貨)'!$C:$AB,$U$175,4)</f>
        <v>#N/A</v>
      </c>
      <c r="E176" s="310" t="e">
        <f>INDEX(每月日均量!C:O,$T$175,2)</f>
        <v>#N/A</v>
      </c>
      <c r="F176" s="309" t="e">
        <f>INDEX('每月波動及振幅(現貨)'!$C:$AB,$U$176,3)</f>
        <v>#N/A</v>
      </c>
      <c r="G176" s="309" t="e">
        <f>INDEX('每月波動及振幅(現貨)'!$C:$AB,$U$176,4)</f>
        <v>#N/A</v>
      </c>
      <c r="H176" s="310" t="e">
        <f>INDEX(每月日均量!C:O,$T$176,2)</f>
        <v>#N/A</v>
      </c>
      <c r="I176" s="309" t="e">
        <f>INDEX('每月波動及振幅(現貨)'!$C:$AB,$U$177,3)</f>
        <v>#N/A</v>
      </c>
      <c r="J176" s="309" t="e">
        <f>INDEX('每月波動及振幅(現貨)'!$C:$AB,$U$177,4)</f>
        <v>#N/A</v>
      </c>
      <c r="K176" s="310" t="e">
        <f>INDEX(每月日均量!C:O,$T$177,2)</f>
        <v>#N/A</v>
      </c>
      <c r="L176" s="309" t="e">
        <f>INDEX('每月波動及振幅(現貨)'!$C:$AB,$U$178,3)</f>
        <v>#N/A</v>
      </c>
      <c r="M176" s="309" t="e">
        <f>INDEX('每月波動及振幅(現貨)'!$C:$AB,$U$178,4)</f>
        <v>#N/A</v>
      </c>
      <c r="N176" s="227" t="e">
        <f>INDEX(每月日均量!C:O,$T$178,2)</f>
        <v>#N/A</v>
      </c>
      <c r="O176" s="309" t="e">
        <f>INDEX('每月波動及振幅(現貨)'!$C:$AB,$U$179,3)</f>
        <v>#N/A</v>
      </c>
      <c r="P176" s="309" t="e">
        <f>INDEX('每月波動及振幅(現貨)'!$C:$AB,$U$179,4)</f>
        <v>#N/A</v>
      </c>
      <c r="Q176" s="227" t="e">
        <f>INDEX(每月日均量!C:O,$T$179,2)</f>
        <v>#N/A</v>
      </c>
      <c r="S176" s="316" t="s">
        <v>273</v>
      </c>
      <c r="T176" s="7" t="e">
        <f>MATCH(S176, 每月日均量!B7:B110,0) +ROW(每月日均量!B7:B110)-1</f>
        <v>#N/A</v>
      </c>
      <c r="U176" s="226" t="e">
        <f>MATCH(S176, '每月波動及振幅(現貨)'!B7:B106,0) +ROW('每月波動及振幅(現貨)'!B7:B106)-1</f>
        <v>#N/A</v>
      </c>
    </row>
    <row r="177" spans="1:25" ht="18.75" customHeight="1">
      <c r="A177" s="652" t="str">
        <f>每月日均量!E7</f>
        <v>03</v>
      </c>
      <c r="B177" s="621"/>
      <c r="C177" s="309" t="e">
        <f>INDEX('每月波動及振幅(現貨)'!$C:$AB,$U$175,5)</f>
        <v>#N/A</v>
      </c>
      <c r="D177" s="309" t="e">
        <f>INDEX('每月波動及振幅(現貨)'!$C:$AB,$U$175,6)</f>
        <v>#N/A</v>
      </c>
      <c r="E177" s="310" t="e">
        <f>INDEX(每月日均量!C:O,$T$175,3)</f>
        <v>#N/A</v>
      </c>
      <c r="F177" s="309" t="e">
        <f>INDEX('每月波動及振幅(現貨)'!$C:$AB,$U$176,5)</f>
        <v>#N/A</v>
      </c>
      <c r="G177" s="309" t="e">
        <f>INDEX('每月波動及振幅(現貨)'!$C:$AB,$U$176,6)</f>
        <v>#N/A</v>
      </c>
      <c r="H177" s="310" t="e">
        <f>INDEX(每月日均量!C:O,$T$176,3)</f>
        <v>#N/A</v>
      </c>
      <c r="I177" s="309" t="e">
        <f>INDEX('每月波動及振幅(現貨)'!$C:$AB,$U$177,5)</f>
        <v>#N/A</v>
      </c>
      <c r="J177" s="309" t="e">
        <f>INDEX('每月波動及振幅(現貨)'!$C:$AB,$U$177,6)</f>
        <v>#N/A</v>
      </c>
      <c r="K177" s="310" t="e">
        <f>INDEX(每月日均量!C:O,$T$177,3)</f>
        <v>#N/A</v>
      </c>
      <c r="L177" s="309" t="e">
        <f>INDEX('每月波動及振幅(現貨)'!$C:$AB,$U$178,5)</f>
        <v>#N/A</v>
      </c>
      <c r="M177" s="309" t="e">
        <f>INDEX('每月波動及振幅(現貨)'!$C:$AB,$U$178,6)</f>
        <v>#N/A</v>
      </c>
      <c r="N177" s="227" t="e">
        <f>INDEX(每月日均量!C:O,$T$178,3)</f>
        <v>#N/A</v>
      </c>
      <c r="O177" s="309" t="e">
        <f>INDEX('每月波動及振幅(現貨)'!$C:$AB,$U$179,5)</f>
        <v>#N/A</v>
      </c>
      <c r="P177" s="309" t="e">
        <f>INDEX('每月波動及振幅(現貨)'!$C:$AB,$U$179,6)</f>
        <v>#N/A</v>
      </c>
      <c r="Q177" s="227" t="e">
        <f>INDEX(每月日均量!C:O,$T$179,3)</f>
        <v>#N/A</v>
      </c>
      <c r="S177" s="316" t="s">
        <v>274</v>
      </c>
      <c r="T177" s="7" t="e">
        <f>MATCH(S177, 每月日均量!B7:B110,0) +ROW(每月日均量!B7:B110)-1</f>
        <v>#N/A</v>
      </c>
      <c r="U177" s="226" t="e">
        <f>MATCH(S177, '每月波動及振幅(現貨)'!B7:B106,0) +ROW('每月波動及振幅(現貨)'!B7:B106)-1</f>
        <v>#N/A</v>
      </c>
    </row>
    <row r="178" spans="1:25" ht="18.75" customHeight="1">
      <c r="A178" s="652" t="str">
        <f>每月日均量!F7</f>
        <v>04</v>
      </c>
      <c r="B178" s="621"/>
      <c r="C178" s="309" t="e">
        <f>INDEX('每月波動及振幅(現貨)'!$C:$AB,$U$175,7)</f>
        <v>#N/A</v>
      </c>
      <c r="D178" s="309" t="e">
        <f>INDEX('每月波動及振幅(現貨)'!$C:$AB,$U$175,8)</f>
        <v>#N/A</v>
      </c>
      <c r="E178" s="310" t="e">
        <f>INDEX(每月日均量!C:O,$T$175,4)</f>
        <v>#N/A</v>
      </c>
      <c r="F178" s="309" t="e">
        <f>INDEX('每月波動及振幅(現貨)'!$C:$AB,$U$176,7)</f>
        <v>#N/A</v>
      </c>
      <c r="G178" s="309" t="e">
        <f>INDEX('每月波動及振幅(現貨)'!$C:$AB,$U$176,8)</f>
        <v>#N/A</v>
      </c>
      <c r="H178" s="310" t="e">
        <f>INDEX(每月日均量!C:O,$T$176,4)</f>
        <v>#N/A</v>
      </c>
      <c r="I178" s="309" t="e">
        <f>INDEX('每月波動及振幅(現貨)'!$C:$AB,$U$177,7)</f>
        <v>#N/A</v>
      </c>
      <c r="J178" s="309" t="e">
        <f>INDEX('每月波動及振幅(現貨)'!$C:$AB,$U$177,8)</f>
        <v>#N/A</v>
      </c>
      <c r="K178" s="310" t="e">
        <f>INDEX(每月日均量!C:O,$T$177,4)</f>
        <v>#N/A</v>
      </c>
      <c r="L178" s="309" t="e">
        <f>INDEX('每月波動及振幅(現貨)'!$C:$AB,$U$178,7)</f>
        <v>#N/A</v>
      </c>
      <c r="M178" s="309" t="e">
        <f>INDEX('每月波動及振幅(現貨)'!$C:$AB,$U$178,8)</f>
        <v>#N/A</v>
      </c>
      <c r="N178" s="227" t="e">
        <f>INDEX(每月日均量!C:O,$T$178,4)</f>
        <v>#N/A</v>
      </c>
      <c r="O178" s="309" t="e">
        <f>INDEX('每月波動及振幅(現貨)'!$C:$AB,$U$179,7)</f>
        <v>#N/A</v>
      </c>
      <c r="P178" s="309" t="e">
        <f>INDEX('每月波動及振幅(現貨)'!$C:$AB,$U$179,8)</f>
        <v>#N/A</v>
      </c>
      <c r="Q178" s="227" t="e">
        <f>INDEX(每月日均量!C:O,$T$179,4)</f>
        <v>#N/A</v>
      </c>
      <c r="S178" s="316" t="s">
        <v>275</v>
      </c>
      <c r="T178" s="7" t="e">
        <f>MATCH(S178, 每月日均量!B7:B110,0) +ROW(每月日均量!B7:B110)-1</f>
        <v>#N/A</v>
      </c>
      <c r="U178" s="226" t="e">
        <f>MATCH(S178, '每月波動及振幅(現貨)'!B7:B106,0) +ROW('每月波動及振幅(現貨)'!B7:B106)-1</f>
        <v>#N/A</v>
      </c>
    </row>
    <row r="179" spans="1:25" ht="18.75" customHeight="1">
      <c r="A179" s="652" t="str">
        <f>每月日均量!G7</f>
        <v>05</v>
      </c>
      <c r="B179" s="621"/>
      <c r="C179" s="309" t="e">
        <f>INDEX('每月波動及振幅(現貨)'!$C:$AB,$U$175,9)</f>
        <v>#N/A</v>
      </c>
      <c r="D179" s="309" t="e">
        <f>INDEX('每月波動及振幅(現貨)'!$C:$AB,$U$175,10)</f>
        <v>#N/A</v>
      </c>
      <c r="E179" s="310" t="e">
        <f>INDEX(每月日均量!C:O,$T$175,5)</f>
        <v>#N/A</v>
      </c>
      <c r="F179" s="309" t="e">
        <f>INDEX('每月波動及振幅(現貨)'!$C:$AB,$U$176,9)</f>
        <v>#N/A</v>
      </c>
      <c r="G179" s="309" t="e">
        <f>INDEX('每月波動及振幅(現貨)'!$C:$AB,$U$176,10)</f>
        <v>#N/A</v>
      </c>
      <c r="H179" s="310" t="e">
        <f>INDEX(每月日均量!C:O,$T$176,5)</f>
        <v>#N/A</v>
      </c>
      <c r="I179" s="309" t="e">
        <f>INDEX('每月波動及振幅(現貨)'!$C:$AB,$U$177,9)</f>
        <v>#N/A</v>
      </c>
      <c r="J179" s="309" t="e">
        <f>INDEX('每月波動及振幅(現貨)'!$C:$AB,$U$177,10)</f>
        <v>#N/A</v>
      </c>
      <c r="K179" s="310" t="e">
        <f>INDEX(每月日均量!C:O,$T$177,5)</f>
        <v>#N/A</v>
      </c>
      <c r="L179" s="309" t="e">
        <f>INDEX('每月波動及振幅(現貨)'!$C:$AB,$U$178,9)</f>
        <v>#N/A</v>
      </c>
      <c r="M179" s="309" t="e">
        <f>INDEX('每月波動及振幅(現貨)'!$C:$AB,$U$178,10)</f>
        <v>#N/A</v>
      </c>
      <c r="N179" s="227" t="e">
        <f>INDEX(每月日均量!C:O,$T$178,5)</f>
        <v>#N/A</v>
      </c>
      <c r="O179" s="309" t="e">
        <f>INDEX('每月波動及振幅(現貨)'!$C:$AB,$U$179,9)</f>
        <v>#N/A</v>
      </c>
      <c r="P179" s="309" t="e">
        <f>INDEX('每月波動及振幅(現貨)'!$C:$AB,$U$179,10)</f>
        <v>#N/A</v>
      </c>
      <c r="Q179" s="227" t="e">
        <f>INDEX(每月日均量!C:O,$T$179,5)</f>
        <v>#N/A</v>
      </c>
      <c r="S179" s="522" t="s">
        <v>418</v>
      </c>
      <c r="T179" s="522" t="e">
        <f>MATCH(S179, 每月日均量!B8:B111,0) +ROW(每月日均量!B8:B111)-1</f>
        <v>#N/A</v>
      </c>
      <c r="U179" s="526" t="e">
        <f>MATCH(S179, '每月波動及振幅(現貨)'!B8:B107,0) +ROW('每月波動及振幅(現貨)'!B8:B107)-1</f>
        <v>#N/A</v>
      </c>
    </row>
    <row r="180" spans="1:25" ht="18.75" customHeight="1">
      <c r="A180" s="652" t="str">
        <f>每月日均量!H7</f>
        <v>06</v>
      </c>
      <c r="B180" s="621"/>
      <c r="C180" s="309" t="e">
        <f>INDEX('每月波動及振幅(現貨)'!$C:$AB,$U$175,11)</f>
        <v>#N/A</v>
      </c>
      <c r="D180" s="309" t="e">
        <f>INDEX('每月波動及振幅(現貨)'!$C:$AB,$U$175,12)</f>
        <v>#N/A</v>
      </c>
      <c r="E180" s="310" t="e">
        <f>INDEX(每月日均量!C:O,$T$175,6)</f>
        <v>#N/A</v>
      </c>
      <c r="F180" s="309" t="e">
        <f>INDEX('每月波動及振幅(現貨)'!$C:$AB,$U$176,11)</f>
        <v>#N/A</v>
      </c>
      <c r="G180" s="309" t="e">
        <f>INDEX('每月波動及振幅(現貨)'!$C:$AB,$U$176,12)</f>
        <v>#N/A</v>
      </c>
      <c r="H180" s="310" t="e">
        <f>INDEX(每月日均量!C:O,$T$176,6)</f>
        <v>#N/A</v>
      </c>
      <c r="I180" s="309" t="e">
        <f>INDEX('每月波動及振幅(現貨)'!$C:$AB,$U$177,11)</f>
        <v>#N/A</v>
      </c>
      <c r="J180" s="309" t="e">
        <f>INDEX('每月波動及振幅(現貨)'!$C:$AB,$U$177,12)</f>
        <v>#N/A</v>
      </c>
      <c r="K180" s="310" t="e">
        <f>INDEX(每月日均量!C:O,$T$177,6)</f>
        <v>#N/A</v>
      </c>
      <c r="L180" s="309" t="e">
        <f>INDEX('每月波動及振幅(現貨)'!$C:$AB,$U$178,11)</f>
        <v>#N/A</v>
      </c>
      <c r="M180" s="309" t="e">
        <f>INDEX('每月波動及振幅(現貨)'!$C:$AB,$U$178,12)</f>
        <v>#N/A</v>
      </c>
      <c r="N180" s="227" t="e">
        <f>INDEX(每月日均量!C:O,$T$178,6)</f>
        <v>#N/A</v>
      </c>
      <c r="O180" s="309" t="e">
        <f>INDEX('每月波動及振幅(現貨)'!$C:$AB,$U$179,11)</f>
        <v>#N/A</v>
      </c>
      <c r="P180" s="309" t="e">
        <f>INDEX('每月波動及振幅(現貨)'!$C:$AB,$U$179,12)</f>
        <v>#N/A</v>
      </c>
      <c r="Q180" s="227" t="e">
        <f>INDEX(每月日均量!C:O,$T$179,6)</f>
        <v>#N/A</v>
      </c>
    </row>
    <row r="181" spans="1:25" ht="18.75" customHeight="1">
      <c r="A181" s="652" t="str">
        <f>每月日均量!I7</f>
        <v>07</v>
      </c>
      <c r="B181" s="621"/>
      <c r="C181" s="309" t="e">
        <f>INDEX('每月波動及振幅(現貨)'!$C:$AB,$U$175,13)</f>
        <v>#N/A</v>
      </c>
      <c r="D181" s="309" t="e">
        <f>INDEX('每月波動及振幅(現貨)'!$C:$AB,$U$175,14)</f>
        <v>#N/A</v>
      </c>
      <c r="E181" s="310" t="e">
        <f>INDEX(每月日均量!C:O,$T$175,7)</f>
        <v>#N/A</v>
      </c>
      <c r="F181" s="309" t="e">
        <f>INDEX('每月波動及振幅(現貨)'!$C:$AB,$U$176,13)</f>
        <v>#N/A</v>
      </c>
      <c r="G181" s="309" t="e">
        <f>INDEX('每月波動及振幅(現貨)'!$C:$AB,$U$176,14)</f>
        <v>#N/A</v>
      </c>
      <c r="H181" s="310" t="e">
        <f>INDEX(每月日均量!C:O,$T$176,7)</f>
        <v>#N/A</v>
      </c>
      <c r="I181" s="309" t="e">
        <f>INDEX('每月波動及振幅(現貨)'!$C:$AB,$U$177,13)</f>
        <v>#N/A</v>
      </c>
      <c r="J181" s="309" t="e">
        <f>INDEX('每月波動及振幅(現貨)'!$C:$AB,$U$177,14)</f>
        <v>#N/A</v>
      </c>
      <c r="K181" s="310" t="e">
        <f>INDEX(每月日均量!C:O,$T$177,7)</f>
        <v>#N/A</v>
      </c>
      <c r="L181" s="309" t="e">
        <f>INDEX('每月波動及振幅(現貨)'!$C:$AB,$U$178,13)</f>
        <v>#N/A</v>
      </c>
      <c r="M181" s="309" t="e">
        <f>INDEX('每月波動及振幅(現貨)'!$C:$AB,$U$178,14)</f>
        <v>#N/A</v>
      </c>
      <c r="N181" s="227" t="e">
        <f>INDEX(每月日均量!C:O,$T$178,7)</f>
        <v>#N/A</v>
      </c>
      <c r="O181" s="309" t="e">
        <f>INDEX('每月波動及振幅(現貨)'!$C:$AB,$U$179,13)</f>
        <v>#N/A</v>
      </c>
      <c r="P181" s="309" t="e">
        <f>INDEX('每月波動及振幅(現貨)'!$C:$AB,$U$179,14)</f>
        <v>#N/A</v>
      </c>
      <c r="Q181" s="227" t="e">
        <f>INDEX(每月日均量!C:O,$T$179,7)</f>
        <v>#N/A</v>
      </c>
    </row>
    <row r="182" spans="1:25" ht="18.75" customHeight="1">
      <c r="A182" s="652" t="str">
        <f>每月日均量!J7</f>
        <v>08</v>
      </c>
      <c r="B182" s="621"/>
      <c r="C182" s="309" t="e">
        <f>INDEX('每月波動及振幅(現貨)'!$C:$AB,$U$175,15)</f>
        <v>#N/A</v>
      </c>
      <c r="D182" s="309" t="e">
        <f>INDEX('每月波動及振幅(現貨)'!$C:$AB,$U$175,16)</f>
        <v>#N/A</v>
      </c>
      <c r="E182" s="310" t="e">
        <f>INDEX(每月日均量!C:O,$T$175,8)</f>
        <v>#N/A</v>
      </c>
      <c r="F182" s="309" t="e">
        <f>INDEX('每月波動及振幅(現貨)'!$C:$AB,$U$176,15)</f>
        <v>#N/A</v>
      </c>
      <c r="G182" s="309" t="e">
        <f>INDEX('每月波動及振幅(現貨)'!$C:$AB,$U$176,16)</f>
        <v>#N/A</v>
      </c>
      <c r="H182" s="310" t="e">
        <f>INDEX(每月日均量!C:O,$T$176,8)</f>
        <v>#N/A</v>
      </c>
      <c r="I182" s="309" t="e">
        <f>INDEX('每月波動及振幅(現貨)'!$C:$AB,$U$177,15)</f>
        <v>#N/A</v>
      </c>
      <c r="J182" s="309" t="e">
        <f>INDEX('每月波動及振幅(現貨)'!$C:$AB,$U$177,16)</f>
        <v>#N/A</v>
      </c>
      <c r="K182" s="310" t="e">
        <f>INDEX(每月日均量!C:O,$T$177,8)</f>
        <v>#N/A</v>
      </c>
      <c r="L182" s="309" t="e">
        <f>INDEX('每月波動及振幅(現貨)'!$C:$AB,$U$178,15)</f>
        <v>#N/A</v>
      </c>
      <c r="M182" s="309" t="e">
        <f>INDEX('每月波動及振幅(現貨)'!$C:$AB,$U$178,16)</f>
        <v>#N/A</v>
      </c>
      <c r="N182" s="227" t="e">
        <f>INDEX(每月日均量!C:O,$T$178,8)</f>
        <v>#N/A</v>
      </c>
      <c r="O182" s="309" t="e">
        <f>INDEX('每月波動及振幅(現貨)'!$C:$AB,$U$179,15)</f>
        <v>#N/A</v>
      </c>
      <c r="P182" s="309" t="e">
        <f>INDEX('每月波動及振幅(現貨)'!$C:$AB,$U$179,16)</f>
        <v>#N/A</v>
      </c>
      <c r="Q182" s="227" t="e">
        <f>INDEX(每月日均量!C:O,$T$179,8)</f>
        <v>#N/A</v>
      </c>
    </row>
    <row r="183" spans="1:25" ht="18.75" customHeight="1">
      <c r="A183" s="652" t="str">
        <f>每月日均量!K7</f>
        <v>09</v>
      </c>
      <c r="B183" s="621"/>
      <c r="C183" s="309" t="e">
        <f>INDEX('每月波動及振幅(現貨)'!$C:$AB,$U$175,17)</f>
        <v>#N/A</v>
      </c>
      <c r="D183" s="309" t="e">
        <f>INDEX('每月波動及振幅(現貨)'!$C:$AB,$U$175,18)</f>
        <v>#N/A</v>
      </c>
      <c r="E183" s="310" t="e">
        <f>INDEX(每月日均量!C:O,$T$175,9)</f>
        <v>#N/A</v>
      </c>
      <c r="F183" s="309" t="e">
        <f>INDEX('每月波動及振幅(現貨)'!$C:$AB,$U$176,17)</f>
        <v>#N/A</v>
      </c>
      <c r="G183" s="309" t="e">
        <f>INDEX('每月波動及振幅(現貨)'!$C:$AB,$U$176,18)</f>
        <v>#N/A</v>
      </c>
      <c r="H183" s="310" t="e">
        <f>INDEX(每月日均量!C:O,$T$176,9)</f>
        <v>#N/A</v>
      </c>
      <c r="I183" s="309" t="e">
        <f>INDEX('每月波動及振幅(現貨)'!$C:$AB,$U$177,17)</f>
        <v>#N/A</v>
      </c>
      <c r="J183" s="309" t="e">
        <f>INDEX('每月波動及振幅(現貨)'!$C:$AB,$U$177,18)</f>
        <v>#N/A</v>
      </c>
      <c r="K183" s="310" t="e">
        <f>INDEX(每月日均量!C:O,$T$177,9)</f>
        <v>#N/A</v>
      </c>
      <c r="L183" s="309" t="e">
        <f>INDEX('每月波動及振幅(現貨)'!$C:$AB,$U$178,17)</f>
        <v>#N/A</v>
      </c>
      <c r="M183" s="309" t="e">
        <f>INDEX('每月波動及振幅(現貨)'!$C:$AB,$U$178,18)</f>
        <v>#N/A</v>
      </c>
      <c r="N183" s="227" t="e">
        <f>INDEX(每月日均量!C:O,$T$178,9)</f>
        <v>#N/A</v>
      </c>
      <c r="O183" s="309" t="e">
        <f>INDEX('每月波動及振幅(現貨)'!$C:$AB,$U$179,17)</f>
        <v>#N/A</v>
      </c>
      <c r="P183" s="309" t="e">
        <f>INDEX('每月波動及振幅(現貨)'!$C:$AB,$U$179,18)</f>
        <v>#N/A</v>
      </c>
      <c r="Q183" s="227" t="e">
        <f>INDEX(每月日均量!C:O,$T$179,9)</f>
        <v>#N/A</v>
      </c>
    </row>
    <row r="184" spans="1:25" ht="18.75" customHeight="1">
      <c r="A184" s="652" t="str">
        <f>每月日均量!L7</f>
        <v>10</v>
      </c>
      <c r="B184" s="621"/>
      <c r="C184" s="309" t="e">
        <f>INDEX('每月波動及振幅(現貨)'!$C:$AB,$U$175,19)</f>
        <v>#N/A</v>
      </c>
      <c r="D184" s="309" t="e">
        <f>INDEX('每月波動及振幅(現貨)'!$C:$AB,$U$175,20)</f>
        <v>#N/A</v>
      </c>
      <c r="E184" s="310" t="e">
        <f>INDEX(每月日均量!C:O,$T$175,10)</f>
        <v>#N/A</v>
      </c>
      <c r="F184" s="309" t="e">
        <f>INDEX('每月波動及振幅(現貨)'!$C:$AB,$U$176,19)</f>
        <v>#N/A</v>
      </c>
      <c r="G184" s="309" t="e">
        <f>INDEX('每月波動及振幅(現貨)'!$C:$AB,$U$176,20)</f>
        <v>#N/A</v>
      </c>
      <c r="H184" s="310" t="e">
        <f>INDEX(每月日均量!C:O,$T$176,10)</f>
        <v>#N/A</v>
      </c>
      <c r="I184" s="309" t="e">
        <f>INDEX('每月波動及振幅(現貨)'!$C:$AB,$U$177,19)</f>
        <v>#N/A</v>
      </c>
      <c r="J184" s="309" t="e">
        <f>INDEX('每月波動及振幅(現貨)'!$C:$AB,$U$177,20)</f>
        <v>#N/A</v>
      </c>
      <c r="K184" s="310" t="e">
        <f>INDEX(每月日均量!C:O,$T$177,10)</f>
        <v>#N/A</v>
      </c>
      <c r="L184" s="309" t="e">
        <f>INDEX('每月波動及振幅(現貨)'!$C:$AB,$U$178,19)</f>
        <v>#N/A</v>
      </c>
      <c r="M184" s="309" t="e">
        <f>INDEX('每月波動及振幅(現貨)'!$C:$AB,$U$178,20)</f>
        <v>#N/A</v>
      </c>
      <c r="N184" s="227" t="e">
        <f>INDEX(每月日均量!C:O,$T$178,10)</f>
        <v>#N/A</v>
      </c>
      <c r="O184" s="309" t="e">
        <f>INDEX('每月波動及振幅(現貨)'!$C:$AB,$U$179,19)</f>
        <v>#N/A</v>
      </c>
      <c r="P184" s="309" t="e">
        <f>INDEX('每月波動及振幅(現貨)'!$C:$AB,$U$179,20)</f>
        <v>#N/A</v>
      </c>
      <c r="Q184" s="227" t="e">
        <f>INDEX(每月日均量!C:O,$T$179,10)</f>
        <v>#N/A</v>
      </c>
    </row>
    <row r="185" spans="1:25" ht="18.75" customHeight="1">
      <c r="A185" s="652" t="str">
        <f>每月日均量!M7</f>
        <v>11</v>
      </c>
      <c r="B185" s="621"/>
      <c r="C185" s="309" t="e">
        <f>INDEX('每月波動及振幅(現貨)'!$C:$AB,$U$175,21)</f>
        <v>#N/A</v>
      </c>
      <c r="D185" s="309" t="e">
        <f>INDEX('每月波動及振幅(現貨)'!$C:$AB,$U$175,22)</f>
        <v>#N/A</v>
      </c>
      <c r="E185" s="310" t="e">
        <f>INDEX(每月日均量!C:O,$T$175,11)</f>
        <v>#N/A</v>
      </c>
      <c r="F185" s="309" t="e">
        <f>INDEX('每月波動及振幅(現貨)'!$C:$AB,$U$176,21)</f>
        <v>#N/A</v>
      </c>
      <c r="G185" s="309" t="e">
        <f>INDEX('每月波動及振幅(現貨)'!$C:$AB,$U$176,22)</f>
        <v>#N/A</v>
      </c>
      <c r="H185" s="310" t="e">
        <f>INDEX(每月日均量!C:O,$T$176,11)</f>
        <v>#N/A</v>
      </c>
      <c r="I185" s="309" t="e">
        <f>INDEX('每月波動及振幅(現貨)'!$C:$AB,$U$177,21)</f>
        <v>#N/A</v>
      </c>
      <c r="J185" s="309" t="e">
        <f>INDEX('每月波動及振幅(現貨)'!$C:$AB,$U$177,22)</f>
        <v>#N/A</v>
      </c>
      <c r="K185" s="310" t="e">
        <f>INDEX(每月日均量!C:O,$T$177,11)</f>
        <v>#N/A</v>
      </c>
      <c r="L185" s="309" t="e">
        <f>INDEX('每月波動及振幅(現貨)'!$C:$AB,$U$178,21)</f>
        <v>#N/A</v>
      </c>
      <c r="M185" s="309" t="e">
        <f>INDEX('每月波動及振幅(現貨)'!$C:$AB,$U$178,22)</f>
        <v>#N/A</v>
      </c>
      <c r="N185" s="227" t="e">
        <f>INDEX(每月日均量!C:O,$T$178,11)</f>
        <v>#N/A</v>
      </c>
      <c r="O185" s="309" t="e">
        <f>INDEX('每月波動及振幅(現貨)'!$C:$AB,$U$179,21)</f>
        <v>#N/A</v>
      </c>
      <c r="P185" s="309" t="e">
        <f>INDEX('每月波動及振幅(現貨)'!$C:$AB,$U$179,22)</f>
        <v>#N/A</v>
      </c>
      <c r="Q185" s="227" t="e">
        <f>INDEX(每月日均量!C:O,$T$179,11)</f>
        <v>#N/A</v>
      </c>
    </row>
    <row r="186" spans="1:25" ht="18.75" customHeight="1">
      <c r="A186" s="652" t="str">
        <f>每月日均量!N7</f>
        <v>12</v>
      </c>
      <c r="B186" s="621"/>
      <c r="C186" s="309" t="e">
        <f>INDEX('每月波動及振幅(現貨)'!$C:$AB,$U$175,23)</f>
        <v>#N/A</v>
      </c>
      <c r="D186" s="309" t="e">
        <f>INDEX('每月波動及振幅(現貨)'!$C:$AB,$U$175,24)</f>
        <v>#N/A</v>
      </c>
      <c r="E186" s="310" t="e">
        <f>INDEX(每月日均量!C:O,$T$175,12)</f>
        <v>#N/A</v>
      </c>
      <c r="F186" s="309" t="e">
        <f>INDEX('每月波動及振幅(現貨)'!$C:$AB,$U$176,23)</f>
        <v>#N/A</v>
      </c>
      <c r="G186" s="309" t="e">
        <f>INDEX('每月波動及振幅(現貨)'!$C:$AB,$U$176,24)</f>
        <v>#N/A</v>
      </c>
      <c r="H186" s="310" t="e">
        <f>INDEX(每月日均量!C:O,$T$176,12)</f>
        <v>#N/A</v>
      </c>
      <c r="I186" s="309" t="e">
        <f>INDEX('每月波動及振幅(現貨)'!$C:$AB,$U$177,23)</f>
        <v>#N/A</v>
      </c>
      <c r="J186" s="309" t="e">
        <f>INDEX('每月波動及振幅(現貨)'!$C:$AB,$U$177,24)</f>
        <v>#N/A</v>
      </c>
      <c r="K186" s="310" t="e">
        <f>INDEX(每月日均量!C:O,$T$177,12)</f>
        <v>#N/A</v>
      </c>
      <c r="L186" s="309" t="e">
        <f>INDEX('每月波動及振幅(現貨)'!$C:$AB,$U$178,23)</f>
        <v>#N/A</v>
      </c>
      <c r="M186" s="309" t="e">
        <f>INDEX('每月波動及振幅(現貨)'!$C:$AB,$U$178,24)</f>
        <v>#N/A</v>
      </c>
      <c r="N186" s="227" t="e">
        <f>INDEX(每月日均量!C:O,$T$178,12)</f>
        <v>#N/A</v>
      </c>
      <c r="O186" s="309" t="e">
        <f>INDEX('每月波動及振幅(現貨)'!$C:$AB,$U$179,23)</f>
        <v>#N/A</v>
      </c>
      <c r="P186" s="309" t="e">
        <f>INDEX('每月波動及振幅(現貨)'!$C:$AB,$U$179,24)</f>
        <v>#N/A</v>
      </c>
      <c r="Q186" s="227" t="e">
        <f>INDEX(每月日均量!C:O,$T$179,12)</f>
        <v>#N/A</v>
      </c>
    </row>
    <row r="187" spans="1:25" ht="18.75" customHeight="1">
      <c r="A187" s="687" t="str">
        <f>每月日均量!O7</f>
        <v>全部月份</v>
      </c>
      <c r="B187" s="688"/>
      <c r="C187" s="309" t="e">
        <f>INDEX('每月波動及振幅(現貨)'!$C:$AB,$U$175,25)</f>
        <v>#N/A</v>
      </c>
      <c r="D187" s="309" t="e">
        <f>INDEX('每月波動及振幅(現貨)'!$C:$AB,$U$175,26)</f>
        <v>#N/A</v>
      </c>
      <c r="E187" s="310" t="e">
        <f>INDEX(每月日均量!C:O,$T$175,13)</f>
        <v>#N/A</v>
      </c>
      <c r="F187" s="309" t="e">
        <f>INDEX('每月波動及振幅(現貨)'!$C:$AB,$U$176,25)</f>
        <v>#N/A</v>
      </c>
      <c r="G187" s="309" t="e">
        <f>INDEX('每月波動及振幅(現貨)'!$C:$AB,$U$176,26)</f>
        <v>#N/A</v>
      </c>
      <c r="H187" s="310" t="e">
        <f>INDEX(每月日均量!C:O,$T$176,13)</f>
        <v>#N/A</v>
      </c>
      <c r="I187" s="309" t="e">
        <f>INDEX('每月波動及振幅(現貨)'!$C:$AB,$U$177,25)</f>
        <v>#N/A</v>
      </c>
      <c r="J187" s="309" t="e">
        <f>INDEX('每月波動及振幅(現貨)'!$C:$AB,$U$177,26)</f>
        <v>#N/A</v>
      </c>
      <c r="K187" s="310" t="e">
        <f>INDEX(每月日均量!C:O,$T$177,13)</f>
        <v>#N/A</v>
      </c>
      <c r="L187" s="309" t="e">
        <f>INDEX('每月波動及振幅(現貨)'!$C:$AB,$U$178,25)</f>
        <v>#N/A</v>
      </c>
      <c r="M187" s="309" t="e">
        <f>INDEX('每月波動及振幅(現貨)'!$C:$AB,$U$178,26)</f>
        <v>#N/A</v>
      </c>
      <c r="N187" s="227" t="e">
        <f>INDEX(每月日均量!C:O,$T$178,13)</f>
        <v>#N/A</v>
      </c>
      <c r="O187" s="309" t="e">
        <f>INDEX('每月波動及振幅(現貨)'!$C:$AB,$U$179,25)</f>
        <v>#N/A</v>
      </c>
      <c r="P187" s="309" t="e">
        <f>INDEX('每月波動及振幅(現貨)'!$C:$AB,$U$179,26)</f>
        <v>#N/A</v>
      </c>
      <c r="Q187" s="227" t="e">
        <f>INDEX(每月日均量!C:O,$T$179,13)</f>
        <v>#N/A</v>
      </c>
    </row>
    <row r="188" spans="1:25" ht="15" customHeight="1">
      <c r="A188" s="315" t="s">
        <v>264</v>
      </c>
      <c r="B188" s="311"/>
      <c r="C188" s="312"/>
      <c r="D188" s="313"/>
      <c r="E188" s="314"/>
      <c r="F188" s="312"/>
      <c r="G188" s="313"/>
      <c r="H188" s="314"/>
      <c r="I188" s="312"/>
      <c r="J188" s="313"/>
      <c r="K188" s="314"/>
      <c r="L188" s="312"/>
      <c r="M188" s="313"/>
      <c r="N188" s="223"/>
      <c r="O188" s="51"/>
      <c r="P188" s="51"/>
      <c r="Q188" s="51"/>
      <c r="R188" s="51"/>
    </row>
    <row r="189" spans="1:25" ht="12.75" customHeight="1">
      <c r="A189" s="315" t="str">
        <f>"註2："&amp;A187&amp;"及當月份數據統計至開會前一日"</f>
        <v>註2：全部月份及當月份數據統計至開會前一日</v>
      </c>
      <c r="B189" s="311"/>
      <c r="C189" s="312"/>
      <c r="D189" s="313"/>
      <c r="E189" s="314"/>
      <c r="F189" s="312"/>
      <c r="G189" s="313"/>
      <c r="H189" s="314"/>
      <c r="I189" s="312"/>
      <c r="J189" s="313"/>
      <c r="K189" s="314"/>
      <c r="L189" s="312"/>
      <c r="M189" s="313"/>
      <c r="N189" s="223"/>
      <c r="O189" s="51"/>
      <c r="P189" s="51"/>
      <c r="Q189" s="51"/>
      <c r="R189" s="51"/>
    </row>
    <row r="190" spans="1:25" ht="24" customHeight="1">
      <c r="A190" s="9"/>
      <c r="B190" s="9"/>
      <c r="C190" s="9"/>
      <c r="D190" s="10"/>
      <c r="E190" s="10"/>
      <c r="F190" s="10"/>
      <c r="G190" s="11"/>
      <c r="H190" s="11"/>
      <c r="I190" s="11"/>
      <c r="J190" s="11"/>
      <c r="K190" s="11"/>
      <c r="L190" s="11"/>
      <c r="M190" s="12"/>
      <c r="N190" s="12"/>
      <c r="O190" s="12"/>
      <c r="P190" s="12"/>
      <c r="Q190" s="12"/>
      <c r="R190" s="12"/>
      <c r="S190" s="538"/>
      <c r="T190" s="538"/>
      <c r="U190" s="536"/>
      <c r="V190" s="539"/>
      <c r="W190" s="539"/>
      <c r="X190" s="539"/>
      <c r="Y190" s="539"/>
    </row>
    <row r="191" spans="1:25" ht="27.95" customHeight="1">
      <c r="A191" s="325" t="s">
        <v>431</v>
      </c>
      <c r="B191" s="539"/>
      <c r="C191" s="539"/>
      <c r="D191" s="539"/>
      <c r="E191" s="539"/>
      <c r="F191" s="539"/>
      <c r="G191" s="539"/>
      <c r="H191" s="539"/>
      <c r="I191" s="539"/>
      <c r="J191" s="539"/>
      <c r="K191" s="539"/>
      <c r="L191" s="539"/>
      <c r="M191" s="539"/>
      <c r="N191" s="539"/>
      <c r="O191" s="539"/>
      <c r="P191" s="539"/>
      <c r="Q191" s="539"/>
      <c r="R191" s="539"/>
    </row>
    <row r="192" spans="1:25" ht="24" customHeight="1">
      <c r="A192" s="572" t="s">
        <v>55</v>
      </c>
      <c r="B192" s="572"/>
      <c r="C192" s="572"/>
      <c r="D192" s="572"/>
      <c r="E192" s="572"/>
      <c r="F192" s="572"/>
      <c r="G192" s="574" t="s">
        <v>432</v>
      </c>
      <c r="H192" s="574"/>
      <c r="I192" s="574"/>
      <c r="J192" s="576" t="s">
        <v>433</v>
      </c>
      <c r="K192" s="576"/>
      <c r="L192" s="577"/>
      <c r="M192" s="580" t="s">
        <v>56</v>
      </c>
      <c r="N192" s="572"/>
      <c r="O192" s="572"/>
      <c r="P192" s="572"/>
      <c r="Q192" s="572"/>
      <c r="R192" s="149"/>
      <c r="S192" s="538"/>
      <c r="T192" s="538"/>
      <c r="U192" s="536"/>
      <c r="V192" s="539"/>
      <c r="W192" s="539"/>
      <c r="X192" s="539"/>
      <c r="Y192" s="539"/>
    </row>
    <row r="193" spans="1:25" ht="33.75" thickBot="1">
      <c r="A193" s="573"/>
      <c r="B193" s="573"/>
      <c r="C193" s="573"/>
      <c r="D193" s="573"/>
      <c r="E193" s="573"/>
      <c r="F193" s="573"/>
      <c r="G193" s="575"/>
      <c r="H193" s="575"/>
      <c r="I193" s="575"/>
      <c r="J193" s="578"/>
      <c r="K193" s="578"/>
      <c r="L193" s="579"/>
      <c r="M193" s="124" t="s">
        <v>57</v>
      </c>
      <c r="N193" s="125" t="s">
        <v>58</v>
      </c>
      <c r="O193" s="125" t="s">
        <v>59</v>
      </c>
      <c r="P193" s="125" t="s">
        <v>60</v>
      </c>
      <c r="Q193" s="126" t="s">
        <v>434</v>
      </c>
      <c r="R193" s="149"/>
      <c r="S193" s="538"/>
      <c r="T193" s="537" t="s">
        <v>435</v>
      </c>
      <c r="U193" s="535" t="s">
        <v>436</v>
      </c>
      <c r="V193" s="539"/>
      <c r="W193" s="539"/>
      <c r="X193" s="539"/>
      <c r="Y193" s="539"/>
    </row>
    <row r="194" spans="1:25" ht="24" customHeight="1" thickTop="1">
      <c r="A194" s="569" t="s">
        <v>437</v>
      </c>
      <c r="B194" s="570"/>
      <c r="C194" s="570"/>
      <c r="D194" s="570"/>
      <c r="E194" s="570"/>
      <c r="F194" s="571"/>
      <c r="G194" s="562"/>
      <c r="H194" s="562"/>
      <c r="I194" s="562"/>
      <c r="J194" s="581"/>
      <c r="K194" s="581"/>
      <c r="L194" s="582"/>
      <c r="M194" s="302"/>
      <c r="N194" s="302"/>
      <c r="O194" s="302"/>
      <c r="P194" s="302"/>
      <c r="Q194" s="303"/>
      <c r="R194" s="149"/>
      <c r="S194" s="538"/>
      <c r="T194" s="537"/>
      <c r="U194" s="535"/>
      <c r="V194" s="539"/>
      <c r="W194" s="539"/>
      <c r="X194" s="539"/>
      <c r="Y194" s="539"/>
    </row>
    <row r="195" spans="1:25" ht="24" customHeight="1">
      <c r="A195" s="559" t="str">
        <f>"本週合計("&amp;D2&amp;")"</f>
        <v>本週合計(06/07~06/13)</v>
      </c>
      <c r="B195" s="560"/>
      <c r="C195" s="560"/>
      <c r="D195" s="560"/>
      <c r="E195" s="560"/>
      <c r="F195" s="561"/>
      <c r="G195" s="562" t="e">
        <f>INDEX(一般成交量!$H:$H,T195,1)</f>
        <v>#N/A</v>
      </c>
      <c r="H195" s="562"/>
      <c r="I195" s="562"/>
      <c r="J195" s="562" t="e">
        <f>INDEX(一般成交量!$I:$I,T195,1)</f>
        <v>#N/A</v>
      </c>
      <c r="K195" s="562"/>
      <c r="L195" s="563"/>
      <c r="M195" s="121" t="e">
        <f>INDEX(交易人結構!$C:$G,$U195,1)</f>
        <v>#N/A</v>
      </c>
      <c r="N195" s="121" t="e">
        <f>INDEX(交易人結構!$C:$G,$U195,2)</f>
        <v>#N/A</v>
      </c>
      <c r="O195" s="121" t="e">
        <f>INDEX(交易人結構!$C:$G,$U195,3)</f>
        <v>#N/A</v>
      </c>
      <c r="P195" s="121" t="e">
        <f>INDEX(交易人結構!$C:$G,$U195,4)</f>
        <v>#N/A</v>
      </c>
      <c r="Q195" s="121" t="e">
        <f>INDEX(交易人結構!$C:$G,$U195,5)</f>
        <v>#N/A</v>
      </c>
      <c r="R195" s="103"/>
      <c r="S195" s="538" t="s">
        <v>277</v>
      </c>
      <c r="T195" s="321" t="e">
        <f>MATCH(S195, 一般成交量!$C$19:$C$187,0) +ROW(一般成交量!$C$19:$C$187)-1</f>
        <v>#N/A</v>
      </c>
      <c r="U195" s="536" t="e">
        <f>MATCH(S195, 交易人結構!$B$14:$B$115,0) +ROW(交易人結構!$B$14:$B$115)-1</f>
        <v>#N/A</v>
      </c>
      <c r="V195" s="539"/>
      <c r="W195" s="539"/>
      <c r="X195" s="539"/>
      <c r="Y195" s="539"/>
    </row>
    <row r="196" spans="1:25" ht="24" customHeight="1" thickBot="1">
      <c r="A196" s="564" t="str">
        <f>"上週合計("&amp;D1&amp;")"</f>
        <v>上週合計(05/31~06/06)</v>
      </c>
      <c r="B196" s="565"/>
      <c r="C196" s="565"/>
      <c r="D196" s="565"/>
      <c r="E196" s="565"/>
      <c r="F196" s="566"/>
      <c r="G196" s="567" t="e">
        <f>INDEX(一般成交量!$P:$P,T195,1)</f>
        <v>#N/A</v>
      </c>
      <c r="H196" s="567"/>
      <c r="I196" s="567"/>
      <c r="J196" s="567" t="e">
        <f>INDEX(一般成交量!$Q:$Q,T195,1)</f>
        <v>#N/A</v>
      </c>
      <c r="K196" s="567"/>
      <c r="L196" s="568"/>
      <c r="M196" s="122" t="e">
        <f>INDEX(交易人結構!$C:$G,$U196,1)</f>
        <v>#N/A</v>
      </c>
      <c r="N196" s="122" t="e">
        <f>INDEX(交易人結構!$C:$G,$U196,2)</f>
        <v>#N/A</v>
      </c>
      <c r="O196" s="122" t="e">
        <f>INDEX(交易人結構!$C:$G,$U196,3)</f>
        <v>#N/A</v>
      </c>
      <c r="P196" s="122" t="e">
        <f>INDEX(交易人結構!$C:$G,$U196,4)</f>
        <v>#N/A</v>
      </c>
      <c r="Q196" s="122" t="e">
        <f>INDEX(交易人結構!$C:$G,$U196,5)</f>
        <v>#N/A</v>
      </c>
      <c r="R196" s="103"/>
      <c r="S196" s="538"/>
      <c r="T196" s="538"/>
      <c r="U196" s="536" t="e">
        <f>MATCH(S195, 交易人結構!$B$122:$B$223,0) +ROW(交易人結構!$B$122:$B$223)-1</f>
        <v>#N/A</v>
      </c>
      <c r="V196" s="539"/>
      <c r="W196" s="539"/>
      <c r="X196" s="539"/>
      <c r="Y196" s="539"/>
    </row>
    <row r="197" spans="1:25" ht="24" customHeight="1" thickTop="1">
      <c r="A197" s="569" t="s">
        <v>438</v>
      </c>
      <c r="B197" s="570"/>
      <c r="C197" s="570"/>
      <c r="D197" s="570"/>
      <c r="E197" s="570"/>
      <c r="F197" s="571"/>
      <c r="G197" s="562"/>
      <c r="H197" s="562"/>
      <c r="I197" s="562"/>
      <c r="J197" s="562"/>
      <c r="K197" s="562"/>
      <c r="L197" s="563"/>
      <c r="M197" s="304"/>
      <c r="N197" s="304"/>
      <c r="O197" s="304"/>
      <c r="P197" s="304"/>
      <c r="Q197" s="305"/>
      <c r="R197" s="149"/>
      <c r="S197" s="538"/>
      <c r="T197" s="537"/>
      <c r="U197" s="535"/>
      <c r="V197" s="539"/>
      <c r="W197" s="539"/>
      <c r="X197" s="539"/>
      <c r="Y197" s="539"/>
    </row>
    <row r="198" spans="1:25" ht="24" customHeight="1">
      <c r="A198" s="559" t="str">
        <f>"本週合計("&amp;D2&amp;")"</f>
        <v>本週合計(06/07~06/13)</v>
      </c>
      <c r="B198" s="560"/>
      <c r="C198" s="560"/>
      <c r="D198" s="560"/>
      <c r="E198" s="560"/>
      <c r="F198" s="561"/>
      <c r="G198" s="562" t="e">
        <f>INDEX(一般成交量!$H:$H,T198,1)</f>
        <v>#N/A</v>
      </c>
      <c r="H198" s="562"/>
      <c r="I198" s="562"/>
      <c r="J198" s="562" t="e">
        <f>INDEX(一般成交量!$I:$I,T198,1)</f>
        <v>#N/A</v>
      </c>
      <c r="K198" s="562"/>
      <c r="L198" s="563"/>
      <c r="M198" s="121" t="e">
        <f>INDEX(交易人結構!$C:$G,$U198,1)</f>
        <v>#N/A</v>
      </c>
      <c r="N198" s="121" t="e">
        <f>INDEX(交易人結構!$C:$G,$U198,2)</f>
        <v>#N/A</v>
      </c>
      <c r="O198" s="121" t="e">
        <f>INDEX(交易人結構!$C:$G,$U198,3)</f>
        <v>#N/A</v>
      </c>
      <c r="P198" s="121" t="e">
        <f>INDEX(交易人結構!$C:$G,$U198,4)</f>
        <v>#N/A</v>
      </c>
      <c r="Q198" s="121" t="e">
        <f>INDEX(交易人結構!$C:$G,$U198,5)</f>
        <v>#N/A</v>
      </c>
      <c r="R198" s="103"/>
      <c r="S198" s="538" t="s">
        <v>278</v>
      </c>
      <c r="T198" s="538" t="e">
        <f>MATCH(S198, 一般成交量!$C$19:$C$187,0) +ROW(一般成交量!$C$19:$C$187)-1</f>
        <v>#N/A</v>
      </c>
      <c r="U198" s="536" t="e">
        <f>MATCH(S198, 交易人結構!$B$14:$B$115,0) +ROW(交易人結構!$B$14:$B$115)-1</f>
        <v>#N/A</v>
      </c>
      <c r="V198" s="539"/>
      <c r="W198" s="539"/>
      <c r="X198" s="539"/>
      <c r="Y198" s="539"/>
    </row>
    <row r="199" spans="1:25" ht="24" customHeight="1" thickBot="1">
      <c r="A199" s="564" t="str">
        <f>"上週合計("&amp;D1&amp;")"</f>
        <v>上週合計(05/31~06/06)</v>
      </c>
      <c r="B199" s="565"/>
      <c r="C199" s="565"/>
      <c r="D199" s="565"/>
      <c r="E199" s="565"/>
      <c r="F199" s="566"/>
      <c r="G199" s="567" t="e">
        <f>INDEX(一般成交量!$P:$P,T198,1)</f>
        <v>#N/A</v>
      </c>
      <c r="H199" s="567"/>
      <c r="I199" s="567"/>
      <c r="J199" s="567" t="e">
        <f>INDEX(一般成交量!$Q:$Q,T198,1)</f>
        <v>#N/A</v>
      </c>
      <c r="K199" s="567"/>
      <c r="L199" s="568"/>
      <c r="M199" s="122" t="e">
        <f>INDEX(交易人結構!$C:$G,$U199,1)</f>
        <v>#N/A</v>
      </c>
      <c r="N199" s="122" t="e">
        <f>INDEX(交易人結構!$C:$G,$U199,2)</f>
        <v>#N/A</v>
      </c>
      <c r="O199" s="122" t="e">
        <f>INDEX(交易人結構!$C:$G,$U199,3)</f>
        <v>#N/A</v>
      </c>
      <c r="P199" s="122" t="e">
        <f>INDEX(交易人結構!$C:$G,$U199,4)</f>
        <v>#N/A</v>
      </c>
      <c r="Q199" s="122" t="e">
        <f>INDEX(交易人結構!$C:$G,$U199,5)</f>
        <v>#N/A</v>
      </c>
      <c r="R199" s="103"/>
      <c r="S199" s="538"/>
      <c r="T199" s="538"/>
      <c r="U199" s="536" t="e">
        <f>MATCH(S198, 交易人結構!$B$122:$B$223,0) +ROW(交易人結構!$B$122:$B$223)-1</f>
        <v>#N/A</v>
      </c>
      <c r="V199" s="539"/>
      <c r="W199" s="539"/>
      <c r="X199" s="539"/>
      <c r="Y199" s="539"/>
    </row>
    <row r="200" spans="1:25" ht="24" customHeight="1" thickTop="1">
      <c r="A200" s="569" t="s">
        <v>439</v>
      </c>
      <c r="B200" s="570"/>
      <c r="C200" s="570"/>
      <c r="D200" s="570"/>
      <c r="E200" s="570"/>
      <c r="F200" s="571"/>
      <c r="G200" s="562"/>
      <c r="H200" s="562"/>
      <c r="I200" s="562"/>
      <c r="J200" s="562"/>
      <c r="K200" s="562"/>
      <c r="L200" s="563"/>
      <c r="M200" s="304"/>
      <c r="N200" s="304"/>
      <c r="O200" s="304"/>
      <c r="P200" s="304"/>
      <c r="Q200" s="305"/>
      <c r="R200" s="149"/>
      <c r="S200" s="538"/>
      <c r="T200" s="537"/>
      <c r="U200" s="535"/>
      <c r="V200" s="539"/>
      <c r="W200" s="539"/>
      <c r="X200" s="539"/>
      <c r="Y200" s="539"/>
    </row>
    <row r="201" spans="1:25" ht="24" customHeight="1">
      <c r="A201" s="559" t="str">
        <f>"本週合計("&amp;D2&amp;")"</f>
        <v>本週合計(06/07~06/13)</v>
      </c>
      <c r="B201" s="560"/>
      <c r="C201" s="560"/>
      <c r="D201" s="560"/>
      <c r="E201" s="560"/>
      <c r="F201" s="561"/>
      <c r="G201" s="562" t="e">
        <f>INDEX(一般成交量!$H:$H,T201,1)</f>
        <v>#N/A</v>
      </c>
      <c r="H201" s="562"/>
      <c r="I201" s="562"/>
      <c r="J201" s="562" t="e">
        <f>INDEX(一般成交量!$I:$I,T201,1)</f>
        <v>#N/A</v>
      </c>
      <c r="K201" s="562"/>
      <c r="L201" s="563"/>
      <c r="M201" s="121" t="e">
        <f>INDEX(交易人結構!$C:$G,$U201,1)</f>
        <v>#N/A</v>
      </c>
      <c r="N201" s="121" t="e">
        <f>INDEX(交易人結構!$C:$G,$U201,2)</f>
        <v>#N/A</v>
      </c>
      <c r="O201" s="121" t="e">
        <f>INDEX(交易人結構!$C:$G,$U201,3)</f>
        <v>#N/A</v>
      </c>
      <c r="P201" s="121" t="e">
        <f>INDEX(交易人結構!$C:$G,$U201,4)</f>
        <v>#N/A</v>
      </c>
      <c r="Q201" s="121" t="e">
        <f>INDEX(交易人結構!$C:$G,$U201,5)</f>
        <v>#N/A</v>
      </c>
      <c r="R201" s="103"/>
      <c r="S201" s="538" t="s">
        <v>419</v>
      </c>
      <c r="T201" s="538" t="e">
        <f>MATCH(S201, 一般成交量!$C$19:$C$187,0) +ROW(一般成交量!$C$19:$C$187)-1</f>
        <v>#N/A</v>
      </c>
      <c r="U201" s="536" t="e">
        <f>MATCH(S201, 交易人結構!$B$14:$B$115,0) +ROW(交易人結構!$B$14:$B$115)-1</f>
        <v>#N/A</v>
      </c>
      <c r="V201" s="539"/>
      <c r="W201" s="539"/>
      <c r="X201" s="539"/>
      <c r="Y201" s="539"/>
    </row>
    <row r="202" spans="1:25" ht="24" customHeight="1" thickBot="1">
      <c r="A202" s="564" t="str">
        <f>"上週合計("&amp;D1&amp;")"</f>
        <v>上週合計(05/31~06/06)</v>
      </c>
      <c r="B202" s="565"/>
      <c r="C202" s="565"/>
      <c r="D202" s="565"/>
      <c r="E202" s="565"/>
      <c r="F202" s="566"/>
      <c r="G202" s="567" t="e">
        <f>INDEX(一般成交量!$P:$P,T201,1)</f>
        <v>#N/A</v>
      </c>
      <c r="H202" s="567"/>
      <c r="I202" s="567"/>
      <c r="J202" s="567" t="e">
        <f>INDEX(一般成交量!$Q:$Q,T201,1)</f>
        <v>#N/A</v>
      </c>
      <c r="K202" s="567"/>
      <c r="L202" s="568"/>
      <c r="M202" s="122" t="e">
        <f>INDEX(交易人結構!$C:$G,$U202,1)</f>
        <v>#N/A</v>
      </c>
      <c r="N202" s="122" t="e">
        <f>INDEX(交易人結構!$C:$G,$U202,2)</f>
        <v>#N/A</v>
      </c>
      <c r="O202" s="122" t="e">
        <f>INDEX(交易人結構!$C:$G,$U202,3)</f>
        <v>#N/A</v>
      </c>
      <c r="P202" s="122" t="e">
        <f>INDEX(交易人結構!$C:$G,$U202,4)</f>
        <v>#N/A</v>
      </c>
      <c r="Q202" s="122" t="e">
        <f>INDEX(交易人結構!$C:$G,$U202,5)</f>
        <v>#N/A</v>
      </c>
      <c r="R202" s="103"/>
      <c r="S202" s="538"/>
      <c r="T202" s="538"/>
      <c r="U202" s="536" t="e">
        <f>MATCH(S201, 交易人結構!$B$122:$B$223,0) +ROW(交易人結構!$B$122:$B$223)-1</f>
        <v>#N/A</v>
      </c>
      <c r="V202" s="539"/>
      <c r="W202" s="539"/>
      <c r="X202" s="539"/>
      <c r="Y202" s="539"/>
    </row>
    <row r="203" spans="1:25" ht="24" customHeight="1" thickTop="1">
      <c r="A203" s="569" t="s">
        <v>447</v>
      </c>
      <c r="B203" s="570"/>
      <c r="C203" s="570"/>
      <c r="D203" s="570"/>
      <c r="E203" s="570"/>
      <c r="F203" s="571"/>
      <c r="G203" s="562"/>
      <c r="H203" s="562"/>
      <c r="I203" s="562"/>
      <c r="J203" s="562"/>
      <c r="K203" s="562"/>
      <c r="L203" s="563"/>
      <c r="M203" s="304"/>
      <c r="N203" s="304"/>
      <c r="O203" s="304"/>
      <c r="P203" s="304"/>
      <c r="Q203" s="305"/>
      <c r="R203" s="149"/>
      <c r="S203" s="540"/>
      <c r="T203" s="541"/>
      <c r="U203" s="543"/>
      <c r="V203" s="542"/>
      <c r="W203" s="542"/>
      <c r="X203" s="542"/>
      <c r="Y203" s="542"/>
    </row>
    <row r="204" spans="1:25" ht="24" customHeight="1">
      <c r="A204" s="559" t="str">
        <f>"本週合計("&amp;D2&amp;")"</f>
        <v>本週合計(06/07~06/13)</v>
      </c>
      <c r="B204" s="560"/>
      <c r="C204" s="560"/>
      <c r="D204" s="560"/>
      <c r="E204" s="560"/>
      <c r="F204" s="561"/>
      <c r="G204" s="562" t="e">
        <f>INDEX(一般成交量!$H:$H,T204,1)</f>
        <v>#N/A</v>
      </c>
      <c r="H204" s="562"/>
      <c r="I204" s="562"/>
      <c r="J204" s="562" t="e">
        <f>INDEX(一般成交量!$I:$I,T204,1)</f>
        <v>#N/A</v>
      </c>
      <c r="K204" s="562"/>
      <c r="L204" s="563"/>
      <c r="M204" s="121" t="e">
        <f>INDEX(交易人結構!$C:$G,$U204,1)</f>
        <v>#N/A</v>
      </c>
      <c r="N204" s="121" t="e">
        <f>INDEX(交易人結構!$C:$G,$U204,2)</f>
        <v>#N/A</v>
      </c>
      <c r="O204" s="121" t="e">
        <f>INDEX(交易人結構!$C:$G,$U204,3)</f>
        <v>#N/A</v>
      </c>
      <c r="P204" s="121" t="e">
        <f>INDEX(交易人結構!$C:$G,$U204,4)</f>
        <v>#N/A</v>
      </c>
      <c r="Q204" s="121" t="e">
        <f>INDEX(交易人結構!$C:$G,$U204,5)</f>
        <v>#N/A</v>
      </c>
      <c r="R204" s="103"/>
      <c r="S204" s="540" t="s">
        <v>291</v>
      </c>
      <c r="T204" s="540" t="e">
        <f>MATCH(S204, 一般成交量!$C$19:$C$187,0) +ROW(一般成交量!$C$19:$C$187)-1</f>
        <v>#N/A</v>
      </c>
      <c r="U204" s="544" t="e">
        <f>MATCH(S204, 交易人結構!$B$14:$B$115,0) +ROW(交易人結構!$B$14:$B$115)-1</f>
        <v>#N/A</v>
      </c>
      <c r="V204" s="542"/>
      <c r="W204" s="542"/>
      <c r="X204" s="542"/>
      <c r="Y204" s="542"/>
    </row>
    <row r="205" spans="1:25" ht="24" customHeight="1" thickBot="1">
      <c r="A205" s="564" t="str">
        <f>"上週合計("&amp;D1&amp;")"</f>
        <v>上週合計(05/31~06/06)</v>
      </c>
      <c r="B205" s="565"/>
      <c r="C205" s="565"/>
      <c r="D205" s="565"/>
      <c r="E205" s="565"/>
      <c r="F205" s="566"/>
      <c r="G205" s="567" t="e">
        <f>INDEX(一般成交量!$P:$P,T204,1)</f>
        <v>#N/A</v>
      </c>
      <c r="H205" s="567"/>
      <c r="I205" s="567"/>
      <c r="J205" s="567" t="e">
        <f>INDEX(一般成交量!$Q:$Q,T204,1)</f>
        <v>#N/A</v>
      </c>
      <c r="K205" s="567"/>
      <c r="L205" s="568"/>
      <c r="M205" s="122" t="e">
        <f>INDEX(交易人結構!$C:$G,$U205,1)</f>
        <v>#N/A</v>
      </c>
      <c r="N205" s="122" t="e">
        <f>INDEX(交易人結構!$C:$G,$U205,2)</f>
        <v>#N/A</v>
      </c>
      <c r="O205" s="122" t="e">
        <f>INDEX(交易人結構!$C:$G,$U205,3)</f>
        <v>#N/A</v>
      </c>
      <c r="P205" s="122" t="e">
        <f>INDEX(交易人結構!$C:$G,$U205,4)</f>
        <v>#N/A</v>
      </c>
      <c r="Q205" s="122" t="e">
        <f>INDEX(交易人結構!$C:$G,$U205,5)</f>
        <v>#N/A</v>
      </c>
      <c r="R205" s="103"/>
      <c r="S205" s="540"/>
      <c r="T205" s="540"/>
      <c r="U205" s="544" t="e">
        <f>MATCH(S204, 交易人結構!$B$122:$B$223,0) +ROW(交易人結構!$B$122:$B$223)-1</f>
        <v>#N/A</v>
      </c>
      <c r="V205" s="542"/>
      <c r="W205" s="542"/>
      <c r="X205" s="542"/>
      <c r="Y205" s="542"/>
    </row>
    <row r="206" spans="1:25" ht="24" customHeight="1" thickTop="1">
      <c r="A206" s="129"/>
      <c r="B206" s="130"/>
      <c r="C206" s="131"/>
      <c r="D206" s="132"/>
      <c r="E206" s="132"/>
      <c r="F206" s="131"/>
      <c r="G206" s="132"/>
      <c r="H206" s="132"/>
      <c r="I206" s="131"/>
      <c r="J206" s="132"/>
      <c r="K206" s="132"/>
      <c r="L206" s="131"/>
      <c r="M206" s="132"/>
      <c r="N206" s="132"/>
      <c r="O206" s="27"/>
      <c r="P206" s="27"/>
      <c r="Q206" s="27"/>
    </row>
    <row r="207" spans="1:25" ht="18.75">
      <c r="A207" s="676" t="s">
        <v>440</v>
      </c>
      <c r="B207" s="676"/>
      <c r="C207" s="676"/>
      <c r="D207" s="676"/>
      <c r="E207" s="676"/>
      <c r="F207" s="676"/>
      <c r="G207" s="676"/>
      <c r="H207" s="676"/>
      <c r="I207" s="676"/>
      <c r="J207" s="676"/>
      <c r="K207" s="676"/>
      <c r="L207" s="676"/>
      <c r="M207" s="676"/>
      <c r="N207" s="676"/>
      <c r="O207" s="676"/>
      <c r="P207" s="676"/>
      <c r="Q207" s="676"/>
      <c r="R207" s="138"/>
    </row>
    <row r="208" spans="1:25" ht="74.25" customHeight="1">
      <c r="A208" s="26" t="s">
        <v>11</v>
      </c>
      <c r="B208" s="681" t="s">
        <v>12</v>
      </c>
      <c r="C208" s="682"/>
      <c r="D208" s="682"/>
      <c r="E208" s="580"/>
      <c r="F208" s="683" t="str">
        <f>"本週(" &amp; D2 &amp; ")
夜盤日均量(口) (A)
及占日盤
交易量比率(%)"</f>
        <v>本週(06/07~06/13)
夜盤日均量(口) (A)
及占日盤
交易量比率(%)</v>
      </c>
      <c r="G208" s="684"/>
      <c r="H208" s="684"/>
      <c r="I208" s="685"/>
      <c r="J208" s="683" t="str">
        <f>"上週(" &amp; D1 &amp; ")
夜盤日均量(口) (B)
及占日盤
交易量比率(%)"</f>
        <v>上週(05/31~06/06)
夜盤日均量(口) (B)
及占日盤
交易量比率(%)</v>
      </c>
      <c r="K208" s="684"/>
      <c r="L208" s="684"/>
      <c r="M208" s="685"/>
      <c r="N208" s="686" t="s">
        <v>193</v>
      </c>
      <c r="O208" s="609"/>
      <c r="P208" s="686" t="s">
        <v>194</v>
      </c>
      <c r="Q208" s="609"/>
      <c r="R208" s="140"/>
      <c r="T208" s="317" t="s">
        <v>300</v>
      </c>
    </row>
    <row r="209" spans="1:20" ht="24" customHeight="1">
      <c r="A209" s="25">
        <v>1</v>
      </c>
      <c r="B209" s="601" t="s">
        <v>19</v>
      </c>
      <c r="C209" s="601"/>
      <c r="D209" s="601"/>
      <c r="E209" s="601"/>
      <c r="F209" s="678" t="e">
        <f>INDEX(盤後成交量!G:G,$T209,1)</f>
        <v>#N/A</v>
      </c>
      <c r="G209" s="603"/>
      <c r="H209" s="672" t="e">
        <f>INDEX(盤後成交量!J:J,$T209,1)</f>
        <v>#N/A</v>
      </c>
      <c r="I209" s="600"/>
      <c r="J209" s="679" t="e">
        <f>INDEX(盤後成交量!N:N,$T209,1)</f>
        <v>#N/A</v>
      </c>
      <c r="K209" s="605"/>
      <c r="L209" s="672" t="e">
        <f>INDEX(盤後成交量!Q:Q,$T209,1)</f>
        <v>#N/A</v>
      </c>
      <c r="M209" s="600"/>
      <c r="N209" s="680" t="e">
        <f t="shared" ref="N209:N230" si="3">F209 -J209</f>
        <v>#N/A</v>
      </c>
      <c r="O209" s="607"/>
      <c r="P209" s="672" t="e">
        <f t="shared" ref="P209:P230" si="4" xml:space="preserve"> IF(J209 &gt;0, (F209 -J209) / J209 *100, "")</f>
        <v>#N/A</v>
      </c>
      <c r="Q209" s="600"/>
      <c r="R209" s="144"/>
      <c r="S209" s="316" t="s">
        <v>265</v>
      </c>
      <c r="T209" s="316" t="e">
        <f>MATCH(S209, 盤後成交量!$C$8:$C$118,0) +ROW(盤後成交量!$C$8:$C$118)-1</f>
        <v>#N/A</v>
      </c>
    </row>
    <row r="210" spans="1:20" ht="24" customHeight="1">
      <c r="A210" s="546">
        <v>2</v>
      </c>
      <c r="B210" s="550" t="s">
        <v>20</v>
      </c>
      <c r="C210" s="551"/>
      <c r="D210" s="551"/>
      <c r="E210" s="552"/>
      <c r="F210" s="553" t="e">
        <f>INDEX(盤後成交量!G:G,$T210,1)</f>
        <v>#N/A</v>
      </c>
      <c r="G210" s="554"/>
      <c r="H210" s="548" t="e">
        <f>INDEX(盤後成交量!J:J,$T210,1)</f>
        <v>#N/A</v>
      </c>
      <c r="I210" s="549"/>
      <c r="J210" s="555" t="e">
        <f>INDEX(盤後成交量!N:N,$T210,1)</f>
        <v>#N/A</v>
      </c>
      <c r="K210" s="556"/>
      <c r="L210" s="548" t="e">
        <f>INDEX(盤後成交量!Q:Q,$T210,1)</f>
        <v>#N/A</v>
      </c>
      <c r="M210" s="549"/>
      <c r="N210" s="557" t="e">
        <f t="shared" si="3"/>
        <v>#N/A</v>
      </c>
      <c r="O210" s="558"/>
      <c r="P210" s="548" t="e">
        <f t="shared" si="4"/>
        <v>#N/A</v>
      </c>
      <c r="Q210" s="549"/>
      <c r="R210" s="144"/>
      <c r="S210" s="316" t="s">
        <v>266</v>
      </c>
      <c r="T210" s="316" t="e">
        <f>MATCH(S210, 盤後成交量!$C$8:$C$118,0) +ROW(盤後成交量!$C$8:$C$118)-1</f>
        <v>#N/A</v>
      </c>
    </row>
    <row r="211" spans="1:20" ht="24" customHeight="1">
      <c r="A211" s="546">
        <v>3</v>
      </c>
      <c r="B211" s="550" t="s">
        <v>453</v>
      </c>
      <c r="C211" s="551"/>
      <c r="D211" s="551"/>
      <c r="E211" s="552"/>
      <c r="F211" s="553" t="e">
        <f>INDEX(盤後成交量!G:G,$T211,1)</f>
        <v>#N/A</v>
      </c>
      <c r="G211" s="554"/>
      <c r="H211" s="548" t="e">
        <f>INDEX(盤後成交量!J:J,$T211,1)</f>
        <v>#N/A</v>
      </c>
      <c r="I211" s="549"/>
      <c r="J211" s="555" t="e">
        <f>INDEX(盤後成交量!N:N,$T211,1)</f>
        <v>#N/A</v>
      </c>
      <c r="K211" s="556"/>
      <c r="L211" s="548" t="e">
        <f>INDEX(盤後成交量!Q:Q,$T211,1)</f>
        <v>#N/A</v>
      </c>
      <c r="M211" s="549"/>
      <c r="N211" s="557" t="e">
        <f>F211 -J211</f>
        <v>#N/A</v>
      </c>
      <c r="O211" s="558"/>
      <c r="P211" s="548" t="e">
        <f xml:space="preserve"> IF(J211 &gt;0, (F211 -J211) / J211 *100, "")</f>
        <v>#N/A</v>
      </c>
      <c r="Q211" s="549"/>
      <c r="R211" s="144"/>
      <c r="S211" s="316" t="s">
        <v>267</v>
      </c>
      <c r="T211" s="316" t="e">
        <f>MATCH(S211, 盤後成交量!$C$8:$C$118,0) +ROW(盤後成交量!$C$8:$C$118)-1</f>
        <v>#N/A</v>
      </c>
    </row>
    <row r="212" spans="1:20" ht="24" customHeight="1">
      <c r="A212" s="546">
        <v>4</v>
      </c>
      <c r="B212" s="601" t="s">
        <v>186</v>
      </c>
      <c r="C212" s="601"/>
      <c r="D212" s="601"/>
      <c r="E212" s="601"/>
      <c r="F212" s="678" t="e">
        <f>INDEX(盤後成交量!G:G,$T212,1)</f>
        <v>#N/A</v>
      </c>
      <c r="G212" s="603"/>
      <c r="H212" s="672" t="e">
        <f>INDEX(盤後成交量!J:J,$T212,1)</f>
        <v>#N/A</v>
      </c>
      <c r="I212" s="600"/>
      <c r="J212" s="679" t="e">
        <f>INDEX(盤後成交量!N:N,$T212,1)</f>
        <v>#N/A</v>
      </c>
      <c r="K212" s="605"/>
      <c r="L212" s="672" t="e">
        <f>INDEX(盤後成交量!Q:Q,$T212,1)</f>
        <v>#N/A</v>
      </c>
      <c r="M212" s="600"/>
      <c r="N212" s="680" t="e">
        <f t="shared" si="3"/>
        <v>#N/A</v>
      </c>
      <c r="O212" s="607"/>
      <c r="P212" s="672" t="e">
        <f t="shared" si="4"/>
        <v>#N/A</v>
      </c>
      <c r="Q212" s="600"/>
      <c r="R212" s="144"/>
      <c r="S212" s="316" t="s">
        <v>274</v>
      </c>
      <c r="T212" s="316" t="e">
        <f>MATCH(S212, 盤後成交量!$C$8:$C$118,0) +ROW(盤後成交量!$C$8:$C$118)-1</f>
        <v>#N/A</v>
      </c>
    </row>
    <row r="213" spans="1:20" ht="24" customHeight="1">
      <c r="A213" s="546">
        <v>5</v>
      </c>
      <c r="B213" s="601" t="s">
        <v>187</v>
      </c>
      <c r="C213" s="601"/>
      <c r="D213" s="601"/>
      <c r="E213" s="601"/>
      <c r="F213" s="678" t="e">
        <f>INDEX(盤後成交量!G:G,$T213,1)</f>
        <v>#N/A</v>
      </c>
      <c r="G213" s="603"/>
      <c r="H213" s="672" t="e">
        <f>INDEX(盤後成交量!J:J,$T213,1)</f>
        <v>#N/A</v>
      </c>
      <c r="I213" s="600"/>
      <c r="J213" s="679" t="e">
        <f>INDEX(盤後成交量!N:N,$T213,1)</f>
        <v>#N/A</v>
      </c>
      <c r="K213" s="605"/>
      <c r="L213" s="672" t="e">
        <f>INDEX(盤後成交量!Q:Q,$T213,1)</f>
        <v>#N/A</v>
      </c>
      <c r="M213" s="600"/>
      <c r="N213" s="680" t="e">
        <f t="shared" si="3"/>
        <v>#N/A</v>
      </c>
      <c r="O213" s="607"/>
      <c r="P213" s="672" t="e">
        <f t="shared" si="4"/>
        <v>#N/A</v>
      </c>
      <c r="Q213" s="600"/>
      <c r="R213" s="144"/>
      <c r="S213" s="316" t="s">
        <v>275</v>
      </c>
      <c r="T213" s="316" t="e">
        <f>MATCH(S213, 盤後成交量!$C$8:$C$118,0) +ROW(盤後成交量!$C$8:$C$118)-1</f>
        <v>#N/A</v>
      </c>
    </row>
    <row r="214" spans="1:20" ht="24" customHeight="1">
      <c r="A214" s="546">
        <v>6</v>
      </c>
      <c r="B214" s="601" t="s">
        <v>195</v>
      </c>
      <c r="C214" s="601"/>
      <c r="D214" s="601"/>
      <c r="E214" s="601"/>
      <c r="F214" s="678" t="e">
        <f>INDEX(盤後成交量!G:G,$T214,1)</f>
        <v>#N/A</v>
      </c>
      <c r="G214" s="603"/>
      <c r="H214" s="672" t="e">
        <f>INDEX(盤後成交量!J:J,$T214,1)</f>
        <v>#N/A</v>
      </c>
      <c r="I214" s="600"/>
      <c r="J214" s="679" t="e">
        <f>INDEX(盤後成交量!N:N,$T214,1)</f>
        <v>#N/A</v>
      </c>
      <c r="K214" s="605"/>
      <c r="L214" s="672" t="e">
        <f>INDEX(盤後成交量!Q:Q,$T214,1)</f>
        <v>#N/A</v>
      </c>
      <c r="M214" s="600"/>
      <c r="N214" s="680" t="e">
        <f t="shared" si="3"/>
        <v>#N/A</v>
      </c>
      <c r="O214" s="607"/>
      <c r="P214" s="672" t="e">
        <f t="shared" si="4"/>
        <v>#N/A</v>
      </c>
      <c r="Q214" s="600"/>
      <c r="R214" s="144"/>
      <c r="S214" s="316" t="s">
        <v>281</v>
      </c>
      <c r="T214" s="316" t="e">
        <f>MATCH(S214, 盤後成交量!$C$8:$C$118,0) +ROW(盤後成交量!$C$8:$C$118)-1</f>
        <v>#N/A</v>
      </c>
    </row>
    <row r="215" spans="1:20" ht="24" customHeight="1">
      <c r="A215" s="546">
        <v>7</v>
      </c>
      <c r="B215" s="601" t="s">
        <v>196</v>
      </c>
      <c r="C215" s="601"/>
      <c r="D215" s="601"/>
      <c r="E215" s="601"/>
      <c r="F215" s="678" t="e">
        <f>INDEX(盤後成交量!G:G,$T215,1)</f>
        <v>#N/A</v>
      </c>
      <c r="G215" s="603"/>
      <c r="H215" s="672" t="e">
        <f>INDEX(盤後成交量!J:J,$T215,1)</f>
        <v>#N/A</v>
      </c>
      <c r="I215" s="600"/>
      <c r="J215" s="679" t="e">
        <f>INDEX(盤後成交量!N:N,$T215,1)</f>
        <v>#N/A</v>
      </c>
      <c r="K215" s="605"/>
      <c r="L215" s="672" t="e">
        <f>INDEX(盤後成交量!Q:Q,$T215,1)</f>
        <v>#N/A</v>
      </c>
      <c r="M215" s="600"/>
      <c r="N215" s="680" t="e">
        <f t="shared" si="3"/>
        <v>#N/A</v>
      </c>
      <c r="O215" s="607"/>
      <c r="P215" s="672" t="e">
        <f t="shared" si="4"/>
        <v>#N/A</v>
      </c>
      <c r="Q215" s="600"/>
      <c r="R215" s="144"/>
      <c r="S215" s="316" t="s">
        <v>282</v>
      </c>
      <c r="T215" s="316" t="e">
        <f>MATCH(S215, 盤後成交量!$C$8:$C$118,0) +ROW(盤後成交量!$C$8:$C$118)-1</f>
        <v>#N/A</v>
      </c>
    </row>
    <row r="216" spans="1:20" ht="24" customHeight="1">
      <c r="A216" s="546">
        <v>8</v>
      </c>
      <c r="B216" s="601" t="s">
        <v>197</v>
      </c>
      <c r="C216" s="601"/>
      <c r="D216" s="601"/>
      <c r="E216" s="601"/>
      <c r="F216" s="678" t="e">
        <f>INDEX(盤後成交量!G:G,$T216,1)</f>
        <v>#N/A</v>
      </c>
      <c r="G216" s="603"/>
      <c r="H216" s="672" t="e">
        <f>INDEX(盤後成交量!J:J,$T216,1)</f>
        <v>#N/A</v>
      </c>
      <c r="I216" s="600"/>
      <c r="J216" s="679" t="e">
        <f>INDEX(盤後成交量!N:N,$T216,1)</f>
        <v>#N/A</v>
      </c>
      <c r="K216" s="605"/>
      <c r="L216" s="672" t="e">
        <f>INDEX(盤後成交量!Q:Q,$T216,1)</f>
        <v>#N/A</v>
      </c>
      <c r="M216" s="600"/>
      <c r="N216" s="680" t="e">
        <f t="shared" si="3"/>
        <v>#N/A</v>
      </c>
      <c r="O216" s="607"/>
      <c r="P216" s="672" t="e">
        <f t="shared" si="4"/>
        <v>#N/A</v>
      </c>
      <c r="Q216" s="600"/>
      <c r="R216" s="144"/>
      <c r="S216" s="316" t="s">
        <v>283</v>
      </c>
      <c r="T216" s="316" t="e">
        <f>MATCH(S216, 盤後成交量!$C$8:$C$118,0) +ROW(盤後成交量!$C$8:$C$118)-1</f>
        <v>#N/A</v>
      </c>
    </row>
    <row r="217" spans="1:20" ht="24" customHeight="1">
      <c r="A217" s="546">
        <v>9</v>
      </c>
      <c r="B217" s="601" t="s">
        <v>198</v>
      </c>
      <c r="C217" s="601"/>
      <c r="D217" s="601"/>
      <c r="E217" s="601"/>
      <c r="F217" s="678" t="e">
        <f>INDEX(盤後成交量!G:G,$T217,1)</f>
        <v>#N/A</v>
      </c>
      <c r="G217" s="603"/>
      <c r="H217" s="672" t="e">
        <f>INDEX(盤後成交量!J:J,$T217,1)</f>
        <v>#N/A</v>
      </c>
      <c r="I217" s="600"/>
      <c r="J217" s="679" t="e">
        <f>INDEX(盤後成交量!N:N,$T217,1)</f>
        <v>#N/A</v>
      </c>
      <c r="K217" s="605"/>
      <c r="L217" s="672" t="e">
        <f>INDEX(盤後成交量!Q:Q,$T217,1)</f>
        <v>#N/A</v>
      </c>
      <c r="M217" s="600"/>
      <c r="N217" s="680" t="e">
        <f t="shared" si="3"/>
        <v>#N/A</v>
      </c>
      <c r="O217" s="607"/>
      <c r="P217" s="672" t="e">
        <f t="shared" si="4"/>
        <v>#N/A</v>
      </c>
      <c r="Q217" s="600"/>
      <c r="R217" s="144"/>
      <c r="S217" s="316" t="s">
        <v>284</v>
      </c>
      <c r="T217" s="316" t="e">
        <f>MATCH(S217, 盤後成交量!$C$8:$C$118,0) +ROW(盤後成交量!$C$8:$C$118)-1</f>
        <v>#N/A</v>
      </c>
    </row>
    <row r="218" spans="1:20" ht="24" customHeight="1">
      <c r="A218" s="546">
        <v>10</v>
      </c>
      <c r="B218" s="601" t="s">
        <v>392</v>
      </c>
      <c r="C218" s="601"/>
      <c r="D218" s="601"/>
      <c r="E218" s="601"/>
      <c r="F218" s="602" t="e">
        <f>INDEX(盤後成交量!G:G,$T218,1)</f>
        <v>#N/A</v>
      </c>
      <c r="G218" s="603"/>
      <c r="H218" s="599" t="e">
        <f>INDEX(盤後成交量!J:J,$T218,1)</f>
        <v>#N/A</v>
      </c>
      <c r="I218" s="600"/>
      <c r="J218" s="604" t="e">
        <f>INDEX(盤後成交量!N:N,$T218,1)</f>
        <v>#N/A</v>
      </c>
      <c r="K218" s="605"/>
      <c r="L218" s="599" t="e">
        <f>INDEX(盤後成交量!Q:Q,$T218,1)</f>
        <v>#N/A</v>
      </c>
      <c r="M218" s="600"/>
      <c r="N218" s="606" t="e">
        <f t="shared" ref="N218:N223" si="5">F218 -J218</f>
        <v>#N/A</v>
      </c>
      <c r="O218" s="607"/>
      <c r="P218" s="599" t="e">
        <f t="shared" ref="P218:P223" si="6" xml:space="preserve"> IF(J218 &gt;0, (F218 -J218) / J218 *100, "")</f>
        <v>#N/A</v>
      </c>
      <c r="Q218" s="600"/>
      <c r="R218" s="144"/>
      <c r="S218" s="357" t="s">
        <v>387</v>
      </c>
      <c r="T218" s="316" t="e">
        <f>MATCH(S218, 盤後成交量!$C$8:$C$118,0) +ROW(盤後成交量!$C$8:$C$118)-1</f>
        <v>#N/A</v>
      </c>
    </row>
    <row r="219" spans="1:20" ht="24" customHeight="1">
      <c r="A219" s="546">
        <v>11</v>
      </c>
      <c r="B219" s="601" t="s">
        <v>393</v>
      </c>
      <c r="C219" s="601"/>
      <c r="D219" s="601"/>
      <c r="E219" s="601"/>
      <c r="F219" s="602" t="e">
        <f>INDEX(盤後成交量!G:G,$T219,1)</f>
        <v>#N/A</v>
      </c>
      <c r="G219" s="603"/>
      <c r="H219" s="599" t="e">
        <f>INDEX(盤後成交量!J:J,$T219,1)</f>
        <v>#N/A</v>
      </c>
      <c r="I219" s="600"/>
      <c r="J219" s="604" t="e">
        <f>INDEX(盤後成交量!N:N,$T219,1)</f>
        <v>#N/A</v>
      </c>
      <c r="K219" s="605"/>
      <c r="L219" s="599" t="e">
        <f>INDEX(盤後成交量!Q:Q,$T219,1)</f>
        <v>#N/A</v>
      </c>
      <c r="M219" s="600"/>
      <c r="N219" s="606" t="e">
        <f t="shared" si="5"/>
        <v>#N/A</v>
      </c>
      <c r="O219" s="607"/>
      <c r="P219" s="599" t="e">
        <f t="shared" si="6"/>
        <v>#N/A</v>
      </c>
      <c r="Q219" s="600"/>
      <c r="R219" s="144"/>
      <c r="S219" s="357" t="s">
        <v>388</v>
      </c>
      <c r="T219" s="316" t="e">
        <f>MATCH(S219, 盤後成交量!$C$8:$C$118,0) +ROW(盤後成交量!$C$8:$C$118)-1</f>
        <v>#N/A</v>
      </c>
    </row>
    <row r="220" spans="1:20" ht="24" customHeight="1">
      <c r="A220" s="546">
        <v>12</v>
      </c>
      <c r="B220" s="601" t="s">
        <v>28</v>
      </c>
      <c r="C220" s="601"/>
      <c r="D220" s="601"/>
      <c r="E220" s="601"/>
      <c r="F220" s="602" t="e">
        <f>INDEX(盤後成交量!G:G,$T220,1)</f>
        <v>#N/A</v>
      </c>
      <c r="G220" s="603"/>
      <c r="H220" s="599" t="e">
        <f>INDEX(盤後成交量!J:J,$T220,1)</f>
        <v>#N/A</v>
      </c>
      <c r="I220" s="600"/>
      <c r="J220" s="604" t="e">
        <f>INDEX(盤後成交量!N:N,$T220,1)</f>
        <v>#N/A</v>
      </c>
      <c r="K220" s="605"/>
      <c r="L220" s="599" t="e">
        <f>INDEX(盤後成交量!Q:Q,$T220,1)</f>
        <v>#N/A</v>
      </c>
      <c r="M220" s="600"/>
      <c r="N220" s="606" t="e">
        <f t="shared" si="5"/>
        <v>#N/A</v>
      </c>
      <c r="O220" s="607"/>
      <c r="P220" s="599" t="e">
        <f t="shared" si="6"/>
        <v>#N/A</v>
      </c>
      <c r="Q220" s="600"/>
      <c r="R220" s="144"/>
      <c r="S220" s="357" t="s">
        <v>421</v>
      </c>
      <c r="T220" s="316" t="e">
        <f>MATCH(S220, 盤後成交量!$C$8:$C$118,0) +ROW(盤後成交量!$C$8:$C$118)-1</f>
        <v>#N/A</v>
      </c>
    </row>
    <row r="221" spans="1:20" ht="24" customHeight="1">
      <c r="A221" s="546">
        <v>13</v>
      </c>
      <c r="B221" s="601" t="s">
        <v>29</v>
      </c>
      <c r="C221" s="601"/>
      <c r="D221" s="601"/>
      <c r="E221" s="601"/>
      <c r="F221" s="602" t="e">
        <f>INDEX(盤後成交量!G:G,$T221,1)</f>
        <v>#N/A</v>
      </c>
      <c r="G221" s="603"/>
      <c r="H221" s="599" t="e">
        <f>INDEX(盤後成交量!J:J,$T221,1)</f>
        <v>#N/A</v>
      </c>
      <c r="I221" s="600"/>
      <c r="J221" s="604" t="e">
        <f>INDEX(盤後成交量!N:N,$T221,1)</f>
        <v>#N/A</v>
      </c>
      <c r="K221" s="605"/>
      <c r="L221" s="599" t="e">
        <f>INDEX(盤後成交量!Q:Q,$T221,1)</f>
        <v>#N/A</v>
      </c>
      <c r="M221" s="600"/>
      <c r="N221" s="606" t="e">
        <f t="shared" si="5"/>
        <v>#N/A</v>
      </c>
      <c r="O221" s="607"/>
      <c r="P221" s="599" t="e">
        <f t="shared" si="6"/>
        <v>#N/A</v>
      </c>
      <c r="Q221" s="600"/>
      <c r="R221" s="144"/>
      <c r="S221" s="357" t="s">
        <v>278</v>
      </c>
      <c r="T221" s="316" t="e">
        <f>MATCH(S221, 盤後成交量!$C$8:$C$118,0) +ROW(盤後成交量!$C$8:$C$118)-1</f>
        <v>#N/A</v>
      </c>
    </row>
    <row r="222" spans="1:20" ht="24" hidden="1" customHeight="1">
      <c r="A222" s="546">
        <v>14</v>
      </c>
      <c r="B222" s="601" t="s">
        <v>416</v>
      </c>
      <c r="C222" s="601"/>
      <c r="D222" s="601"/>
      <c r="E222" s="601"/>
      <c r="F222" s="602" t="e">
        <f>INDEX(盤後成交量!G:G,$T222,1)</f>
        <v>#N/A</v>
      </c>
      <c r="G222" s="603"/>
      <c r="H222" s="599" t="e">
        <f>INDEX(盤後成交量!J:J,$T222,1)</f>
        <v>#N/A</v>
      </c>
      <c r="I222" s="600"/>
      <c r="J222" s="604" t="e">
        <f>INDEX(盤後成交量!N:N,$T222,1)</f>
        <v>#N/A</v>
      </c>
      <c r="K222" s="605"/>
      <c r="L222" s="599" t="e">
        <f>INDEX(盤後成交量!Q:Q,$T222,1)</f>
        <v>#N/A</v>
      </c>
      <c r="M222" s="600"/>
      <c r="N222" s="606" t="e">
        <f t="shared" si="5"/>
        <v>#N/A</v>
      </c>
      <c r="O222" s="607"/>
      <c r="P222" s="599" t="e">
        <f t="shared" si="6"/>
        <v>#N/A</v>
      </c>
      <c r="Q222" s="600"/>
      <c r="R222" s="144"/>
      <c r="S222" s="357" t="s">
        <v>418</v>
      </c>
      <c r="T222" s="316" t="e">
        <f>MATCH(S222, 盤後成交量!$C$8:$C$118,0) +ROW(盤後成交量!$C$8:$C$118)-1</f>
        <v>#N/A</v>
      </c>
    </row>
    <row r="223" spans="1:20" ht="24" customHeight="1">
      <c r="A223" s="546">
        <v>14</v>
      </c>
      <c r="B223" s="601" t="s">
        <v>417</v>
      </c>
      <c r="C223" s="601"/>
      <c r="D223" s="601"/>
      <c r="E223" s="601"/>
      <c r="F223" s="602" t="e">
        <f>INDEX(盤後成交量!G:G,$T223,1)</f>
        <v>#N/A</v>
      </c>
      <c r="G223" s="603"/>
      <c r="H223" s="599" t="e">
        <f>INDEX(盤後成交量!J:J,$T223,1)</f>
        <v>#N/A</v>
      </c>
      <c r="I223" s="600"/>
      <c r="J223" s="604" t="e">
        <f>INDEX(盤後成交量!N:N,$T223,1)</f>
        <v>#N/A</v>
      </c>
      <c r="K223" s="605"/>
      <c r="L223" s="599" t="e">
        <f>INDEX(盤後成交量!Q:Q,$T223,1)</f>
        <v>#N/A</v>
      </c>
      <c r="M223" s="600"/>
      <c r="N223" s="606" t="e">
        <f t="shared" si="5"/>
        <v>#N/A</v>
      </c>
      <c r="O223" s="607"/>
      <c r="P223" s="599" t="e">
        <f t="shared" si="6"/>
        <v>#N/A</v>
      </c>
      <c r="Q223" s="600"/>
      <c r="R223" s="144"/>
      <c r="S223" s="357" t="s">
        <v>428</v>
      </c>
      <c r="T223" s="316" t="e">
        <f>MATCH(S223, 盤後成交量!$C$8:$C$118,0) +ROW(盤後成交量!$C$8:$C$118)-1</f>
        <v>#N/A</v>
      </c>
    </row>
    <row r="224" spans="1:20" ht="24" customHeight="1">
      <c r="A224" s="673" t="s">
        <v>199</v>
      </c>
      <c r="B224" s="674"/>
      <c r="C224" s="674"/>
      <c r="D224" s="674"/>
      <c r="E224" s="675"/>
      <c r="F224" s="678" t="str">
        <f>INDEX(盤後成交量!G:G,$T224,1)</f>
        <v/>
      </c>
      <c r="G224" s="603"/>
      <c r="H224" s="672" t="str">
        <f>INDEX(盤後成交量!J:J,$T224,1)</f>
        <v/>
      </c>
      <c r="I224" s="600"/>
      <c r="J224" s="679" t="str">
        <f>INDEX(盤後成交量!N:N,$T224,1)</f>
        <v/>
      </c>
      <c r="K224" s="605"/>
      <c r="L224" s="672" t="str">
        <f>INDEX(盤後成交量!Q:Q,$T224,1)</f>
        <v/>
      </c>
      <c r="M224" s="600"/>
      <c r="N224" s="680" t="e">
        <f t="shared" si="3"/>
        <v>#VALUE!</v>
      </c>
      <c r="O224" s="607"/>
      <c r="P224" s="672" t="e">
        <f t="shared" si="4"/>
        <v>#VALUE!</v>
      </c>
      <c r="Q224" s="600"/>
      <c r="R224" s="144"/>
      <c r="S224" s="318" t="s">
        <v>285</v>
      </c>
      <c r="T224" s="316">
        <f>MATCH(S224, 盤後成交量!$C$8:$C$118,0) +ROW(盤後成交量!$C$8:$C$118)-1</f>
        <v>9</v>
      </c>
    </row>
    <row r="225" spans="1:21" ht="24" customHeight="1">
      <c r="A225" s="25">
        <v>15</v>
      </c>
      <c r="B225" s="601" t="s">
        <v>200</v>
      </c>
      <c r="C225" s="601"/>
      <c r="D225" s="601"/>
      <c r="E225" s="601"/>
      <c r="F225" s="678" t="e">
        <f>INDEX(盤後成交量!G:G,$T225,1)</f>
        <v>#N/A</v>
      </c>
      <c r="G225" s="603"/>
      <c r="H225" s="672" t="e">
        <f>INDEX(盤後成交量!J:J,$T225,1)</f>
        <v>#N/A</v>
      </c>
      <c r="I225" s="600"/>
      <c r="J225" s="679" t="e">
        <f>INDEX(盤後成交量!N:N,$T225,1)</f>
        <v>#N/A</v>
      </c>
      <c r="K225" s="605"/>
      <c r="L225" s="672" t="e">
        <f>INDEX(盤後成交量!Q:Q,$T225,1)</f>
        <v>#N/A</v>
      </c>
      <c r="M225" s="600"/>
      <c r="N225" s="680" t="e">
        <f t="shared" si="3"/>
        <v>#N/A</v>
      </c>
      <c r="O225" s="607"/>
      <c r="P225" s="672" t="e">
        <f t="shared" si="4"/>
        <v>#N/A</v>
      </c>
      <c r="Q225" s="600"/>
      <c r="R225" s="144"/>
      <c r="S225" s="316" t="s">
        <v>286</v>
      </c>
      <c r="T225" s="316" t="e">
        <f>MATCH(S225, 盤後成交量!$C$8:$C$118,0) +ROW(盤後成交量!$C$8:$C$118)-1</f>
        <v>#N/A</v>
      </c>
    </row>
    <row r="226" spans="1:21" ht="24" customHeight="1">
      <c r="A226" s="25">
        <v>16</v>
      </c>
      <c r="B226" s="601" t="s">
        <v>201</v>
      </c>
      <c r="C226" s="601"/>
      <c r="D226" s="601"/>
      <c r="E226" s="601"/>
      <c r="F226" s="678" t="e">
        <f>INDEX(盤後成交量!G:G,$T226,1)</f>
        <v>#N/A</v>
      </c>
      <c r="G226" s="603"/>
      <c r="H226" s="672" t="e">
        <f>INDEX(盤後成交量!J:J,$T226,1)</f>
        <v>#N/A</v>
      </c>
      <c r="I226" s="600"/>
      <c r="J226" s="679" t="e">
        <f>INDEX(盤後成交量!N:N,$T226,1)</f>
        <v>#N/A</v>
      </c>
      <c r="K226" s="605"/>
      <c r="L226" s="672" t="e">
        <f>INDEX(盤後成交量!Q:Q,$T226,1)</f>
        <v>#N/A</v>
      </c>
      <c r="M226" s="600"/>
      <c r="N226" s="680" t="e">
        <f t="shared" si="3"/>
        <v>#N/A</v>
      </c>
      <c r="O226" s="607"/>
      <c r="P226" s="672" t="e">
        <f t="shared" si="4"/>
        <v>#N/A</v>
      </c>
      <c r="Q226" s="600"/>
      <c r="R226" s="144"/>
      <c r="S226" s="316" t="s">
        <v>297</v>
      </c>
      <c r="T226" s="316" t="e">
        <f>MATCH(S226, 盤後成交量!$C$8:$C$118,0) +ROW(盤後成交量!$C$8:$C$118)-1</f>
        <v>#N/A</v>
      </c>
    </row>
    <row r="227" spans="1:21" ht="24" customHeight="1">
      <c r="A227" s="546">
        <v>17</v>
      </c>
      <c r="B227" s="601" t="s">
        <v>202</v>
      </c>
      <c r="C227" s="601"/>
      <c r="D227" s="601"/>
      <c r="E227" s="601"/>
      <c r="F227" s="678" t="e">
        <f>INDEX(盤後成交量!G:G,$T227,1)</f>
        <v>#N/A</v>
      </c>
      <c r="G227" s="603"/>
      <c r="H227" s="672" t="e">
        <f>INDEX(盤後成交量!J:J,$T227,1)</f>
        <v>#N/A</v>
      </c>
      <c r="I227" s="600"/>
      <c r="J227" s="679" t="e">
        <f>INDEX(盤後成交量!N:N,$T227,1)</f>
        <v>#N/A</v>
      </c>
      <c r="K227" s="605"/>
      <c r="L227" s="672" t="e">
        <f>INDEX(盤後成交量!Q:Q,$T227,1)</f>
        <v>#N/A</v>
      </c>
      <c r="M227" s="600"/>
      <c r="N227" s="680" t="e">
        <f>F227 -J227</f>
        <v>#N/A</v>
      </c>
      <c r="O227" s="607"/>
      <c r="P227" s="672" t="e">
        <f xml:space="preserve"> IF(J227 &gt;0, (F227 -J227) / J227 *100, "")</f>
        <v>#N/A</v>
      </c>
      <c r="Q227" s="600"/>
      <c r="R227" s="144"/>
      <c r="S227" s="316" t="s">
        <v>298</v>
      </c>
      <c r="T227" s="316" t="e">
        <f>MATCH(S227, 盤後成交量!$C$8:$C$118,0) +ROW(盤後成交量!$C$8:$C$118)-1</f>
        <v>#N/A</v>
      </c>
    </row>
    <row r="228" spans="1:21" ht="24" customHeight="1">
      <c r="A228" s="546">
        <v>18</v>
      </c>
      <c r="B228" s="601" t="s">
        <v>448</v>
      </c>
      <c r="C228" s="601"/>
      <c r="D228" s="601"/>
      <c r="E228" s="601"/>
      <c r="F228" s="678" t="e">
        <f>INDEX(盤後成交量!G:G,$T228,1)</f>
        <v>#N/A</v>
      </c>
      <c r="G228" s="603"/>
      <c r="H228" s="672" t="e">
        <f>INDEX(盤後成交量!J:J,$T228,1)</f>
        <v>#N/A</v>
      </c>
      <c r="I228" s="600"/>
      <c r="J228" s="679" t="e">
        <f>INDEX(盤後成交量!N:N,$T228,1)</f>
        <v>#N/A</v>
      </c>
      <c r="K228" s="605"/>
      <c r="L228" s="672" t="e">
        <f>INDEX(盤後成交量!Q:Q,$T228,1)</f>
        <v>#N/A</v>
      </c>
      <c r="M228" s="600"/>
      <c r="N228" s="680" t="e">
        <f t="shared" si="3"/>
        <v>#N/A</v>
      </c>
      <c r="O228" s="607"/>
      <c r="P228" s="672" t="e">
        <f t="shared" si="4"/>
        <v>#N/A</v>
      </c>
      <c r="Q228" s="600"/>
      <c r="R228" s="144"/>
      <c r="S228" s="316" t="s">
        <v>291</v>
      </c>
      <c r="T228" s="316" t="e">
        <f>MATCH(S228, 盤後成交量!$C$8:$C$118,0) +ROW(盤後成交量!$C$8:$C$118)-1</f>
        <v>#N/A</v>
      </c>
    </row>
    <row r="229" spans="1:21" ht="24" customHeight="1">
      <c r="A229" s="673" t="s">
        <v>203</v>
      </c>
      <c r="B229" s="674"/>
      <c r="C229" s="674"/>
      <c r="D229" s="674"/>
      <c r="E229" s="675"/>
      <c r="F229" s="678" t="str">
        <f>INDEX(盤後成交量!G:G,$T229,1)</f>
        <v/>
      </c>
      <c r="G229" s="603"/>
      <c r="H229" s="672" t="str">
        <f>INDEX(盤後成交量!J:J,$T229,1)</f>
        <v/>
      </c>
      <c r="I229" s="600"/>
      <c r="J229" s="679" t="str">
        <f>INDEX(盤後成交量!N:N,$T229,1)</f>
        <v/>
      </c>
      <c r="K229" s="605"/>
      <c r="L229" s="672" t="str">
        <f>INDEX(盤後成交量!Q:Q,$T229,1)</f>
        <v/>
      </c>
      <c r="M229" s="600"/>
      <c r="N229" s="680" t="e">
        <f t="shared" si="3"/>
        <v>#VALUE!</v>
      </c>
      <c r="O229" s="607"/>
      <c r="P229" s="672" t="e">
        <f t="shared" si="4"/>
        <v>#VALUE!</v>
      </c>
      <c r="Q229" s="600"/>
      <c r="R229" s="144"/>
      <c r="S229" s="318" t="s">
        <v>294</v>
      </c>
      <c r="T229" s="316">
        <f>MATCH(S229, 盤後成交量!$C$8:$C$118,0) +ROW(盤後成交量!$C$8:$C$118)-1</f>
        <v>10</v>
      </c>
    </row>
    <row r="230" spans="1:21" ht="24" customHeight="1">
      <c r="A230" s="673" t="s">
        <v>204</v>
      </c>
      <c r="B230" s="674"/>
      <c r="C230" s="674"/>
      <c r="D230" s="674"/>
      <c r="E230" s="675"/>
      <c r="F230" s="678" t="str">
        <f>INDEX(盤後成交量!G:G,$T230,1)</f>
        <v/>
      </c>
      <c r="G230" s="603"/>
      <c r="H230" s="672" t="str">
        <f>INDEX(盤後成交量!J:J,$T230,1)</f>
        <v/>
      </c>
      <c r="I230" s="600"/>
      <c r="J230" s="679" t="str">
        <f>INDEX(盤後成交量!N:N,$T230,1)</f>
        <v/>
      </c>
      <c r="K230" s="605"/>
      <c r="L230" s="672" t="str">
        <f>INDEX(盤後成交量!Q:Q,$T230,1)</f>
        <v/>
      </c>
      <c r="M230" s="600"/>
      <c r="N230" s="680" t="e">
        <f t="shared" si="3"/>
        <v>#VALUE!</v>
      </c>
      <c r="O230" s="607"/>
      <c r="P230" s="672" t="e">
        <f t="shared" si="4"/>
        <v>#VALUE!</v>
      </c>
      <c r="Q230" s="600"/>
      <c r="R230" s="144"/>
      <c r="S230" s="318" t="s">
        <v>295</v>
      </c>
      <c r="T230" s="316">
        <f>MATCH(S230, 盤後成交量!$C$8:$C$118,0) +ROW(盤後成交量!$C$8:$C$118)-1</f>
        <v>8</v>
      </c>
    </row>
    <row r="231" spans="1:21" ht="15.75" customHeight="1">
      <c r="A231" s="152" t="s">
        <v>301</v>
      </c>
      <c r="B231" s="260"/>
      <c r="C231" s="260"/>
      <c r="D231" s="260"/>
      <c r="E231" s="260"/>
      <c r="F231" s="326"/>
      <c r="G231" s="327"/>
      <c r="H231" s="144"/>
      <c r="I231" s="328"/>
      <c r="J231" s="329"/>
      <c r="K231" s="330"/>
      <c r="L231" s="144"/>
      <c r="M231" s="328"/>
      <c r="N231" s="331"/>
      <c r="O231" s="332"/>
      <c r="P231" s="144"/>
      <c r="Q231" s="328"/>
      <c r="R231" s="144"/>
      <c r="S231" s="318"/>
    </row>
    <row r="232" spans="1:21" ht="24" customHeight="1">
      <c r="A232" s="12"/>
      <c r="B232" s="10"/>
      <c r="C232" s="10"/>
      <c r="D232" s="10"/>
      <c r="E232" s="10"/>
      <c r="F232" s="153"/>
      <c r="G232" s="153"/>
      <c r="H232" s="153"/>
      <c r="I232" s="153"/>
      <c r="J232" s="153"/>
      <c r="K232" s="153"/>
      <c r="L232" s="154"/>
      <c r="M232" s="154"/>
      <c r="N232" s="154"/>
      <c r="O232" s="144"/>
      <c r="P232" s="144"/>
      <c r="Q232" s="144"/>
      <c r="R232" s="144"/>
    </row>
    <row r="233" spans="1:21" ht="24" customHeight="1">
      <c r="A233" s="484" t="s">
        <v>441</v>
      </c>
      <c r="B233" s="485"/>
      <c r="C233" s="485"/>
      <c r="D233" s="485"/>
      <c r="E233" s="485"/>
      <c r="F233" s="353"/>
      <c r="G233" s="353"/>
      <c r="H233" s="353"/>
      <c r="I233" s="153"/>
      <c r="J233" s="153"/>
      <c r="K233" s="153"/>
      <c r="L233" s="154"/>
      <c r="M233" s="154"/>
      <c r="N233" s="154"/>
      <c r="O233" s="144"/>
      <c r="P233" s="144"/>
      <c r="Q233" s="144"/>
      <c r="R233" s="144"/>
    </row>
    <row r="234" spans="1:21" ht="24" customHeight="1">
      <c r="A234" s="12"/>
      <c r="B234" s="10"/>
      <c r="C234" s="10"/>
      <c r="D234" s="10"/>
      <c r="E234" s="10"/>
      <c r="F234" s="153"/>
      <c r="G234" s="153"/>
      <c r="H234" s="153"/>
      <c r="I234" s="153"/>
      <c r="J234" s="153"/>
      <c r="K234" s="153"/>
      <c r="L234" s="154"/>
      <c r="M234" s="154"/>
      <c r="N234" s="154"/>
      <c r="O234" s="144"/>
      <c r="P234" s="144"/>
      <c r="Q234" s="144"/>
      <c r="R234" s="144"/>
    </row>
    <row r="235" spans="1:21" ht="18.75">
      <c r="A235" s="676" t="s">
        <v>442</v>
      </c>
      <c r="B235" s="676"/>
      <c r="C235" s="676"/>
      <c r="D235" s="676"/>
      <c r="E235" s="676"/>
      <c r="F235" s="676"/>
      <c r="G235" s="676"/>
      <c r="H235" s="676"/>
      <c r="I235" s="676"/>
      <c r="J235" s="676"/>
      <c r="K235" s="676"/>
      <c r="L235" s="676"/>
      <c r="M235" s="676"/>
      <c r="N235" s="676"/>
      <c r="O235" s="676"/>
      <c r="P235" s="676"/>
      <c r="Q235" s="676"/>
      <c r="R235" s="138"/>
    </row>
    <row r="236" spans="1:21" ht="18.75">
      <c r="A236" s="666" t="s">
        <v>211</v>
      </c>
      <c r="B236" s="667"/>
      <c r="C236" s="550" t="s">
        <v>213</v>
      </c>
      <c r="D236" s="551"/>
      <c r="E236" s="551"/>
      <c r="F236" s="551"/>
      <c r="G236" s="552"/>
      <c r="H236" s="608" t="str">
        <f>MID(盤後成交量!C4,1,4)&amp;"/"&amp;MID(盤後成交量!C4,5,2)&amp;"/"&amp;MID(盤後成交量!C4,7,2) &amp;" ~ " &amp; C2</f>
        <v>// ~ 2017/06/13</v>
      </c>
      <c r="I236" s="610"/>
      <c r="J236" s="610"/>
      <c r="K236" s="610"/>
      <c r="L236" s="610"/>
      <c r="M236" s="610"/>
      <c r="N236" s="610"/>
      <c r="O236" s="610"/>
      <c r="P236" s="610"/>
      <c r="Q236" s="609"/>
      <c r="R236" s="138"/>
    </row>
    <row r="237" spans="1:21" ht="56.25" customHeight="1">
      <c r="A237" s="668"/>
      <c r="B237" s="669"/>
      <c r="C237" s="550" t="s">
        <v>212</v>
      </c>
      <c r="D237" s="585"/>
      <c r="E237" s="585"/>
      <c r="F237" s="585"/>
      <c r="G237" s="586"/>
      <c r="H237" s="670" t="s">
        <v>206</v>
      </c>
      <c r="I237" s="671"/>
      <c r="J237" s="670" t="s">
        <v>207</v>
      </c>
      <c r="K237" s="671"/>
      <c r="L237" s="670" t="s">
        <v>208</v>
      </c>
      <c r="M237" s="609"/>
      <c r="N237" s="677" t="s">
        <v>210</v>
      </c>
      <c r="O237" s="609"/>
      <c r="P237" s="677" t="s">
        <v>209</v>
      </c>
      <c r="Q237" s="609"/>
      <c r="R237" s="140"/>
      <c r="T237" s="317" t="s">
        <v>300</v>
      </c>
    </row>
    <row r="238" spans="1:21" ht="24" customHeight="1">
      <c r="A238" s="587" t="s">
        <v>220</v>
      </c>
      <c r="B238" s="588"/>
      <c r="C238" s="550" t="s">
        <v>216</v>
      </c>
      <c r="D238" s="585"/>
      <c r="E238" s="585"/>
      <c r="F238" s="586"/>
      <c r="G238" s="164" t="s">
        <v>222</v>
      </c>
      <c r="H238" s="593" t="e">
        <f>INDEX(盤後成交量!G:G,$T238,1)</f>
        <v>#N/A</v>
      </c>
      <c r="I238" s="594"/>
      <c r="J238" s="664" t="e">
        <f>INDEX(盤後成交量!I:I,$T238,1)</f>
        <v>#N/A</v>
      </c>
      <c r="K238" s="594"/>
      <c r="L238" s="665" t="e">
        <f t="shared" ref="L238:L257" si="7" xml:space="preserve"> IF(J238 &gt;0, H238/J238, "")</f>
        <v>#N/A</v>
      </c>
      <c r="M238" s="596"/>
      <c r="N238" s="597" t="e">
        <f>INDEX(盤後成交量!L:L,$T238,1)</f>
        <v>#N/A</v>
      </c>
      <c r="O238" s="598"/>
      <c r="P238" s="593" t="e">
        <f>INDEX(盤後成交量!J:J,$U238,1)</f>
        <v>#N/A</v>
      </c>
      <c r="Q238" s="594"/>
      <c r="R238" s="140"/>
      <c r="S238" s="316" t="s">
        <v>265</v>
      </c>
      <c r="T238" s="317" t="e">
        <f>MATCH(S238, 盤後成交量!$C$124:$C$234,0) +ROW(盤後成交量!$C$124:$C$234)-1</f>
        <v>#N/A</v>
      </c>
      <c r="U238" s="224" t="e">
        <f>MATCH(S238, 盤後成交量!$C$241:$C$350,0) +ROW(盤後成交量!$C$241:$C$350)-1</f>
        <v>#N/A</v>
      </c>
    </row>
    <row r="239" spans="1:21" ht="24" customHeight="1">
      <c r="A239" s="589"/>
      <c r="B239" s="590"/>
      <c r="C239" s="550" t="s">
        <v>217</v>
      </c>
      <c r="D239" s="585"/>
      <c r="E239" s="585"/>
      <c r="F239" s="586"/>
      <c r="G239" s="164" t="s">
        <v>223</v>
      </c>
      <c r="H239" s="593" t="e">
        <f>INDEX(盤後成交量!G:G,$T239,1)</f>
        <v>#N/A</v>
      </c>
      <c r="I239" s="594"/>
      <c r="J239" s="664" t="e">
        <f>INDEX(盤後成交量!I:I,$T239,1)</f>
        <v>#N/A</v>
      </c>
      <c r="K239" s="594"/>
      <c r="L239" s="665" t="e">
        <f t="shared" si="7"/>
        <v>#N/A</v>
      </c>
      <c r="M239" s="596"/>
      <c r="N239" s="597" t="e">
        <f>INDEX(盤後成交量!L:L,$T239,1)</f>
        <v>#N/A</v>
      </c>
      <c r="O239" s="598"/>
      <c r="P239" s="593" t="e">
        <f>INDEX(盤後成交量!J:J,$U239,1)</f>
        <v>#N/A</v>
      </c>
      <c r="Q239" s="594"/>
      <c r="R239" s="140"/>
      <c r="S239" s="316" t="s">
        <v>266</v>
      </c>
      <c r="T239" s="317" t="e">
        <f>MATCH(S239, 盤後成交量!$C$124:$C$234,0) +ROW(盤後成交量!$C$124:$C$234)-1</f>
        <v>#N/A</v>
      </c>
      <c r="U239" s="224" t="e">
        <f>MATCH(S239, 盤後成交量!$C$241:$C$350,0) +ROW(盤後成交量!$C$241:$C$350)-1</f>
        <v>#N/A</v>
      </c>
    </row>
    <row r="240" spans="1:21" ht="24" customHeight="1">
      <c r="A240" s="589"/>
      <c r="B240" s="590"/>
      <c r="C240" s="550" t="s">
        <v>200</v>
      </c>
      <c r="D240" s="585"/>
      <c r="E240" s="585"/>
      <c r="F240" s="586"/>
      <c r="G240" s="164" t="s">
        <v>138</v>
      </c>
      <c r="H240" s="593" t="e">
        <f>INDEX(盤後成交量!G:G,$T240,1)</f>
        <v>#N/A</v>
      </c>
      <c r="I240" s="594"/>
      <c r="J240" s="664" t="e">
        <f>INDEX(盤後成交量!I:I,$T240,1)</f>
        <v>#N/A</v>
      </c>
      <c r="K240" s="594"/>
      <c r="L240" s="665" t="e">
        <f xml:space="preserve"> IF(J240 &gt;0, H240/J240, "")</f>
        <v>#N/A</v>
      </c>
      <c r="M240" s="596"/>
      <c r="N240" s="597" t="e">
        <f>INDEX(盤後成交量!L:L,$T240,1)</f>
        <v>#N/A</v>
      </c>
      <c r="O240" s="598"/>
      <c r="P240" s="593" t="e">
        <f>INDEX(盤後成交量!J:J,$U240,1)</f>
        <v>#N/A</v>
      </c>
      <c r="Q240" s="594"/>
      <c r="R240" s="140"/>
      <c r="S240" s="316" t="s">
        <v>286</v>
      </c>
      <c r="T240" s="545" t="e">
        <f>MATCH(S240, 盤後成交量!$C$124:$C$234,0) +ROW(盤後成交量!$C$124:$C$234)-1</f>
        <v>#N/A</v>
      </c>
      <c r="U240" s="224" t="e">
        <f>MATCH(S240, 盤後成交量!$C$241:$C$350,0) +ROW(盤後成交量!$C$241:$C$350)-1</f>
        <v>#N/A</v>
      </c>
    </row>
    <row r="241" spans="1:21" ht="24" customHeight="1">
      <c r="A241" s="591"/>
      <c r="B241" s="592"/>
      <c r="C241" s="550" t="s">
        <v>451</v>
      </c>
      <c r="D241" s="585"/>
      <c r="E241" s="585"/>
      <c r="F241" s="586"/>
      <c r="G241" s="164" t="s">
        <v>452</v>
      </c>
      <c r="H241" s="593" t="e">
        <f>INDEX(盤後成交量!G:G,$T241,1)</f>
        <v>#N/A</v>
      </c>
      <c r="I241" s="594"/>
      <c r="J241" s="664" t="e">
        <f>INDEX(盤後成交量!I:I,$T241,1)</f>
        <v>#N/A</v>
      </c>
      <c r="K241" s="594"/>
      <c r="L241" s="665" t="e">
        <f t="shared" si="7"/>
        <v>#N/A</v>
      </c>
      <c r="M241" s="596"/>
      <c r="N241" s="597" t="e">
        <f>INDEX(盤後成交量!L:L,$T241,1)</f>
        <v>#N/A</v>
      </c>
      <c r="O241" s="598"/>
      <c r="P241" s="593" t="e">
        <f>INDEX(盤後成交量!J:J,$U241,1)</f>
        <v>#N/A</v>
      </c>
      <c r="Q241" s="594"/>
      <c r="R241" s="140"/>
      <c r="S241" s="316" t="s">
        <v>452</v>
      </c>
      <c r="T241" s="317" t="e">
        <f>MATCH(S241, 盤後成交量!$C$124:$C$234,0) +ROW(盤後成交量!$C$124:$C$234)-1</f>
        <v>#N/A</v>
      </c>
      <c r="U241" s="224" t="e">
        <f>MATCH(S241, 盤後成交量!$C$241:$C$350,0) +ROW(盤後成交量!$C$241:$C$350)-1</f>
        <v>#N/A</v>
      </c>
    </row>
    <row r="242" spans="1:21" ht="24" customHeight="1">
      <c r="A242" s="587" t="s">
        <v>214</v>
      </c>
      <c r="B242" s="685"/>
      <c r="C242" s="550" t="s">
        <v>109</v>
      </c>
      <c r="D242" s="585"/>
      <c r="E242" s="585"/>
      <c r="F242" s="586"/>
      <c r="G242" s="164" t="s">
        <v>133</v>
      </c>
      <c r="H242" s="593" t="e">
        <f>INDEX(盤後成交量!G:G,$T242,1)</f>
        <v>#N/A</v>
      </c>
      <c r="I242" s="594"/>
      <c r="J242" s="664" t="e">
        <f>INDEX(盤後成交量!I:I,$T242,1)</f>
        <v>#N/A</v>
      </c>
      <c r="K242" s="594"/>
      <c r="L242" s="665" t="e">
        <f t="shared" si="7"/>
        <v>#N/A</v>
      </c>
      <c r="M242" s="596"/>
      <c r="N242" s="597" t="e">
        <f>INDEX(盤後成交量!L:L,$T242,1)</f>
        <v>#N/A</v>
      </c>
      <c r="O242" s="598"/>
      <c r="P242" s="593" t="e">
        <f>INDEX(盤後成交量!J:J,$U242,1)</f>
        <v>#N/A</v>
      </c>
      <c r="Q242" s="594"/>
      <c r="R242" s="140"/>
      <c r="S242" s="316" t="s">
        <v>274</v>
      </c>
      <c r="T242" s="317" t="e">
        <f>MATCH(S242, 盤後成交量!$C$124:$C$234,0) +ROW(盤後成交量!$C$124:$C$234)-1</f>
        <v>#N/A</v>
      </c>
      <c r="U242" s="224" t="e">
        <f>MATCH(S242, 盤後成交量!$C$241:$C$350,0) +ROW(盤後成交量!$C$241:$C$350)-1</f>
        <v>#N/A</v>
      </c>
    </row>
    <row r="243" spans="1:21" ht="24" customHeight="1">
      <c r="A243" s="795"/>
      <c r="B243" s="796"/>
      <c r="C243" s="550" t="s">
        <v>188</v>
      </c>
      <c r="D243" s="585"/>
      <c r="E243" s="585"/>
      <c r="F243" s="586"/>
      <c r="G243" s="164" t="s">
        <v>132</v>
      </c>
      <c r="H243" s="593" t="e">
        <f>INDEX(盤後成交量!G:G,$T243,1)</f>
        <v>#N/A</v>
      </c>
      <c r="I243" s="594"/>
      <c r="J243" s="664" t="e">
        <f>INDEX(盤後成交量!I:I,$T243,1)</f>
        <v>#N/A</v>
      </c>
      <c r="K243" s="594"/>
      <c r="L243" s="665" t="e">
        <f t="shared" si="7"/>
        <v>#N/A</v>
      </c>
      <c r="M243" s="596"/>
      <c r="N243" s="597" t="e">
        <f>INDEX(盤後成交量!L:L,$T243,1)</f>
        <v>#N/A</v>
      </c>
      <c r="O243" s="598"/>
      <c r="P243" s="593" t="e">
        <f>INDEX(盤後成交量!J:J,$U243,1)</f>
        <v>#N/A</v>
      </c>
      <c r="Q243" s="594"/>
      <c r="R243" s="140"/>
      <c r="S243" s="316" t="s">
        <v>275</v>
      </c>
      <c r="T243" s="317" t="e">
        <f>MATCH(S243, 盤後成交量!$C$124:$C$234,0) +ROW(盤後成交量!$C$124:$C$234)-1</f>
        <v>#N/A</v>
      </c>
      <c r="U243" s="224" t="e">
        <f>MATCH(S243, 盤後成交量!$C$241:$C$350,0) +ROW(盤後成交量!$C$241:$C$350)-1</f>
        <v>#N/A</v>
      </c>
    </row>
    <row r="244" spans="1:21" ht="24" hidden="1" customHeight="1">
      <c r="A244" s="559"/>
      <c r="B244" s="561"/>
      <c r="C244" s="550" t="s">
        <v>429</v>
      </c>
      <c r="D244" s="585"/>
      <c r="E244" s="585"/>
      <c r="F244" s="586"/>
      <c r="G244" s="164" t="s">
        <v>418</v>
      </c>
      <c r="H244" s="593" t="e">
        <f>INDEX(盤後成交量!G:G,$T244,1)</f>
        <v>#N/A</v>
      </c>
      <c r="I244" s="594"/>
      <c r="J244" s="664" t="e">
        <f>INDEX(盤後成交量!I:I,$T244,1)</f>
        <v>#N/A</v>
      </c>
      <c r="K244" s="594"/>
      <c r="L244" s="665" t="e">
        <f xml:space="preserve"> IF(J244 &gt;0, H244/J244, "")</f>
        <v>#N/A</v>
      </c>
      <c r="M244" s="596"/>
      <c r="N244" s="597" t="e">
        <f>INDEX(盤後成交量!L:L,$T244,1)</f>
        <v>#N/A</v>
      </c>
      <c r="O244" s="598"/>
      <c r="P244" s="593">
        <v>0</v>
      </c>
      <c r="Q244" s="594"/>
      <c r="R244" s="140"/>
      <c r="S244" s="316" t="s">
        <v>418</v>
      </c>
      <c r="T244" s="523" t="e">
        <f>MATCH(S244, 盤後成交量!$C$124:$C$234,0) +ROW(盤後成交量!$C$124:$C$234)-1</f>
        <v>#N/A</v>
      </c>
      <c r="U244" s="224" t="e">
        <f>MATCH(S244, 盤後成交量!$C$241:$C$350,0) +ROW(盤後成交量!$C$241:$C$350)-1</f>
        <v>#N/A</v>
      </c>
    </row>
    <row r="245" spans="1:21" ht="24" customHeight="1">
      <c r="A245" s="587" t="s">
        <v>423</v>
      </c>
      <c r="B245" s="588"/>
      <c r="C245" s="550" t="s">
        <v>196</v>
      </c>
      <c r="D245" s="585"/>
      <c r="E245" s="585"/>
      <c r="F245" s="586"/>
      <c r="G245" s="164" t="s">
        <v>131</v>
      </c>
      <c r="H245" s="593" t="e">
        <f>INDEX(盤後成交量!G:G,$T245,1)</f>
        <v>#N/A</v>
      </c>
      <c r="I245" s="594"/>
      <c r="J245" s="664" t="e">
        <f>INDEX(盤後成交量!I:I,$T245,1)</f>
        <v>#N/A</v>
      </c>
      <c r="K245" s="594"/>
      <c r="L245" s="665" t="e">
        <f t="shared" si="7"/>
        <v>#N/A</v>
      </c>
      <c r="M245" s="596"/>
      <c r="N245" s="597" t="e">
        <f>INDEX(盤後成交量!L:L,$T245,1)</f>
        <v>#N/A</v>
      </c>
      <c r="O245" s="598"/>
      <c r="P245" s="593" t="e">
        <f>INDEX(盤後成交量!J:J,$U245,1)</f>
        <v>#N/A</v>
      </c>
      <c r="Q245" s="594"/>
      <c r="R245" s="140"/>
      <c r="S245" s="316" t="s">
        <v>282</v>
      </c>
      <c r="T245" s="317" t="e">
        <f>MATCH(S245, 盤後成交量!$C$124:$C$234,0) +ROW(盤後成交量!$C$124:$C$234)-1</f>
        <v>#N/A</v>
      </c>
      <c r="U245" s="224" t="e">
        <f>MATCH(S245, 盤後成交量!$C$241:$C$350,0) +ROW(盤後成交量!$C$241:$C$350)-1</f>
        <v>#N/A</v>
      </c>
    </row>
    <row r="246" spans="1:21" ht="24" customHeight="1">
      <c r="A246" s="589"/>
      <c r="B246" s="590"/>
      <c r="C246" s="550" t="s">
        <v>218</v>
      </c>
      <c r="D246" s="585"/>
      <c r="E246" s="585"/>
      <c r="F246" s="586"/>
      <c r="G246" s="164" t="s">
        <v>130</v>
      </c>
      <c r="H246" s="593" t="e">
        <f>INDEX(盤後成交量!G:G,$T246,1)</f>
        <v>#N/A</v>
      </c>
      <c r="I246" s="594"/>
      <c r="J246" s="664" t="e">
        <f>INDEX(盤後成交量!I:I,$T246,1)</f>
        <v>#N/A</v>
      </c>
      <c r="K246" s="594"/>
      <c r="L246" s="665" t="e">
        <f t="shared" si="7"/>
        <v>#N/A</v>
      </c>
      <c r="M246" s="596"/>
      <c r="N246" s="597" t="e">
        <f>INDEX(盤後成交量!L:L,$T246,1)</f>
        <v>#N/A</v>
      </c>
      <c r="O246" s="598"/>
      <c r="P246" s="593" t="e">
        <f>INDEX(盤後成交量!J:J,$U246,1)</f>
        <v>#N/A</v>
      </c>
      <c r="Q246" s="594"/>
      <c r="R246" s="140"/>
      <c r="S246" s="316" t="s">
        <v>281</v>
      </c>
      <c r="T246" s="317" t="e">
        <f>MATCH(S246, 盤後成交量!$C$124:$C$234,0) +ROW(盤後成交量!$C$124:$C$234)-1</f>
        <v>#N/A</v>
      </c>
      <c r="U246" s="224" t="e">
        <f>MATCH(S246, 盤後成交量!$C$241:$C$350,0) +ROW(盤後成交量!$C$241:$C$350)-1</f>
        <v>#N/A</v>
      </c>
    </row>
    <row r="247" spans="1:21" ht="24" customHeight="1">
      <c r="A247" s="589"/>
      <c r="B247" s="590"/>
      <c r="C247" s="550" t="s">
        <v>219</v>
      </c>
      <c r="D247" s="585"/>
      <c r="E247" s="585"/>
      <c r="F247" s="586"/>
      <c r="G247" s="164" t="s">
        <v>137</v>
      </c>
      <c r="H247" s="593" t="e">
        <f>INDEX(盤後成交量!G:G,$T247,1)</f>
        <v>#N/A</v>
      </c>
      <c r="I247" s="594"/>
      <c r="J247" s="664" t="e">
        <f>INDEX(盤後成交量!I:I,$T247,1)</f>
        <v>#N/A</v>
      </c>
      <c r="K247" s="594"/>
      <c r="L247" s="665" t="e">
        <f t="shared" si="7"/>
        <v>#N/A</v>
      </c>
      <c r="M247" s="596"/>
      <c r="N247" s="597" t="e">
        <f>INDEX(盤後成交量!L:L,$T247,1)</f>
        <v>#N/A</v>
      </c>
      <c r="O247" s="598"/>
      <c r="P247" s="593" t="e">
        <f>INDEX(盤後成交量!J:J,$U247,1)</f>
        <v>#N/A</v>
      </c>
      <c r="Q247" s="594"/>
      <c r="R247" s="140"/>
      <c r="S247" s="316" t="s">
        <v>298</v>
      </c>
      <c r="T247" s="317" t="e">
        <f>MATCH(S247, 盤後成交量!$C$124:$C$234,0) +ROW(盤後成交量!$C$124:$C$234)-1</f>
        <v>#N/A</v>
      </c>
      <c r="U247" s="224" t="e">
        <f>MATCH(S247, 盤後成交量!$C$241:$C$350,0) +ROW(盤後成交量!$C$241:$C$350)-1</f>
        <v>#N/A</v>
      </c>
    </row>
    <row r="248" spans="1:21" ht="24" customHeight="1">
      <c r="A248" s="589"/>
      <c r="B248" s="590"/>
      <c r="C248" s="550" t="s">
        <v>201</v>
      </c>
      <c r="D248" s="585"/>
      <c r="E248" s="585"/>
      <c r="F248" s="586"/>
      <c r="G248" s="164" t="s">
        <v>136</v>
      </c>
      <c r="H248" s="593" t="e">
        <f>INDEX(盤後成交量!G:G,$T248,1)</f>
        <v>#N/A</v>
      </c>
      <c r="I248" s="594"/>
      <c r="J248" s="664" t="e">
        <f>INDEX(盤後成交量!I:I,$T248,1)</f>
        <v>#N/A</v>
      </c>
      <c r="K248" s="594"/>
      <c r="L248" s="665" t="e">
        <f t="shared" si="7"/>
        <v>#N/A</v>
      </c>
      <c r="M248" s="596"/>
      <c r="N248" s="597" t="e">
        <f>INDEX(盤後成交量!L:L,$T248,1)</f>
        <v>#N/A</v>
      </c>
      <c r="O248" s="598"/>
      <c r="P248" s="593" t="e">
        <f>INDEX(盤後成交量!J:J,$U248,1)</f>
        <v>#N/A</v>
      </c>
      <c r="Q248" s="594"/>
      <c r="R248" s="140"/>
      <c r="S248" s="316" t="s">
        <v>297</v>
      </c>
      <c r="T248" s="317" t="e">
        <f>MATCH(S248, 盤後成交量!$C$124:$C$234,0) +ROW(盤後成交量!$C$124:$C$234)-1</f>
        <v>#N/A</v>
      </c>
      <c r="U248" s="224" t="e">
        <f>MATCH(S248, 盤後成交量!$C$241:$C$350,0) +ROW(盤後成交量!$C$241:$C$350)-1</f>
        <v>#N/A</v>
      </c>
    </row>
    <row r="249" spans="1:21" ht="24" customHeight="1">
      <c r="A249" s="589"/>
      <c r="B249" s="590"/>
      <c r="C249" s="550" t="s">
        <v>414</v>
      </c>
      <c r="D249" s="585"/>
      <c r="E249" s="585"/>
      <c r="F249" s="586"/>
      <c r="G249" s="164" t="s">
        <v>134</v>
      </c>
      <c r="H249" s="593" t="e">
        <f>INDEX(盤後成交量!G:G,$T249,1)</f>
        <v>#N/A</v>
      </c>
      <c r="I249" s="594"/>
      <c r="J249" s="664" t="e">
        <f>INDEX(盤後成交量!I:I,$T249,1)</f>
        <v>#N/A</v>
      </c>
      <c r="K249" s="594"/>
      <c r="L249" s="665" t="e">
        <f t="shared" si="7"/>
        <v>#N/A</v>
      </c>
      <c r="M249" s="596"/>
      <c r="N249" s="597" t="e">
        <f>INDEX(盤後成交量!L:L,$T249,1)</f>
        <v>#N/A</v>
      </c>
      <c r="O249" s="598"/>
      <c r="P249" s="593" t="e">
        <f>INDEX(盤後成交量!J:J,$U249,1)</f>
        <v>#N/A</v>
      </c>
      <c r="Q249" s="594"/>
      <c r="R249" s="140"/>
      <c r="S249" s="316" t="s">
        <v>283</v>
      </c>
      <c r="T249" s="317" t="e">
        <f>MATCH(S249, 盤後成交量!$C$124:$C$234,0) +ROW(盤後成交量!$C$124:$C$234)-1</f>
        <v>#N/A</v>
      </c>
      <c r="U249" s="224" t="e">
        <f>MATCH(S249, 盤後成交量!$C$241:$C$350,0) +ROW(盤後成交量!$C$241:$C$350)-1</f>
        <v>#N/A</v>
      </c>
    </row>
    <row r="250" spans="1:21" ht="24" customHeight="1">
      <c r="A250" s="589"/>
      <c r="B250" s="590"/>
      <c r="C250" s="550" t="s">
        <v>415</v>
      </c>
      <c r="D250" s="585"/>
      <c r="E250" s="585"/>
      <c r="F250" s="586"/>
      <c r="G250" s="164" t="s">
        <v>135</v>
      </c>
      <c r="H250" s="593" t="e">
        <f>INDEX(盤後成交量!G:G,$T250,1)</f>
        <v>#N/A</v>
      </c>
      <c r="I250" s="594"/>
      <c r="J250" s="664" t="e">
        <f>INDEX(盤後成交量!I:I,$T250,1)</f>
        <v>#N/A</v>
      </c>
      <c r="K250" s="594"/>
      <c r="L250" s="665" t="e">
        <f t="shared" si="7"/>
        <v>#N/A</v>
      </c>
      <c r="M250" s="596"/>
      <c r="N250" s="597" t="e">
        <f>INDEX(盤後成交量!L:L,$T250,1)</f>
        <v>#N/A</v>
      </c>
      <c r="O250" s="598"/>
      <c r="P250" s="593" t="e">
        <f>INDEX(盤後成交量!J:J,$U250,1)</f>
        <v>#N/A</v>
      </c>
      <c r="Q250" s="594"/>
      <c r="R250" s="140"/>
      <c r="S250" s="316" t="s">
        <v>284</v>
      </c>
      <c r="T250" s="317" t="e">
        <f>MATCH(S250, 盤後成交量!$C$124:$C$234,0) +ROW(盤後成交量!$C$124:$C$234)-1</f>
        <v>#N/A</v>
      </c>
      <c r="U250" s="224" t="e">
        <f>MATCH(S250, 盤後成交量!$C$241:$C$350,0) +ROW(盤後成交量!$C$241:$C$350)-1</f>
        <v>#N/A</v>
      </c>
    </row>
    <row r="251" spans="1:21" ht="24" customHeight="1">
      <c r="A251" s="589"/>
      <c r="B251" s="590"/>
      <c r="C251" s="550" t="s">
        <v>392</v>
      </c>
      <c r="D251" s="585"/>
      <c r="E251" s="585"/>
      <c r="F251" s="586"/>
      <c r="G251" s="503" t="s">
        <v>386</v>
      </c>
      <c r="H251" s="593" t="e">
        <f>INDEX(盤後成交量!G:G,$T251,1)</f>
        <v>#N/A</v>
      </c>
      <c r="I251" s="594"/>
      <c r="J251" s="593" t="e">
        <f>INDEX(盤後成交量!I:I,$T251,1)</f>
        <v>#N/A</v>
      </c>
      <c r="K251" s="594"/>
      <c r="L251" s="595" t="e">
        <f t="shared" ref="L251:L256" si="8" xml:space="preserve"> IF(J251 &gt;0, H251/J251, "")</f>
        <v>#N/A</v>
      </c>
      <c r="M251" s="596"/>
      <c r="N251" s="597" t="e">
        <f>INDEX(盤後成交量!L:L,$T251,1)</f>
        <v>#N/A</v>
      </c>
      <c r="O251" s="598"/>
      <c r="P251" s="593" t="e">
        <f>INDEX(盤後成交量!J:J,$U251,1)</f>
        <v>#N/A</v>
      </c>
      <c r="Q251" s="594"/>
      <c r="R251" s="140"/>
      <c r="S251" s="316" t="s">
        <v>387</v>
      </c>
      <c r="T251" s="494" t="e">
        <f>MATCH(S251, 盤後成交量!$C$124:$C$234,0) +ROW(盤後成交量!$C$124:$C$234)-1</f>
        <v>#N/A</v>
      </c>
      <c r="U251" s="224" t="e">
        <f>MATCH(S251, 盤後成交量!$C$241:$C$350,0) +ROW(盤後成交量!$C$241:$C$350)-1</f>
        <v>#N/A</v>
      </c>
    </row>
    <row r="252" spans="1:21" ht="24" customHeight="1">
      <c r="A252" s="591"/>
      <c r="B252" s="592"/>
      <c r="C252" s="550" t="s">
        <v>393</v>
      </c>
      <c r="D252" s="585"/>
      <c r="E252" s="585"/>
      <c r="F252" s="586"/>
      <c r="G252" s="503" t="s">
        <v>388</v>
      </c>
      <c r="H252" s="593" t="e">
        <f>INDEX(盤後成交量!G:G,$T252,1)</f>
        <v>#N/A</v>
      </c>
      <c r="I252" s="594"/>
      <c r="J252" s="593" t="e">
        <f>INDEX(盤後成交量!I:I,$T252,1)</f>
        <v>#N/A</v>
      </c>
      <c r="K252" s="594"/>
      <c r="L252" s="595" t="e">
        <f t="shared" si="8"/>
        <v>#N/A</v>
      </c>
      <c r="M252" s="596"/>
      <c r="N252" s="597" t="e">
        <f>INDEX(盤後成交量!L:L,$T252,1)</f>
        <v>#N/A</v>
      </c>
      <c r="O252" s="598"/>
      <c r="P252" s="593" t="e">
        <f>INDEX(盤後成交量!J:J,$U252,1)</f>
        <v>#N/A</v>
      </c>
      <c r="Q252" s="594"/>
      <c r="R252" s="140"/>
      <c r="S252" s="316" t="s">
        <v>389</v>
      </c>
      <c r="T252" s="494" t="e">
        <f>MATCH(S252, 盤後成交量!$C$124:$C$234,0) +ROW(盤後成交量!$C$124:$C$234)-1</f>
        <v>#N/A</v>
      </c>
      <c r="U252" s="224" t="e">
        <f>MATCH(S252, 盤後成交量!$C$241:$C$350,0) +ROW(盤後成交量!$C$241:$C$350)-1</f>
        <v>#N/A</v>
      </c>
    </row>
    <row r="253" spans="1:21" ht="24" customHeight="1">
      <c r="A253" s="587" t="s">
        <v>425</v>
      </c>
      <c r="B253" s="685"/>
      <c r="C253" s="601" t="s">
        <v>28</v>
      </c>
      <c r="D253" s="601"/>
      <c r="E253" s="601"/>
      <c r="F253" s="601"/>
      <c r="G253" s="503" t="s">
        <v>277</v>
      </c>
      <c r="H253" s="593" t="e">
        <f>INDEX(盤後成交量!G:G,$T253,1)</f>
        <v>#N/A</v>
      </c>
      <c r="I253" s="594"/>
      <c r="J253" s="593" t="e">
        <f>INDEX(盤後成交量!I:I,$T253,1)</f>
        <v>#N/A</v>
      </c>
      <c r="K253" s="594"/>
      <c r="L253" s="595" t="e">
        <f t="shared" si="8"/>
        <v>#N/A</v>
      </c>
      <c r="M253" s="596"/>
      <c r="N253" s="597" t="e">
        <f>INDEX(盤後成交量!L:L,$T253,1)</f>
        <v>#N/A</v>
      </c>
      <c r="O253" s="598"/>
      <c r="P253" s="593" t="e">
        <f>INDEX(盤後成交量!J:J,$U253,1)</f>
        <v>#N/A</v>
      </c>
      <c r="Q253" s="594"/>
      <c r="R253" s="140"/>
      <c r="S253" s="316" t="s">
        <v>424</v>
      </c>
      <c r="T253" s="523" t="e">
        <f>MATCH(S253, 盤後成交量!$C$124:$C$234,0) +ROW(盤後成交量!$C$124:$C$234)-1</f>
        <v>#N/A</v>
      </c>
      <c r="U253" s="224" t="e">
        <f>MATCH(S253, 盤後成交量!$C$241:$C$350,0) +ROW(盤後成交量!$C$241:$C$350)-1</f>
        <v>#N/A</v>
      </c>
    </row>
    <row r="254" spans="1:21" ht="24" customHeight="1">
      <c r="A254" s="795"/>
      <c r="B254" s="796"/>
      <c r="C254" s="601" t="s">
        <v>29</v>
      </c>
      <c r="D254" s="601"/>
      <c r="E254" s="601"/>
      <c r="F254" s="601"/>
      <c r="G254" s="503" t="s">
        <v>278</v>
      </c>
      <c r="H254" s="593" t="e">
        <f>INDEX(盤後成交量!G:G,$T254,1)</f>
        <v>#N/A</v>
      </c>
      <c r="I254" s="594"/>
      <c r="J254" s="593" t="e">
        <f>INDEX(盤後成交量!I:I,$T254,1)</f>
        <v>#N/A</v>
      </c>
      <c r="K254" s="594"/>
      <c r="L254" s="595" t="e">
        <f t="shared" si="8"/>
        <v>#N/A</v>
      </c>
      <c r="M254" s="596"/>
      <c r="N254" s="597" t="e">
        <f>INDEX(盤後成交量!L:L,$T254,1)</f>
        <v>#N/A</v>
      </c>
      <c r="O254" s="598"/>
      <c r="P254" s="593" t="e">
        <f>INDEX(盤後成交量!J:J,$U254,1)</f>
        <v>#N/A</v>
      </c>
      <c r="Q254" s="594"/>
      <c r="R254" s="140"/>
      <c r="S254" s="316" t="s">
        <v>278</v>
      </c>
      <c r="T254" s="523" t="e">
        <f>MATCH(S254, 盤後成交量!$C$124:$C$234,0) +ROW(盤後成交量!$C$124:$C$234)-1</f>
        <v>#N/A</v>
      </c>
      <c r="U254" s="224" t="e">
        <f>MATCH(S254, 盤後成交量!$C$241:$C$350,0) +ROW(盤後成交量!$C$241:$C$350)-1</f>
        <v>#N/A</v>
      </c>
    </row>
    <row r="255" spans="1:21" ht="24" customHeight="1">
      <c r="A255" s="795"/>
      <c r="B255" s="796"/>
      <c r="C255" s="601" t="s">
        <v>417</v>
      </c>
      <c r="D255" s="601"/>
      <c r="E255" s="601"/>
      <c r="F255" s="601"/>
      <c r="G255" s="503" t="s">
        <v>419</v>
      </c>
      <c r="H255" s="593" t="e">
        <f>INDEX(盤後成交量!G:G,$T255,1)</f>
        <v>#N/A</v>
      </c>
      <c r="I255" s="594"/>
      <c r="J255" s="593" t="e">
        <f>INDEX(盤後成交量!I:I,$T255,1)</f>
        <v>#N/A</v>
      </c>
      <c r="K255" s="594"/>
      <c r="L255" s="595" t="e">
        <f t="shared" si="8"/>
        <v>#N/A</v>
      </c>
      <c r="M255" s="596"/>
      <c r="N255" s="597" t="e">
        <f>INDEX(盤後成交量!L:L,$T255,1)</f>
        <v>#N/A</v>
      </c>
      <c r="O255" s="598"/>
      <c r="P255" s="593" t="e">
        <f>INDEX(盤後成交量!J:J,$U255,1)</f>
        <v>#N/A</v>
      </c>
      <c r="Q255" s="594"/>
      <c r="R255" s="140"/>
      <c r="S255" s="316" t="s">
        <v>419</v>
      </c>
      <c r="T255" s="541" t="e">
        <f>MATCH(S255, 盤後成交量!$C$124:$C$234,0) +ROW(盤後成交量!$C$124:$C$234)-1</f>
        <v>#N/A</v>
      </c>
      <c r="U255" s="224" t="e">
        <f>MATCH(S255, 盤後成交量!$C$241:$C$350,0) +ROW(盤後成交量!$C$241:$C$350)-1</f>
        <v>#N/A</v>
      </c>
    </row>
    <row r="256" spans="1:21" ht="24" customHeight="1">
      <c r="A256" s="559"/>
      <c r="B256" s="561"/>
      <c r="C256" s="601" t="s">
        <v>448</v>
      </c>
      <c r="D256" s="601"/>
      <c r="E256" s="601"/>
      <c r="F256" s="601"/>
      <c r="G256" s="503" t="s">
        <v>449</v>
      </c>
      <c r="H256" s="593" t="e">
        <f>INDEX(盤後成交量!G:G,$T256,1)</f>
        <v>#N/A</v>
      </c>
      <c r="I256" s="594"/>
      <c r="J256" s="593" t="e">
        <f>INDEX(盤後成交量!I:I,$T256,1)</f>
        <v>#N/A</v>
      </c>
      <c r="K256" s="594"/>
      <c r="L256" s="595" t="e">
        <f t="shared" si="8"/>
        <v>#N/A</v>
      </c>
      <c r="M256" s="596"/>
      <c r="N256" s="597" t="e">
        <f>INDEX(盤後成交量!L:L,$T256,1)</f>
        <v>#N/A</v>
      </c>
      <c r="O256" s="598"/>
      <c r="P256" s="593" t="e">
        <f>INDEX(盤後成交量!J:J,$U256,1)</f>
        <v>#N/A</v>
      </c>
      <c r="Q256" s="594"/>
      <c r="R256" s="140"/>
      <c r="S256" s="316" t="s">
        <v>291</v>
      </c>
      <c r="T256" s="523" t="e">
        <f>MATCH(S256, 盤後成交量!$C$124:$C$234,0) +ROW(盤後成交量!$C$124:$C$234)-1</f>
        <v>#N/A</v>
      </c>
      <c r="U256" s="224" t="e">
        <f>MATCH(S256, 盤後成交量!$C$241:$C$350,0) +ROW(盤後成交量!$C$241:$C$350)-1</f>
        <v>#N/A</v>
      </c>
    </row>
    <row r="257" spans="1:21" ht="24" customHeight="1">
      <c r="A257" s="661" t="s">
        <v>215</v>
      </c>
      <c r="B257" s="662"/>
      <c r="C257" s="662"/>
      <c r="D257" s="662"/>
      <c r="E257" s="662"/>
      <c r="F257" s="663"/>
      <c r="G257" s="163" t="s">
        <v>236</v>
      </c>
      <c r="H257" s="593" t="str">
        <f>INDEX(盤後成交量!G:G,$T257,1)</f>
        <v/>
      </c>
      <c r="I257" s="594"/>
      <c r="J257" s="664" t="str">
        <f>INDEX(盤後成交量!I:I,$T257,1)</f>
        <v/>
      </c>
      <c r="K257" s="594"/>
      <c r="L257" s="665" t="e">
        <f t="shared" si="7"/>
        <v>#VALUE!</v>
      </c>
      <c r="M257" s="596"/>
      <c r="N257" s="597" t="e">
        <f>INDEX(盤後成交量!L:L,$T257,1)</f>
        <v>#DIV/0!</v>
      </c>
      <c r="O257" s="598"/>
      <c r="P257" s="593" t="e">
        <f>SUM(P238:Q256)</f>
        <v>#N/A</v>
      </c>
      <c r="Q257" s="594"/>
      <c r="R257" s="140"/>
      <c r="S257" s="318" t="s">
        <v>295</v>
      </c>
      <c r="T257" s="317">
        <f>MATCH(S257, 盤後成交量!$C$124:$C$234,0) +ROW(盤後成交量!$C$124:$C$234)-1</f>
        <v>124</v>
      </c>
      <c r="U257" s="224">
        <f>MATCH(S257, 盤後成交量!$C$241:$C$350,0) +ROW(盤後成交量!$C$241:$C$350)-1</f>
        <v>241</v>
      </c>
    </row>
    <row r="258" spans="1:21" s="203" customFormat="1" ht="24" customHeight="1">
      <c r="A258" s="531"/>
      <c r="B258" s="532"/>
      <c r="C258" s="532"/>
      <c r="D258" s="532"/>
      <c r="E258" s="532"/>
      <c r="F258" s="532"/>
      <c r="G258" s="359"/>
      <c r="H258" s="237"/>
      <c r="I258" s="238"/>
      <c r="J258" s="237"/>
      <c r="K258" s="238"/>
      <c r="L258" s="533"/>
      <c r="M258" s="534"/>
      <c r="N258" s="235"/>
      <c r="O258" s="236"/>
      <c r="P258" s="237"/>
      <c r="Q258" s="238"/>
      <c r="R258" s="140"/>
      <c r="S258" s="318"/>
      <c r="T258" s="131"/>
      <c r="U258" s="270"/>
    </row>
    <row r="259" spans="1:21" ht="19.5">
      <c r="A259" s="704" t="s">
        <v>443</v>
      </c>
      <c r="B259" s="704"/>
      <c r="C259" s="704"/>
      <c r="D259" s="704"/>
      <c r="E259" s="704"/>
      <c r="F259" s="704"/>
      <c r="G259" s="704"/>
      <c r="H259" s="704"/>
      <c r="I259" s="704"/>
      <c r="J259" s="704"/>
      <c r="K259" s="704"/>
      <c r="L259" s="704"/>
      <c r="M259" s="704"/>
      <c r="N259" s="704"/>
      <c r="O259" s="704"/>
      <c r="P259" s="704"/>
      <c r="Q259" s="704"/>
      <c r="R259" s="138"/>
    </row>
    <row r="260" spans="1:21" ht="18.75">
      <c r="A260" s="666" t="s">
        <v>211</v>
      </c>
      <c r="B260" s="667"/>
      <c r="C260" s="550" t="s">
        <v>213</v>
      </c>
      <c r="D260" s="551"/>
      <c r="E260" s="551"/>
      <c r="F260" s="551"/>
      <c r="G260" s="552"/>
      <c r="H260" s="608" t="str">
        <f>MID(盤後成交量!C4,1,4)&amp;"/"&amp;MID(盤後成交量!C4,5,2)&amp;"/"&amp;MID(盤後成交量!C4,7,2) &amp;" ~ " &amp; C2</f>
        <v>// ~ 2017/06/13</v>
      </c>
      <c r="I260" s="610"/>
      <c r="J260" s="610"/>
      <c r="K260" s="610"/>
      <c r="L260" s="610"/>
      <c r="M260" s="610"/>
      <c r="N260" s="610"/>
      <c r="O260" s="610"/>
      <c r="P260" s="610"/>
      <c r="Q260" s="609"/>
      <c r="R260" s="138"/>
    </row>
    <row r="261" spans="1:21" ht="18.75">
      <c r="A261" s="722"/>
      <c r="B261" s="723"/>
      <c r="C261" s="778" t="s">
        <v>212</v>
      </c>
      <c r="D261" s="779"/>
      <c r="E261" s="779"/>
      <c r="F261" s="779"/>
      <c r="G261" s="780"/>
      <c r="H261" s="564" t="s">
        <v>242</v>
      </c>
      <c r="I261" s="565"/>
      <c r="J261" s="565"/>
      <c r="K261" s="565"/>
      <c r="L261" s="565"/>
      <c r="M261" s="565"/>
      <c r="N261" s="565"/>
      <c r="O261" s="565"/>
      <c r="P261" s="565"/>
      <c r="Q261" s="566"/>
      <c r="R261" s="138"/>
    </row>
    <row r="262" spans="1:21" ht="56.25" customHeight="1">
      <c r="A262" s="668"/>
      <c r="B262" s="669"/>
      <c r="C262" s="781"/>
      <c r="D262" s="782"/>
      <c r="E262" s="782"/>
      <c r="F262" s="782"/>
      <c r="G262" s="783"/>
      <c r="H262" s="670" t="s">
        <v>237</v>
      </c>
      <c r="I262" s="671"/>
      <c r="J262" s="670" t="s">
        <v>238</v>
      </c>
      <c r="K262" s="671"/>
      <c r="L262" s="670" t="s">
        <v>239</v>
      </c>
      <c r="M262" s="609"/>
      <c r="N262" s="677" t="s">
        <v>240</v>
      </c>
      <c r="O262" s="609"/>
      <c r="P262" s="677" t="s">
        <v>241</v>
      </c>
      <c r="Q262" s="609"/>
      <c r="R262" s="140"/>
      <c r="T262" s="317" t="s">
        <v>300</v>
      </c>
    </row>
    <row r="263" spans="1:21" ht="24" customHeight="1">
      <c r="A263" s="587" t="s">
        <v>220</v>
      </c>
      <c r="B263" s="588"/>
      <c r="C263" s="550" t="s">
        <v>216</v>
      </c>
      <c r="D263" s="585"/>
      <c r="E263" s="585"/>
      <c r="F263" s="586"/>
      <c r="G263" s="164" t="s">
        <v>222</v>
      </c>
      <c r="H263" s="583" t="e">
        <f>INDEX(盤後交易人結構!$C:$G,$T263,1)</f>
        <v>#N/A</v>
      </c>
      <c r="I263" s="584"/>
      <c r="J263" s="583" t="e">
        <f>INDEX(盤後交易人結構!$C:$G,$T263,2)</f>
        <v>#N/A</v>
      </c>
      <c r="K263" s="584"/>
      <c r="L263" s="583" t="e">
        <f>INDEX(盤後交易人結構!$C:$G,$T263,3)</f>
        <v>#N/A</v>
      </c>
      <c r="M263" s="584"/>
      <c r="N263" s="583" t="e">
        <f>INDEX(盤後交易人結構!$C:$G,$T263,4)</f>
        <v>#N/A</v>
      </c>
      <c r="O263" s="584"/>
      <c r="P263" s="583" t="e">
        <f>INDEX(盤後交易人結構!$C:$G,$T263,5)</f>
        <v>#N/A</v>
      </c>
      <c r="Q263" s="584"/>
      <c r="R263" s="140"/>
      <c r="S263" s="316" t="s">
        <v>265</v>
      </c>
      <c r="T263" s="317" t="e">
        <f>MATCH(S263, 盤後交易人結構!$B$227:$B$331,0) +ROW(盤後交易人結構!$B$227:$B$331)-1</f>
        <v>#N/A</v>
      </c>
    </row>
    <row r="264" spans="1:21" ht="24" customHeight="1">
      <c r="A264" s="589"/>
      <c r="B264" s="590"/>
      <c r="C264" s="550" t="s">
        <v>217</v>
      </c>
      <c r="D264" s="585"/>
      <c r="E264" s="585"/>
      <c r="F264" s="586"/>
      <c r="G264" s="164" t="s">
        <v>223</v>
      </c>
      <c r="H264" s="583" t="e">
        <f>INDEX(盤後交易人結構!$C:$G,$T264,1)</f>
        <v>#N/A</v>
      </c>
      <c r="I264" s="584"/>
      <c r="J264" s="583" t="e">
        <f>INDEX(盤後交易人結構!$C:$G,$T264,2)</f>
        <v>#N/A</v>
      </c>
      <c r="K264" s="584"/>
      <c r="L264" s="583" t="e">
        <f>INDEX(盤後交易人結構!$C:$G,$T264,3)</f>
        <v>#N/A</v>
      </c>
      <c r="M264" s="584"/>
      <c r="N264" s="583" t="e">
        <f>INDEX(盤後交易人結構!$C:$G,$T264,4)</f>
        <v>#N/A</v>
      </c>
      <c r="O264" s="584"/>
      <c r="P264" s="583" t="e">
        <f>INDEX(盤後交易人結構!$C:$G,$T264,5)</f>
        <v>#N/A</v>
      </c>
      <c r="Q264" s="584"/>
      <c r="R264" s="140"/>
      <c r="S264" s="316" t="s">
        <v>266</v>
      </c>
      <c r="T264" s="317" t="e">
        <f>MATCH(S264, 盤後交易人結構!$B$227:$B$331,0) +ROW(盤後交易人結構!$B$227:$B$331)-1</f>
        <v>#N/A</v>
      </c>
    </row>
    <row r="265" spans="1:21" ht="24" customHeight="1">
      <c r="A265" s="589"/>
      <c r="B265" s="590"/>
      <c r="C265" s="550" t="s">
        <v>200</v>
      </c>
      <c r="D265" s="585"/>
      <c r="E265" s="585"/>
      <c r="F265" s="586"/>
      <c r="G265" s="164" t="s">
        <v>138</v>
      </c>
      <c r="H265" s="583" t="e">
        <f>INDEX(盤後交易人結構!$C:$G,$T265,1)</f>
        <v>#N/A</v>
      </c>
      <c r="I265" s="584"/>
      <c r="J265" s="583" t="e">
        <f>INDEX(盤後交易人結構!$C:$G,$T265,2)</f>
        <v>#N/A</v>
      </c>
      <c r="K265" s="584"/>
      <c r="L265" s="583" t="e">
        <f>INDEX(盤後交易人結構!$C:$G,$T265,3)</f>
        <v>#N/A</v>
      </c>
      <c r="M265" s="584"/>
      <c r="N265" s="583" t="e">
        <f>INDEX(盤後交易人結構!$C:$G,$T265,4)</f>
        <v>#N/A</v>
      </c>
      <c r="O265" s="584"/>
      <c r="P265" s="583" t="e">
        <f>INDEX(盤後交易人結構!$C:$G,$T265,5)</f>
        <v>#N/A</v>
      </c>
      <c r="Q265" s="584"/>
      <c r="R265" s="140"/>
      <c r="S265" s="316" t="s">
        <v>286</v>
      </c>
      <c r="T265" s="545" t="e">
        <f>MATCH(S265, 盤後交易人結構!$B$227:$B$331,0) +ROW(盤後交易人結構!$B$227:$B$331)-1</f>
        <v>#N/A</v>
      </c>
    </row>
    <row r="266" spans="1:21" ht="24" customHeight="1">
      <c r="A266" s="591"/>
      <c r="B266" s="592"/>
      <c r="C266" s="550" t="s">
        <v>451</v>
      </c>
      <c r="D266" s="585"/>
      <c r="E266" s="585"/>
      <c r="F266" s="586"/>
      <c r="G266" s="164" t="s">
        <v>452</v>
      </c>
      <c r="H266" s="583" t="e">
        <f>INDEX(盤後交易人結構!$C:$G,$T266,1)</f>
        <v>#N/A</v>
      </c>
      <c r="I266" s="584"/>
      <c r="J266" s="583" t="e">
        <f>INDEX(盤後交易人結構!$C:$G,$T266,2)</f>
        <v>#N/A</v>
      </c>
      <c r="K266" s="584"/>
      <c r="L266" s="583" t="e">
        <f>INDEX(盤後交易人結構!$C:$G,$T266,3)</f>
        <v>#N/A</v>
      </c>
      <c r="M266" s="584"/>
      <c r="N266" s="583" t="e">
        <f>INDEX(盤後交易人結構!$C:$G,$T266,4)</f>
        <v>#N/A</v>
      </c>
      <c r="O266" s="584"/>
      <c r="P266" s="583" t="e">
        <f>INDEX(盤後交易人結構!$C:$G,$T266,5)</f>
        <v>#N/A</v>
      </c>
      <c r="Q266" s="584"/>
      <c r="R266" s="140"/>
      <c r="S266" s="316" t="s">
        <v>452</v>
      </c>
      <c r="T266" s="317" t="e">
        <f>MATCH(S266, 盤後交易人結構!$B$227:$B$331,0) +ROW(盤後交易人結構!$B$227:$B$331)-1</f>
        <v>#N/A</v>
      </c>
    </row>
    <row r="267" spans="1:21" ht="24" customHeight="1">
      <c r="A267" s="587" t="s">
        <v>214</v>
      </c>
      <c r="B267" s="685"/>
      <c r="C267" s="550" t="s">
        <v>109</v>
      </c>
      <c r="D267" s="585"/>
      <c r="E267" s="585"/>
      <c r="F267" s="586"/>
      <c r="G267" s="164" t="s">
        <v>133</v>
      </c>
      <c r="H267" s="583" t="e">
        <f>INDEX(盤後交易人結構!$C:$G,$T267,1)</f>
        <v>#N/A</v>
      </c>
      <c r="I267" s="584"/>
      <c r="J267" s="583" t="e">
        <f>INDEX(盤後交易人結構!$C:$G,$T267,2)</f>
        <v>#N/A</v>
      </c>
      <c r="K267" s="584"/>
      <c r="L267" s="583" t="e">
        <f>INDEX(盤後交易人結構!$C:$G,$T267,3)</f>
        <v>#N/A</v>
      </c>
      <c r="M267" s="584"/>
      <c r="N267" s="583" t="e">
        <f>INDEX(盤後交易人結構!$C:$G,$T267,4)</f>
        <v>#N/A</v>
      </c>
      <c r="O267" s="584"/>
      <c r="P267" s="583" t="e">
        <f>INDEX(盤後交易人結構!$C:$G,$T267,5)</f>
        <v>#N/A</v>
      </c>
      <c r="Q267" s="584"/>
      <c r="R267" s="140"/>
      <c r="S267" s="316" t="s">
        <v>274</v>
      </c>
      <c r="T267" s="317" t="e">
        <f>MATCH(S267, 盤後交易人結構!$B$227:$B$331,0) +ROW(盤後交易人結構!$B$227:$B$331)-1</f>
        <v>#N/A</v>
      </c>
    </row>
    <row r="268" spans="1:21" ht="24" customHeight="1">
      <c r="A268" s="795"/>
      <c r="B268" s="796"/>
      <c r="C268" s="550" t="s">
        <v>188</v>
      </c>
      <c r="D268" s="585"/>
      <c r="E268" s="585"/>
      <c r="F268" s="586"/>
      <c r="G268" s="164" t="s">
        <v>132</v>
      </c>
      <c r="H268" s="583" t="e">
        <f>INDEX(盤後交易人結構!$C:$G,$T268,1)</f>
        <v>#N/A</v>
      </c>
      <c r="I268" s="584"/>
      <c r="J268" s="583" t="e">
        <f>INDEX(盤後交易人結構!$C:$G,$T268,2)</f>
        <v>#N/A</v>
      </c>
      <c r="K268" s="584"/>
      <c r="L268" s="583" t="e">
        <f>INDEX(盤後交易人結構!$C:$G,$T268,3)</f>
        <v>#N/A</v>
      </c>
      <c r="M268" s="584"/>
      <c r="N268" s="583" t="e">
        <f>INDEX(盤後交易人結構!$C:$G,$T268,4)</f>
        <v>#N/A</v>
      </c>
      <c r="O268" s="584"/>
      <c r="P268" s="583" t="e">
        <f>INDEX(盤後交易人結構!$C:$G,$T268,5)</f>
        <v>#N/A</v>
      </c>
      <c r="Q268" s="584"/>
      <c r="R268" s="140"/>
      <c r="S268" s="316" t="s">
        <v>275</v>
      </c>
      <c r="T268" s="317" t="e">
        <f>MATCH(S268, 盤後交易人結構!$B$227:$B$331,0) +ROW(盤後交易人結構!$B$227:$B$331)-1</f>
        <v>#N/A</v>
      </c>
    </row>
    <row r="269" spans="1:21" ht="24" hidden="1" customHeight="1">
      <c r="A269" s="559"/>
      <c r="B269" s="561"/>
      <c r="C269" s="550" t="s">
        <v>429</v>
      </c>
      <c r="D269" s="585"/>
      <c r="E269" s="585"/>
      <c r="F269" s="586"/>
      <c r="G269" s="164" t="s">
        <v>418</v>
      </c>
      <c r="H269" s="583" t="e">
        <f>INDEX(盤後交易人結構!$C:$G,$T269,1)</f>
        <v>#N/A</v>
      </c>
      <c r="I269" s="584"/>
      <c r="J269" s="583" t="e">
        <f>INDEX(盤後交易人結構!$C:$G,$T269,2)</f>
        <v>#N/A</v>
      </c>
      <c r="K269" s="584"/>
      <c r="L269" s="583" t="e">
        <f>INDEX(盤後交易人結構!$C:$G,$T269,3)</f>
        <v>#N/A</v>
      </c>
      <c r="M269" s="584"/>
      <c r="N269" s="583" t="e">
        <f>INDEX(盤後交易人結構!$C:$G,$T269,4)</f>
        <v>#N/A</v>
      </c>
      <c r="O269" s="584"/>
      <c r="P269" s="583" t="e">
        <f>INDEX(盤後交易人結構!$C:$G,$T269,5)</f>
        <v>#N/A</v>
      </c>
      <c r="Q269" s="584"/>
      <c r="R269" s="140"/>
      <c r="S269" s="316" t="s">
        <v>430</v>
      </c>
      <c r="T269" s="523" t="e">
        <f>MATCH(S269, 盤後交易人結構!$B$227:$B$331,0) +ROW(盤後交易人結構!$B$227:$B$331)-1</f>
        <v>#N/A</v>
      </c>
    </row>
    <row r="270" spans="1:21" ht="24" customHeight="1">
      <c r="A270" s="587" t="s">
        <v>221</v>
      </c>
      <c r="B270" s="588"/>
      <c r="C270" s="550" t="s">
        <v>196</v>
      </c>
      <c r="D270" s="585"/>
      <c r="E270" s="585"/>
      <c r="F270" s="586"/>
      <c r="G270" s="164" t="s">
        <v>131</v>
      </c>
      <c r="H270" s="583" t="e">
        <f>INDEX(盤後交易人結構!$C:$G,$T270,1)</f>
        <v>#N/A</v>
      </c>
      <c r="I270" s="584"/>
      <c r="J270" s="583" t="e">
        <f>INDEX(盤後交易人結構!$C:$G,$T270,2)</f>
        <v>#N/A</v>
      </c>
      <c r="K270" s="584"/>
      <c r="L270" s="583" t="e">
        <f>INDEX(盤後交易人結構!$C:$G,$T270,3)</f>
        <v>#N/A</v>
      </c>
      <c r="M270" s="584"/>
      <c r="N270" s="583" t="e">
        <f>INDEX(盤後交易人結構!$C:$G,$T270,4)</f>
        <v>#N/A</v>
      </c>
      <c r="O270" s="584"/>
      <c r="P270" s="583" t="e">
        <f>INDEX(盤後交易人結構!$C:$G,$T270,5)</f>
        <v>#N/A</v>
      </c>
      <c r="Q270" s="584"/>
      <c r="R270" s="140"/>
      <c r="S270" s="316" t="s">
        <v>282</v>
      </c>
      <c r="T270" s="317" t="e">
        <f>MATCH(S270, 盤後交易人結構!$B$227:$B$331,0) +ROW(盤後交易人結構!$B$227:$B$331)-1</f>
        <v>#N/A</v>
      </c>
    </row>
    <row r="271" spans="1:21" ht="24" customHeight="1">
      <c r="A271" s="589"/>
      <c r="B271" s="590"/>
      <c r="C271" s="550" t="s">
        <v>218</v>
      </c>
      <c r="D271" s="585"/>
      <c r="E271" s="585"/>
      <c r="F271" s="586"/>
      <c r="G271" s="164" t="s">
        <v>130</v>
      </c>
      <c r="H271" s="583" t="e">
        <f>INDEX(盤後交易人結構!$C:$G,$T271,1)</f>
        <v>#N/A</v>
      </c>
      <c r="I271" s="584"/>
      <c r="J271" s="583" t="e">
        <f>INDEX(盤後交易人結構!$C:$G,$T271,2)</f>
        <v>#N/A</v>
      </c>
      <c r="K271" s="584"/>
      <c r="L271" s="583" t="e">
        <f>INDEX(盤後交易人結構!$C:$G,$T271,3)</f>
        <v>#N/A</v>
      </c>
      <c r="M271" s="584"/>
      <c r="N271" s="583" t="e">
        <f>INDEX(盤後交易人結構!$C:$G,$T271,4)</f>
        <v>#N/A</v>
      </c>
      <c r="O271" s="584"/>
      <c r="P271" s="583" t="e">
        <f>INDEX(盤後交易人結構!$C:$G,$T271,5)</f>
        <v>#N/A</v>
      </c>
      <c r="Q271" s="584"/>
      <c r="R271" s="140"/>
      <c r="S271" s="316" t="s">
        <v>281</v>
      </c>
      <c r="T271" s="317" t="e">
        <f>MATCH(S271, 盤後交易人結構!$B$227:$B$331,0) +ROW(盤後交易人結構!$B$227:$B$331)-1</f>
        <v>#N/A</v>
      </c>
    </row>
    <row r="272" spans="1:21" ht="24" customHeight="1">
      <c r="A272" s="589"/>
      <c r="B272" s="590"/>
      <c r="C272" s="550" t="s">
        <v>219</v>
      </c>
      <c r="D272" s="585"/>
      <c r="E272" s="585"/>
      <c r="F272" s="586"/>
      <c r="G272" s="164" t="s">
        <v>137</v>
      </c>
      <c r="H272" s="583" t="e">
        <f>INDEX(盤後交易人結構!$C:$G,$T272,1)</f>
        <v>#N/A</v>
      </c>
      <c r="I272" s="584"/>
      <c r="J272" s="583" t="e">
        <f>INDEX(盤後交易人結構!$C:$G,$T272,2)</f>
        <v>#N/A</v>
      </c>
      <c r="K272" s="584"/>
      <c r="L272" s="583" t="e">
        <f>INDEX(盤後交易人結構!$C:$G,$T272,3)</f>
        <v>#N/A</v>
      </c>
      <c r="M272" s="584"/>
      <c r="N272" s="583" t="e">
        <f>INDEX(盤後交易人結構!$C:$G,$T272,4)</f>
        <v>#N/A</v>
      </c>
      <c r="O272" s="584"/>
      <c r="P272" s="583" t="e">
        <f>INDEX(盤後交易人結構!$C:$G,$T272,5)</f>
        <v>#N/A</v>
      </c>
      <c r="Q272" s="584"/>
      <c r="R272" s="140"/>
      <c r="S272" s="316" t="s">
        <v>298</v>
      </c>
      <c r="T272" s="317" t="e">
        <f>MATCH(S272, 盤後交易人結構!$B$227:$B$331,0) +ROW(盤後交易人結構!$B$227:$B$331)-1</f>
        <v>#N/A</v>
      </c>
    </row>
    <row r="273" spans="1:21" ht="24" customHeight="1">
      <c r="A273" s="589"/>
      <c r="B273" s="590"/>
      <c r="C273" s="550" t="s">
        <v>201</v>
      </c>
      <c r="D273" s="585"/>
      <c r="E273" s="585"/>
      <c r="F273" s="586"/>
      <c r="G273" s="164" t="s">
        <v>136</v>
      </c>
      <c r="H273" s="583" t="e">
        <f>INDEX(盤後交易人結構!$C:$G,$T273,1)</f>
        <v>#N/A</v>
      </c>
      <c r="I273" s="584"/>
      <c r="J273" s="583" t="e">
        <f>INDEX(盤後交易人結構!$C:$G,$T273,2)</f>
        <v>#N/A</v>
      </c>
      <c r="K273" s="584"/>
      <c r="L273" s="583" t="e">
        <f>INDEX(盤後交易人結構!$C:$G,$T273,3)</f>
        <v>#N/A</v>
      </c>
      <c r="M273" s="584"/>
      <c r="N273" s="583" t="e">
        <f>INDEX(盤後交易人結構!$C:$G,$T273,4)</f>
        <v>#N/A</v>
      </c>
      <c r="O273" s="584"/>
      <c r="P273" s="583" t="e">
        <f>INDEX(盤後交易人結構!$C:$G,$T273,5)</f>
        <v>#N/A</v>
      </c>
      <c r="Q273" s="584"/>
      <c r="R273" s="140"/>
      <c r="S273" s="316" t="s">
        <v>297</v>
      </c>
      <c r="T273" s="317" t="e">
        <f>MATCH(S273, 盤後交易人結構!$B$227:$B$331,0) +ROW(盤後交易人結構!$B$227:$B$331)-1</f>
        <v>#N/A</v>
      </c>
    </row>
    <row r="274" spans="1:21" ht="24" customHeight="1">
      <c r="A274" s="589"/>
      <c r="B274" s="590"/>
      <c r="C274" s="550" t="s">
        <v>412</v>
      </c>
      <c r="D274" s="585"/>
      <c r="E274" s="585"/>
      <c r="F274" s="586"/>
      <c r="G274" s="164" t="s">
        <v>134</v>
      </c>
      <c r="H274" s="583" t="e">
        <f>INDEX(盤後交易人結構!$C:$G,$T274,1)</f>
        <v>#N/A</v>
      </c>
      <c r="I274" s="584"/>
      <c r="J274" s="583" t="e">
        <f>INDEX(盤後交易人結構!$C:$G,$T274,2)</f>
        <v>#N/A</v>
      </c>
      <c r="K274" s="584"/>
      <c r="L274" s="583" t="e">
        <f>INDEX(盤後交易人結構!$C:$G,$T274,3)</f>
        <v>#N/A</v>
      </c>
      <c r="M274" s="584"/>
      <c r="N274" s="583" t="e">
        <f>INDEX(盤後交易人結構!$C:$G,$T274,4)</f>
        <v>#N/A</v>
      </c>
      <c r="O274" s="584"/>
      <c r="P274" s="583" t="e">
        <f>INDEX(盤後交易人結構!$C:$G,$T274,5)</f>
        <v>#N/A</v>
      </c>
      <c r="Q274" s="584"/>
      <c r="R274" s="140"/>
      <c r="S274" s="316" t="s">
        <v>283</v>
      </c>
      <c r="T274" s="317" t="e">
        <f>MATCH(S274, 盤後交易人結構!$B$227:$B$331,0) +ROW(盤後交易人結構!$B$227:$B$331)-1</f>
        <v>#N/A</v>
      </c>
    </row>
    <row r="275" spans="1:21" ht="24" customHeight="1">
      <c r="A275" s="589"/>
      <c r="B275" s="590"/>
      <c r="C275" s="550" t="s">
        <v>413</v>
      </c>
      <c r="D275" s="585"/>
      <c r="E275" s="585"/>
      <c r="F275" s="586"/>
      <c r="G275" s="164" t="s">
        <v>135</v>
      </c>
      <c r="H275" s="583" t="e">
        <f>INDEX(盤後交易人結構!$C:$G,$T275,1)</f>
        <v>#N/A</v>
      </c>
      <c r="I275" s="584"/>
      <c r="J275" s="583" t="e">
        <f>INDEX(盤後交易人結構!$C:$G,$T275,2)</f>
        <v>#N/A</v>
      </c>
      <c r="K275" s="584"/>
      <c r="L275" s="583" t="e">
        <f>INDEX(盤後交易人結構!$C:$G,$T275,3)</f>
        <v>#N/A</v>
      </c>
      <c r="M275" s="584"/>
      <c r="N275" s="583" t="e">
        <f>INDEX(盤後交易人結構!$C:$G,$T275,4)</f>
        <v>#N/A</v>
      </c>
      <c r="O275" s="584"/>
      <c r="P275" s="583" t="e">
        <f>INDEX(盤後交易人結構!$C:$G,$T275,5)</f>
        <v>#N/A</v>
      </c>
      <c r="Q275" s="584"/>
      <c r="R275" s="140"/>
      <c r="S275" s="316" t="s">
        <v>284</v>
      </c>
      <c r="T275" s="317" t="e">
        <f>MATCH(S275, 盤後交易人結構!$B$227:$B$331,0) +ROW(盤後交易人結構!$B$227:$B$331)-1</f>
        <v>#N/A</v>
      </c>
    </row>
    <row r="276" spans="1:21" ht="24" customHeight="1">
      <c r="A276" s="589"/>
      <c r="B276" s="590"/>
      <c r="C276" s="550" t="s">
        <v>395</v>
      </c>
      <c r="D276" s="585"/>
      <c r="E276" s="585"/>
      <c r="F276" s="586"/>
      <c r="G276" s="503" t="s">
        <v>387</v>
      </c>
      <c r="H276" s="583" t="e">
        <f>INDEX(盤後交易人結構!$C:$G,$T276,1)</f>
        <v>#N/A</v>
      </c>
      <c r="I276" s="584"/>
      <c r="J276" s="583" t="e">
        <f>INDEX(盤後交易人結構!$C:$G,$T276,2)</f>
        <v>#N/A</v>
      </c>
      <c r="K276" s="584"/>
      <c r="L276" s="583" t="e">
        <f>INDEX(盤後交易人結構!$C:$G,$T276,3)</f>
        <v>#N/A</v>
      </c>
      <c r="M276" s="584"/>
      <c r="N276" s="583" t="e">
        <f>INDEX(盤後交易人結構!$C:$G,$T276,4)</f>
        <v>#N/A</v>
      </c>
      <c r="O276" s="584"/>
      <c r="P276" s="583" t="e">
        <f>INDEX(盤後交易人結構!$C:$G,$T276,5)</f>
        <v>#N/A</v>
      </c>
      <c r="Q276" s="584"/>
      <c r="R276" s="140"/>
      <c r="S276" s="316" t="s">
        <v>387</v>
      </c>
      <c r="T276" s="494" t="e">
        <f>MATCH(S276, 盤後交易人結構!$B$227:$B$331,0) +ROW(盤後交易人結構!$B$227:$B$331)-1</f>
        <v>#N/A</v>
      </c>
    </row>
    <row r="277" spans="1:21" ht="24" customHeight="1">
      <c r="A277" s="591"/>
      <c r="B277" s="592"/>
      <c r="C277" s="550" t="s">
        <v>396</v>
      </c>
      <c r="D277" s="585"/>
      <c r="E277" s="585"/>
      <c r="F277" s="586"/>
      <c r="G277" s="503" t="s">
        <v>389</v>
      </c>
      <c r="H277" s="583" t="e">
        <f>INDEX(盤後交易人結構!$C:$G,$T277,1)</f>
        <v>#N/A</v>
      </c>
      <c r="I277" s="584"/>
      <c r="J277" s="583" t="e">
        <f>INDEX(盤後交易人結構!$C:$G,$T277,2)</f>
        <v>#N/A</v>
      </c>
      <c r="K277" s="584"/>
      <c r="L277" s="583" t="e">
        <f>INDEX(盤後交易人結構!$C:$G,$T277,3)</f>
        <v>#N/A</v>
      </c>
      <c r="M277" s="584"/>
      <c r="N277" s="583" t="e">
        <f>INDEX(盤後交易人結構!$C:$G,$T277,4)</f>
        <v>#N/A</v>
      </c>
      <c r="O277" s="584"/>
      <c r="P277" s="583" t="e">
        <f>INDEX(盤後交易人結構!$C:$G,$T277,5)</f>
        <v>#N/A</v>
      </c>
      <c r="Q277" s="584"/>
      <c r="R277" s="140"/>
      <c r="S277" s="316" t="s">
        <v>389</v>
      </c>
      <c r="T277" s="494" t="e">
        <f>MATCH(S277, 盤後交易人結構!$B$227:$B$331,0) +ROW(盤後交易人結構!$B$227:$B$331)-1</f>
        <v>#N/A</v>
      </c>
    </row>
    <row r="278" spans="1:21" ht="24" customHeight="1">
      <c r="A278" s="587" t="s">
        <v>425</v>
      </c>
      <c r="B278" s="685"/>
      <c r="C278" s="601" t="s">
        <v>28</v>
      </c>
      <c r="D278" s="601"/>
      <c r="E278" s="601"/>
      <c r="F278" s="601"/>
      <c r="G278" s="503" t="s">
        <v>277</v>
      </c>
      <c r="H278" s="583" t="e">
        <f>INDEX(盤後交易人結構!$C:$G,$T278,1)</f>
        <v>#N/A</v>
      </c>
      <c r="I278" s="584"/>
      <c r="J278" s="583" t="e">
        <f>INDEX(盤後交易人結構!$C:$G,$T278,2)</f>
        <v>#N/A</v>
      </c>
      <c r="K278" s="584"/>
      <c r="L278" s="583" t="e">
        <f>INDEX(盤後交易人結構!$C:$G,$T278,3)</f>
        <v>#N/A</v>
      </c>
      <c r="M278" s="584"/>
      <c r="N278" s="583" t="e">
        <f>INDEX(盤後交易人結構!$C:$G,$T278,4)</f>
        <v>#N/A</v>
      </c>
      <c r="O278" s="584"/>
      <c r="P278" s="583" t="e">
        <f>INDEX(盤後交易人結構!$C:$G,$T278,5)</f>
        <v>#N/A</v>
      </c>
      <c r="Q278" s="584"/>
      <c r="R278" s="140"/>
      <c r="S278" s="316" t="s">
        <v>420</v>
      </c>
      <c r="T278" s="523" t="e">
        <f>MATCH(S278, 盤後交易人結構!$B$227:$B$331,0) +ROW(盤後交易人結構!$B$227:$B$331)-1</f>
        <v>#N/A</v>
      </c>
    </row>
    <row r="279" spans="1:21" ht="24" customHeight="1">
      <c r="A279" s="795"/>
      <c r="B279" s="796"/>
      <c r="C279" s="601" t="s">
        <v>29</v>
      </c>
      <c r="D279" s="601"/>
      <c r="E279" s="601"/>
      <c r="F279" s="601"/>
      <c r="G279" s="503" t="s">
        <v>278</v>
      </c>
      <c r="H279" s="583" t="e">
        <f>INDEX(盤後交易人結構!$C:$G,$T279,1)</f>
        <v>#N/A</v>
      </c>
      <c r="I279" s="584"/>
      <c r="J279" s="583" t="e">
        <f>INDEX(盤後交易人結構!$C:$G,$T279,2)</f>
        <v>#N/A</v>
      </c>
      <c r="K279" s="584"/>
      <c r="L279" s="583" t="e">
        <f>INDEX(盤後交易人結構!$C:$G,$T279,3)</f>
        <v>#N/A</v>
      </c>
      <c r="M279" s="584"/>
      <c r="N279" s="583" t="e">
        <f>INDEX(盤後交易人結構!$C:$G,$T279,4)</f>
        <v>#N/A</v>
      </c>
      <c r="O279" s="584"/>
      <c r="P279" s="583" t="e">
        <f>INDEX(盤後交易人結構!$C:$G,$T279,5)</f>
        <v>#N/A</v>
      </c>
      <c r="Q279" s="584"/>
      <c r="R279" s="140"/>
      <c r="S279" s="316" t="s">
        <v>422</v>
      </c>
      <c r="T279" s="523" t="e">
        <f>MATCH(S279, 盤後交易人結構!$B$227:$B$331,0) +ROW(盤後交易人結構!$B$227:$B$331)-1</f>
        <v>#N/A</v>
      </c>
    </row>
    <row r="280" spans="1:21" ht="24" customHeight="1">
      <c r="A280" s="795"/>
      <c r="B280" s="796"/>
      <c r="C280" s="601" t="s">
        <v>417</v>
      </c>
      <c r="D280" s="601"/>
      <c r="E280" s="601"/>
      <c r="F280" s="601"/>
      <c r="G280" s="503" t="s">
        <v>419</v>
      </c>
      <c r="H280" s="583" t="e">
        <f>INDEX(盤後交易人結構!$C:$G,$T280,1)</f>
        <v>#N/A</v>
      </c>
      <c r="I280" s="584"/>
      <c r="J280" s="583" t="e">
        <f>INDEX(盤後交易人結構!$C:$G,$T280,2)</f>
        <v>#N/A</v>
      </c>
      <c r="K280" s="584"/>
      <c r="L280" s="583" t="e">
        <f>INDEX(盤後交易人結構!$C:$G,$T280,3)</f>
        <v>#N/A</v>
      </c>
      <c r="M280" s="584"/>
      <c r="N280" s="583" t="e">
        <f>INDEX(盤後交易人結構!$C:$G,$T280,4)</f>
        <v>#N/A</v>
      </c>
      <c r="O280" s="584"/>
      <c r="P280" s="583" t="e">
        <f>INDEX(盤後交易人結構!$C:$G,$T280,5)</f>
        <v>#N/A</v>
      </c>
      <c r="Q280" s="584"/>
      <c r="R280" s="140"/>
      <c r="S280" s="316" t="s">
        <v>419</v>
      </c>
      <c r="T280" s="541" t="e">
        <f>MATCH(S280, 盤後交易人結構!$B$227:$B$331,0) +ROW(盤後交易人結構!$B$227:$B$331)-1</f>
        <v>#N/A</v>
      </c>
    </row>
    <row r="281" spans="1:21" ht="24" customHeight="1">
      <c r="A281" s="559"/>
      <c r="B281" s="561"/>
      <c r="C281" s="601" t="s">
        <v>448</v>
      </c>
      <c r="D281" s="601"/>
      <c r="E281" s="601"/>
      <c r="F281" s="601"/>
      <c r="G281" s="503" t="s">
        <v>450</v>
      </c>
      <c r="H281" s="583" t="e">
        <f>INDEX(盤後交易人結構!$C:$G,$T281,1)</f>
        <v>#N/A</v>
      </c>
      <c r="I281" s="584"/>
      <c r="J281" s="583" t="e">
        <f>INDEX(盤後交易人結構!$C:$G,$T281,2)</f>
        <v>#N/A</v>
      </c>
      <c r="K281" s="584"/>
      <c r="L281" s="583" t="e">
        <f>INDEX(盤後交易人結構!$C:$G,$T281,3)</f>
        <v>#N/A</v>
      </c>
      <c r="M281" s="584"/>
      <c r="N281" s="583" t="e">
        <f>INDEX(盤後交易人結構!$C:$G,$T281,4)</f>
        <v>#N/A</v>
      </c>
      <c r="O281" s="584"/>
      <c r="P281" s="583" t="e">
        <f>INDEX(盤後交易人結構!$C:$G,$T281,5)</f>
        <v>#N/A</v>
      </c>
      <c r="Q281" s="584"/>
      <c r="R281" s="140"/>
      <c r="S281" s="316" t="s">
        <v>291</v>
      </c>
      <c r="T281" s="523" t="e">
        <f>MATCH(S281, 盤後交易人結構!$B$227:$B$331,0) +ROW(盤後交易人結構!$B$227:$B$331)-1</f>
        <v>#N/A</v>
      </c>
    </row>
    <row r="282" spans="1:21" ht="24" customHeight="1">
      <c r="A282" s="661" t="s">
        <v>215</v>
      </c>
      <c r="B282" s="662"/>
      <c r="C282" s="662"/>
      <c r="D282" s="662"/>
      <c r="E282" s="662"/>
      <c r="F282" s="663"/>
      <c r="G282" s="163"/>
      <c r="H282" s="583" t="str">
        <f>INDEX(盤後交易人結構!$C:$G,$T282,1)</f>
        <v/>
      </c>
      <c r="I282" s="584"/>
      <c r="J282" s="583" t="str">
        <f>INDEX(盤後交易人結構!$C:$G,$T282,2)</f>
        <v/>
      </c>
      <c r="K282" s="584"/>
      <c r="L282" s="583" t="str">
        <f>INDEX(盤後交易人結構!$C:$G,$T282,3)</f>
        <v/>
      </c>
      <c r="M282" s="584"/>
      <c r="N282" s="583" t="str">
        <f>INDEX(盤後交易人結構!$C:$G,$T282,4)</f>
        <v/>
      </c>
      <c r="O282" s="584"/>
      <c r="P282" s="583" t="str">
        <f>INDEX(盤後交易人結構!$C:$G,$T282,5)</f>
        <v/>
      </c>
      <c r="Q282" s="584"/>
      <c r="R282" s="140"/>
      <c r="S282" s="318" t="s">
        <v>295</v>
      </c>
      <c r="T282" s="317">
        <f>MATCH(S282, 盤後交易人結構!$B$227:$B$331,0) +ROW(盤後交易人結構!$B$227:$B$331)-1</f>
        <v>227</v>
      </c>
    </row>
    <row r="283" spans="1:21" ht="18" customHeight="1">
      <c r="A283" s="152" t="s">
        <v>302</v>
      </c>
      <c r="B283" s="229"/>
      <c r="C283" s="229"/>
      <c r="D283" s="229"/>
      <c r="E283" s="229"/>
      <c r="F283" s="229"/>
      <c r="G283" s="102"/>
      <c r="H283" s="333"/>
      <c r="I283" s="334"/>
      <c r="J283" s="333"/>
      <c r="K283" s="334"/>
      <c r="L283" s="333"/>
      <c r="M283" s="334"/>
      <c r="N283" s="333"/>
      <c r="O283" s="334"/>
      <c r="P283" s="333"/>
      <c r="Q283" s="334"/>
      <c r="R283" s="140"/>
      <c r="S283" s="318"/>
      <c r="T283" s="317"/>
    </row>
    <row r="284" spans="1:21" ht="12" customHeight="1">
      <c r="A284" s="278"/>
      <c r="B284" s="274"/>
      <c r="C284" s="275"/>
      <c r="D284" s="275"/>
      <c r="E284" s="276"/>
      <c r="F284" s="275"/>
      <c r="G284" s="275"/>
      <c r="H284" s="276"/>
      <c r="I284" s="275"/>
      <c r="J284" s="275"/>
      <c r="K284" s="231"/>
      <c r="L284" s="276"/>
      <c r="M284" s="275"/>
      <c r="N284" s="235"/>
      <c r="O284" s="236"/>
      <c r="P284" s="237"/>
      <c r="Q284" s="238"/>
      <c r="R284" s="140"/>
      <c r="S284" s="318"/>
      <c r="T284" s="430"/>
    </row>
    <row r="285" spans="1:21" ht="27.95" customHeight="1">
      <c r="A285" s="325" t="s">
        <v>444</v>
      </c>
      <c r="B285" s="479"/>
      <c r="C285" s="432"/>
      <c r="D285" s="432"/>
      <c r="E285" s="432"/>
      <c r="F285" s="432"/>
      <c r="G285" s="432"/>
      <c r="H285" s="432"/>
      <c r="I285" s="432"/>
      <c r="J285" s="432"/>
      <c r="K285" s="432"/>
      <c r="L285" s="432"/>
      <c r="M285" s="432"/>
      <c r="N285" s="432"/>
      <c r="O285" s="432"/>
      <c r="P285" s="432"/>
      <c r="Q285" s="432"/>
      <c r="R285" s="432"/>
    </row>
    <row r="286" spans="1:21" ht="22.5" customHeight="1">
      <c r="A286" s="657"/>
      <c r="B286" s="658"/>
      <c r="C286" s="659" t="s">
        <v>376</v>
      </c>
      <c r="D286" s="660"/>
      <c r="E286" s="660"/>
      <c r="F286" s="659" t="s">
        <v>377</v>
      </c>
      <c r="G286" s="660"/>
      <c r="H286" s="660"/>
      <c r="I286" s="659" t="s">
        <v>378</v>
      </c>
      <c r="J286" s="660"/>
      <c r="K286" s="660"/>
      <c r="L286" s="653"/>
      <c r="M286" s="654"/>
      <c r="N286" s="654"/>
      <c r="O286" s="432"/>
      <c r="P286" s="432"/>
      <c r="Q286" s="432"/>
      <c r="R286" s="432"/>
      <c r="T286" s="655" t="s">
        <v>379</v>
      </c>
    </row>
    <row r="287" spans="1:21" ht="18" customHeight="1">
      <c r="A287" s="652" t="str">
        <f>每月日均量!C7</f>
        <v>01</v>
      </c>
      <c r="B287" s="621"/>
      <c r="C287" s="650" t="str">
        <f>INDEX(每月日均量!C:O,$T$288,1)</f>
        <v/>
      </c>
      <c r="D287" s="650"/>
      <c r="E287" s="650"/>
      <c r="F287" s="650" t="str">
        <f>INDEX(每月日均量!C:O,$T$289,1)</f>
        <v/>
      </c>
      <c r="G287" s="650"/>
      <c r="H287" s="650"/>
      <c r="I287" s="651" t="str">
        <f t="shared" ref="I287:I295" si="9">IF(F287&lt;&gt;"",IF(C287="",0,C287)/F287,"")</f>
        <v/>
      </c>
      <c r="J287" s="651"/>
      <c r="K287" s="651"/>
      <c r="L287" s="653"/>
      <c r="M287" s="654"/>
      <c r="N287" s="654"/>
      <c r="O287" s="432"/>
      <c r="P287" s="432"/>
      <c r="Q287" s="432"/>
      <c r="R287" s="432"/>
      <c r="S287" s="323"/>
      <c r="T287" s="656"/>
      <c r="U287" s="615"/>
    </row>
    <row r="288" spans="1:21" s="137" customFormat="1" ht="16.5" customHeight="1">
      <c r="A288" s="652" t="str">
        <f>每月日均量!D7</f>
        <v>02</v>
      </c>
      <c r="B288" s="621"/>
      <c r="C288" s="650" t="str">
        <f>INDEX(每月日均量!C:O,$T$288,2)</f>
        <v/>
      </c>
      <c r="D288" s="650"/>
      <c r="E288" s="650"/>
      <c r="F288" s="650" t="str">
        <f>INDEX(每月日均量!C:O,$T$289,2)</f>
        <v/>
      </c>
      <c r="G288" s="650"/>
      <c r="H288" s="650"/>
      <c r="I288" s="651" t="str">
        <f t="shared" si="9"/>
        <v/>
      </c>
      <c r="J288" s="651"/>
      <c r="K288" s="651"/>
      <c r="L288" s="653"/>
      <c r="M288" s="654"/>
      <c r="N288" s="654"/>
      <c r="S288" s="474" t="s">
        <v>380</v>
      </c>
      <c r="T288" s="431">
        <v>229</v>
      </c>
      <c r="U288" s="616"/>
    </row>
    <row r="289" spans="1:24" ht="18.75" customHeight="1">
      <c r="A289" s="652" t="str">
        <f>每月日均量!E7</f>
        <v>03</v>
      </c>
      <c r="B289" s="621"/>
      <c r="C289" s="650" t="str">
        <f>INDEX(每月日均量!C:O,$T$288,3)</f>
        <v/>
      </c>
      <c r="D289" s="650"/>
      <c r="E289" s="650"/>
      <c r="F289" s="650" t="str">
        <f>INDEX(每月日均量!C:O,$T$289,3)</f>
        <v/>
      </c>
      <c r="G289" s="650"/>
      <c r="H289" s="650"/>
      <c r="I289" s="651" t="str">
        <f t="shared" si="9"/>
        <v/>
      </c>
      <c r="J289" s="651"/>
      <c r="K289" s="651"/>
      <c r="L289" s="653"/>
      <c r="M289" s="654"/>
      <c r="N289" s="654"/>
      <c r="O289" s="432"/>
      <c r="P289" s="432"/>
      <c r="Q289" s="432"/>
      <c r="R289" s="432"/>
      <c r="S289" s="474" t="s">
        <v>381</v>
      </c>
      <c r="T289" s="431">
        <v>119</v>
      </c>
      <c r="U289" s="429"/>
    </row>
    <row r="290" spans="1:24" ht="18.75" customHeight="1">
      <c r="A290" s="652" t="str">
        <f>每月日均量!F7</f>
        <v>04</v>
      </c>
      <c r="B290" s="621"/>
      <c r="C290" s="650" t="str">
        <f>INDEX(每月日均量!C:O,$T$288,4)</f>
        <v/>
      </c>
      <c r="D290" s="650"/>
      <c r="E290" s="650"/>
      <c r="F290" s="650" t="str">
        <f>INDEX(每月日均量!C:O,$T$289,4)</f>
        <v/>
      </c>
      <c r="G290" s="650"/>
      <c r="H290" s="650"/>
      <c r="I290" s="651" t="str">
        <f t="shared" si="9"/>
        <v/>
      </c>
      <c r="J290" s="651"/>
      <c r="K290" s="651"/>
      <c r="L290" s="312"/>
      <c r="M290" s="313"/>
      <c r="N290" s="223"/>
      <c r="O290" s="432"/>
      <c r="P290" s="432"/>
      <c r="Q290" s="432"/>
      <c r="R290" s="432"/>
      <c r="T290" s="431"/>
      <c r="U290" s="429"/>
    </row>
    <row r="291" spans="1:24" ht="18.75" customHeight="1">
      <c r="A291" s="652" t="str">
        <f>每月日均量!G7</f>
        <v>05</v>
      </c>
      <c r="B291" s="621"/>
      <c r="C291" s="650" t="str">
        <f>INDEX(每月日均量!C:O,$T$288,5)</f>
        <v/>
      </c>
      <c r="D291" s="650"/>
      <c r="E291" s="650"/>
      <c r="F291" s="650" t="str">
        <f>INDEX(每月日均量!C:O,$T$289,5)</f>
        <v/>
      </c>
      <c r="G291" s="650"/>
      <c r="H291" s="650"/>
      <c r="I291" s="651" t="str">
        <f t="shared" si="9"/>
        <v/>
      </c>
      <c r="J291" s="651"/>
      <c r="K291" s="651"/>
      <c r="L291" s="312"/>
      <c r="M291" s="313"/>
      <c r="N291" s="223"/>
      <c r="O291" s="432"/>
      <c r="P291" s="432"/>
      <c r="Q291" s="432"/>
      <c r="R291" s="432"/>
      <c r="T291" s="431"/>
      <c r="U291" s="429"/>
    </row>
    <row r="292" spans="1:24" ht="18.75" customHeight="1">
      <c r="A292" s="652" t="str">
        <f>每月日均量!H7</f>
        <v>06</v>
      </c>
      <c r="B292" s="621"/>
      <c r="C292" s="650" t="str">
        <f>INDEX(每月日均量!C:O,$T$288,6)</f>
        <v/>
      </c>
      <c r="D292" s="650"/>
      <c r="E292" s="650"/>
      <c r="F292" s="650" t="str">
        <f>INDEX(每月日均量!C:O,$T$289,6)</f>
        <v/>
      </c>
      <c r="G292" s="650"/>
      <c r="H292" s="650"/>
      <c r="I292" s="651" t="str">
        <f t="shared" si="9"/>
        <v/>
      </c>
      <c r="J292" s="651"/>
      <c r="K292" s="651"/>
      <c r="L292" s="312"/>
      <c r="M292" s="313"/>
      <c r="N292" s="223"/>
      <c r="O292" s="432"/>
      <c r="P292" s="432"/>
      <c r="Q292" s="432"/>
      <c r="R292" s="432"/>
      <c r="U292" s="429"/>
    </row>
    <row r="293" spans="1:24" ht="18.75" customHeight="1">
      <c r="A293" s="652" t="str">
        <f>每月日均量!I7</f>
        <v>07</v>
      </c>
      <c r="B293" s="621"/>
      <c r="C293" s="650" t="str">
        <f>INDEX(每月日均量!C:O,$T$288,7)</f>
        <v/>
      </c>
      <c r="D293" s="650"/>
      <c r="E293" s="650"/>
      <c r="F293" s="650" t="str">
        <f>INDEX(每月日均量!C:O,$T$289,7)</f>
        <v/>
      </c>
      <c r="G293" s="650"/>
      <c r="H293" s="650"/>
      <c r="I293" s="651" t="str">
        <f t="shared" si="9"/>
        <v/>
      </c>
      <c r="J293" s="651"/>
      <c r="K293" s="651"/>
      <c r="L293" s="312"/>
      <c r="M293" s="313"/>
      <c r="N293" s="223"/>
      <c r="O293" s="432"/>
      <c r="P293" s="432"/>
      <c r="Q293" s="432"/>
      <c r="R293" s="432"/>
    </row>
    <row r="294" spans="1:24" ht="18.75" customHeight="1">
      <c r="A294" s="652" t="str">
        <f>每月日均量!J7</f>
        <v>08</v>
      </c>
      <c r="B294" s="621"/>
      <c r="C294" s="650" t="str">
        <f>INDEX(每月日均量!C:O,$T$288,8)</f>
        <v/>
      </c>
      <c r="D294" s="650"/>
      <c r="E294" s="650"/>
      <c r="F294" s="650" t="str">
        <f>INDEX(每月日均量!C:O,$T$289,8)</f>
        <v/>
      </c>
      <c r="G294" s="650"/>
      <c r="H294" s="650"/>
      <c r="I294" s="651" t="str">
        <f t="shared" si="9"/>
        <v/>
      </c>
      <c r="J294" s="651"/>
      <c r="K294" s="651"/>
      <c r="L294" s="312"/>
      <c r="M294" s="313"/>
      <c r="N294" s="223"/>
      <c r="O294" s="432"/>
      <c r="P294" s="432"/>
      <c r="Q294" s="432"/>
      <c r="R294" s="432"/>
    </row>
    <row r="295" spans="1:24" ht="18.75" customHeight="1">
      <c r="A295" s="652" t="str">
        <f>每月日均量!K7</f>
        <v>09</v>
      </c>
      <c r="B295" s="621"/>
      <c r="C295" s="650" t="str">
        <f>INDEX(每月日均量!C:O,$T$288,9)</f>
        <v/>
      </c>
      <c r="D295" s="650"/>
      <c r="E295" s="650"/>
      <c r="F295" s="650" t="str">
        <f>INDEX(每月日均量!C:O,$T$289,9)</f>
        <v/>
      </c>
      <c r="G295" s="650"/>
      <c r="H295" s="650"/>
      <c r="I295" s="651" t="str">
        <f t="shared" si="9"/>
        <v/>
      </c>
      <c r="J295" s="651"/>
      <c r="K295" s="651"/>
      <c r="L295" s="312"/>
      <c r="M295" s="313"/>
      <c r="N295" s="223"/>
      <c r="O295" s="432"/>
      <c r="P295" s="432"/>
      <c r="Q295" s="432"/>
      <c r="R295" s="432"/>
    </row>
    <row r="296" spans="1:24" ht="18.75" customHeight="1">
      <c r="A296" s="652" t="str">
        <f>每月日均量!L7</f>
        <v>10</v>
      </c>
      <c r="B296" s="621"/>
      <c r="C296" s="650" t="str">
        <f>INDEX(每月日均量!C:O,$T$288,10)</f>
        <v/>
      </c>
      <c r="D296" s="650"/>
      <c r="E296" s="650"/>
      <c r="F296" s="650" t="str">
        <f>INDEX(每月日均量!C:O,$T$289,10)</f>
        <v/>
      </c>
      <c r="G296" s="650"/>
      <c r="H296" s="650"/>
      <c r="I296" s="651" t="str">
        <f>IF(F296&lt;&gt;"",IF(C296="",0,C296)/F296,"")</f>
        <v/>
      </c>
      <c r="J296" s="651"/>
      <c r="K296" s="651"/>
      <c r="L296" s="312"/>
      <c r="M296" s="313"/>
      <c r="N296" s="223"/>
      <c r="O296" s="432"/>
      <c r="P296" s="432"/>
      <c r="Q296" s="432"/>
      <c r="R296" s="432"/>
    </row>
    <row r="297" spans="1:24" ht="18.75" customHeight="1">
      <c r="A297" s="652" t="str">
        <f>每月日均量!M7</f>
        <v>11</v>
      </c>
      <c r="B297" s="621"/>
      <c r="C297" s="650" t="str">
        <f>INDEX(每月日均量!C:O,$T$288,11)</f>
        <v/>
      </c>
      <c r="D297" s="650"/>
      <c r="E297" s="650"/>
      <c r="F297" s="650" t="str">
        <f>INDEX(每月日均量!C:O,$T$289,11)</f>
        <v/>
      </c>
      <c r="G297" s="650"/>
      <c r="H297" s="650"/>
      <c r="I297" s="651" t="str">
        <f>IF(F297&lt;&gt;"",IF(C297="",0,C297)/F297,"")</f>
        <v/>
      </c>
      <c r="J297" s="651"/>
      <c r="K297" s="651"/>
      <c r="L297" s="312"/>
      <c r="M297" s="313"/>
      <c r="N297" s="223"/>
      <c r="O297" s="432"/>
      <c r="P297" s="432"/>
      <c r="Q297" s="432"/>
      <c r="R297" s="432"/>
    </row>
    <row r="298" spans="1:24" ht="18.75" customHeight="1">
      <c r="A298" s="652" t="str">
        <f>每月日均量!N7</f>
        <v>12</v>
      </c>
      <c r="B298" s="621"/>
      <c r="C298" s="650" t="str">
        <f>INDEX(每月日均量!C:O,$T$288,12)</f>
        <v/>
      </c>
      <c r="D298" s="650"/>
      <c r="E298" s="650"/>
      <c r="F298" s="650" t="str">
        <f>INDEX(每月日均量!C:O,$T$289,12)</f>
        <v/>
      </c>
      <c r="G298" s="650"/>
      <c r="H298" s="650"/>
      <c r="I298" s="651" t="str">
        <f>IF(F298&lt;&gt;"",IF(C298="",0,C298)/F298,"")</f>
        <v/>
      </c>
      <c r="J298" s="651"/>
      <c r="K298" s="651"/>
      <c r="L298" s="312"/>
      <c r="M298" s="313"/>
      <c r="N298" s="223"/>
      <c r="O298" s="432"/>
      <c r="P298" s="432"/>
      <c r="Q298" s="432"/>
      <c r="R298" s="432"/>
    </row>
    <row r="299" spans="1:24" ht="18.75" customHeight="1">
      <c r="A299" s="652" t="str">
        <f>每月日均量!O7</f>
        <v>全部月份</v>
      </c>
      <c r="B299" s="621"/>
      <c r="C299" s="650" t="str">
        <f>INDEX(每月日均量!C:O,$T$288,13)</f>
        <v/>
      </c>
      <c r="D299" s="650"/>
      <c r="E299" s="650"/>
      <c r="F299" s="650" t="str">
        <f>INDEX(每月日均量!C:O,$T$289,13)</f>
        <v/>
      </c>
      <c r="G299" s="650"/>
      <c r="H299" s="650"/>
      <c r="I299" s="651" t="str">
        <f>IF(F299&lt;&gt;"",IF(C299="",0,C299)/F299,"")</f>
        <v/>
      </c>
      <c r="J299" s="651"/>
      <c r="K299" s="651"/>
      <c r="L299" s="312"/>
      <c r="M299" s="313"/>
      <c r="N299" s="223"/>
      <c r="O299" s="432"/>
      <c r="P299" s="432"/>
      <c r="Q299" s="432"/>
      <c r="R299" s="432"/>
    </row>
    <row r="300" spans="1:24" ht="18.75" customHeight="1">
      <c r="A300" s="483" t="s">
        <v>384</v>
      </c>
      <c r="B300" s="311"/>
      <c r="C300" s="481"/>
      <c r="D300" s="481"/>
      <c r="E300" s="481"/>
      <c r="F300" s="481"/>
      <c r="G300" s="481"/>
      <c r="H300" s="481"/>
      <c r="I300" s="482"/>
      <c r="J300" s="482"/>
      <c r="K300" s="482"/>
      <c r="L300" s="312"/>
      <c r="M300" s="313"/>
      <c r="N300" s="223"/>
      <c r="O300" s="475"/>
      <c r="P300" s="475"/>
      <c r="Q300" s="475"/>
      <c r="R300" s="475"/>
    </row>
    <row r="301" spans="1:24" ht="24" customHeight="1">
      <c r="A301" s="228"/>
      <c r="B301" s="229"/>
      <c r="C301" s="229"/>
      <c r="D301" s="229"/>
      <c r="E301" s="229"/>
      <c r="F301" s="229"/>
      <c r="G301" s="102"/>
      <c r="H301" s="230"/>
      <c r="I301" s="231"/>
      <c r="J301" s="232"/>
      <c r="K301" s="231"/>
      <c r="L301" s="233"/>
      <c r="M301" s="234"/>
      <c r="N301" s="235"/>
      <c r="O301" s="236"/>
      <c r="P301" s="237"/>
      <c r="Q301" s="238"/>
      <c r="R301" s="140"/>
      <c r="S301" s="318"/>
      <c r="T301" s="317"/>
    </row>
    <row r="302" spans="1:24" ht="27.95" customHeight="1">
      <c r="A302" s="720" t="s">
        <v>445</v>
      </c>
      <c r="B302" s="721"/>
      <c r="C302" s="721"/>
      <c r="D302" s="721"/>
      <c r="E302" s="721"/>
      <c r="F302" s="721"/>
      <c r="G302" s="721"/>
      <c r="H302" s="721"/>
      <c r="I302" s="721"/>
      <c r="J302" s="721"/>
      <c r="K302" s="721"/>
      <c r="L302" s="721"/>
      <c r="M302" s="721"/>
      <c r="N302" s="721"/>
    </row>
    <row r="303" spans="1:24" ht="24" customHeight="1">
      <c r="A303" s="8" t="s">
        <v>63</v>
      </c>
      <c r="B303" s="703" t="s">
        <v>12</v>
      </c>
      <c r="C303" s="703"/>
      <c r="D303" s="703" t="s">
        <v>64</v>
      </c>
      <c r="E303" s="703"/>
      <c r="F303" s="703" t="s">
        <v>57</v>
      </c>
      <c r="G303" s="703"/>
      <c r="H303" s="703" t="s">
        <v>58</v>
      </c>
      <c r="I303" s="703"/>
      <c r="J303" s="703" t="s">
        <v>59</v>
      </c>
      <c r="K303" s="703"/>
      <c r="L303" s="703" t="s">
        <v>60</v>
      </c>
      <c r="M303" s="703"/>
      <c r="N303" s="703" t="s">
        <v>65</v>
      </c>
      <c r="O303" s="703"/>
      <c r="P303" s="703" t="s">
        <v>50</v>
      </c>
      <c r="Q303" s="703"/>
      <c r="R303" s="150"/>
      <c r="S303" s="7"/>
      <c r="T303" s="2" t="s">
        <v>300</v>
      </c>
      <c r="U303" s="226"/>
      <c r="V303" s="3"/>
      <c r="W303" s="3"/>
      <c r="X303" s="3"/>
    </row>
    <row r="304" spans="1:24" ht="24" customHeight="1">
      <c r="A304" s="730" t="e">
        <f>INT(MID(交易人結構!C6,1,4)) - 1911 &amp; "年"</f>
        <v>#VALUE!</v>
      </c>
      <c r="B304" s="724" t="s">
        <v>53</v>
      </c>
      <c r="C304" s="724"/>
      <c r="D304" s="699" t="str">
        <f>INDEX(交易人結構!$H:$H,$T304,1)</f>
        <v/>
      </c>
      <c r="E304" s="699"/>
      <c r="F304" s="699" t="str">
        <f>INDEX(交易人結構!$C:$G,$T304,1)</f>
        <v/>
      </c>
      <c r="G304" s="699"/>
      <c r="H304" s="699" t="str">
        <f>INDEX(交易人結構!$C:$G,$T304,2)</f>
        <v/>
      </c>
      <c r="I304" s="699"/>
      <c r="J304" s="699" t="str">
        <f>INDEX(交易人結構!$C:$G,$T304,3)</f>
        <v/>
      </c>
      <c r="K304" s="699"/>
      <c r="L304" s="699" t="str">
        <f>INDEX(交易人結構!$C:$G,$T304,4)</f>
        <v/>
      </c>
      <c r="M304" s="699"/>
      <c r="N304" s="699" t="str">
        <f>INDEX(交易人結構!$C:$G,$T304,5)</f>
        <v/>
      </c>
      <c r="O304" s="699"/>
      <c r="P304" s="690" t="e">
        <f t="shared" ref="P304:P309" si="10">F304+H304+J304+L304+N304</f>
        <v>#VALUE!</v>
      </c>
      <c r="Q304" s="690"/>
      <c r="R304" s="102"/>
      <c r="S304" s="318" t="s">
        <v>306</v>
      </c>
      <c r="T304" s="7">
        <f>MATCH(S304,交易人結構!$B$443:$B$548,0)+ROW(交易人結構!$B$443:$B$548)-1</f>
        <v>444</v>
      </c>
      <c r="U304" s="226"/>
      <c r="V304" s="3"/>
      <c r="W304" s="3"/>
      <c r="X304" s="3"/>
    </row>
    <row r="305" spans="1:24" ht="24" customHeight="1">
      <c r="A305" s="724"/>
      <c r="B305" s="724" t="s">
        <v>54</v>
      </c>
      <c r="C305" s="724"/>
      <c r="D305" s="699" t="e">
        <f>INDEX(交易人結構!$H:$H,$T305,1)</f>
        <v>#VALUE!</v>
      </c>
      <c r="E305" s="699"/>
      <c r="F305" s="699" t="str">
        <f>INDEX(交易人結構!$C:$G,$T305,1)</f>
        <v/>
      </c>
      <c r="G305" s="699"/>
      <c r="H305" s="699" t="str">
        <f>INDEX(交易人結構!$C:$G,$T305,2)</f>
        <v/>
      </c>
      <c r="I305" s="699"/>
      <c r="J305" s="699" t="str">
        <f>INDEX(交易人結構!$C:$G,$T305,3)</f>
        <v/>
      </c>
      <c r="K305" s="699"/>
      <c r="L305" s="699" t="str">
        <f>INDEX(交易人結構!$C:$G,$T305,4)</f>
        <v/>
      </c>
      <c r="M305" s="699"/>
      <c r="N305" s="699" t="str">
        <f>INDEX(交易人結構!$C:$G,$T305,5)</f>
        <v/>
      </c>
      <c r="O305" s="699"/>
      <c r="P305" s="690" t="e">
        <f t="shared" si="10"/>
        <v>#VALUE!</v>
      </c>
      <c r="Q305" s="690"/>
      <c r="R305" s="102"/>
      <c r="S305" s="318" t="s">
        <v>307</v>
      </c>
      <c r="T305" s="7">
        <f>MATCH(S305,交易人結構!$B$443:$B$548,0)+ROW(交易人結構!$B$443:$B$548)-1</f>
        <v>445</v>
      </c>
      <c r="U305" s="226"/>
      <c r="V305" s="3"/>
      <c r="W305" s="3"/>
      <c r="X305" s="3"/>
    </row>
    <row r="306" spans="1:24" ht="24" customHeight="1">
      <c r="A306" s="271" t="e">
        <f>INT(MID(交易人結構!D5,1,4)) - 1911 &amp; "年"</f>
        <v>#VALUE!</v>
      </c>
      <c r="B306" s="724" t="s">
        <v>53</v>
      </c>
      <c r="C306" s="724"/>
      <c r="D306" s="699" t="str">
        <f>INDEX(交易人結構!$H:$H,$T306,1)</f>
        <v/>
      </c>
      <c r="E306" s="699"/>
      <c r="F306" s="699" t="str">
        <f>INDEX(交易人結構!$C:$G,$T306,1)</f>
        <v/>
      </c>
      <c r="G306" s="699"/>
      <c r="H306" s="699" t="str">
        <f>INDEX(交易人結構!$C:$G,$T306,2)</f>
        <v/>
      </c>
      <c r="I306" s="699"/>
      <c r="J306" s="699" t="str">
        <f>INDEX(交易人結構!$C:$G,$T306,3)</f>
        <v/>
      </c>
      <c r="K306" s="699"/>
      <c r="L306" s="699" t="str">
        <f>INDEX(交易人結構!$C:$G,$T306,4)</f>
        <v/>
      </c>
      <c r="M306" s="699"/>
      <c r="N306" s="699" t="str">
        <f>INDEX(交易人結構!$C:$G,$T306,5)</f>
        <v/>
      </c>
      <c r="O306" s="699"/>
      <c r="P306" s="690" t="e">
        <f t="shared" si="10"/>
        <v>#VALUE!</v>
      </c>
      <c r="Q306" s="690"/>
      <c r="R306" s="102"/>
      <c r="S306" s="318" t="s">
        <v>306</v>
      </c>
      <c r="T306" s="7">
        <f>MATCH(S306,交易人結構!$B$335:$B$440,0)+ROW(交易人結構!$B$335:$B$440)-1</f>
        <v>336</v>
      </c>
      <c r="U306" s="226"/>
      <c r="V306" s="3"/>
      <c r="W306" s="3"/>
      <c r="X306" s="3"/>
    </row>
    <row r="307" spans="1:24" ht="24" customHeight="1">
      <c r="A307" s="272" t="e">
        <f>"(截止"&amp;INT(MID(交易人結構!D5,5,2))  &amp; "月)"</f>
        <v>#VALUE!</v>
      </c>
      <c r="B307" s="724" t="s">
        <v>54</v>
      </c>
      <c r="C307" s="724"/>
      <c r="D307" s="699" t="e">
        <f>INDEX(交易人結構!$H:$H,$T307,1)</f>
        <v>#VALUE!</v>
      </c>
      <c r="E307" s="699"/>
      <c r="F307" s="699" t="str">
        <f>INDEX(交易人結構!$C:$G,$T307,1)</f>
        <v/>
      </c>
      <c r="G307" s="699"/>
      <c r="H307" s="699" t="str">
        <f>INDEX(交易人結構!$C:$G,$T307,2)</f>
        <v/>
      </c>
      <c r="I307" s="699"/>
      <c r="J307" s="699" t="str">
        <f>INDEX(交易人結構!$C:$G,$T307,3)</f>
        <v/>
      </c>
      <c r="K307" s="699"/>
      <c r="L307" s="699" t="str">
        <f>INDEX(交易人結構!$C:$G,$T307,4)</f>
        <v/>
      </c>
      <c r="M307" s="699"/>
      <c r="N307" s="699" t="str">
        <f>INDEX(交易人結構!$C:$G,$T307,5)</f>
        <v/>
      </c>
      <c r="O307" s="699"/>
      <c r="P307" s="690" t="e">
        <f t="shared" si="10"/>
        <v>#VALUE!</v>
      </c>
      <c r="Q307" s="690"/>
      <c r="R307" s="102"/>
      <c r="S307" s="318" t="s">
        <v>307</v>
      </c>
      <c r="T307" s="7">
        <f>MATCH(S307,交易人結構!$B$335:$B$440,0)+ROW(交易人結構!$B$335:$B$440)-1</f>
        <v>337</v>
      </c>
      <c r="U307" s="226"/>
      <c r="V307" s="3"/>
      <c r="W307" s="3"/>
      <c r="X307" s="3"/>
    </row>
    <row r="308" spans="1:24" ht="24" customHeight="1">
      <c r="A308" s="661" t="str">
        <f>"本週("&amp;D2&amp;")"</f>
        <v>本週(06/07~06/13)</v>
      </c>
      <c r="B308" s="728"/>
      <c r="C308" s="728"/>
      <c r="D308" s="728"/>
      <c r="E308" s="729"/>
      <c r="F308" s="699" t="str">
        <f>INDEX(交易人結構!$C:$G,$T308,1)</f>
        <v/>
      </c>
      <c r="G308" s="699"/>
      <c r="H308" s="699" t="str">
        <f>INDEX(交易人結構!$C:$G,$T308,2)</f>
        <v/>
      </c>
      <c r="I308" s="699"/>
      <c r="J308" s="699" t="str">
        <f>INDEX(交易人結構!$C:$G,$T308,3)</f>
        <v/>
      </c>
      <c r="K308" s="699"/>
      <c r="L308" s="699" t="str">
        <f>INDEX(交易人結構!$C:$G,$T308,4)</f>
        <v/>
      </c>
      <c r="M308" s="699"/>
      <c r="N308" s="699" t="str">
        <f>INDEX(交易人結構!$C:$G,$T308,5)</f>
        <v/>
      </c>
      <c r="O308" s="699"/>
      <c r="P308" s="702" t="e">
        <f t="shared" si="10"/>
        <v>#VALUE!</v>
      </c>
      <c r="Q308" s="702"/>
      <c r="R308" s="151"/>
      <c r="S308" s="318" t="s">
        <v>308</v>
      </c>
      <c r="T308" s="7">
        <f>MATCH(S308,交易人結構!$B$11:$B$116,0)+ROW(交易人結構!$B$11:$B$116)-1</f>
        <v>11</v>
      </c>
      <c r="U308" s="226"/>
      <c r="V308" s="3"/>
      <c r="W308" s="3"/>
      <c r="X308" s="3"/>
    </row>
    <row r="309" spans="1:24" ht="24" customHeight="1">
      <c r="A309" s="661" t="str">
        <f>"上週("&amp;D1&amp;")"</f>
        <v>上週(05/31~06/06)</v>
      </c>
      <c r="B309" s="728"/>
      <c r="C309" s="728"/>
      <c r="D309" s="728"/>
      <c r="E309" s="729"/>
      <c r="F309" s="699" t="str">
        <f>INDEX(交易人結構!$C:$G,$T309,1)</f>
        <v/>
      </c>
      <c r="G309" s="699"/>
      <c r="H309" s="699" t="str">
        <f>INDEX(交易人結構!$C:$G,$T309,2)</f>
        <v/>
      </c>
      <c r="I309" s="699"/>
      <c r="J309" s="699" t="str">
        <f>INDEX(交易人結構!$C:$G,$T309,3)</f>
        <v/>
      </c>
      <c r="K309" s="699"/>
      <c r="L309" s="699" t="str">
        <f>INDEX(交易人結構!$C:$G,$T309,4)</f>
        <v/>
      </c>
      <c r="M309" s="699"/>
      <c r="N309" s="699" t="str">
        <f>INDEX(交易人結構!$C:$G,$T309,5)</f>
        <v/>
      </c>
      <c r="O309" s="699"/>
      <c r="P309" s="690" t="e">
        <f t="shared" si="10"/>
        <v>#VALUE!</v>
      </c>
      <c r="Q309" s="690"/>
      <c r="R309" s="102"/>
      <c r="S309" s="318" t="s">
        <v>308</v>
      </c>
      <c r="T309" s="7">
        <f>MATCH(S309,交易人結構!$B$119:$B$224,0)+ROW(交易人結構!$B$119:$B$224)-1</f>
        <v>119</v>
      </c>
      <c r="U309" s="226"/>
      <c r="V309" s="3"/>
      <c r="W309" s="3"/>
      <c r="X309" s="3"/>
    </row>
    <row r="310" spans="1:24" ht="16.5">
      <c r="A310" s="700" t="e">
        <f>"註1："&amp;IF(MID(C2,6,2)="01",INT(MID(A306,1,3)),INT(MID(交易人結構!C6,1,4))-1911)&amp;"年全年交易人結構：自然人占"&amp;TEXT(INDEX(交易人結構!1:548,T310,3),IF(MOD(INDEX(交易人結構!1:548,T310,3),1)=0,"#0","#0.#"))&amp;"%、造市者占"&amp;TEXT(INDEX(交易人結構!1:548,T310,4),IF(MOD(INDEX(交易人結構!1:548,T310,4),1)=0,"#0","#0.#"))&amp;"%、外資占"&amp;TEXT(INDEX(交易人結構!1:548,T310,5),IF(MOD(INDEX(交易人結構!1:548,T310,5),1)=0,"#0","#0.#"))&amp;"%、自營商占"&amp;TEXT(INDEX(交易人結構!1:548,T310,6),IF(MOD(INDEX(交易人結構!1:548,T310,6),1)=0,"#0","#0.#"))&amp;"%、其他法人占"&amp;TEXT(INDEX(交易人結構!1:548,T310,7),IF(MOD(INDEX(交易人結構!1:548,T310,7),1)=0,"#0","#0.#"))&amp;"%"</f>
        <v>#VALUE!</v>
      </c>
      <c r="B310" s="700"/>
      <c r="C310" s="700"/>
      <c r="D310" s="700"/>
      <c r="E310" s="700"/>
      <c r="F310" s="700"/>
      <c r="G310" s="700"/>
      <c r="H310" s="700"/>
      <c r="I310" s="700"/>
      <c r="J310" s="700"/>
      <c r="K310" s="700"/>
      <c r="L310" s="700"/>
      <c r="M310" s="700"/>
      <c r="N310" s="700"/>
      <c r="O310" s="700"/>
      <c r="P310" s="700"/>
      <c r="Q310" s="700"/>
      <c r="R310" s="152"/>
      <c r="S310" s="318" t="s">
        <v>308</v>
      </c>
      <c r="T310" s="7">
        <f>IF(MID(C2,6,2)="01",MATCH(S310,交易人結構!$B$335:$B$440,0)+ROW(交易人結構!$B$335:$B$440)-1,MATCH(S310,交易人結構!$B$443:$B$548,0)+ROW(交易人結構!$B$443:$B$548)-1)</f>
        <v>443</v>
      </c>
    </row>
    <row r="311" spans="1:24" ht="16.5">
      <c r="A311" s="701" t="e">
        <f>"註2："&amp;INT(MID(IF(MID(B2,1,4) &lt;&gt; MID(C2,1,4),交易人結構!D5,交易人結構!D4),1,4))-1911&amp;"年迄今交易人結構：自然人占"&amp;TEXT(INDEX(交易人結構!1:548,T311,3),IF(MOD(INDEX(交易人結構!1:548,T311,3),1)=0,"#0","#0.#"))&amp;"%、造市者占"&amp;TEXT(INDEX(交易人結構!1:548,T311,4),IF(MOD(INDEX(交易人結構!1:548,T311,4),1)=0,"#0","#0.#"))&amp;"%、外資占"&amp;TEXT(INDEX(交易人結構!1:548,T311,5),IF(MOD(INDEX(交易人結構!1:548,T311,5),1)=0,"#0","#0.#"))&amp;"%、自營商占"&amp;TEXT(INDEX(交易人結構!1:548,T311,6),IF(MOD(INDEX(交易人結構!1:548,T311,6),1)=0,"#0","#0.#"))&amp;"%、其他法人占"&amp;TEXT(INDEX(交易人結構!1:548,T311,7),IF(MOD(INDEX(交易人結構!1:548,T311,7),1)=0,"#0","#0.#"))&amp;"%"</f>
        <v>#VALUE!</v>
      </c>
      <c r="B311" s="701"/>
      <c r="C311" s="701"/>
      <c r="D311" s="701"/>
      <c r="E311" s="701"/>
      <c r="F311" s="701"/>
      <c r="G311" s="701"/>
      <c r="H311" s="701"/>
      <c r="I311" s="701"/>
      <c r="J311" s="701"/>
      <c r="K311" s="701"/>
      <c r="L311" s="701"/>
      <c r="M311" s="701"/>
      <c r="N311" s="701"/>
      <c r="O311" s="701"/>
      <c r="P311" s="701"/>
      <c r="Q311" s="701"/>
      <c r="R311" s="24"/>
      <c r="S311" s="318" t="s">
        <v>308</v>
      </c>
      <c r="T311" s="7">
        <f>IF(MID(B2,1,4) &lt;&gt; MID(C2,1,4),MATCH(S311,交易人結構!$B$335:$B$340,0)+ROW(交易人結構!$B$335:$B$440)-1,MATCH(S311,交易人結構!$B$217:$B$322,0)+ROW(交易人結構!$B$217:$B$322)-1)</f>
        <v>227</v>
      </c>
    </row>
    <row r="312" spans="1:24" ht="24" customHeight="1">
      <c r="A312" s="228"/>
      <c r="B312" s="229"/>
      <c r="C312" s="229"/>
      <c r="D312" s="229"/>
      <c r="E312" s="229"/>
      <c r="F312" s="229"/>
      <c r="G312" s="102"/>
      <c r="H312" s="230"/>
      <c r="I312" s="231"/>
      <c r="J312" s="232"/>
      <c r="K312" s="231"/>
      <c r="L312" s="233"/>
      <c r="M312" s="234"/>
      <c r="N312" s="235"/>
      <c r="O312" s="236"/>
      <c r="P312" s="237"/>
      <c r="Q312" s="238"/>
      <c r="R312" s="140"/>
      <c r="S312" s="318"/>
      <c r="T312" s="317"/>
    </row>
    <row r="313" spans="1:24" ht="24" customHeight="1">
      <c r="A313" s="273" t="s">
        <v>446</v>
      </c>
      <c r="B313" s="229"/>
      <c r="C313" s="229"/>
      <c r="D313" s="229"/>
      <c r="E313" s="229"/>
      <c r="F313" s="229"/>
      <c r="G313" s="102"/>
      <c r="H313" s="230"/>
      <c r="I313" s="231"/>
      <c r="J313" s="232"/>
      <c r="K313" s="231"/>
      <c r="L313" s="233"/>
      <c r="M313" s="234"/>
      <c r="N313" s="235"/>
      <c r="O313" s="236"/>
      <c r="P313" s="237"/>
      <c r="Q313" s="238"/>
      <c r="R313" s="140"/>
      <c r="S313" s="318"/>
      <c r="T313" s="317"/>
    </row>
    <row r="314" spans="1:24" ht="24" customHeight="1">
      <c r="A314" s="279"/>
      <c r="B314" s="792" t="s">
        <v>19</v>
      </c>
      <c r="C314" s="621"/>
      <c r="D314" s="792" t="s">
        <v>53</v>
      </c>
      <c r="E314" s="620"/>
      <c r="F314" s="621"/>
      <c r="G314" s="792" t="s">
        <v>54</v>
      </c>
      <c r="H314" s="620"/>
      <c r="I314" s="621"/>
      <c r="J314" s="792" t="s">
        <v>250</v>
      </c>
      <c r="K314" s="620"/>
      <c r="L314" s="621"/>
      <c r="M314" s="234"/>
      <c r="N314" s="235"/>
      <c r="O314" s="236"/>
      <c r="P314" s="237"/>
      <c r="Q314" s="238"/>
      <c r="R314" s="140"/>
      <c r="S314" s="318"/>
      <c r="T314" s="317"/>
    </row>
    <row r="315" spans="1:24" ht="19.5" customHeight="1">
      <c r="A315" s="790" t="s">
        <v>247</v>
      </c>
      <c r="B315" s="280" t="s">
        <v>152</v>
      </c>
      <c r="C315" s="280" t="s">
        <v>153</v>
      </c>
      <c r="D315" s="280" t="s">
        <v>248</v>
      </c>
      <c r="E315" s="280" t="s">
        <v>7</v>
      </c>
      <c r="F315" s="280" t="s">
        <v>249</v>
      </c>
      <c r="G315" s="280" t="s">
        <v>248</v>
      </c>
      <c r="H315" s="280" t="s">
        <v>7</v>
      </c>
      <c r="I315" s="280" t="s">
        <v>249</v>
      </c>
      <c r="J315" s="280" t="s">
        <v>248</v>
      </c>
      <c r="K315" s="280" t="s">
        <v>7</v>
      </c>
      <c r="L315" s="280" t="s">
        <v>249</v>
      </c>
      <c r="M315" s="236"/>
      <c r="N315" s="237"/>
      <c r="O315" s="238"/>
      <c r="P315" s="140"/>
      <c r="Q315" s="277"/>
      <c r="R315" s="225"/>
      <c r="T315" s="655" t="s">
        <v>314</v>
      </c>
      <c r="U315" s="615" t="s">
        <v>315</v>
      </c>
      <c r="V315" s="794" t="s">
        <v>397</v>
      </c>
    </row>
    <row r="316" spans="1:24" ht="17.25" customHeight="1">
      <c r="A316" s="791"/>
      <c r="B316" s="281" t="s">
        <v>252</v>
      </c>
      <c r="C316" s="282" t="s">
        <v>154</v>
      </c>
      <c r="D316" s="282" t="s">
        <v>7</v>
      </c>
      <c r="E316" s="283" t="s">
        <v>253</v>
      </c>
      <c r="F316" s="282" t="s">
        <v>254</v>
      </c>
      <c r="G316" s="282" t="s">
        <v>7</v>
      </c>
      <c r="H316" s="283" t="s">
        <v>253</v>
      </c>
      <c r="I316" s="282" t="s">
        <v>254</v>
      </c>
      <c r="J316" s="282" t="s">
        <v>7</v>
      </c>
      <c r="K316" s="283" t="s">
        <v>253</v>
      </c>
      <c r="L316" s="282" t="s">
        <v>254</v>
      </c>
      <c r="M316" s="236"/>
      <c r="N316" s="237"/>
      <c r="O316" s="238"/>
      <c r="P316" s="140"/>
      <c r="Q316" s="277"/>
      <c r="R316" s="225"/>
      <c r="T316" s="656"/>
      <c r="U316" s="616"/>
      <c r="V316" s="656"/>
    </row>
    <row r="317" spans="1:24" ht="17.25" customHeight="1">
      <c r="A317" s="504" t="str">
        <f>每月日均量!C7</f>
        <v>01</v>
      </c>
      <c r="B317" s="309" t="e">
        <f>INDEX('每月波動及振幅(期貨)'!$C:$AB,$U$317,1)</f>
        <v>#N/A</v>
      </c>
      <c r="C317" s="309" t="e">
        <f>INDEX('每月波動及振幅(期貨)'!$C:$AB,$U$317,2)</f>
        <v>#N/A</v>
      </c>
      <c r="D317" s="505">
        <f>INDEX(每月日均量!C:O,$V$317,1)</f>
        <v>0</v>
      </c>
      <c r="E317" s="506" t="str">
        <f>INDEX(每月日均量!C:O,$T$317,1)</f>
        <v/>
      </c>
      <c r="F317" s="507" t="str">
        <f t="shared" ref="F317:F325" si="11">IF(E317&lt;&gt;"",ROUND(E317/D317*100,1),"")</f>
        <v/>
      </c>
      <c r="G317" s="505">
        <f>INDEX(每月日均量!F:R,$V$318,1)</f>
        <v>0</v>
      </c>
      <c r="H317" s="506" t="str">
        <f>INDEX(每月日均量!C:O,$T$318,1)</f>
        <v/>
      </c>
      <c r="I317" s="507" t="str">
        <f>IF(H317&lt;&gt;"", ROUND(H317/G317 * 100,1), "")</f>
        <v/>
      </c>
      <c r="J317" s="508">
        <f>D317+G317</f>
        <v>0</v>
      </c>
      <c r="K317" s="509" t="str">
        <f>INDEX(每月日均量!C:O,$T$319,1)</f>
        <v/>
      </c>
      <c r="L317" s="507" t="str">
        <f>IF(K317&lt;&gt;"", ROUND(K317/J317 * 100,1), "")</f>
        <v/>
      </c>
      <c r="M317" s="236"/>
      <c r="N317" s="237"/>
      <c r="O317" s="238"/>
      <c r="P317" s="140"/>
      <c r="Q317" s="277"/>
      <c r="R317" s="225"/>
      <c r="S317" s="318" t="s">
        <v>306</v>
      </c>
      <c r="T317" s="319">
        <v>10</v>
      </c>
      <c r="U317" s="226" t="e">
        <f>MATCH("TXF", '每月波動及振幅(期貨)'!B7:B106,0) +ROW('每月波動及振幅(期貨)'!B7:B106)-1</f>
        <v>#N/A</v>
      </c>
      <c r="V317" s="319">
        <v>5</v>
      </c>
    </row>
    <row r="318" spans="1:24" ht="17.25" customHeight="1">
      <c r="A318" s="504" t="str">
        <f>每月日均量!D7</f>
        <v>02</v>
      </c>
      <c r="B318" s="309" t="e">
        <f>INDEX('每月波動及振幅(期貨)'!$C:$AB,$U$317,3)</f>
        <v>#N/A</v>
      </c>
      <c r="C318" s="309" t="e">
        <f>INDEX('每月波動及振幅(期貨)'!$C:$AB,$U$317,4)</f>
        <v>#N/A</v>
      </c>
      <c r="D318" s="505">
        <f>INDEX(每月日均量!C:O,$V$317,2)</f>
        <v>0</v>
      </c>
      <c r="E318" s="506" t="str">
        <f>INDEX(每月日均量!C:O,$T$317,2)</f>
        <v/>
      </c>
      <c r="F318" s="507" t="str">
        <f t="shared" si="11"/>
        <v/>
      </c>
      <c r="G318" s="505">
        <f>INDEX(每月日均量!C:O,$V$318,2)</f>
        <v>0</v>
      </c>
      <c r="H318" s="506" t="str">
        <f>INDEX(每月日均量!C:O,$T$318,2)</f>
        <v/>
      </c>
      <c r="I318" s="507" t="str">
        <f t="shared" ref="I318:I329" si="12">IF(H318&lt;&gt;"", ROUND(H318/G318 * 100,1), "")</f>
        <v/>
      </c>
      <c r="J318" s="508">
        <f t="shared" ref="J318:J329" si="13">D318+G318</f>
        <v>0</v>
      </c>
      <c r="K318" s="509" t="str">
        <f>INDEX(每月日均量!C:O,$T$319,2)</f>
        <v/>
      </c>
      <c r="L318" s="507" t="str">
        <f t="shared" ref="L318:L329" si="14">IF(K318&lt;&gt;"", ROUND(K318/J318 * 100,1), "")</f>
        <v/>
      </c>
      <c r="M318" s="236"/>
      <c r="N318" s="237"/>
      <c r="O318" s="238"/>
      <c r="P318" s="140"/>
      <c r="Q318" s="277"/>
      <c r="R318" s="225"/>
      <c r="S318" s="318" t="s">
        <v>307</v>
      </c>
      <c r="T318" s="319">
        <v>11</v>
      </c>
      <c r="U318" s="34"/>
      <c r="V318" s="319">
        <v>6</v>
      </c>
    </row>
    <row r="319" spans="1:24" ht="17.25" customHeight="1">
      <c r="A319" s="504" t="str">
        <f>每月日均量!E7</f>
        <v>03</v>
      </c>
      <c r="B319" s="309" t="e">
        <f>INDEX('每月波動及振幅(期貨)'!$C:$AB,$U$317,5)</f>
        <v>#N/A</v>
      </c>
      <c r="C319" s="309" t="e">
        <f>INDEX('每月波動及振幅(期貨)'!$C:$AB,$U$317,6)</f>
        <v>#N/A</v>
      </c>
      <c r="D319" s="505">
        <f>INDEX(每月日均量!C:O,$V$317,3)</f>
        <v>0</v>
      </c>
      <c r="E319" s="506" t="str">
        <f>INDEX(每月日均量!C:O,$T$317,3)</f>
        <v/>
      </c>
      <c r="F319" s="507" t="str">
        <f t="shared" si="11"/>
        <v/>
      </c>
      <c r="G319" s="505">
        <f>INDEX(每月日均量!C:O,$V$318,3)</f>
        <v>0</v>
      </c>
      <c r="H319" s="506" t="str">
        <f>INDEX(每月日均量!C:O,$T$318,3)</f>
        <v/>
      </c>
      <c r="I319" s="507" t="str">
        <f t="shared" si="12"/>
        <v/>
      </c>
      <c r="J319" s="508">
        <f t="shared" si="13"/>
        <v>0</v>
      </c>
      <c r="K319" s="509" t="str">
        <f>INDEX(每月日均量!C:O,$T$319,3)</f>
        <v/>
      </c>
      <c r="L319" s="507" t="str">
        <f t="shared" si="14"/>
        <v/>
      </c>
      <c r="M319" s="236"/>
      <c r="N319" s="237"/>
      <c r="O319" s="238"/>
      <c r="P319" s="140"/>
      <c r="Q319" s="277"/>
      <c r="R319" s="225"/>
      <c r="S319" s="318" t="s">
        <v>308</v>
      </c>
      <c r="T319" s="319">
        <f>MATCH(S319, 每月日均量!B7:B110,0) +ROW(每月日均量!B7:B110)-1</f>
        <v>9</v>
      </c>
      <c r="U319" s="34"/>
    </row>
    <row r="320" spans="1:24" ht="17.25" customHeight="1">
      <c r="A320" s="504" t="str">
        <f>每月日均量!F7</f>
        <v>04</v>
      </c>
      <c r="B320" s="309" t="e">
        <f>INDEX('每月波動及振幅(期貨)'!$C:$AB,$U$317,7)</f>
        <v>#N/A</v>
      </c>
      <c r="C320" s="309" t="e">
        <f>INDEX('每月波動及振幅(期貨)'!$C:$AB,$U$317,8)</f>
        <v>#N/A</v>
      </c>
      <c r="D320" s="505">
        <f>INDEX(每月日均量!C:O,$V$317,4)</f>
        <v>0</v>
      </c>
      <c r="E320" s="506" t="str">
        <f>INDEX(每月日均量!C:O,$T$317,4)</f>
        <v/>
      </c>
      <c r="F320" s="507" t="str">
        <f t="shared" si="11"/>
        <v/>
      </c>
      <c r="G320" s="505">
        <f>INDEX(每月日均量!C:O,$V$318,4)</f>
        <v>0</v>
      </c>
      <c r="H320" s="506" t="str">
        <f>INDEX(每月日均量!C:O,$T$318,4)</f>
        <v/>
      </c>
      <c r="I320" s="507" t="str">
        <f t="shared" si="12"/>
        <v/>
      </c>
      <c r="J320" s="508">
        <f t="shared" si="13"/>
        <v>0</v>
      </c>
      <c r="K320" s="509" t="str">
        <f>INDEX(每月日均量!C:O,$T$319,4)</f>
        <v/>
      </c>
      <c r="L320" s="507" t="str">
        <f t="shared" si="14"/>
        <v/>
      </c>
      <c r="M320" s="236"/>
      <c r="N320" s="237"/>
      <c r="O320" s="238"/>
      <c r="P320" s="140"/>
      <c r="Q320" s="277"/>
      <c r="R320" s="225"/>
      <c r="U320" s="34"/>
    </row>
    <row r="321" spans="1:21" ht="17.25" customHeight="1">
      <c r="A321" s="504" t="str">
        <f>每月日均量!G7</f>
        <v>05</v>
      </c>
      <c r="B321" s="309" t="e">
        <f>INDEX('每月波動及振幅(期貨)'!$C:$AB,$U$317,9)</f>
        <v>#N/A</v>
      </c>
      <c r="C321" s="309" t="e">
        <f>INDEX('每月波動及振幅(期貨)'!$C:$AB,$U$317,10)</f>
        <v>#N/A</v>
      </c>
      <c r="D321" s="505">
        <f>INDEX(每月日均量!C:O,$V$317,5)</f>
        <v>0</v>
      </c>
      <c r="E321" s="506" t="str">
        <f>INDEX(每月日均量!C:O,$T$317,5)</f>
        <v/>
      </c>
      <c r="F321" s="507" t="str">
        <f t="shared" si="11"/>
        <v/>
      </c>
      <c r="G321" s="505">
        <f>INDEX(每月日均量!C:O,$V$318,5)</f>
        <v>0</v>
      </c>
      <c r="H321" s="506" t="str">
        <f>INDEX(每月日均量!C:O,$T$318,5)</f>
        <v/>
      </c>
      <c r="I321" s="507" t="str">
        <f t="shared" si="12"/>
        <v/>
      </c>
      <c r="J321" s="508">
        <f t="shared" si="13"/>
        <v>0</v>
      </c>
      <c r="K321" s="509" t="str">
        <f>INDEX(每月日均量!C:O,$T$319,5)</f>
        <v/>
      </c>
      <c r="L321" s="507" t="str">
        <f t="shared" si="14"/>
        <v/>
      </c>
      <c r="M321" s="236"/>
      <c r="N321" s="237"/>
      <c r="O321" s="238"/>
      <c r="P321" s="140"/>
      <c r="Q321" s="277"/>
      <c r="R321" s="225"/>
      <c r="U321" s="34"/>
    </row>
    <row r="322" spans="1:21" ht="17.25" customHeight="1">
      <c r="A322" s="504" t="str">
        <f>每月日均量!H7</f>
        <v>06</v>
      </c>
      <c r="B322" s="309" t="e">
        <f>INDEX('每月波動及振幅(期貨)'!$C:$AB,$U$317,11)</f>
        <v>#N/A</v>
      </c>
      <c r="C322" s="309" t="e">
        <f>INDEX('每月波動及振幅(期貨)'!$C:$AB,$U$317,12)</f>
        <v>#N/A</v>
      </c>
      <c r="D322" s="505">
        <f>INDEX(每月日均量!C:O,$V$317,6)</f>
        <v>0</v>
      </c>
      <c r="E322" s="506" t="str">
        <f>INDEX(每月日均量!C:O,$T$317,6)</f>
        <v/>
      </c>
      <c r="F322" s="507" t="str">
        <f t="shared" si="11"/>
        <v/>
      </c>
      <c r="G322" s="505">
        <f>INDEX(每月日均量!C:O,$V$318,6)</f>
        <v>0</v>
      </c>
      <c r="H322" s="506" t="str">
        <f>INDEX(每月日均量!C:O,$T$318,6)</f>
        <v/>
      </c>
      <c r="I322" s="507" t="str">
        <f t="shared" si="12"/>
        <v/>
      </c>
      <c r="J322" s="508">
        <f t="shared" si="13"/>
        <v>0</v>
      </c>
      <c r="K322" s="509" t="str">
        <f>INDEX(每月日均量!C:O,$T$319,6)</f>
        <v/>
      </c>
      <c r="L322" s="507" t="str">
        <f t="shared" si="14"/>
        <v/>
      </c>
      <c r="M322" s="236"/>
      <c r="N322" s="237"/>
      <c r="O322" s="238"/>
      <c r="P322" s="140"/>
      <c r="Q322" s="277"/>
      <c r="R322" s="225"/>
      <c r="U322" s="34"/>
    </row>
    <row r="323" spans="1:21" ht="17.25" customHeight="1">
      <c r="A323" s="504" t="str">
        <f>每月日均量!I7</f>
        <v>07</v>
      </c>
      <c r="B323" s="309" t="e">
        <f>INDEX('每月波動及振幅(期貨)'!$C:$AB,$U$317,13)</f>
        <v>#N/A</v>
      </c>
      <c r="C323" s="309" t="e">
        <f>INDEX('每月波動及振幅(期貨)'!$C:$AB,$U$317,14)</f>
        <v>#N/A</v>
      </c>
      <c r="D323" s="505">
        <f>INDEX(每月日均量!C:O,$V$317,7)</f>
        <v>0</v>
      </c>
      <c r="E323" s="506" t="str">
        <f>INDEX(每月日均量!C:O,$T$317,7)</f>
        <v/>
      </c>
      <c r="F323" s="507" t="str">
        <f t="shared" si="11"/>
        <v/>
      </c>
      <c r="G323" s="505">
        <f>INDEX(每月日均量!C:O,$V$318,7)</f>
        <v>0</v>
      </c>
      <c r="H323" s="506" t="str">
        <f>INDEX(每月日均量!C:O,$T$318,7)</f>
        <v/>
      </c>
      <c r="I323" s="507" t="str">
        <f t="shared" si="12"/>
        <v/>
      </c>
      <c r="J323" s="508">
        <f t="shared" si="13"/>
        <v>0</v>
      </c>
      <c r="K323" s="509" t="str">
        <f>INDEX(每月日均量!C:O,$T$319,7)</f>
        <v/>
      </c>
      <c r="L323" s="507" t="str">
        <f t="shared" si="14"/>
        <v/>
      </c>
      <c r="M323" s="236"/>
      <c r="N323" s="237"/>
      <c r="O323" s="238"/>
      <c r="P323" s="140"/>
      <c r="Q323" s="277"/>
      <c r="R323" s="225"/>
      <c r="U323" s="34"/>
    </row>
    <row r="324" spans="1:21" ht="17.25" customHeight="1">
      <c r="A324" s="504" t="str">
        <f>每月日均量!J7</f>
        <v>08</v>
      </c>
      <c r="B324" s="309" t="e">
        <f>INDEX('每月波動及振幅(期貨)'!$C:$AB,$U$317,15)</f>
        <v>#N/A</v>
      </c>
      <c r="C324" s="309" t="e">
        <f>INDEX('每月波動及振幅(期貨)'!$C:$AB,$U$317,16)</f>
        <v>#N/A</v>
      </c>
      <c r="D324" s="505">
        <f>INDEX(每月日均量!C:O,$V$317,8)</f>
        <v>0</v>
      </c>
      <c r="E324" s="506" t="str">
        <f>INDEX(每月日均量!C:O,$T$317,8)</f>
        <v/>
      </c>
      <c r="F324" s="507" t="str">
        <f t="shared" si="11"/>
        <v/>
      </c>
      <c r="G324" s="505">
        <f>INDEX(每月日均量!C:O,$V$318,8)</f>
        <v>0</v>
      </c>
      <c r="H324" s="506" t="str">
        <f>INDEX(每月日均量!C:O,$T$318,8)</f>
        <v/>
      </c>
      <c r="I324" s="507" t="str">
        <f t="shared" si="12"/>
        <v/>
      </c>
      <c r="J324" s="508">
        <f t="shared" si="13"/>
        <v>0</v>
      </c>
      <c r="K324" s="509" t="str">
        <f>INDEX(每月日均量!C:O,$T$319,8)</f>
        <v/>
      </c>
      <c r="L324" s="507" t="str">
        <f t="shared" si="14"/>
        <v/>
      </c>
      <c r="M324" s="236"/>
      <c r="N324" s="237"/>
      <c r="O324" s="238"/>
      <c r="P324" s="140"/>
      <c r="Q324" s="277"/>
      <c r="R324" s="225"/>
      <c r="U324" s="34"/>
    </row>
    <row r="325" spans="1:21" ht="17.25" customHeight="1">
      <c r="A325" s="504" t="str">
        <f>每月日均量!K7</f>
        <v>09</v>
      </c>
      <c r="B325" s="309" t="e">
        <f>INDEX('每月波動及振幅(期貨)'!$C:$AB,$U$317,17)</f>
        <v>#N/A</v>
      </c>
      <c r="C325" s="309" t="e">
        <f>INDEX('每月波動及振幅(期貨)'!$C:$AB,$U$317,18)</f>
        <v>#N/A</v>
      </c>
      <c r="D325" s="505">
        <f>INDEX(每月日均量!C:O,$V$317,9)</f>
        <v>0</v>
      </c>
      <c r="E325" s="506" t="str">
        <f>INDEX(每月日均量!C:O,$T$317,9)</f>
        <v/>
      </c>
      <c r="F325" s="507" t="str">
        <f t="shared" si="11"/>
        <v/>
      </c>
      <c r="G325" s="505">
        <f>INDEX(每月日均量!C:O,$V$318,9)</f>
        <v>0</v>
      </c>
      <c r="H325" s="506" t="str">
        <f>INDEX(每月日均量!C:O,$T$318,9)</f>
        <v/>
      </c>
      <c r="I325" s="507" t="str">
        <f t="shared" si="12"/>
        <v/>
      </c>
      <c r="J325" s="508">
        <f t="shared" si="13"/>
        <v>0</v>
      </c>
      <c r="K325" s="509" t="str">
        <f>INDEX(每月日均量!C:O,$T$319,9)</f>
        <v/>
      </c>
      <c r="L325" s="507" t="str">
        <f t="shared" si="14"/>
        <v/>
      </c>
      <c r="M325" s="236"/>
      <c r="N325" s="237"/>
      <c r="O325" s="238"/>
      <c r="P325" s="140"/>
      <c r="Q325" s="277"/>
      <c r="R325" s="225"/>
      <c r="U325" s="34"/>
    </row>
    <row r="326" spans="1:21" ht="17.25" customHeight="1">
      <c r="A326" s="504" t="str">
        <f>每月日均量!L7</f>
        <v>10</v>
      </c>
      <c r="B326" s="309" t="e">
        <f>INDEX('每月波動及振幅(期貨)'!$C:$AB,$U$317,19)</f>
        <v>#N/A</v>
      </c>
      <c r="C326" s="309" t="e">
        <f>INDEX('每月波動及振幅(期貨)'!$C:$AB,$U$317,20)</f>
        <v>#N/A</v>
      </c>
      <c r="D326" s="505">
        <f>INDEX(每月日均量!C:O,$V$317,10)</f>
        <v>0</v>
      </c>
      <c r="E326" s="506" t="str">
        <f>INDEX(每月日均量!C:O,$T$317,10)</f>
        <v/>
      </c>
      <c r="F326" s="507" t="str">
        <f>IF(E326&lt;&gt;"",ROUND(E326/D326*100,1),"")</f>
        <v/>
      </c>
      <c r="G326" s="505">
        <f>INDEX(每月日均量!C:O,$V$318,10)</f>
        <v>0</v>
      </c>
      <c r="H326" s="506" t="str">
        <f>INDEX(每月日均量!C:O,$T$318,10)</f>
        <v/>
      </c>
      <c r="I326" s="507" t="str">
        <f t="shared" si="12"/>
        <v/>
      </c>
      <c r="J326" s="508">
        <f t="shared" si="13"/>
        <v>0</v>
      </c>
      <c r="K326" s="509" t="str">
        <f>INDEX(每月日均量!C:O,$T$319,10)</f>
        <v/>
      </c>
      <c r="L326" s="507" t="str">
        <f t="shared" si="14"/>
        <v/>
      </c>
      <c r="M326" s="236"/>
      <c r="N326" s="237"/>
      <c r="O326" s="238"/>
      <c r="P326" s="140"/>
      <c r="Q326" s="277"/>
      <c r="R326" s="225"/>
      <c r="U326" s="34"/>
    </row>
    <row r="327" spans="1:21" ht="17.25" customHeight="1">
      <c r="A327" s="504" t="str">
        <f>每月日均量!M7</f>
        <v>11</v>
      </c>
      <c r="B327" s="309" t="e">
        <f>INDEX('每月波動及振幅(期貨)'!$C:$AB,$U$317,21)</f>
        <v>#N/A</v>
      </c>
      <c r="C327" s="309" t="e">
        <f>INDEX('每月波動及振幅(期貨)'!$C:$AB,$U$317,22)</f>
        <v>#N/A</v>
      </c>
      <c r="D327" s="505">
        <f>INDEX(每月日均量!C:O,$V$317,11)</f>
        <v>0</v>
      </c>
      <c r="E327" s="506" t="str">
        <f>INDEX(每月日均量!C:O,$T$317,11)</f>
        <v/>
      </c>
      <c r="F327" s="507" t="str">
        <f>IF(E327&lt;&gt;"",ROUND(E327/D327*100,1),"")</f>
        <v/>
      </c>
      <c r="G327" s="505">
        <f>INDEX(每月日均量!C:O,$V$318,11)</f>
        <v>0</v>
      </c>
      <c r="H327" s="506" t="str">
        <f>INDEX(每月日均量!C:O,$T$318,11)</f>
        <v/>
      </c>
      <c r="I327" s="507" t="str">
        <f t="shared" si="12"/>
        <v/>
      </c>
      <c r="J327" s="508">
        <f t="shared" si="13"/>
        <v>0</v>
      </c>
      <c r="K327" s="509" t="str">
        <f>INDEX(每月日均量!C:O,$T$319,11)</f>
        <v/>
      </c>
      <c r="L327" s="507" t="str">
        <f t="shared" si="14"/>
        <v/>
      </c>
      <c r="M327" s="236"/>
      <c r="N327" s="237"/>
      <c r="O327" s="238"/>
      <c r="P327" s="140"/>
      <c r="Q327" s="277"/>
      <c r="R327" s="225"/>
      <c r="U327" s="34"/>
    </row>
    <row r="328" spans="1:21" ht="17.25" customHeight="1">
      <c r="A328" s="504" t="str">
        <f>每月日均量!N7</f>
        <v>12</v>
      </c>
      <c r="B328" s="309" t="e">
        <f>INDEX('每月波動及振幅(期貨)'!$C:$AB,$U$317,23)</f>
        <v>#N/A</v>
      </c>
      <c r="C328" s="309" t="e">
        <f>INDEX('每月波動及振幅(期貨)'!$C:$AB,$U$317,24)</f>
        <v>#N/A</v>
      </c>
      <c r="D328" s="505">
        <f>INDEX(每月日均量!C:O,$V$317,12)</f>
        <v>0</v>
      </c>
      <c r="E328" s="506" t="str">
        <f>INDEX(每月日均量!C:O,$T$317,12)</f>
        <v/>
      </c>
      <c r="F328" s="507" t="str">
        <f>IF(E328&lt;&gt;"",ROUND(E328/D328*100,1),"")</f>
        <v/>
      </c>
      <c r="G328" s="505">
        <f>INDEX(每月日均量!C:O,$V$318,12)</f>
        <v>0</v>
      </c>
      <c r="H328" s="506" t="str">
        <f>INDEX(每月日均量!C:O,$T$318,12)</f>
        <v/>
      </c>
      <c r="I328" s="507" t="str">
        <f t="shared" si="12"/>
        <v/>
      </c>
      <c r="J328" s="508">
        <f t="shared" si="13"/>
        <v>0</v>
      </c>
      <c r="K328" s="509" t="str">
        <f>INDEX(每月日均量!C:O,$T$319,12)</f>
        <v/>
      </c>
      <c r="L328" s="507" t="str">
        <f t="shared" si="14"/>
        <v/>
      </c>
      <c r="M328" s="236"/>
      <c r="N328" s="237"/>
      <c r="O328" s="238"/>
      <c r="P328" s="140"/>
      <c r="Q328" s="277"/>
      <c r="R328" s="225"/>
      <c r="U328" s="34"/>
    </row>
    <row r="329" spans="1:21" ht="17.25" customHeight="1">
      <c r="A329" s="510" t="str">
        <f>每月日均量!O7</f>
        <v>全部月份</v>
      </c>
      <c r="B329" s="309" t="e">
        <f>INDEX('每月波動及振幅(期貨)'!$C:$AB,$U$317,25)</f>
        <v>#N/A</v>
      </c>
      <c r="C329" s="309" t="e">
        <f>INDEX('每月波動及振幅(期貨)'!$C:$AB,$U$317,26)</f>
        <v>#N/A</v>
      </c>
      <c r="D329" s="505">
        <f>INDEX(每月日均量!C:O,$V$317,13)</f>
        <v>0</v>
      </c>
      <c r="E329" s="506" t="str">
        <f>INDEX(每月日均量!C:O,$T$317,13)</f>
        <v/>
      </c>
      <c r="F329" s="507" t="str">
        <f>IF(E329&lt;&gt;"",ROUND(E329/D329*100,1),"")</f>
        <v/>
      </c>
      <c r="G329" s="505">
        <f>INDEX(每月日均量!C:O,$V$318,13)</f>
        <v>0</v>
      </c>
      <c r="H329" s="506" t="str">
        <f>INDEX(每月日均量!C:O,$T$318,13)</f>
        <v/>
      </c>
      <c r="I329" s="507" t="str">
        <f t="shared" si="12"/>
        <v/>
      </c>
      <c r="J329" s="508">
        <f t="shared" si="13"/>
        <v>0</v>
      </c>
      <c r="K329" s="509" t="str">
        <f>INDEX(每月日均量!C:O,$T$319,13)</f>
        <v/>
      </c>
      <c r="L329" s="507" t="str">
        <f t="shared" si="14"/>
        <v/>
      </c>
      <c r="M329" s="275"/>
      <c r="N329" s="235"/>
      <c r="O329" s="236"/>
      <c r="P329" s="237"/>
      <c r="Q329" s="238"/>
      <c r="R329" s="140"/>
      <c r="S329" s="318"/>
      <c r="T329" s="317"/>
    </row>
    <row r="330" spans="1:21" ht="13.5" customHeight="1">
      <c r="A330" s="278" t="s">
        <v>251</v>
      </c>
      <c r="B330" s="274"/>
      <c r="C330" s="275"/>
      <c r="D330" s="275"/>
      <c r="E330" s="276"/>
      <c r="F330" s="275"/>
      <c r="G330" s="275"/>
      <c r="H330" s="276"/>
      <c r="I330" s="275"/>
      <c r="J330" s="275"/>
      <c r="K330" s="231"/>
      <c r="L330" s="276"/>
      <c r="M330" s="275"/>
      <c r="N330" s="235"/>
      <c r="O330" s="236"/>
      <c r="P330" s="237"/>
      <c r="Q330" s="238"/>
      <c r="R330" s="140"/>
      <c r="S330" s="318"/>
      <c r="T330" s="317"/>
    </row>
    <row r="331" spans="1:21" ht="12" customHeight="1">
      <c r="A331" s="278" t="str">
        <f>"註2："&amp;A329&amp;"及當月份數據統計至開會前一日"</f>
        <v>註2：全部月份及當月份數據統計至開會前一日</v>
      </c>
      <c r="B331" s="274"/>
      <c r="C331" s="275"/>
      <c r="D331" s="275"/>
      <c r="E331" s="276"/>
      <c r="F331" s="275"/>
      <c r="G331" s="275"/>
      <c r="H331" s="276"/>
      <c r="I331" s="275"/>
      <c r="J331" s="275"/>
      <c r="K331" s="231"/>
      <c r="L331" s="276"/>
      <c r="M331" s="275"/>
      <c r="N331" s="235"/>
      <c r="O331" s="236"/>
      <c r="P331" s="237"/>
      <c r="Q331" s="238"/>
      <c r="R331" s="140"/>
      <c r="S331" s="318"/>
      <c r="T331" s="317"/>
    </row>
    <row r="332" spans="1:21" ht="24" customHeight="1">
      <c r="A332" s="7"/>
      <c r="C332" s="10"/>
      <c r="D332" s="10"/>
      <c r="E332" s="10"/>
      <c r="F332" s="153"/>
      <c r="G332" s="153"/>
      <c r="H332" s="153"/>
      <c r="I332" s="153"/>
      <c r="J332" s="153"/>
      <c r="K332" s="153"/>
      <c r="L332" s="154"/>
      <c r="M332" s="154"/>
      <c r="N332" s="154"/>
      <c r="O332" s="144"/>
      <c r="P332" s="144"/>
      <c r="Q332" s="144"/>
      <c r="R332" s="144"/>
    </row>
    <row r="333" spans="1:21" ht="24" customHeight="1">
      <c r="A333" s="7"/>
    </row>
    <row r="334" spans="1:21" ht="24" customHeight="1">
      <c r="A334" s="7"/>
    </row>
    <row r="335" spans="1:21" ht="24" customHeight="1">
      <c r="A335" s="7"/>
    </row>
    <row r="336" spans="1:21" ht="24" customHeight="1">
      <c r="A336" s="7"/>
    </row>
    <row r="337" spans="1:1" ht="24" customHeight="1">
      <c r="A337" s="7"/>
    </row>
    <row r="338" spans="1:1" ht="24" customHeight="1">
      <c r="A338" s="7"/>
    </row>
    <row r="339" spans="1:1" ht="24" customHeight="1">
      <c r="A339" s="7"/>
    </row>
    <row r="340" spans="1:1" ht="24" customHeight="1">
      <c r="A340" s="7"/>
    </row>
    <row r="342" spans="1:1" ht="24" customHeight="1">
      <c r="A342" s="7"/>
    </row>
    <row r="343" spans="1:1" ht="24" customHeight="1">
      <c r="A343" s="7"/>
    </row>
    <row r="344" spans="1:1" ht="24" customHeight="1">
      <c r="A344" s="2"/>
    </row>
  </sheetData>
  <sheetCalcPr fullCalcOnLoad="1"/>
  <mergeCells count="1364">
    <mergeCell ref="C254:F254"/>
    <mergeCell ref="H254:I254"/>
    <mergeCell ref="L280:M280"/>
    <mergeCell ref="N280:O280"/>
    <mergeCell ref="P280:Q280"/>
    <mergeCell ref="P240:Q240"/>
    <mergeCell ref="C265:F265"/>
    <mergeCell ref="H265:I265"/>
    <mergeCell ref="J265:K265"/>
    <mergeCell ref="P256:Q256"/>
    <mergeCell ref="P244:Q244"/>
    <mergeCell ref="P254:Q254"/>
    <mergeCell ref="N227:O227"/>
    <mergeCell ref="P227:Q227"/>
    <mergeCell ref="C255:F255"/>
    <mergeCell ref="H255:I255"/>
    <mergeCell ref="J255:K255"/>
    <mergeCell ref="L255:M255"/>
    <mergeCell ref="N255:O255"/>
    <mergeCell ref="P255:Q255"/>
    <mergeCell ref="J254:K254"/>
    <mergeCell ref="L254:M254"/>
    <mergeCell ref="A205:F205"/>
    <mergeCell ref="G205:I205"/>
    <mergeCell ref="J205:L205"/>
    <mergeCell ref="B227:E227"/>
    <mergeCell ref="F227:G227"/>
    <mergeCell ref="H227:I227"/>
    <mergeCell ref="J227:K227"/>
    <mergeCell ref="L227:M227"/>
    <mergeCell ref="B221:E221"/>
    <mergeCell ref="F221:G221"/>
    <mergeCell ref="A203:F203"/>
    <mergeCell ref="G203:I203"/>
    <mergeCell ref="J203:L203"/>
    <mergeCell ref="A204:F204"/>
    <mergeCell ref="G204:I204"/>
    <mergeCell ref="J204:L204"/>
    <mergeCell ref="A267:B269"/>
    <mergeCell ref="A242:B244"/>
    <mergeCell ref="C269:F269"/>
    <mergeCell ref="H269:I269"/>
    <mergeCell ref="J269:K269"/>
    <mergeCell ref="L269:M269"/>
    <mergeCell ref="L256:M256"/>
    <mergeCell ref="L265:M265"/>
    <mergeCell ref="A253:B256"/>
    <mergeCell ref="C244:F244"/>
    <mergeCell ref="N254:O254"/>
    <mergeCell ref="C253:F253"/>
    <mergeCell ref="H253:I253"/>
    <mergeCell ref="J253:K253"/>
    <mergeCell ref="L253:M253"/>
    <mergeCell ref="P269:Q269"/>
    <mergeCell ref="N269:O269"/>
    <mergeCell ref="N256:O256"/>
    <mergeCell ref="N253:O253"/>
    <mergeCell ref="P253:Q253"/>
    <mergeCell ref="N265:O265"/>
    <mergeCell ref="P265:Q265"/>
    <mergeCell ref="C281:F281"/>
    <mergeCell ref="H281:I281"/>
    <mergeCell ref="J281:K281"/>
    <mergeCell ref="L281:M281"/>
    <mergeCell ref="N281:O281"/>
    <mergeCell ref="C280:F280"/>
    <mergeCell ref="H280:I280"/>
    <mergeCell ref="J280:K280"/>
    <mergeCell ref="P281:Q281"/>
    <mergeCell ref="B223:E223"/>
    <mergeCell ref="F223:G223"/>
    <mergeCell ref="H223:I223"/>
    <mergeCell ref="J223:K223"/>
    <mergeCell ref="L223:M223"/>
    <mergeCell ref="N223:O223"/>
    <mergeCell ref="P278:Q278"/>
    <mergeCell ref="C279:F279"/>
    <mergeCell ref="H279:I279"/>
    <mergeCell ref="A169:F169"/>
    <mergeCell ref="G169:I169"/>
    <mergeCell ref="J169:L169"/>
    <mergeCell ref="O172:Q172"/>
    <mergeCell ref="B222:E222"/>
    <mergeCell ref="F222:G222"/>
    <mergeCell ref="H222:I222"/>
    <mergeCell ref="J222:K222"/>
    <mergeCell ref="L222:M222"/>
    <mergeCell ref="N222:O222"/>
    <mergeCell ref="A167:F167"/>
    <mergeCell ref="G167:I167"/>
    <mergeCell ref="J167:L167"/>
    <mergeCell ref="A168:F168"/>
    <mergeCell ref="G168:I168"/>
    <mergeCell ref="J168:L168"/>
    <mergeCell ref="J279:K279"/>
    <mergeCell ref="L279:M279"/>
    <mergeCell ref="N279:O279"/>
    <mergeCell ref="P279:Q279"/>
    <mergeCell ref="C278:F278"/>
    <mergeCell ref="H278:I278"/>
    <mergeCell ref="J278:K278"/>
    <mergeCell ref="L278:M278"/>
    <mergeCell ref="N278:O278"/>
    <mergeCell ref="A278:B281"/>
    <mergeCell ref="C256:F256"/>
    <mergeCell ref="H256:I256"/>
    <mergeCell ref="J256:K256"/>
    <mergeCell ref="N266:O266"/>
    <mergeCell ref="C267:F267"/>
    <mergeCell ref="H267:I267"/>
    <mergeCell ref="J267:K267"/>
    <mergeCell ref="L267:M267"/>
    <mergeCell ref="N267:O267"/>
    <mergeCell ref="H221:I221"/>
    <mergeCell ref="J221:K221"/>
    <mergeCell ref="L221:M221"/>
    <mergeCell ref="N221:O221"/>
    <mergeCell ref="J225:K225"/>
    <mergeCell ref="L225:M225"/>
    <mergeCell ref="N225:O225"/>
    <mergeCell ref="N224:O224"/>
    <mergeCell ref="P229:Q229"/>
    <mergeCell ref="B220:E220"/>
    <mergeCell ref="F220:G220"/>
    <mergeCell ref="H220:I220"/>
    <mergeCell ref="J220:K220"/>
    <mergeCell ref="L220:M220"/>
    <mergeCell ref="N220:O220"/>
    <mergeCell ref="F224:G224"/>
    <mergeCell ref="H224:I224"/>
    <mergeCell ref="J224:K224"/>
    <mergeCell ref="B39:E39"/>
    <mergeCell ref="F39:H39"/>
    <mergeCell ref="I39:K39"/>
    <mergeCell ref="L39:N39"/>
    <mergeCell ref="O39:Q39"/>
    <mergeCell ref="B40:E40"/>
    <mergeCell ref="F40:H40"/>
    <mergeCell ref="I40:K40"/>
    <mergeCell ref="L40:N40"/>
    <mergeCell ref="O40:Q40"/>
    <mergeCell ref="V315:V316"/>
    <mergeCell ref="A263:B266"/>
    <mergeCell ref="C263:F263"/>
    <mergeCell ref="J162:L162"/>
    <mergeCell ref="J163:L163"/>
    <mergeCell ref="C266:F266"/>
    <mergeCell ref="H266:I266"/>
    <mergeCell ref="A164:F164"/>
    <mergeCell ref="G164:I164"/>
    <mergeCell ref="A185:B185"/>
    <mergeCell ref="A186:B186"/>
    <mergeCell ref="T315:T316"/>
    <mergeCell ref="G155:I155"/>
    <mergeCell ref="J155:L155"/>
    <mergeCell ref="A155:F155"/>
    <mergeCell ref="A158:F158"/>
    <mergeCell ref="G158:I158"/>
    <mergeCell ref="J158:L158"/>
    <mergeCell ref="J266:K266"/>
    <mergeCell ref="L266:M266"/>
    <mergeCell ref="O27:Q27"/>
    <mergeCell ref="A315:A316"/>
    <mergeCell ref="B314:C314"/>
    <mergeCell ref="D314:F314"/>
    <mergeCell ref="G314:I314"/>
    <mergeCell ref="J314:L314"/>
    <mergeCell ref="A161:F161"/>
    <mergeCell ref="G161:I161"/>
    <mergeCell ref="J161:L161"/>
    <mergeCell ref="A80:F80"/>
    <mergeCell ref="B26:E26"/>
    <mergeCell ref="F26:H26"/>
    <mergeCell ref="A76:F76"/>
    <mergeCell ref="A77:F77"/>
    <mergeCell ref="A70:Q70"/>
    <mergeCell ref="A79:F79"/>
    <mergeCell ref="O26:Q26"/>
    <mergeCell ref="B27:E27"/>
    <mergeCell ref="A69:E69"/>
    <mergeCell ref="G79:I79"/>
    <mergeCell ref="P266:Q266"/>
    <mergeCell ref="P263:Q263"/>
    <mergeCell ref="J264:K264"/>
    <mergeCell ref="L264:M264"/>
    <mergeCell ref="N264:O264"/>
    <mergeCell ref="G77:I77"/>
    <mergeCell ref="G78:I78"/>
    <mergeCell ref="J77:L77"/>
    <mergeCell ref="J157:L157"/>
    <mergeCell ref="J164:L164"/>
    <mergeCell ref="P264:Q264"/>
    <mergeCell ref="M153:Q153"/>
    <mergeCell ref="J153:L154"/>
    <mergeCell ref="J160:L160"/>
    <mergeCell ref="L67:M67"/>
    <mergeCell ref="A68:E68"/>
    <mergeCell ref="A78:F78"/>
    <mergeCell ref="J76:L76"/>
    <mergeCell ref="G76:I76"/>
    <mergeCell ref="J165:L165"/>
    <mergeCell ref="J166:L166"/>
    <mergeCell ref="N263:O263"/>
    <mergeCell ref="H263:I263"/>
    <mergeCell ref="C264:F264"/>
    <mergeCell ref="H264:I264"/>
    <mergeCell ref="L263:M263"/>
    <mergeCell ref="B225:E225"/>
    <mergeCell ref="F225:G225"/>
    <mergeCell ref="H225:I225"/>
    <mergeCell ref="A175:B175"/>
    <mergeCell ref="A163:F163"/>
    <mergeCell ref="G160:I160"/>
    <mergeCell ref="G163:I163"/>
    <mergeCell ref="P262:Q262"/>
    <mergeCell ref="C261:G262"/>
    <mergeCell ref="H261:Q261"/>
    <mergeCell ref="N262:O262"/>
    <mergeCell ref="P226:Q226"/>
    <mergeCell ref="A160:F160"/>
    <mergeCell ref="A166:F166"/>
    <mergeCell ref="A153:F154"/>
    <mergeCell ref="G153:I154"/>
    <mergeCell ref="G156:I156"/>
    <mergeCell ref="G166:I166"/>
    <mergeCell ref="A162:F162"/>
    <mergeCell ref="A156:F156"/>
    <mergeCell ref="A157:F157"/>
    <mergeCell ref="A165:F165"/>
    <mergeCell ref="A159:F159"/>
    <mergeCell ref="G159:I159"/>
    <mergeCell ref="G162:I162"/>
    <mergeCell ref="G157:I157"/>
    <mergeCell ref="G165:I165"/>
    <mergeCell ref="J159:L159"/>
    <mergeCell ref="G82:I82"/>
    <mergeCell ref="G83:I83"/>
    <mergeCell ref="G84:I84"/>
    <mergeCell ref="J83:L83"/>
    <mergeCell ref="J84:L84"/>
    <mergeCell ref="J156:L156"/>
    <mergeCell ref="A88:F88"/>
    <mergeCell ref="A89:F89"/>
    <mergeCell ref="G86:I86"/>
    <mergeCell ref="G87:I87"/>
    <mergeCell ref="G88:I88"/>
    <mergeCell ref="J89:L89"/>
    <mergeCell ref="H114:I114"/>
    <mergeCell ref="J114:K114"/>
    <mergeCell ref="G81:I81"/>
    <mergeCell ref="G85:I85"/>
    <mergeCell ref="A82:F82"/>
    <mergeCell ref="A83:F83"/>
    <mergeCell ref="A85:F85"/>
    <mergeCell ref="G89:I89"/>
    <mergeCell ref="A86:F86"/>
    <mergeCell ref="A81:F81"/>
    <mergeCell ref="J85:L85"/>
    <mergeCell ref="J87:L87"/>
    <mergeCell ref="J88:L88"/>
    <mergeCell ref="J80:L80"/>
    <mergeCell ref="J81:L81"/>
    <mergeCell ref="J82:L82"/>
    <mergeCell ref="J86:L86"/>
    <mergeCell ref="G80:I80"/>
    <mergeCell ref="J78:L78"/>
    <mergeCell ref="L68:M68"/>
    <mergeCell ref="L69:M69"/>
    <mergeCell ref="J79:L79"/>
    <mergeCell ref="P68:Q68"/>
    <mergeCell ref="P69:Q69"/>
    <mergeCell ref="N66:O66"/>
    <mergeCell ref="N65:O65"/>
    <mergeCell ref="N69:O69"/>
    <mergeCell ref="N68:O68"/>
    <mergeCell ref="N67:O67"/>
    <mergeCell ref="P67:Q67"/>
    <mergeCell ref="F65:G65"/>
    <mergeCell ref="F66:G66"/>
    <mergeCell ref="F68:G68"/>
    <mergeCell ref="F69:G69"/>
    <mergeCell ref="H65:I65"/>
    <mergeCell ref="H66:I66"/>
    <mergeCell ref="F67:G67"/>
    <mergeCell ref="H67:I67"/>
    <mergeCell ref="P64:Q64"/>
    <mergeCell ref="J65:K65"/>
    <mergeCell ref="J66:K66"/>
    <mergeCell ref="J68:K68"/>
    <mergeCell ref="J69:K69"/>
    <mergeCell ref="H68:I68"/>
    <mergeCell ref="H69:I69"/>
    <mergeCell ref="J67:K67"/>
    <mergeCell ref="P65:Q65"/>
    <mergeCell ref="P66:Q66"/>
    <mergeCell ref="H64:I64"/>
    <mergeCell ref="L62:M62"/>
    <mergeCell ref="L63:M63"/>
    <mergeCell ref="L64:M64"/>
    <mergeCell ref="L65:M65"/>
    <mergeCell ref="L66:M66"/>
    <mergeCell ref="N62:O62"/>
    <mergeCell ref="N63:O63"/>
    <mergeCell ref="N64:O64"/>
    <mergeCell ref="L61:M61"/>
    <mergeCell ref="N61:O61"/>
    <mergeCell ref="L60:M60"/>
    <mergeCell ref="N60:O60"/>
    <mergeCell ref="A58:E59"/>
    <mergeCell ref="F58:K58"/>
    <mergeCell ref="P60:Q60"/>
    <mergeCell ref="P62:Q62"/>
    <mergeCell ref="P63:Q63"/>
    <mergeCell ref="F62:G62"/>
    <mergeCell ref="F63:G63"/>
    <mergeCell ref="F61:G61"/>
    <mergeCell ref="H61:I61"/>
    <mergeCell ref="H60:I60"/>
    <mergeCell ref="A64:E64"/>
    <mergeCell ref="A65:E65"/>
    <mergeCell ref="A66:E66"/>
    <mergeCell ref="A67:E67"/>
    <mergeCell ref="F64:G64"/>
    <mergeCell ref="J62:K62"/>
    <mergeCell ref="J63:K63"/>
    <mergeCell ref="J64:K64"/>
    <mergeCell ref="H62:I62"/>
    <mergeCell ref="H63:I63"/>
    <mergeCell ref="L53:N53"/>
    <mergeCell ref="P61:Q61"/>
    <mergeCell ref="F59:G59"/>
    <mergeCell ref="H59:I59"/>
    <mergeCell ref="J59:K59"/>
    <mergeCell ref="F53:H53"/>
    <mergeCell ref="F60:G60"/>
    <mergeCell ref="L58:Q58"/>
    <mergeCell ref="J60:K60"/>
    <mergeCell ref="L51:N51"/>
    <mergeCell ref="O51:Q51"/>
    <mergeCell ref="O23:Q23"/>
    <mergeCell ref="L52:N52"/>
    <mergeCell ref="O52:Q52"/>
    <mergeCell ref="L47:N47"/>
    <mergeCell ref="O47:Q47"/>
    <mergeCell ref="O30:Q30"/>
    <mergeCell ref="O31:Q31"/>
    <mergeCell ref="O32:Q32"/>
    <mergeCell ref="L15:N15"/>
    <mergeCell ref="L16:N16"/>
    <mergeCell ref="O15:Q15"/>
    <mergeCell ref="O16:Q16"/>
    <mergeCell ref="L50:N50"/>
    <mergeCell ref="O50:Q50"/>
    <mergeCell ref="O24:Q24"/>
    <mergeCell ref="O25:Q25"/>
    <mergeCell ref="O28:Q28"/>
    <mergeCell ref="O29:Q29"/>
    <mergeCell ref="A55:E55"/>
    <mergeCell ref="A14:Q14"/>
    <mergeCell ref="A60:E60"/>
    <mergeCell ref="A61:E61"/>
    <mergeCell ref="A62:E62"/>
    <mergeCell ref="A63:E63"/>
    <mergeCell ref="J61:K61"/>
    <mergeCell ref="L59:M59"/>
    <mergeCell ref="N59:O59"/>
    <mergeCell ref="P59:Q59"/>
    <mergeCell ref="O33:Q33"/>
    <mergeCell ref="O34:Q34"/>
    <mergeCell ref="O35:Q35"/>
    <mergeCell ref="O36:Q36"/>
    <mergeCell ref="L32:N32"/>
    <mergeCell ref="L33:N33"/>
    <mergeCell ref="L34:N34"/>
    <mergeCell ref="L35:N35"/>
    <mergeCell ref="L36:N36"/>
    <mergeCell ref="L17:N17"/>
    <mergeCell ref="L18:N18"/>
    <mergeCell ref="L19:N19"/>
    <mergeCell ref="L20:N20"/>
    <mergeCell ref="L21:N21"/>
    <mergeCell ref="L22:N22"/>
    <mergeCell ref="O17:Q17"/>
    <mergeCell ref="O18:Q18"/>
    <mergeCell ref="O19:Q19"/>
    <mergeCell ref="O20:Q20"/>
    <mergeCell ref="O21:Q21"/>
    <mergeCell ref="O22:Q22"/>
    <mergeCell ref="L23:N23"/>
    <mergeCell ref="L24:N24"/>
    <mergeCell ref="L25:N25"/>
    <mergeCell ref="L28:N28"/>
    <mergeCell ref="L29:N29"/>
    <mergeCell ref="L30:N30"/>
    <mergeCell ref="L26:N26"/>
    <mergeCell ref="L27:N27"/>
    <mergeCell ref="L31:N31"/>
    <mergeCell ref="L48:N48"/>
    <mergeCell ref="O48:Q48"/>
    <mergeCell ref="L49:N49"/>
    <mergeCell ref="O49:Q49"/>
    <mergeCell ref="L44:N44"/>
    <mergeCell ref="O44:Q44"/>
    <mergeCell ref="L45:N45"/>
    <mergeCell ref="O45:Q45"/>
    <mergeCell ref="L46:N46"/>
    <mergeCell ref="L41:N41"/>
    <mergeCell ref="L54:N54"/>
    <mergeCell ref="L55:N55"/>
    <mergeCell ref="O41:Q41"/>
    <mergeCell ref="O54:Q54"/>
    <mergeCell ref="O55:Q55"/>
    <mergeCell ref="L42:N42"/>
    <mergeCell ref="O42:Q42"/>
    <mergeCell ref="L43:N43"/>
    <mergeCell ref="O53:Q53"/>
    <mergeCell ref="O43:Q43"/>
    <mergeCell ref="I43:K43"/>
    <mergeCell ref="I44:K44"/>
    <mergeCell ref="I45:K45"/>
    <mergeCell ref="F46:H46"/>
    <mergeCell ref="F47:H47"/>
    <mergeCell ref="O46:Q46"/>
    <mergeCell ref="I48:K48"/>
    <mergeCell ref="F45:H45"/>
    <mergeCell ref="I49:K49"/>
    <mergeCell ref="I50:K50"/>
    <mergeCell ref="I51:K51"/>
    <mergeCell ref="F49:H49"/>
    <mergeCell ref="F50:H50"/>
    <mergeCell ref="F51:H51"/>
    <mergeCell ref="F48:H48"/>
    <mergeCell ref="I52:K52"/>
    <mergeCell ref="I53:K53"/>
    <mergeCell ref="F41:H41"/>
    <mergeCell ref="F54:H54"/>
    <mergeCell ref="F55:H55"/>
    <mergeCell ref="I41:K41"/>
    <mergeCell ref="I54:K54"/>
    <mergeCell ref="I55:K55"/>
    <mergeCell ref="I46:K46"/>
    <mergeCell ref="I47:K47"/>
    <mergeCell ref="I21:K21"/>
    <mergeCell ref="I22:K22"/>
    <mergeCell ref="I23:K23"/>
    <mergeCell ref="I24:K24"/>
    <mergeCell ref="I25:K25"/>
    <mergeCell ref="I28:K28"/>
    <mergeCell ref="I26:K26"/>
    <mergeCell ref="I27:K27"/>
    <mergeCell ref="I29:K29"/>
    <mergeCell ref="I30:K30"/>
    <mergeCell ref="I31:K31"/>
    <mergeCell ref="I32:K32"/>
    <mergeCell ref="I33:K33"/>
    <mergeCell ref="I34:K34"/>
    <mergeCell ref="F42:H42"/>
    <mergeCell ref="F43:H43"/>
    <mergeCell ref="F44:H44"/>
    <mergeCell ref="F25:H25"/>
    <mergeCell ref="F28:H28"/>
    <mergeCell ref="F29:H29"/>
    <mergeCell ref="F30:H30"/>
    <mergeCell ref="F31:H31"/>
    <mergeCell ref="F37:H37"/>
    <mergeCell ref="F27:H27"/>
    <mergeCell ref="F18:H18"/>
    <mergeCell ref="F19:H19"/>
    <mergeCell ref="F20:H20"/>
    <mergeCell ref="I17:K17"/>
    <mergeCell ref="I18:K18"/>
    <mergeCell ref="I19:K19"/>
    <mergeCell ref="I20:K20"/>
    <mergeCell ref="I42:K42"/>
    <mergeCell ref="B17:E17"/>
    <mergeCell ref="B18:E18"/>
    <mergeCell ref="B19:E19"/>
    <mergeCell ref="B23:E23"/>
    <mergeCell ref="B24:E24"/>
    <mergeCell ref="B25:E25"/>
    <mergeCell ref="B28:E28"/>
    <mergeCell ref="F35:H35"/>
    <mergeCell ref="F36:H36"/>
    <mergeCell ref="A3:F3"/>
    <mergeCell ref="J3:Q3"/>
    <mergeCell ref="G3:I3"/>
    <mergeCell ref="A54:E54"/>
    <mergeCell ref="B15:E16"/>
    <mergeCell ref="F16:H16"/>
    <mergeCell ref="F21:H21"/>
    <mergeCell ref="F22:H22"/>
    <mergeCell ref="F23:H23"/>
    <mergeCell ref="F24:H24"/>
    <mergeCell ref="P11:Q11"/>
    <mergeCell ref="P12:Q12"/>
    <mergeCell ref="N12:O12"/>
    <mergeCell ref="A4:Q4"/>
    <mergeCell ref="A5:Q5"/>
    <mergeCell ref="A6:Q6"/>
    <mergeCell ref="H7:I7"/>
    <mergeCell ref="H9:I9"/>
    <mergeCell ref="A9:G9"/>
    <mergeCell ref="J7:K7"/>
    <mergeCell ref="P8:Q8"/>
    <mergeCell ref="N9:O9"/>
    <mergeCell ref="P9:Q9"/>
    <mergeCell ref="N7:O8"/>
    <mergeCell ref="P10:Q10"/>
    <mergeCell ref="N10:O10"/>
    <mergeCell ref="I35:K35"/>
    <mergeCell ref="I36:K36"/>
    <mergeCell ref="L10:M10"/>
    <mergeCell ref="L11:M11"/>
    <mergeCell ref="F52:H52"/>
    <mergeCell ref="F33:H33"/>
    <mergeCell ref="F34:H34"/>
    <mergeCell ref="A10:G10"/>
    <mergeCell ref="A11:G11"/>
    <mergeCell ref="L12:M12"/>
    <mergeCell ref="J12:K12"/>
    <mergeCell ref="J11:K11"/>
    <mergeCell ref="B31:E31"/>
    <mergeCell ref="B32:E32"/>
    <mergeCell ref="B33:E33"/>
    <mergeCell ref="F32:H32"/>
    <mergeCell ref="B29:E29"/>
    <mergeCell ref="B30:E30"/>
    <mergeCell ref="I16:K16"/>
    <mergeCell ref="F17:H17"/>
    <mergeCell ref="A302:N302"/>
    <mergeCell ref="M74:Q74"/>
    <mergeCell ref="A308:E308"/>
    <mergeCell ref="A309:E309"/>
    <mergeCell ref="A74:F75"/>
    <mergeCell ref="G74:I75"/>
    <mergeCell ref="J74:L75"/>
    <mergeCell ref="P309:Q309"/>
    <mergeCell ref="A304:A305"/>
    <mergeCell ref="D305:E305"/>
    <mergeCell ref="B34:E34"/>
    <mergeCell ref="A41:E41"/>
    <mergeCell ref="B48:E48"/>
    <mergeCell ref="B49:E49"/>
    <mergeCell ref="B45:E45"/>
    <mergeCell ref="B52:E52"/>
    <mergeCell ref="B44:E44"/>
    <mergeCell ref="B46:E46"/>
    <mergeCell ref="B47:E47"/>
    <mergeCell ref="B37:E37"/>
    <mergeCell ref="B53:E53"/>
    <mergeCell ref="B35:E35"/>
    <mergeCell ref="L309:M309"/>
    <mergeCell ref="B307:C307"/>
    <mergeCell ref="J307:K307"/>
    <mergeCell ref="B304:C304"/>
    <mergeCell ref="F307:G307"/>
    <mergeCell ref="J308:K308"/>
    <mergeCell ref="L308:M308"/>
    <mergeCell ref="D304:E304"/>
    <mergeCell ref="D306:E306"/>
    <mergeCell ref="B305:C305"/>
    <mergeCell ref="B306:C306"/>
    <mergeCell ref="H262:I262"/>
    <mergeCell ref="J262:K262"/>
    <mergeCell ref="L262:M262"/>
    <mergeCell ref="F306:G306"/>
    <mergeCell ref="F304:G304"/>
    <mergeCell ref="F305:G305"/>
    <mergeCell ref="J263:K263"/>
    <mergeCell ref="H12:I12"/>
    <mergeCell ref="A73:N73"/>
    <mergeCell ref="A12:G12"/>
    <mergeCell ref="C260:G260"/>
    <mergeCell ref="H260:Q260"/>
    <mergeCell ref="B22:E22"/>
    <mergeCell ref="B36:E36"/>
    <mergeCell ref="B50:E50"/>
    <mergeCell ref="B51:E51"/>
    <mergeCell ref="A260:B262"/>
    <mergeCell ref="N11:O11"/>
    <mergeCell ref="A7:G8"/>
    <mergeCell ref="H8:I8"/>
    <mergeCell ref="J8:K8"/>
    <mergeCell ref="L7:M8"/>
    <mergeCell ref="H10:I10"/>
    <mergeCell ref="H11:I11"/>
    <mergeCell ref="J10:K10"/>
    <mergeCell ref="L9:M9"/>
    <mergeCell ref="J9:K9"/>
    <mergeCell ref="G15:H15"/>
    <mergeCell ref="J15:K15"/>
    <mergeCell ref="A84:F84"/>
    <mergeCell ref="A87:F87"/>
    <mergeCell ref="A15:A16"/>
    <mergeCell ref="A42:A44"/>
    <mergeCell ref="B20:E20"/>
    <mergeCell ref="B21:E21"/>
    <mergeCell ref="B42:E42"/>
    <mergeCell ref="B43:E43"/>
    <mergeCell ref="B303:C303"/>
    <mergeCell ref="D303:E303"/>
    <mergeCell ref="F303:G303"/>
    <mergeCell ref="H303:I303"/>
    <mergeCell ref="J303:K303"/>
    <mergeCell ref="N303:O303"/>
    <mergeCell ref="L303:M303"/>
    <mergeCell ref="U315:U316"/>
    <mergeCell ref="H305:I305"/>
    <mergeCell ref="H304:I304"/>
    <mergeCell ref="J304:K304"/>
    <mergeCell ref="L304:M304"/>
    <mergeCell ref="N304:O304"/>
    <mergeCell ref="P306:Q306"/>
    <mergeCell ref="J309:K309"/>
    <mergeCell ref="H306:I306"/>
    <mergeCell ref="J306:K306"/>
    <mergeCell ref="L306:M306"/>
    <mergeCell ref="N306:O306"/>
    <mergeCell ref="H307:I307"/>
    <mergeCell ref="N309:O309"/>
    <mergeCell ref="H309:I309"/>
    <mergeCell ref="L307:M307"/>
    <mergeCell ref="N307:O307"/>
    <mergeCell ref="P307:Q307"/>
    <mergeCell ref="P308:Q308"/>
    <mergeCell ref="P303:Q303"/>
    <mergeCell ref="P304:Q304"/>
    <mergeCell ref="P305:Q305"/>
    <mergeCell ref="A99:E101"/>
    <mergeCell ref="A259:Q259"/>
    <mergeCell ref="N305:O305"/>
    <mergeCell ref="A114:E114"/>
    <mergeCell ref="F114:G114"/>
    <mergeCell ref="F309:G309"/>
    <mergeCell ref="D307:E307"/>
    <mergeCell ref="A71:Q71"/>
    <mergeCell ref="A310:Q310"/>
    <mergeCell ref="A311:Q311"/>
    <mergeCell ref="F308:G308"/>
    <mergeCell ref="H308:I308"/>
    <mergeCell ref="N308:O308"/>
    <mergeCell ref="J305:K305"/>
    <mergeCell ref="L305:M305"/>
    <mergeCell ref="L114:M114"/>
    <mergeCell ref="F99:I99"/>
    <mergeCell ref="J99:Q99"/>
    <mergeCell ref="N114:O114"/>
    <mergeCell ref="P114:Q114"/>
    <mergeCell ref="H104:I104"/>
    <mergeCell ref="J104:K104"/>
    <mergeCell ref="L104:M104"/>
    <mergeCell ref="F100:G101"/>
    <mergeCell ref="H100:I101"/>
    <mergeCell ref="J100:K101"/>
    <mergeCell ref="L100:M101"/>
    <mergeCell ref="P104:Q104"/>
    <mergeCell ref="P102:Q102"/>
    <mergeCell ref="F105:G105"/>
    <mergeCell ref="H105:I105"/>
    <mergeCell ref="J105:K105"/>
    <mergeCell ref="L105:M105"/>
    <mergeCell ref="N105:O105"/>
    <mergeCell ref="N104:O104"/>
    <mergeCell ref="A104:E104"/>
    <mergeCell ref="F104:G104"/>
    <mergeCell ref="N100:O101"/>
    <mergeCell ref="P100:Q101"/>
    <mergeCell ref="A106:E106"/>
    <mergeCell ref="F106:G106"/>
    <mergeCell ref="H106:I106"/>
    <mergeCell ref="J106:K106"/>
    <mergeCell ref="L106:M106"/>
    <mergeCell ref="A105:E105"/>
    <mergeCell ref="P106:Q106"/>
    <mergeCell ref="H103:I103"/>
    <mergeCell ref="A107:E107"/>
    <mergeCell ref="F107:G107"/>
    <mergeCell ref="H107:I107"/>
    <mergeCell ref="J107:K107"/>
    <mergeCell ref="L107:M107"/>
    <mergeCell ref="N107:O107"/>
    <mergeCell ref="P107:Q107"/>
    <mergeCell ref="P105:Q105"/>
    <mergeCell ref="P103:Q103"/>
    <mergeCell ref="A102:E102"/>
    <mergeCell ref="F102:G102"/>
    <mergeCell ref="H102:I102"/>
    <mergeCell ref="J102:K102"/>
    <mergeCell ref="L102:M102"/>
    <mergeCell ref="N102:O102"/>
    <mergeCell ref="H108:I108"/>
    <mergeCell ref="J108:K108"/>
    <mergeCell ref="L108:M108"/>
    <mergeCell ref="N108:O108"/>
    <mergeCell ref="A103:E103"/>
    <mergeCell ref="F103:G103"/>
    <mergeCell ref="J103:K103"/>
    <mergeCell ref="L103:M103"/>
    <mergeCell ref="N103:O103"/>
    <mergeCell ref="N106:O106"/>
    <mergeCell ref="P108:Q108"/>
    <mergeCell ref="A109:E109"/>
    <mergeCell ref="F109:G109"/>
    <mergeCell ref="H109:I109"/>
    <mergeCell ref="J109:K109"/>
    <mergeCell ref="L109:M109"/>
    <mergeCell ref="N109:O109"/>
    <mergeCell ref="P109:Q109"/>
    <mergeCell ref="A108:E108"/>
    <mergeCell ref="F108:G108"/>
    <mergeCell ref="N111:O111"/>
    <mergeCell ref="P111:Q111"/>
    <mergeCell ref="A110:E110"/>
    <mergeCell ref="F110:G110"/>
    <mergeCell ref="H110:I110"/>
    <mergeCell ref="J110:K110"/>
    <mergeCell ref="L110:M110"/>
    <mergeCell ref="N110:O110"/>
    <mergeCell ref="H112:I112"/>
    <mergeCell ref="J112:K112"/>
    <mergeCell ref="L112:M112"/>
    <mergeCell ref="N112:O112"/>
    <mergeCell ref="P110:Q110"/>
    <mergeCell ref="A111:E111"/>
    <mergeCell ref="F111:G111"/>
    <mergeCell ref="H111:I111"/>
    <mergeCell ref="J111:K111"/>
    <mergeCell ref="L111:M111"/>
    <mergeCell ref="P112:Q112"/>
    <mergeCell ref="A113:E113"/>
    <mergeCell ref="F113:G113"/>
    <mergeCell ref="H113:I113"/>
    <mergeCell ref="J113:K113"/>
    <mergeCell ref="L113:M113"/>
    <mergeCell ref="N113:O113"/>
    <mergeCell ref="P113:Q113"/>
    <mergeCell ref="A112:E112"/>
    <mergeCell ref="F112:G112"/>
    <mergeCell ref="P118:Q119"/>
    <mergeCell ref="A120:E120"/>
    <mergeCell ref="F120:G120"/>
    <mergeCell ref="H120:I120"/>
    <mergeCell ref="J120:K120"/>
    <mergeCell ref="L120:M120"/>
    <mergeCell ref="N120:O120"/>
    <mergeCell ref="P120:Q120"/>
    <mergeCell ref="A117:E119"/>
    <mergeCell ref="F118:G119"/>
    <mergeCell ref="H121:I121"/>
    <mergeCell ref="J121:K121"/>
    <mergeCell ref="L121:M121"/>
    <mergeCell ref="N121:O121"/>
    <mergeCell ref="L118:M119"/>
    <mergeCell ref="N118:O119"/>
    <mergeCell ref="H118:I119"/>
    <mergeCell ref="J118:K119"/>
    <mergeCell ref="P121:Q121"/>
    <mergeCell ref="A122:E122"/>
    <mergeCell ref="F122:G122"/>
    <mergeCell ref="H122:I122"/>
    <mergeCell ref="J122:K122"/>
    <mergeCell ref="L122:M122"/>
    <mergeCell ref="N122:O122"/>
    <mergeCell ref="P122:Q122"/>
    <mergeCell ref="A121:E121"/>
    <mergeCell ref="F121:G121"/>
    <mergeCell ref="N124:O124"/>
    <mergeCell ref="P124:Q124"/>
    <mergeCell ref="A123:E123"/>
    <mergeCell ref="F123:G123"/>
    <mergeCell ref="H123:I123"/>
    <mergeCell ref="J123:K123"/>
    <mergeCell ref="L123:M123"/>
    <mergeCell ref="N123:O123"/>
    <mergeCell ref="H125:I125"/>
    <mergeCell ref="J125:K125"/>
    <mergeCell ref="L125:M125"/>
    <mergeCell ref="N125:O125"/>
    <mergeCell ref="P123:Q123"/>
    <mergeCell ref="A124:E124"/>
    <mergeCell ref="F124:G124"/>
    <mergeCell ref="H124:I124"/>
    <mergeCell ref="J124:K124"/>
    <mergeCell ref="L124:M124"/>
    <mergeCell ref="P125:Q125"/>
    <mergeCell ref="A126:E126"/>
    <mergeCell ref="F126:G126"/>
    <mergeCell ref="H126:I126"/>
    <mergeCell ref="J126:K126"/>
    <mergeCell ref="L126:M126"/>
    <mergeCell ref="N126:O126"/>
    <mergeCell ref="P126:Q126"/>
    <mergeCell ref="A125:E125"/>
    <mergeCell ref="F125:G125"/>
    <mergeCell ref="N128:O128"/>
    <mergeCell ref="P128:Q128"/>
    <mergeCell ref="A127:E127"/>
    <mergeCell ref="F127:G127"/>
    <mergeCell ref="H127:I127"/>
    <mergeCell ref="J127:K127"/>
    <mergeCell ref="L127:M127"/>
    <mergeCell ref="N127:O127"/>
    <mergeCell ref="H129:I129"/>
    <mergeCell ref="J129:K129"/>
    <mergeCell ref="L129:M129"/>
    <mergeCell ref="N129:O129"/>
    <mergeCell ref="P127:Q127"/>
    <mergeCell ref="A128:E128"/>
    <mergeCell ref="F128:G128"/>
    <mergeCell ref="H128:I128"/>
    <mergeCell ref="J128:K128"/>
    <mergeCell ref="L128:M128"/>
    <mergeCell ref="P129:Q129"/>
    <mergeCell ref="A130:E130"/>
    <mergeCell ref="F130:G130"/>
    <mergeCell ref="H130:I130"/>
    <mergeCell ref="J130:K130"/>
    <mergeCell ref="L130:M130"/>
    <mergeCell ref="N130:O130"/>
    <mergeCell ref="P130:Q130"/>
    <mergeCell ref="A129:E129"/>
    <mergeCell ref="F129:G129"/>
    <mergeCell ref="J132:K132"/>
    <mergeCell ref="L132:M132"/>
    <mergeCell ref="N132:O132"/>
    <mergeCell ref="P132:Q132"/>
    <mergeCell ref="A131:E131"/>
    <mergeCell ref="F131:G131"/>
    <mergeCell ref="H131:I131"/>
    <mergeCell ref="J131:K131"/>
    <mergeCell ref="L131:M131"/>
    <mergeCell ref="N131:O131"/>
    <mergeCell ref="F117:K117"/>
    <mergeCell ref="L117:Q117"/>
    <mergeCell ref="C172:E172"/>
    <mergeCell ref="F172:H172"/>
    <mergeCell ref="I172:K172"/>
    <mergeCell ref="L172:N172"/>
    <mergeCell ref="P131:Q131"/>
    <mergeCell ref="A132:E132"/>
    <mergeCell ref="F132:G132"/>
    <mergeCell ref="H132:I132"/>
    <mergeCell ref="A176:B176"/>
    <mergeCell ref="A177:B177"/>
    <mergeCell ref="A178:B178"/>
    <mergeCell ref="A179:B179"/>
    <mergeCell ref="A180:B180"/>
    <mergeCell ref="A181:B181"/>
    <mergeCell ref="A172:B172"/>
    <mergeCell ref="T173:T174"/>
    <mergeCell ref="U173:U174"/>
    <mergeCell ref="T118:T119"/>
    <mergeCell ref="T100:T101"/>
    <mergeCell ref="A207:Q207"/>
    <mergeCell ref="A182:B182"/>
    <mergeCell ref="A183:B183"/>
    <mergeCell ref="A184:B184"/>
    <mergeCell ref="A187:B187"/>
    <mergeCell ref="L217:M217"/>
    <mergeCell ref="N217:O217"/>
    <mergeCell ref="P217:Q217"/>
    <mergeCell ref="P218:Q218"/>
    <mergeCell ref="P225:Q225"/>
    <mergeCell ref="P220:Q220"/>
    <mergeCell ref="P221:Q221"/>
    <mergeCell ref="P222:Q222"/>
    <mergeCell ref="P223:Q223"/>
    <mergeCell ref="L224:M224"/>
    <mergeCell ref="P224:Q224"/>
    <mergeCell ref="P209:Q209"/>
    <mergeCell ref="B212:E212"/>
    <mergeCell ref="B213:E213"/>
    <mergeCell ref="B217:E217"/>
    <mergeCell ref="F217:G217"/>
    <mergeCell ref="H217:I217"/>
    <mergeCell ref="J217:K217"/>
    <mergeCell ref="J213:K213"/>
    <mergeCell ref="B209:E209"/>
    <mergeCell ref="B210:E210"/>
    <mergeCell ref="J209:K209"/>
    <mergeCell ref="L209:M209"/>
    <mergeCell ref="N209:O209"/>
    <mergeCell ref="F210:G210"/>
    <mergeCell ref="H210:I210"/>
    <mergeCell ref="J210:K210"/>
    <mergeCell ref="L210:M210"/>
    <mergeCell ref="N210:O210"/>
    <mergeCell ref="F209:G209"/>
    <mergeCell ref="H209:I209"/>
    <mergeCell ref="L213:M213"/>
    <mergeCell ref="N213:O213"/>
    <mergeCell ref="P213:Q213"/>
    <mergeCell ref="P210:Q210"/>
    <mergeCell ref="F212:G212"/>
    <mergeCell ref="H212:I212"/>
    <mergeCell ref="J212:K212"/>
    <mergeCell ref="L212:M212"/>
    <mergeCell ref="N212:O212"/>
    <mergeCell ref="P212:Q212"/>
    <mergeCell ref="P215:Q215"/>
    <mergeCell ref="B216:E216"/>
    <mergeCell ref="F216:G216"/>
    <mergeCell ref="H216:I216"/>
    <mergeCell ref="J216:K216"/>
    <mergeCell ref="L216:M216"/>
    <mergeCell ref="N216:O216"/>
    <mergeCell ref="P216:Q216"/>
    <mergeCell ref="N208:O208"/>
    <mergeCell ref="P208:Q208"/>
    <mergeCell ref="N214:O214"/>
    <mergeCell ref="P214:Q214"/>
    <mergeCell ref="B215:E215"/>
    <mergeCell ref="F215:G215"/>
    <mergeCell ref="H215:I215"/>
    <mergeCell ref="J215:K215"/>
    <mergeCell ref="L215:M215"/>
    <mergeCell ref="N215:O215"/>
    <mergeCell ref="B208:E208"/>
    <mergeCell ref="B214:E214"/>
    <mergeCell ref="F214:G214"/>
    <mergeCell ref="H214:I214"/>
    <mergeCell ref="J214:K214"/>
    <mergeCell ref="L214:M214"/>
    <mergeCell ref="F208:I208"/>
    <mergeCell ref="J208:M208"/>
    <mergeCell ref="F213:G213"/>
    <mergeCell ref="H213:I213"/>
    <mergeCell ref="B226:E226"/>
    <mergeCell ref="F226:G226"/>
    <mergeCell ref="H226:I226"/>
    <mergeCell ref="J226:K226"/>
    <mergeCell ref="L226:M226"/>
    <mergeCell ref="N226:O226"/>
    <mergeCell ref="B228:E228"/>
    <mergeCell ref="F228:G228"/>
    <mergeCell ref="H228:I228"/>
    <mergeCell ref="J228:K228"/>
    <mergeCell ref="L228:M228"/>
    <mergeCell ref="N228:O228"/>
    <mergeCell ref="L230:M230"/>
    <mergeCell ref="N230:O230"/>
    <mergeCell ref="L243:M243"/>
    <mergeCell ref="N243:O243"/>
    <mergeCell ref="P228:Q228"/>
    <mergeCell ref="F229:G229"/>
    <mergeCell ref="H229:I229"/>
    <mergeCell ref="J229:K229"/>
    <mergeCell ref="L229:M229"/>
    <mergeCell ref="N229:O229"/>
    <mergeCell ref="P230:Q230"/>
    <mergeCell ref="A224:E224"/>
    <mergeCell ref="A229:E229"/>
    <mergeCell ref="A230:E230"/>
    <mergeCell ref="A235:Q235"/>
    <mergeCell ref="N237:O237"/>
    <mergeCell ref="P237:Q237"/>
    <mergeCell ref="F230:G230"/>
    <mergeCell ref="H230:I230"/>
    <mergeCell ref="J230:K230"/>
    <mergeCell ref="L237:M237"/>
    <mergeCell ref="J237:K237"/>
    <mergeCell ref="H237:I237"/>
    <mergeCell ref="L242:M242"/>
    <mergeCell ref="N242:O242"/>
    <mergeCell ref="P242:Q242"/>
    <mergeCell ref="H240:I240"/>
    <mergeCell ref="J240:K240"/>
    <mergeCell ref="L240:M240"/>
    <mergeCell ref="N240:O240"/>
    <mergeCell ref="C237:G237"/>
    <mergeCell ref="A236:B237"/>
    <mergeCell ref="C236:G236"/>
    <mergeCell ref="C245:F245"/>
    <mergeCell ref="C246:F246"/>
    <mergeCell ref="J242:K242"/>
    <mergeCell ref="H243:I243"/>
    <mergeCell ref="J243:K243"/>
    <mergeCell ref="H246:I246"/>
    <mergeCell ref="J246:K246"/>
    <mergeCell ref="H236:Q236"/>
    <mergeCell ref="C250:F250"/>
    <mergeCell ref="C248:F248"/>
    <mergeCell ref="C249:F249"/>
    <mergeCell ref="C243:F243"/>
    <mergeCell ref="P238:Q238"/>
    <mergeCell ref="P239:Q239"/>
    <mergeCell ref="N241:O241"/>
    <mergeCell ref="P241:Q241"/>
    <mergeCell ref="H242:I242"/>
    <mergeCell ref="C238:F238"/>
    <mergeCell ref="C239:F239"/>
    <mergeCell ref="C241:F241"/>
    <mergeCell ref="C242:F242"/>
    <mergeCell ref="N238:O238"/>
    <mergeCell ref="L238:M238"/>
    <mergeCell ref="L239:M239"/>
    <mergeCell ref="N239:O239"/>
    <mergeCell ref="L241:M241"/>
    <mergeCell ref="C240:F240"/>
    <mergeCell ref="A238:B241"/>
    <mergeCell ref="A257:F257"/>
    <mergeCell ref="H238:I238"/>
    <mergeCell ref="J238:K238"/>
    <mergeCell ref="H239:I239"/>
    <mergeCell ref="J239:K239"/>
    <mergeCell ref="H241:I241"/>
    <mergeCell ref="J241:K241"/>
    <mergeCell ref="C247:F247"/>
    <mergeCell ref="H248:I248"/>
    <mergeCell ref="P243:Q243"/>
    <mergeCell ref="H245:I245"/>
    <mergeCell ref="J245:K245"/>
    <mergeCell ref="L245:M245"/>
    <mergeCell ref="N245:O245"/>
    <mergeCell ref="P245:Q245"/>
    <mergeCell ref="J244:K244"/>
    <mergeCell ref="L244:M244"/>
    <mergeCell ref="N244:O244"/>
    <mergeCell ref="H244:I244"/>
    <mergeCell ref="L246:M246"/>
    <mergeCell ref="N246:O246"/>
    <mergeCell ref="P246:Q246"/>
    <mergeCell ref="H247:I247"/>
    <mergeCell ref="J247:K247"/>
    <mergeCell ref="L247:M247"/>
    <mergeCell ref="N247:O247"/>
    <mergeCell ref="P247:Q247"/>
    <mergeCell ref="J248:K248"/>
    <mergeCell ref="L248:M248"/>
    <mergeCell ref="N248:O248"/>
    <mergeCell ref="P248:Q248"/>
    <mergeCell ref="H249:I249"/>
    <mergeCell ref="J249:K249"/>
    <mergeCell ref="L249:M249"/>
    <mergeCell ref="N249:O249"/>
    <mergeCell ref="P249:Q249"/>
    <mergeCell ref="H250:I250"/>
    <mergeCell ref="J250:K250"/>
    <mergeCell ref="L250:M250"/>
    <mergeCell ref="N250:O250"/>
    <mergeCell ref="P250:Q250"/>
    <mergeCell ref="H257:I257"/>
    <mergeCell ref="J257:K257"/>
    <mergeCell ref="L257:M257"/>
    <mergeCell ref="N257:O257"/>
    <mergeCell ref="P257:Q257"/>
    <mergeCell ref="P267:Q267"/>
    <mergeCell ref="C268:F268"/>
    <mergeCell ref="H268:I268"/>
    <mergeCell ref="J268:K268"/>
    <mergeCell ref="L268:M268"/>
    <mergeCell ref="N268:O268"/>
    <mergeCell ref="P268:Q268"/>
    <mergeCell ref="L270:M270"/>
    <mergeCell ref="N270:O270"/>
    <mergeCell ref="C272:F272"/>
    <mergeCell ref="H272:I272"/>
    <mergeCell ref="J272:K272"/>
    <mergeCell ref="L272:M272"/>
    <mergeCell ref="P270:Q270"/>
    <mergeCell ref="C271:F271"/>
    <mergeCell ref="H271:I271"/>
    <mergeCell ref="J271:K271"/>
    <mergeCell ref="L271:M271"/>
    <mergeCell ref="N271:O271"/>
    <mergeCell ref="P271:Q271"/>
    <mergeCell ref="C270:F270"/>
    <mergeCell ref="H270:I270"/>
    <mergeCell ref="J270:K270"/>
    <mergeCell ref="P274:Q274"/>
    <mergeCell ref="N272:O272"/>
    <mergeCell ref="P272:Q272"/>
    <mergeCell ref="C273:F273"/>
    <mergeCell ref="H273:I273"/>
    <mergeCell ref="J273:K273"/>
    <mergeCell ref="L273:M273"/>
    <mergeCell ref="N273:O273"/>
    <mergeCell ref="P273:Q273"/>
    <mergeCell ref="H275:I275"/>
    <mergeCell ref="J275:K275"/>
    <mergeCell ref="L275:M275"/>
    <mergeCell ref="N275:O275"/>
    <mergeCell ref="P275:Q275"/>
    <mergeCell ref="C274:F274"/>
    <mergeCell ref="H274:I274"/>
    <mergeCell ref="J274:K274"/>
    <mergeCell ref="L274:M274"/>
    <mergeCell ref="N274:O274"/>
    <mergeCell ref="A287:B287"/>
    <mergeCell ref="U118:U119"/>
    <mergeCell ref="U100:U101"/>
    <mergeCell ref="A282:F282"/>
    <mergeCell ref="H282:I282"/>
    <mergeCell ref="J282:K282"/>
    <mergeCell ref="L282:M282"/>
    <mergeCell ref="N282:O282"/>
    <mergeCell ref="P282:Q282"/>
    <mergeCell ref="C275:F275"/>
    <mergeCell ref="I289:K289"/>
    <mergeCell ref="A286:B286"/>
    <mergeCell ref="C286:E286"/>
    <mergeCell ref="F286:H286"/>
    <mergeCell ref="I286:K286"/>
    <mergeCell ref="L286:N286"/>
    <mergeCell ref="C287:E287"/>
    <mergeCell ref="F287:H287"/>
    <mergeCell ref="I287:K287"/>
    <mergeCell ref="L287:N287"/>
    <mergeCell ref="T286:T287"/>
    <mergeCell ref="U287:U288"/>
    <mergeCell ref="C288:E288"/>
    <mergeCell ref="F288:H288"/>
    <mergeCell ref="I288:K288"/>
    <mergeCell ref="L288:N288"/>
    <mergeCell ref="L289:N289"/>
    <mergeCell ref="A288:B288"/>
    <mergeCell ref="A289:B289"/>
    <mergeCell ref="C291:E291"/>
    <mergeCell ref="F291:H291"/>
    <mergeCell ref="I291:K291"/>
    <mergeCell ref="A290:B290"/>
    <mergeCell ref="I290:K290"/>
    <mergeCell ref="C289:E289"/>
    <mergeCell ref="F289:H289"/>
    <mergeCell ref="C290:E290"/>
    <mergeCell ref="F290:H290"/>
    <mergeCell ref="A291:B291"/>
    <mergeCell ref="C293:E293"/>
    <mergeCell ref="F293:H293"/>
    <mergeCell ref="I293:K293"/>
    <mergeCell ref="A292:B292"/>
    <mergeCell ref="C294:E294"/>
    <mergeCell ref="F294:H294"/>
    <mergeCell ref="I294:K294"/>
    <mergeCell ref="A293:B293"/>
    <mergeCell ref="C292:E292"/>
    <mergeCell ref="F292:H292"/>
    <mergeCell ref="I292:K292"/>
    <mergeCell ref="A294:B294"/>
    <mergeCell ref="I298:K298"/>
    <mergeCell ref="A297:B297"/>
    <mergeCell ref="C295:E295"/>
    <mergeCell ref="F295:H295"/>
    <mergeCell ref="I295:K295"/>
    <mergeCell ref="C296:E296"/>
    <mergeCell ref="F296:H296"/>
    <mergeCell ref="I296:K296"/>
    <mergeCell ref="A295:B295"/>
    <mergeCell ref="A296:B296"/>
    <mergeCell ref="C299:E299"/>
    <mergeCell ref="F299:H299"/>
    <mergeCell ref="I299:K299"/>
    <mergeCell ref="A298:B298"/>
    <mergeCell ref="A299:B299"/>
    <mergeCell ref="C297:E297"/>
    <mergeCell ref="F297:H297"/>
    <mergeCell ref="I297:K297"/>
    <mergeCell ref="C298:E298"/>
    <mergeCell ref="F298:H298"/>
    <mergeCell ref="I37:K37"/>
    <mergeCell ref="L37:N37"/>
    <mergeCell ref="O37:Q37"/>
    <mergeCell ref="B38:E38"/>
    <mergeCell ref="F38:H38"/>
    <mergeCell ref="I38:K38"/>
    <mergeCell ref="L38:N38"/>
    <mergeCell ref="O38:Q38"/>
    <mergeCell ref="A90:F90"/>
    <mergeCell ref="G90:I90"/>
    <mergeCell ref="J90:L90"/>
    <mergeCell ref="A91:F91"/>
    <mergeCell ref="G91:I91"/>
    <mergeCell ref="J91:L91"/>
    <mergeCell ref="A92:F92"/>
    <mergeCell ref="G92:I92"/>
    <mergeCell ref="J92:L92"/>
    <mergeCell ref="A93:F93"/>
    <mergeCell ref="G93:I93"/>
    <mergeCell ref="J93:L93"/>
    <mergeCell ref="A94:F94"/>
    <mergeCell ref="G94:I94"/>
    <mergeCell ref="J94:L94"/>
    <mergeCell ref="A95:F95"/>
    <mergeCell ref="G95:I95"/>
    <mergeCell ref="J95:L95"/>
    <mergeCell ref="F135:K135"/>
    <mergeCell ref="L135:Q135"/>
    <mergeCell ref="F136:G137"/>
    <mergeCell ref="H136:I137"/>
    <mergeCell ref="J136:K137"/>
    <mergeCell ref="L136:M137"/>
    <mergeCell ref="N136:O137"/>
    <mergeCell ref="P136:Q137"/>
    <mergeCell ref="T136:T137"/>
    <mergeCell ref="U136:U137"/>
    <mergeCell ref="A138:E138"/>
    <mergeCell ref="F138:G138"/>
    <mergeCell ref="H138:I138"/>
    <mergeCell ref="J138:K138"/>
    <mergeCell ref="L138:M138"/>
    <mergeCell ref="N138:O138"/>
    <mergeCell ref="P138:Q138"/>
    <mergeCell ref="A135:E137"/>
    <mergeCell ref="N140:O140"/>
    <mergeCell ref="P140:Q140"/>
    <mergeCell ref="A139:E139"/>
    <mergeCell ref="F139:G139"/>
    <mergeCell ref="H139:I139"/>
    <mergeCell ref="J139:K139"/>
    <mergeCell ref="L139:M139"/>
    <mergeCell ref="N139:O139"/>
    <mergeCell ref="H141:I141"/>
    <mergeCell ref="J141:K141"/>
    <mergeCell ref="L141:M141"/>
    <mergeCell ref="N141:O141"/>
    <mergeCell ref="P139:Q139"/>
    <mergeCell ref="A140:E140"/>
    <mergeCell ref="F140:G140"/>
    <mergeCell ref="H140:I140"/>
    <mergeCell ref="J140:K140"/>
    <mergeCell ref="L140:M140"/>
    <mergeCell ref="P141:Q141"/>
    <mergeCell ref="A142:E142"/>
    <mergeCell ref="F142:G142"/>
    <mergeCell ref="H142:I142"/>
    <mergeCell ref="J142:K142"/>
    <mergeCell ref="L142:M142"/>
    <mergeCell ref="N142:O142"/>
    <mergeCell ref="P142:Q142"/>
    <mergeCell ref="A141:E141"/>
    <mergeCell ref="F141:G141"/>
    <mergeCell ref="N144:O144"/>
    <mergeCell ref="P144:Q144"/>
    <mergeCell ref="A143:E143"/>
    <mergeCell ref="F143:G143"/>
    <mergeCell ref="H143:I143"/>
    <mergeCell ref="J143:K143"/>
    <mergeCell ref="L143:M143"/>
    <mergeCell ref="N143:O143"/>
    <mergeCell ref="H145:I145"/>
    <mergeCell ref="J145:K145"/>
    <mergeCell ref="L145:M145"/>
    <mergeCell ref="N145:O145"/>
    <mergeCell ref="P143:Q143"/>
    <mergeCell ref="A144:E144"/>
    <mergeCell ref="F144:G144"/>
    <mergeCell ref="H144:I144"/>
    <mergeCell ref="J144:K144"/>
    <mergeCell ref="L144:M144"/>
    <mergeCell ref="P145:Q145"/>
    <mergeCell ref="A146:E146"/>
    <mergeCell ref="F146:G146"/>
    <mergeCell ref="H146:I146"/>
    <mergeCell ref="J146:K146"/>
    <mergeCell ref="L146:M146"/>
    <mergeCell ref="N146:O146"/>
    <mergeCell ref="P146:Q146"/>
    <mergeCell ref="A145:E145"/>
    <mergeCell ref="F145:G145"/>
    <mergeCell ref="N148:O148"/>
    <mergeCell ref="P148:Q148"/>
    <mergeCell ref="A147:E147"/>
    <mergeCell ref="F147:G147"/>
    <mergeCell ref="H147:I147"/>
    <mergeCell ref="J147:K147"/>
    <mergeCell ref="L147:M147"/>
    <mergeCell ref="N147:O147"/>
    <mergeCell ref="H149:I149"/>
    <mergeCell ref="J149:K149"/>
    <mergeCell ref="L149:M149"/>
    <mergeCell ref="N149:O149"/>
    <mergeCell ref="P147:Q147"/>
    <mergeCell ref="A148:E148"/>
    <mergeCell ref="F148:G148"/>
    <mergeCell ref="H148:I148"/>
    <mergeCell ref="J148:K148"/>
    <mergeCell ref="L148:M148"/>
    <mergeCell ref="P149:Q149"/>
    <mergeCell ref="A150:E150"/>
    <mergeCell ref="F150:G150"/>
    <mergeCell ref="H150:I150"/>
    <mergeCell ref="J150:K150"/>
    <mergeCell ref="L150:M150"/>
    <mergeCell ref="N150:O150"/>
    <mergeCell ref="P150:Q150"/>
    <mergeCell ref="A149:E149"/>
    <mergeCell ref="F149:G149"/>
    <mergeCell ref="B218:E218"/>
    <mergeCell ref="F218:G218"/>
    <mergeCell ref="H218:I218"/>
    <mergeCell ref="J218:K218"/>
    <mergeCell ref="L218:M218"/>
    <mergeCell ref="N218:O218"/>
    <mergeCell ref="B219:E219"/>
    <mergeCell ref="F219:G219"/>
    <mergeCell ref="H219:I219"/>
    <mergeCell ref="J219:K219"/>
    <mergeCell ref="L219:M219"/>
    <mergeCell ref="N219:O219"/>
    <mergeCell ref="L252:M252"/>
    <mergeCell ref="N252:O252"/>
    <mergeCell ref="P252:Q252"/>
    <mergeCell ref="P219:Q219"/>
    <mergeCell ref="C251:F251"/>
    <mergeCell ref="H251:I251"/>
    <mergeCell ref="J251:K251"/>
    <mergeCell ref="L251:M251"/>
    <mergeCell ref="N251:O251"/>
    <mergeCell ref="P251:Q251"/>
    <mergeCell ref="A245:B252"/>
    <mergeCell ref="C276:F276"/>
    <mergeCell ref="H276:I276"/>
    <mergeCell ref="J276:K276"/>
    <mergeCell ref="L276:M276"/>
    <mergeCell ref="N276:O276"/>
    <mergeCell ref="A270:B277"/>
    <mergeCell ref="C252:F252"/>
    <mergeCell ref="H252:I252"/>
    <mergeCell ref="J252:K252"/>
    <mergeCell ref="P276:Q276"/>
    <mergeCell ref="C277:F277"/>
    <mergeCell ref="H277:I277"/>
    <mergeCell ref="J277:K277"/>
    <mergeCell ref="L277:M277"/>
    <mergeCell ref="N277:O277"/>
    <mergeCell ref="P277:Q277"/>
    <mergeCell ref="A192:F193"/>
    <mergeCell ref="G192:I193"/>
    <mergeCell ref="J192:L193"/>
    <mergeCell ref="M192:Q192"/>
    <mergeCell ref="A194:F194"/>
    <mergeCell ref="G194:I194"/>
    <mergeCell ref="J194:L194"/>
    <mergeCell ref="A195:F195"/>
    <mergeCell ref="G195:I195"/>
    <mergeCell ref="J195:L195"/>
    <mergeCell ref="A196:F196"/>
    <mergeCell ref="G196:I196"/>
    <mergeCell ref="J196:L196"/>
    <mergeCell ref="A197:F197"/>
    <mergeCell ref="G197:I197"/>
    <mergeCell ref="J197:L197"/>
    <mergeCell ref="A198:F198"/>
    <mergeCell ref="G198:I198"/>
    <mergeCell ref="J198:L198"/>
    <mergeCell ref="A199:F199"/>
    <mergeCell ref="G199:I199"/>
    <mergeCell ref="J199:L199"/>
    <mergeCell ref="A200:F200"/>
    <mergeCell ref="G200:I200"/>
    <mergeCell ref="J200:L200"/>
    <mergeCell ref="A201:F201"/>
    <mergeCell ref="G201:I201"/>
    <mergeCell ref="J201:L201"/>
    <mergeCell ref="A202:F202"/>
    <mergeCell ref="G202:I202"/>
    <mergeCell ref="J202:L202"/>
    <mergeCell ref="P211:Q211"/>
    <mergeCell ref="B211:E211"/>
    <mergeCell ref="F211:G211"/>
    <mergeCell ref="H211:I211"/>
    <mergeCell ref="J211:K211"/>
    <mergeCell ref="L211:M211"/>
    <mergeCell ref="N211:O211"/>
  </mergeCells>
  <phoneticPr fontId="10" type="noConversion"/>
  <pageMargins left="0.78740157480314965" right="0.78740157480314965" top="0.55118110236220474" bottom="0.55118110236220474" header="0.31496062992125984" footer="0.31496062992125984"/>
  <pageSetup paperSize="9" scale="52" orientation="portrait" verticalDpi="300" r:id="rId1"/>
  <rowBreaks count="5" manualBreakCount="5">
    <brk id="56" max="16383" man="1"/>
    <brk id="97" max="16" man="1"/>
    <brk id="151" max="16383" man="1"/>
    <brk id="231" max="16" man="1"/>
    <brk id="300" max="1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opLeftCell="A5" workbookViewId="0">
      <selection activeCell="A5" sqref="A5"/>
    </sheetView>
  </sheetViews>
  <sheetFormatPr defaultRowHeight="16.5"/>
  <cols>
    <col min="1" max="1" width="20.875" customWidth="1"/>
    <col min="2" max="2" width="12.375" customWidth="1"/>
    <col min="3" max="3" width="12.5" customWidth="1"/>
    <col min="4" max="4" width="11" customWidth="1"/>
    <col min="5" max="5" width="14" customWidth="1"/>
    <col min="6" max="7" width="10.5" customWidth="1"/>
  </cols>
  <sheetData>
    <row r="1" spans="1:21" ht="18.75" hidden="1" customHeight="1"/>
    <row r="2" spans="1:21" ht="18" hidden="1" customHeight="1">
      <c r="A2" s="379" t="s">
        <v>80</v>
      </c>
      <c r="B2" s="377"/>
      <c r="C2" s="377"/>
      <c r="D2" s="377"/>
      <c r="E2" s="378" t="str">
        <f>MID(C2,5,2)&amp;"/"&amp;MID(C2,7,2)&amp;"~"&amp;MID(D2,5,2)&amp;"/"&amp;MID(D2,7,2)</f>
        <v>/~/</v>
      </c>
      <c r="F2" s="378"/>
      <c r="G2" s="379" t="s">
        <v>100</v>
      </c>
      <c r="H2" s="377" t="e">
        <f>MID(D3,1,4)-1911</f>
        <v>#VALUE!</v>
      </c>
      <c r="I2" s="51"/>
      <c r="J2" s="51"/>
      <c r="K2" s="51"/>
      <c r="L2" s="51"/>
      <c r="M2" s="51"/>
      <c r="N2" s="51"/>
      <c r="O2" s="51"/>
      <c r="P2" s="51"/>
      <c r="Q2" s="51"/>
      <c r="R2" s="51"/>
      <c r="S2" s="316"/>
      <c r="T2" s="316"/>
      <c r="U2" s="224"/>
    </row>
    <row r="3" spans="1:21" ht="18" hidden="1" customHeight="1">
      <c r="A3" s="379" t="s">
        <v>83</v>
      </c>
      <c r="B3" s="377"/>
      <c r="C3" s="377"/>
      <c r="D3" s="377"/>
      <c r="E3" s="378" t="str">
        <f>MID(C3,5,2)&amp;"/"&amp;MID(C3,7,2)&amp;"~"&amp;MID(D3,5,2)&amp;"/"&amp;MID(D3,7,2)</f>
        <v>/~/</v>
      </c>
      <c r="F3" s="378"/>
      <c r="G3" s="379" t="s">
        <v>101</v>
      </c>
      <c r="H3" s="377" t="e">
        <f>MID(D3,1,4)-1911-1</f>
        <v>#VALUE!</v>
      </c>
      <c r="I3" s="51"/>
      <c r="J3" s="51"/>
      <c r="K3" s="51"/>
      <c r="L3" s="51"/>
      <c r="M3" s="51"/>
      <c r="N3" s="51"/>
      <c r="O3" s="51"/>
      <c r="P3" s="51"/>
      <c r="Q3" s="51"/>
      <c r="R3" s="51"/>
      <c r="S3" s="316"/>
      <c r="T3" s="316"/>
      <c r="U3" s="224"/>
    </row>
    <row r="4" spans="1:21" hidden="1"/>
    <row r="5" spans="1:21" ht="24" customHeight="1">
      <c r="A5" s="6" t="s">
        <v>66</v>
      </c>
      <c r="B5" s="51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316"/>
      <c r="T5" s="316"/>
      <c r="U5" s="224"/>
    </row>
    <row r="6" spans="1:21" ht="24" customHeight="1">
      <c r="A6" s="5" t="s">
        <v>67</v>
      </c>
      <c r="B6" s="51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316"/>
      <c r="T6" s="316"/>
      <c r="U6" s="224"/>
    </row>
    <row r="7" spans="1:21" ht="19.5" customHeight="1">
      <c r="A7" s="337"/>
      <c r="B7" s="661" t="s">
        <v>68</v>
      </c>
      <c r="C7" s="662"/>
      <c r="D7" s="663"/>
      <c r="E7" s="724" t="s">
        <v>69</v>
      </c>
      <c r="F7" s="724" t="s">
        <v>303</v>
      </c>
      <c r="G7" s="724" t="s">
        <v>304</v>
      </c>
    </row>
    <row r="8" spans="1:21" s="21" customFormat="1">
      <c r="A8" s="335"/>
      <c r="B8" s="336" t="s">
        <v>70</v>
      </c>
      <c r="C8" s="336" t="s">
        <v>71</v>
      </c>
      <c r="D8" s="336" t="s">
        <v>39</v>
      </c>
      <c r="E8" s="658"/>
      <c r="F8" s="658"/>
      <c r="G8" s="658"/>
    </row>
    <row r="9" spans="1:21" ht="21.95" customHeight="1">
      <c r="A9" s="362" t="str">
        <f>"本週("&amp;E3&amp;")"</f>
        <v>本週(/~/)</v>
      </c>
      <c r="B9" s="365"/>
      <c r="C9" s="365"/>
      <c r="D9" s="365"/>
      <c r="E9" s="366"/>
      <c r="F9" s="367"/>
      <c r="G9" s="368"/>
    </row>
    <row r="10" spans="1:21" ht="21.95" customHeight="1">
      <c r="A10" s="362" t="str">
        <f>"上週("&amp;E2&amp;")"</f>
        <v>上週(/~/)</v>
      </c>
      <c r="B10" s="365"/>
      <c r="C10" s="365"/>
      <c r="D10" s="365"/>
      <c r="E10" s="366"/>
      <c r="F10" s="367"/>
      <c r="G10" s="368"/>
    </row>
    <row r="11" spans="1:21" ht="21.95" customHeight="1" thickBot="1">
      <c r="A11" s="363" t="s">
        <v>321</v>
      </c>
      <c r="B11" s="369"/>
      <c r="C11" s="369"/>
      <c r="D11" s="369"/>
      <c r="E11" s="370"/>
      <c r="F11" s="371"/>
      <c r="G11" s="372"/>
    </row>
    <row r="12" spans="1:21" ht="21.95" customHeight="1" thickTop="1">
      <c r="A12" s="364"/>
      <c r="B12" s="373"/>
      <c r="C12" s="373"/>
      <c r="D12" s="373"/>
      <c r="E12" s="374"/>
      <c r="F12" s="375"/>
      <c r="G12" s="376"/>
    </row>
    <row r="13" spans="1:21" ht="21.95" customHeight="1">
      <c r="A13" s="364"/>
      <c r="B13" s="365"/>
      <c r="C13" s="365"/>
      <c r="D13" s="365"/>
      <c r="E13" s="366"/>
      <c r="F13" s="367"/>
      <c r="G13" s="368"/>
    </row>
  </sheetData>
  <mergeCells count="4">
    <mergeCell ref="B7:D7"/>
    <mergeCell ref="E7:E8"/>
    <mergeCell ref="F7:F8"/>
    <mergeCell ref="G7:G8"/>
  </mergeCells>
  <phoneticPr fontId="43" type="noConversion"/>
  <pageMargins left="0.51181102362204722" right="0.51181102362204722" top="0.74803149606299213" bottom="0.74803149606299213" header="0.31496062992125984" footer="0.31496062992125984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showGridLines="0" view="pageBreakPreview" zoomScaleNormal="100" zoomScaleSheetLayoutView="100" workbookViewId="0">
      <selection activeCell="A2" sqref="A2:A4"/>
    </sheetView>
  </sheetViews>
  <sheetFormatPr defaultRowHeight="16.5"/>
  <cols>
    <col min="1" max="1" width="17.625" customWidth="1"/>
    <col min="3" max="3" width="9" customWidth="1"/>
  </cols>
  <sheetData>
    <row r="1" spans="1:10" ht="19.5">
      <c r="A1" s="797" t="s">
        <v>87</v>
      </c>
      <c r="B1" s="798"/>
      <c r="C1" s="798"/>
      <c r="D1" s="798"/>
      <c r="E1" s="798"/>
      <c r="F1" s="798"/>
      <c r="G1" s="798"/>
      <c r="H1" s="798"/>
      <c r="I1" s="798"/>
      <c r="J1" s="799"/>
    </row>
    <row r="2" spans="1:10">
      <c r="A2" s="805" t="s">
        <v>94</v>
      </c>
      <c r="B2" s="661" t="s">
        <v>88</v>
      </c>
      <c r="C2" s="728"/>
      <c r="D2" s="728"/>
      <c r="E2" s="728"/>
      <c r="F2" s="728"/>
      <c r="G2" s="729"/>
      <c r="H2" s="661" t="s">
        <v>89</v>
      </c>
      <c r="I2" s="728"/>
      <c r="J2" s="729"/>
    </row>
    <row r="3" spans="1:10">
      <c r="A3" s="806"/>
      <c r="B3" s="800" t="s">
        <v>95</v>
      </c>
      <c r="C3" s="800" t="s">
        <v>96</v>
      </c>
      <c r="D3" s="800" t="s">
        <v>97</v>
      </c>
      <c r="E3" s="802" t="s">
        <v>98</v>
      </c>
      <c r="F3" s="803"/>
      <c r="G3" s="804"/>
      <c r="H3" s="802" t="s">
        <v>98</v>
      </c>
      <c r="I3" s="803"/>
      <c r="J3" s="804"/>
    </row>
    <row r="4" spans="1:10">
      <c r="A4" s="807"/>
      <c r="B4" s="801"/>
      <c r="C4" s="801"/>
      <c r="D4" s="801"/>
      <c r="E4" s="363" t="s">
        <v>90</v>
      </c>
      <c r="F4" s="363" t="s">
        <v>99</v>
      </c>
      <c r="G4" s="363" t="s">
        <v>93</v>
      </c>
      <c r="H4" s="363" t="s">
        <v>91</v>
      </c>
      <c r="I4" s="363" t="s">
        <v>92</v>
      </c>
      <c r="J4" s="363" t="s">
        <v>93</v>
      </c>
    </row>
    <row r="5" spans="1:10" ht="21" customHeight="1">
      <c r="A5" s="547"/>
      <c r="B5" s="15"/>
      <c r="C5" s="15"/>
      <c r="D5" s="15"/>
      <c r="E5" s="15"/>
      <c r="F5" s="15"/>
      <c r="G5" s="15"/>
      <c r="H5" s="15"/>
      <c r="I5" s="15"/>
      <c r="J5" s="15"/>
    </row>
    <row r="6" spans="1:10" ht="21" customHeight="1">
      <c r="A6" s="547"/>
      <c r="B6" s="15"/>
      <c r="C6" s="15"/>
      <c r="D6" s="15"/>
      <c r="E6" s="15"/>
      <c r="F6" s="15"/>
      <c r="G6" s="15"/>
      <c r="H6" s="15"/>
      <c r="I6" s="15"/>
      <c r="J6" s="15"/>
    </row>
    <row r="7" spans="1:10" ht="21" customHeight="1">
      <c r="A7" s="547"/>
      <c r="B7" s="15"/>
      <c r="C7" s="15"/>
      <c r="D7" s="15"/>
      <c r="E7" s="15"/>
      <c r="F7" s="15"/>
      <c r="G7" s="15"/>
      <c r="H7" s="15"/>
      <c r="I7" s="15"/>
      <c r="J7" s="15"/>
    </row>
    <row r="8" spans="1:10" ht="21" customHeight="1">
      <c r="A8" s="547"/>
      <c r="B8" s="15"/>
      <c r="C8" s="15"/>
      <c r="D8" s="15"/>
      <c r="E8" s="15"/>
      <c r="F8" s="15"/>
      <c r="G8" s="15"/>
      <c r="H8" s="15"/>
      <c r="I8" s="15"/>
      <c r="J8" s="15"/>
    </row>
    <row r="9" spans="1:10" ht="21" customHeight="1">
      <c r="A9" s="547"/>
      <c r="B9" s="15"/>
      <c r="C9" s="15"/>
      <c r="D9" s="15"/>
      <c r="E9" s="15"/>
      <c r="F9" s="15"/>
      <c r="G9" s="15"/>
      <c r="H9" s="15"/>
      <c r="I9" s="15"/>
      <c r="J9" s="15"/>
    </row>
    <row r="10" spans="1:10" ht="21" customHeight="1">
      <c r="A10" s="547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21" customHeight="1">
      <c r="A11" s="547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21" customHeight="1">
      <c r="A12" s="547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21" customHeight="1">
      <c r="A13" s="547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21" customHeight="1">
      <c r="A14" s="547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21" customHeight="1">
      <c r="A15" s="547"/>
      <c r="B15" s="15"/>
      <c r="C15" s="15"/>
      <c r="D15" s="15"/>
      <c r="E15" s="15"/>
      <c r="F15" s="15"/>
      <c r="G15" s="15"/>
      <c r="H15" s="15"/>
      <c r="I15" s="15"/>
      <c r="J15" s="15"/>
    </row>
    <row r="16" spans="1:10" ht="21" customHeight="1">
      <c r="A16" s="547"/>
      <c r="B16" s="15"/>
      <c r="C16" s="15"/>
      <c r="D16" s="15"/>
      <c r="E16" s="15"/>
      <c r="F16" s="15"/>
      <c r="G16" s="15"/>
      <c r="H16" s="15"/>
      <c r="I16" s="15"/>
      <c r="J16" s="15"/>
    </row>
    <row r="17" spans="1:10" ht="21" customHeight="1">
      <c r="A17" s="547"/>
      <c r="B17" s="15"/>
      <c r="C17" s="15"/>
      <c r="D17" s="15"/>
      <c r="E17" s="15"/>
      <c r="F17" s="15"/>
      <c r="G17" s="15"/>
      <c r="H17" s="15"/>
      <c r="I17" s="15"/>
      <c r="J17" s="15"/>
    </row>
    <row r="18" spans="1:10" ht="21" customHeight="1">
      <c r="A18" s="547"/>
      <c r="B18" s="15"/>
      <c r="C18" s="15"/>
      <c r="D18" s="15"/>
      <c r="E18" s="15"/>
      <c r="F18" s="15"/>
      <c r="G18" s="15"/>
      <c r="H18" s="15"/>
      <c r="I18" s="15"/>
      <c r="J18" s="15"/>
    </row>
    <row r="19" spans="1:10" ht="21" customHeight="1">
      <c r="A19" s="547"/>
      <c r="B19" s="15"/>
      <c r="C19" s="15"/>
      <c r="D19" s="15"/>
      <c r="E19" s="15"/>
      <c r="F19" s="15"/>
      <c r="G19" s="15"/>
      <c r="H19" s="15"/>
      <c r="I19" s="15"/>
      <c r="J19" s="15"/>
    </row>
    <row r="20" spans="1:10" ht="21" customHeight="1">
      <c r="A20" s="547"/>
      <c r="B20" s="15"/>
      <c r="C20" s="15"/>
      <c r="D20" s="15"/>
      <c r="E20" s="15"/>
      <c r="F20" s="15"/>
      <c r="G20" s="15"/>
      <c r="H20" s="15"/>
      <c r="I20" s="15"/>
      <c r="J20" s="15"/>
    </row>
    <row r="21" spans="1:10" ht="21" customHeight="1">
      <c r="A21" s="547"/>
      <c r="B21" s="15"/>
      <c r="C21" s="15"/>
      <c r="D21" s="15"/>
      <c r="E21" s="15"/>
      <c r="F21" s="15"/>
      <c r="G21" s="15"/>
      <c r="H21" s="15"/>
      <c r="I21" s="15"/>
      <c r="J21" s="15"/>
    </row>
    <row r="22" spans="1:10" ht="21" customHeight="1">
      <c r="A22" s="547"/>
      <c r="B22" s="15"/>
      <c r="C22" s="15"/>
      <c r="D22" s="15"/>
      <c r="E22" s="15"/>
      <c r="F22" s="15"/>
      <c r="G22" s="15"/>
      <c r="H22" s="15"/>
      <c r="I22" s="15"/>
      <c r="J22" s="15"/>
    </row>
    <row r="23" spans="1:10" ht="21" customHeight="1">
      <c r="A23" s="547"/>
      <c r="B23" s="15"/>
      <c r="C23" s="15"/>
      <c r="D23" s="15"/>
      <c r="E23" s="15"/>
      <c r="F23" s="15"/>
      <c r="G23" s="15"/>
      <c r="H23" s="15"/>
      <c r="I23" s="15"/>
      <c r="J23" s="15"/>
    </row>
    <row r="24" spans="1:10" ht="21" customHeight="1">
      <c r="A24" s="547"/>
      <c r="B24" s="15"/>
      <c r="C24" s="15"/>
      <c r="D24" s="15"/>
      <c r="E24" s="15"/>
      <c r="F24" s="15"/>
      <c r="G24" s="15"/>
      <c r="H24" s="15"/>
      <c r="I24" s="15"/>
      <c r="J24" s="15"/>
    </row>
    <row r="25" spans="1:10" ht="21" customHeight="1">
      <c r="A25" s="547"/>
      <c r="B25" s="15"/>
      <c r="C25" s="15"/>
      <c r="D25" s="15"/>
      <c r="E25" s="15"/>
      <c r="F25" s="15"/>
      <c r="G25" s="15"/>
      <c r="H25" s="15"/>
      <c r="I25" s="15"/>
      <c r="J25" s="15"/>
    </row>
    <row r="26" spans="1:10" ht="21" customHeight="1">
      <c r="A26" s="547"/>
      <c r="B26" s="15"/>
      <c r="C26" s="15"/>
      <c r="D26" s="15"/>
      <c r="E26" s="15"/>
      <c r="F26" s="15"/>
      <c r="G26" s="15"/>
      <c r="H26" s="15"/>
      <c r="I26" s="15"/>
      <c r="J26" s="15"/>
    </row>
    <row r="27" spans="1:10" ht="21" customHeight="1">
      <c r="A27" s="547"/>
      <c r="B27" s="15"/>
      <c r="C27" s="15"/>
      <c r="D27" s="15"/>
      <c r="E27" s="15"/>
      <c r="F27" s="15"/>
      <c r="G27" s="15"/>
      <c r="H27" s="15"/>
      <c r="I27" s="15"/>
      <c r="J27" s="15"/>
    </row>
    <row r="28" spans="1:10" ht="21" customHeight="1">
      <c r="A28" s="547"/>
      <c r="B28" s="15"/>
      <c r="C28" s="15"/>
      <c r="D28" s="15"/>
      <c r="E28" s="15"/>
      <c r="F28" s="15"/>
      <c r="G28" s="15"/>
      <c r="H28" s="15"/>
      <c r="I28" s="15"/>
      <c r="J28" s="15"/>
    </row>
    <row r="29" spans="1:10" ht="21" customHeight="1">
      <c r="A29" s="547"/>
      <c r="B29" s="15"/>
      <c r="C29" s="15"/>
      <c r="D29" s="15"/>
      <c r="E29" s="15"/>
      <c r="F29" s="15"/>
      <c r="G29" s="15"/>
      <c r="H29" s="15"/>
      <c r="I29" s="15"/>
      <c r="J29" s="15"/>
    </row>
    <row r="30" spans="1:10" ht="21" customHeight="1">
      <c r="A30" s="547"/>
      <c r="B30" s="15"/>
      <c r="C30" s="15"/>
      <c r="D30" s="15"/>
      <c r="E30" s="15"/>
      <c r="F30" s="15"/>
      <c r="G30" s="15"/>
      <c r="H30" s="15"/>
      <c r="I30" s="15"/>
      <c r="J30" s="15"/>
    </row>
    <row r="31" spans="1:10" ht="21" customHeight="1">
      <c r="A31" s="547"/>
      <c r="B31" s="15"/>
      <c r="C31" s="15"/>
      <c r="D31" s="15"/>
      <c r="E31" s="15"/>
      <c r="F31" s="15"/>
      <c r="G31" s="15"/>
      <c r="H31" s="15"/>
      <c r="I31" s="15"/>
      <c r="J31" s="15"/>
    </row>
    <row r="32" spans="1:10" ht="21" customHeight="1">
      <c r="A32" s="547"/>
      <c r="B32" s="15"/>
      <c r="C32" s="15"/>
      <c r="D32" s="15"/>
      <c r="E32" s="15"/>
      <c r="F32" s="15"/>
      <c r="G32" s="15"/>
      <c r="H32" s="15"/>
      <c r="I32" s="15"/>
      <c r="J32" s="15"/>
    </row>
    <row r="33" spans="1:10" ht="21" customHeight="1">
      <c r="A33" s="547"/>
      <c r="B33" s="15"/>
      <c r="C33" s="15"/>
      <c r="D33" s="15"/>
      <c r="E33" s="15"/>
      <c r="F33" s="15"/>
      <c r="G33" s="15"/>
      <c r="H33" s="15"/>
      <c r="I33" s="15"/>
      <c r="J33" s="15"/>
    </row>
    <row r="34" spans="1:10" ht="21" customHeight="1">
      <c r="A34" s="547"/>
      <c r="B34" s="15"/>
      <c r="C34" s="15"/>
      <c r="D34" s="15"/>
      <c r="E34" s="15"/>
      <c r="F34" s="15"/>
      <c r="G34" s="15"/>
      <c r="H34" s="15"/>
      <c r="I34" s="15"/>
      <c r="J34" s="15"/>
    </row>
    <row r="35" spans="1:10" ht="21" customHeight="1">
      <c r="A35" s="547"/>
      <c r="B35" s="15"/>
      <c r="C35" s="15"/>
      <c r="D35" s="15"/>
      <c r="E35" s="15"/>
      <c r="F35" s="15"/>
      <c r="G35" s="15"/>
      <c r="H35" s="15"/>
      <c r="I35" s="15"/>
      <c r="J35" s="15"/>
    </row>
    <row r="36" spans="1:10" ht="21" customHeight="1">
      <c r="A36" s="547"/>
      <c r="B36" s="15"/>
      <c r="C36" s="15"/>
      <c r="D36" s="15"/>
      <c r="E36" s="15"/>
      <c r="F36" s="15"/>
      <c r="G36" s="15"/>
      <c r="H36" s="15"/>
      <c r="I36" s="15"/>
      <c r="J36" s="15"/>
    </row>
    <row r="37" spans="1:10" ht="21" customHeight="1">
      <c r="A37" s="547"/>
      <c r="B37" s="15"/>
      <c r="C37" s="15"/>
      <c r="D37" s="15"/>
      <c r="E37" s="15"/>
      <c r="F37" s="15"/>
      <c r="G37" s="15"/>
      <c r="H37" s="15"/>
      <c r="I37" s="15"/>
      <c r="J37" s="15"/>
    </row>
    <row r="38" spans="1:10" ht="21" customHeight="1">
      <c r="A38" s="547"/>
      <c r="B38" s="15"/>
      <c r="C38" s="15"/>
      <c r="D38" s="15"/>
      <c r="E38" s="15"/>
      <c r="F38" s="15"/>
      <c r="G38" s="15"/>
      <c r="H38" s="15"/>
      <c r="I38" s="15"/>
      <c r="J38" s="15"/>
    </row>
    <row r="39" spans="1:10" ht="21" customHeight="1">
      <c r="A39" s="547"/>
      <c r="B39" s="15"/>
      <c r="C39" s="15"/>
      <c r="D39" s="15"/>
      <c r="E39" s="15"/>
      <c r="F39" s="15"/>
      <c r="G39" s="15"/>
      <c r="H39" s="15"/>
      <c r="I39" s="15"/>
      <c r="J39" s="15"/>
    </row>
    <row r="40" spans="1:10" ht="21" customHeight="1">
      <c r="A40" s="547"/>
      <c r="B40" s="15"/>
      <c r="C40" s="15"/>
      <c r="D40" s="15"/>
      <c r="E40" s="15"/>
      <c r="F40" s="15"/>
      <c r="G40" s="15"/>
      <c r="H40" s="15"/>
      <c r="I40" s="15"/>
      <c r="J40" s="15"/>
    </row>
    <row r="41" spans="1:10" ht="21" customHeight="1">
      <c r="A41" s="547"/>
      <c r="B41" s="15"/>
      <c r="C41" s="15"/>
      <c r="D41" s="15"/>
      <c r="E41" s="15"/>
      <c r="F41" s="15"/>
      <c r="G41" s="15"/>
      <c r="H41" s="15"/>
      <c r="I41" s="15"/>
      <c r="J41" s="15"/>
    </row>
    <row r="42" spans="1:10" ht="21" customHeight="1">
      <c r="A42" s="547"/>
      <c r="B42" s="15"/>
      <c r="C42" s="15"/>
      <c r="D42" s="15"/>
      <c r="E42" s="15"/>
      <c r="F42" s="15"/>
      <c r="G42" s="15"/>
      <c r="H42" s="15"/>
      <c r="I42" s="15"/>
      <c r="J42" s="15"/>
    </row>
    <row r="43" spans="1:10" ht="21" customHeight="1">
      <c r="A43" s="547"/>
      <c r="B43" s="15"/>
      <c r="C43" s="15"/>
      <c r="D43" s="15"/>
      <c r="E43" s="15"/>
      <c r="F43" s="15"/>
      <c r="G43" s="15"/>
      <c r="H43" s="15"/>
      <c r="I43" s="15"/>
      <c r="J43" s="15"/>
    </row>
    <row r="44" spans="1:10" ht="21" customHeight="1">
      <c r="A44" s="547"/>
      <c r="B44" s="15"/>
      <c r="C44" s="15"/>
      <c r="D44" s="15"/>
      <c r="E44" s="15"/>
      <c r="F44" s="15"/>
      <c r="G44" s="15"/>
      <c r="H44" s="15"/>
      <c r="I44" s="15"/>
      <c r="J44" s="15"/>
    </row>
    <row r="45" spans="1:10" ht="21" customHeight="1">
      <c r="A45" s="547"/>
      <c r="B45" s="15"/>
      <c r="C45" s="15"/>
      <c r="D45" s="15"/>
      <c r="E45" s="15"/>
      <c r="F45" s="15"/>
      <c r="G45" s="15"/>
      <c r="H45" s="15"/>
      <c r="I45" s="15"/>
      <c r="J45" s="15"/>
    </row>
    <row r="46" spans="1:10" ht="21" customHeight="1">
      <c r="A46" s="547"/>
      <c r="B46" s="15"/>
      <c r="C46" s="15"/>
      <c r="D46" s="15"/>
      <c r="E46" s="15"/>
      <c r="F46" s="15"/>
      <c r="G46" s="15"/>
      <c r="H46" s="15"/>
      <c r="I46" s="15"/>
      <c r="J46" s="15"/>
    </row>
    <row r="47" spans="1:10" ht="21" customHeight="1">
      <c r="A47" s="547"/>
      <c r="B47" s="15"/>
      <c r="C47" s="15"/>
      <c r="D47" s="15"/>
      <c r="E47" s="15"/>
      <c r="F47" s="15"/>
      <c r="G47" s="15"/>
      <c r="H47" s="15"/>
      <c r="I47" s="15"/>
      <c r="J47" s="15"/>
    </row>
    <row r="48" spans="1:10" ht="21" customHeight="1">
      <c r="A48" s="547"/>
      <c r="B48" s="15"/>
      <c r="C48" s="15"/>
      <c r="D48" s="15"/>
      <c r="E48" s="15"/>
      <c r="F48" s="15"/>
      <c r="G48" s="15"/>
      <c r="H48" s="15"/>
      <c r="I48" s="15"/>
      <c r="J48" s="15"/>
    </row>
    <row r="49" spans="1:10" ht="21" customHeight="1">
      <c r="A49" s="547"/>
      <c r="B49" s="15"/>
      <c r="C49" s="15"/>
      <c r="D49" s="15"/>
      <c r="E49" s="15"/>
      <c r="F49" s="15"/>
      <c r="G49" s="15"/>
      <c r="H49" s="15"/>
      <c r="I49" s="15"/>
      <c r="J49" s="15"/>
    </row>
    <row r="50" spans="1:10" ht="21" customHeight="1">
      <c r="A50" s="547"/>
      <c r="B50" s="15"/>
      <c r="C50" s="15"/>
      <c r="D50" s="15"/>
      <c r="E50" s="15"/>
      <c r="F50" s="15"/>
      <c r="G50" s="15"/>
      <c r="H50" s="15"/>
      <c r="I50" s="15"/>
      <c r="J50" s="15"/>
    </row>
    <row r="51" spans="1:10" ht="21" customHeight="1">
      <c r="A51" s="547"/>
      <c r="B51" s="15"/>
      <c r="C51" s="15"/>
      <c r="D51" s="15"/>
      <c r="E51" s="15"/>
      <c r="F51" s="15"/>
      <c r="G51" s="15"/>
      <c r="H51" s="15"/>
      <c r="I51" s="15"/>
      <c r="J51" s="15"/>
    </row>
    <row r="52" spans="1:10" ht="21" customHeight="1">
      <c r="A52" s="547"/>
      <c r="B52" s="15"/>
      <c r="C52" s="15"/>
      <c r="D52" s="15"/>
      <c r="E52" s="15"/>
      <c r="F52" s="15"/>
      <c r="G52" s="15"/>
      <c r="H52" s="15"/>
      <c r="I52" s="15"/>
      <c r="J52" s="15"/>
    </row>
    <row r="53" spans="1:10" ht="21" customHeight="1">
      <c r="A53" s="547"/>
      <c r="B53" s="15"/>
      <c r="C53" s="15"/>
      <c r="D53" s="15"/>
      <c r="E53" s="15"/>
      <c r="F53" s="15"/>
      <c r="G53" s="15"/>
      <c r="H53" s="15"/>
      <c r="I53" s="15"/>
      <c r="J53" s="15"/>
    </row>
    <row r="54" spans="1:10" ht="21" customHeight="1">
      <c r="A54" s="547"/>
      <c r="B54" s="15"/>
      <c r="C54" s="15"/>
      <c r="D54" s="15"/>
      <c r="E54" s="15"/>
      <c r="F54" s="15"/>
      <c r="G54" s="15"/>
      <c r="H54" s="15"/>
      <c r="I54" s="15"/>
      <c r="J54" s="15"/>
    </row>
    <row r="55" spans="1:10" ht="21" customHeight="1">
      <c r="A55" s="547"/>
      <c r="B55" s="15"/>
      <c r="C55" s="15"/>
      <c r="D55" s="15"/>
      <c r="E55" s="15"/>
      <c r="F55" s="15"/>
      <c r="G55" s="15"/>
      <c r="H55" s="15"/>
      <c r="I55" s="15"/>
      <c r="J55" s="15"/>
    </row>
    <row r="56" spans="1:10" ht="21" customHeight="1">
      <c r="A56" s="547"/>
      <c r="B56" s="15"/>
      <c r="C56" s="15"/>
      <c r="D56" s="15"/>
      <c r="E56" s="15"/>
      <c r="F56" s="15"/>
      <c r="G56" s="15"/>
      <c r="H56" s="15"/>
      <c r="I56" s="15"/>
      <c r="J56" s="15"/>
    </row>
    <row r="57" spans="1:10" ht="21" customHeight="1">
      <c r="A57" s="547"/>
      <c r="B57" s="15"/>
      <c r="C57" s="15"/>
      <c r="D57" s="15"/>
      <c r="E57" s="15"/>
      <c r="F57" s="15"/>
      <c r="G57" s="15"/>
      <c r="H57" s="15"/>
      <c r="I57" s="15"/>
      <c r="J57" s="15"/>
    </row>
    <row r="58" spans="1:10" ht="21" customHeight="1">
      <c r="A58" s="547"/>
      <c r="B58" s="15"/>
      <c r="C58" s="15"/>
      <c r="D58" s="15"/>
      <c r="E58" s="15"/>
      <c r="F58" s="15"/>
      <c r="G58" s="15"/>
      <c r="H58" s="15"/>
      <c r="I58" s="15"/>
      <c r="J58" s="15"/>
    </row>
    <row r="59" spans="1:10" ht="21" customHeight="1">
      <c r="A59" s="547"/>
      <c r="B59" s="15"/>
      <c r="C59" s="15"/>
      <c r="D59" s="15"/>
      <c r="E59" s="15"/>
      <c r="F59" s="15"/>
      <c r="G59" s="15"/>
      <c r="H59" s="15"/>
      <c r="I59" s="15"/>
      <c r="J59" s="15"/>
    </row>
  </sheetData>
  <mergeCells count="9">
    <mergeCell ref="A1:J1"/>
    <mergeCell ref="B2:G2"/>
    <mergeCell ref="H2:J2"/>
    <mergeCell ref="B3:B4"/>
    <mergeCell ref="C3:C4"/>
    <mergeCell ref="D3:D4"/>
    <mergeCell ref="E3:G3"/>
    <mergeCell ref="H3:J3"/>
    <mergeCell ref="A2:A4"/>
  </mergeCells>
  <phoneticPr fontId="56" type="noConversion"/>
  <pageMargins left="0.7" right="0.7" top="0.75" bottom="0.75" header="0.3" footer="0.3"/>
  <pageSetup paperSize="9" scale="88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"/>
  <sheetViews>
    <sheetView topLeftCell="A5" zoomScale="80" zoomScaleNormal="80" workbookViewId="0">
      <selection activeCell="A5" sqref="A5"/>
    </sheetView>
  </sheetViews>
  <sheetFormatPr defaultRowHeight="16.5"/>
  <cols>
    <col min="1" max="125" width="7" customWidth="1"/>
  </cols>
  <sheetData>
    <row r="1" spans="1:125" ht="16.5" hidden="1" customHeight="1"/>
    <row r="2" spans="1:125" ht="18" hidden="1" customHeight="1">
      <c r="A2" s="379" t="s">
        <v>80</v>
      </c>
      <c r="B2" s="361"/>
      <c r="C2" s="377"/>
      <c r="D2" s="377"/>
      <c r="E2" s="378" t="str">
        <f>MID(C2,5,2)&amp;"/"&amp;MID(C2,7,2)&amp;"~"&amp;MID(D2,5,2)&amp;"/"&amp;MID(D2,7,2)</f>
        <v>/~/</v>
      </c>
      <c r="F2" s="378"/>
      <c r="G2" s="379" t="s">
        <v>100</v>
      </c>
      <c r="H2" s="377" t="e">
        <f>MID(D3,1,4)-1911</f>
        <v>#VALUE!</v>
      </c>
      <c r="I2" s="361"/>
      <c r="J2" s="361"/>
      <c r="K2" s="361"/>
      <c r="L2" s="361"/>
      <c r="M2" s="361"/>
      <c r="N2" s="361"/>
      <c r="O2" s="361"/>
      <c r="P2" s="361"/>
      <c r="Q2" s="361"/>
      <c r="R2" s="361"/>
      <c r="S2" s="361"/>
      <c r="T2" s="316"/>
      <c r="U2" s="316"/>
      <c r="V2" s="224"/>
    </row>
    <row r="3" spans="1:125" ht="18" hidden="1" customHeight="1">
      <c r="A3" s="379" t="s">
        <v>83</v>
      </c>
      <c r="B3" s="361"/>
      <c r="C3" s="377"/>
      <c r="D3" s="377"/>
      <c r="E3" s="378" t="str">
        <f>MID(C3,5,2)&amp;"/"&amp;MID(C3,7,2)&amp;"~"&amp;MID(D3,5,2)&amp;"/"&amp;MID(D3,7,2)</f>
        <v>/~/</v>
      </c>
      <c r="F3" s="378"/>
      <c r="G3" s="379" t="s">
        <v>101</v>
      </c>
      <c r="H3" s="377" t="e">
        <f>MID(D3,1,4)-1911-1</f>
        <v>#VALUE!</v>
      </c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16"/>
      <c r="U3" s="316"/>
      <c r="V3" s="224"/>
    </row>
    <row r="4" spans="1:125" ht="18.75" hidden="1" customHeight="1"/>
    <row r="6" spans="1:125" s="46" customFormat="1" ht="27.95" customHeight="1">
      <c r="A6" s="720" t="s">
        <v>61</v>
      </c>
      <c r="B6" s="721"/>
      <c r="C6" s="721"/>
      <c r="D6" s="721"/>
      <c r="E6" s="721"/>
      <c r="F6" s="721"/>
      <c r="G6" s="721"/>
      <c r="H6" s="721"/>
      <c r="I6" s="721"/>
      <c r="J6" s="721"/>
      <c r="K6" s="721"/>
      <c r="L6" s="721"/>
      <c r="M6" s="721"/>
      <c r="N6" s="721"/>
      <c r="O6" s="117"/>
      <c r="P6" s="117"/>
      <c r="Q6" s="117"/>
    </row>
    <row r="7" spans="1:125" s="20" customFormat="1" ht="24" customHeight="1">
      <c r="A7" s="572" t="s">
        <v>52</v>
      </c>
      <c r="B7" s="572"/>
      <c r="C7" s="572"/>
      <c r="D7" s="572"/>
      <c r="E7" s="572"/>
      <c r="F7" s="572"/>
      <c r="G7" s="572"/>
      <c r="H7" s="572"/>
      <c r="I7" s="572"/>
      <c r="J7" s="572"/>
      <c r="K7" s="572"/>
      <c r="L7" s="572"/>
      <c r="M7" s="572"/>
      <c r="N7" s="572"/>
      <c r="O7" s="572"/>
      <c r="P7" s="572"/>
      <c r="Q7" s="572"/>
      <c r="R7" s="572"/>
      <c r="S7" s="572"/>
      <c r="T7" s="572"/>
      <c r="U7" s="572"/>
      <c r="V7" s="572"/>
      <c r="W7" s="572"/>
      <c r="X7" s="572"/>
      <c r="Y7" s="572"/>
      <c r="Z7" s="572"/>
      <c r="AA7" s="572"/>
      <c r="AB7" s="572"/>
      <c r="AC7" s="572"/>
      <c r="AD7" s="572"/>
      <c r="AE7" s="572"/>
      <c r="AF7" s="572"/>
      <c r="AG7" s="572"/>
      <c r="AH7" s="572"/>
      <c r="AI7" s="572"/>
      <c r="AJ7" s="572"/>
      <c r="AK7" s="572"/>
      <c r="AL7" s="572"/>
      <c r="AM7" s="572"/>
      <c r="AN7" s="572"/>
      <c r="AO7" s="572"/>
      <c r="AP7" s="572"/>
      <c r="AQ7" s="572"/>
      <c r="AR7" s="572"/>
      <c r="AS7" s="572"/>
      <c r="AT7" s="572"/>
      <c r="AU7" s="572"/>
      <c r="AV7" s="572"/>
      <c r="AW7" s="572"/>
      <c r="AX7" s="572"/>
      <c r="AY7" s="572"/>
      <c r="AZ7" s="572"/>
      <c r="BA7" s="572"/>
      <c r="BB7" s="572"/>
      <c r="BC7" s="572"/>
      <c r="BD7" s="572"/>
      <c r="BE7" s="572"/>
      <c r="BF7" s="572"/>
      <c r="BG7" s="572"/>
      <c r="BH7" s="572"/>
      <c r="BI7" s="572"/>
      <c r="BJ7" s="572"/>
      <c r="BK7" s="572"/>
      <c r="BL7" s="572"/>
      <c r="BM7" s="572"/>
      <c r="BN7" s="572"/>
      <c r="BO7" s="572"/>
      <c r="BP7" s="572"/>
      <c r="BQ7" s="572"/>
      <c r="BR7" s="572"/>
      <c r="BS7" s="572"/>
      <c r="BT7" s="572"/>
      <c r="BU7" s="572"/>
      <c r="BV7" s="572"/>
      <c r="BW7" s="572"/>
      <c r="BX7" s="572"/>
      <c r="BY7" s="572"/>
      <c r="BZ7" s="572"/>
      <c r="CA7" s="572"/>
      <c r="CB7" s="572"/>
      <c r="CC7" s="572"/>
      <c r="CD7" s="572"/>
      <c r="CE7" s="572"/>
      <c r="CF7" s="572"/>
      <c r="CG7" s="572"/>
      <c r="CH7" s="572"/>
      <c r="CI7" s="572"/>
      <c r="CJ7" s="572"/>
      <c r="CK7" s="572"/>
      <c r="CL7" s="572"/>
      <c r="CM7" s="572"/>
      <c r="CN7" s="572"/>
      <c r="CO7" s="572"/>
      <c r="CP7" s="572"/>
      <c r="CQ7" s="572"/>
      <c r="CR7" s="572"/>
      <c r="CS7" s="572"/>
      <c r="CT7" s="572"/>
      <c r="CU7" s="572"/>
      <c r="CV7" s="572"/>
      <c r="CW7" s="572"/>
      <c r="CX7" s="572"/>
      <c r="CY7" s="572"/>
      <c r="CZ7" s="572"/>
      <c r="DA7" s="572"/>
      <c r="DB7" s="572"/>
      <c r="DC7" s="572"/>
      <c r="DD7" s="572"/>
      <c r="DE7" s="572"/>
      <c r="DF7" s="572"/>
      <c r="DG7" s="572"/>
      <c r="DH7" s="572"/>
      <c r="DI7" s="572"/>
      <c r="DJ7" s="572"/>
      <c r="DK7" s="572"/>
      <c r="DL7" s="572"/>
      <c r="DM7" s="572"/>
      <c r="DN7" s="572"/>
      <c r="DO7" s="572"/>
      <c r="DP7" s="572"/>
      <c r="DQ7" s="572"/>
      <c r="DR7" s="572"/>
      <c r="DS7" s="572"/>
      <c r="DT7" s="572"/>
      <c r="DU7" s="572"/>
    </row>
    <row r="8" spans="1:125">
      <c r="A8" s="572"/>
      <c r="B8" s="572"/>
      <c r="C8" s="572"/>
      <c r="D8" s="572"/>
      <c r="E8" s="572"/>
      <c r="F8" s="800"/>
      <c r="G8" s="800"/>
      <c r="H8" s="800"/>
      <c r="I8" s="800"/>
      <c r="J8" s="800"/>
      <c r="K8" s="800"/>
      <c r="L8" s="800"/>
      <c r="M8" s="800"/>
      <c r="N8" s="800"/>
      <c r="O8" s="800"/>
      <c r="P8" s="800"/>
      <c r="Q8" s="800"/>
      <c r="R8" s="800"/>
      <c r="S8" s="800"/>
      <c r="T8" s="800"/>
      <c r="U8" s="800"/>
      <c r="V8" s="800"/>
      <c r="W8" s="800"/>
      <c r="X8" s="800"/>
      <c r="Y8" s="800"/>
      <c r="Z8" s="800"/>
      <c r="AA8" s="800"/>
      <c r="AB8" s="800"/>
      <c r="AC8" s="800"/>
      <c r="AD8" s="800"/>
      <c r="AE8" s="800"/>
      <c r="AF8" s="800"/>
      <c r="AG8" s="800"/>
      <c r="AH8" s="800"/>
      <c r="AI8" s="800"/>
      <c r="AJ8" s="800"/>
      <c r="AK8" s="800"/>
      <c r="AL8" s="800"/>
      <c r="AM8" s="800"/>
      <c r="AN8" s="800"/>
      <c r="AO8" s="800"/>
      <c r="AP8" s="800"/>
      <c r="AQ8" s="800"/>
      <c r="AR8" s="800"/>
      <c r="AS8" s="800"/>
      <c r="AT8" s="800"/>
      <c r="AU8" s="800"/>
      <c r="AV8" s="800"/>
      <c r="AW8" s="800"/>
      <c r="AX8" s="800"/>
      <c r="AY8" s="800"/>
      <c r="AZ8" s="800"/>
      <c r="BA8" s="800"/>
      <c r="BB8" s="800"/>
      <c r="BC8" s="800"/>
      <c r="BD8" s="800"/>
      <c r="BE8" s="800"/>
      <c r="BF8" s="800"/>
      <c r="BG8" s="800"/>
      <c r="BH8" s="800"/>
      <c r="BI8" s="800"/>
      <c r="BJ8" s="800"/>
      <c r="BK8" s="800"/>
      <c r="BL8" s="800"/>
      <c r="BM8" s="800"/>
      <c r="BN8" s="800"/>
      <c r="BO8" s="800"/>
      <c r="BP8" s="800"/>
      <c r="BQ8" s="800"/>
      <c r="BR8" s="800"/>
      <c r="BS8" s="800"/>
      <c r="BT8" s="800"/>
      <c r="BU8" s="800"/>
      <c r="BV8" s="800"/>
      <c r="BW8" s="800"/>
      <c r="BX8" s="800"/>
      <c r="BY8" s="800"/>
      <c r="BZ8" s="800"/>
      <c r="CA8" s="800"/>
      <c r="CB8" s="800"/>
      <c r="CC8" s="800"/>
      <c r="CD8" s="800"/>
      <c r="CE8" s="800"/>
      <c r="CF8" s="800"/>
      <c r="CG8" s="800"/>
      <c r="CH8" s="800"/>
      <c r="CI8" s="800"/>
      <c r="CJ8" s="800"/>
      <c r="CK8" s="800"/>
      <c r="CL8" s="800"/>
      <c r="CM8" s="800"/>
      <c r="CN8" s="800"/>
      <c r="CO8" s="800"/>
      <c r="CP8" s="800"/>
      <c r="CQ8" s="800"/>
      <c r="CR8" s="800"/>
      <c r="CS8" s="800"/>
      <c r="CT8" s="800"/>
      <c r="CU8" s="800"/>
      <c r="CV8" s="800"/>
      <c r="CW8" s="800"/>
      <c r="CX8" s="800"/>
      <c r="CY8" s="800"/>
      <c r="CZ8" s="800"/>
      <c r="DA8" s="800"/>
      <c r="DB8" s="800"/>
      <c r="DC8" s="800"/>
      <c r="DD8" s="800"/>
      <c r="DE8" s="800"/>
      <c r="DF8" s="800"/>
      <c r="DG8" s="800"/>
      <c r="DH8" s="800"/>
      <c r="DI8" s="800"/>
      <c r="DJ8" s="800"/>
      <c r="DK8" s="800"/>
      <c r="DL8" s="800"/>
      <c r="DM8" s="800"/>
      <c r="DN8" s="800"/>
      <c r="DO8" s="800"/>
      <c r="DP8" s="800"/>
      <c r="DQ8" s="800"/>
      <c r="DR8" s="800"/>
      <c r="DS8" s="800"/>
      <c r="DT8" s="800"/>
      <c r="DU8" s="800"/>
    </row>
    <row r="9" spans="1:125" ht="16.5" customHeight="1">
      <c r="A9" s="572"/>
      <c r="B9" s="572"/>
      <c r="C9" s="572"/>
      <c r="D9" s="572"/>
      <c r="E9" s="572"/>
      <c r="F9" s="751" t="s">
        <v>319</v>
      </c>
      <c r="G9" s="751"/>
      <c r="H9" s="751" t="s">
        <v>320</v>
      </c>
      <c r="I9" s="751"/>
      <c r="J9" s="751" t="s">
        <v>319</v>
      </c>
      <c r="K9" s="751"/>
      <c r="L9" s="751" t="s">
        <v>320</v>
      </c>
      <c r="M9" s="751"/>
      <c r="N9" s="751" t="s">
        <v>319</v>
      </c>
      <c r="O9" s="751"/>
      <c r="P9" s="751" t="s">
        <v>320</v>
      </c>
      <c r="Q9" s="751"/>
      <c r="R9" s="751" t="s">
        <v>319</v>
      </c>
      <c r="S9" s="751"/>
      <c r="T9" s="751" t="s">
        <v>320</v>
      </c>
      <c r="U9" s="751"/>
      <c r="V9" s="751" t="s">
        <v>319</v>
      </c>
      <c r="W9" s="751"/>
      <c r="X9" s="751" t="s">
        <v>320</v>
      </c>
      <c r="Y9" s="751"/>
      <c r="Z9" s="751" t="s">
        <v>319</v>
      </c>
      <c r="AA9" s="751"/>
      <c r="AB9" s="751" t="s">
        <v>320</v>
      </c>
      <c r="AC9" s="751"/>
      <c r="AD9" s="751" t="s">
        <v>319</v>
      </c>
      <c r="AE9" s="751"/>
      <c r="AF9" s="751" t="s">
        <v>320</v>
      </c>
      <c r="AG9" s="751"/>
      <c r="AH9" s="751" t="s">
        <v>319</v>
      </c>
      <c r="AI9" s="751"/>
      <c r="AJ9" s="751" t="s">
        <v>320</v>
      </c>
      <c r="AK9" s="751"/>
      <c r="AL9" s="751" t="s">
        <v>319</v>
      </c>
      <c r="AM9" s="751"/>
      <c r="AN9" s="751" t="s">
        <v>320</v>
      </c>
      <c r="AO9" s="751"/>
      <c r="AP9" s="751" t="s">
        <v>319</v>
      </c>
      <c r="AQ9" s="751"/>
      <c r="AR9" s="751" t="s">
        <v>320</v>
      </c>
      <c r="AS9" s="751"/>
      <c r="AT9" s="751" t="s">
        <v>319</v>
      </c>
      <c r="AU9" s="751"/>
      <c r="AV9" s="751" t="s">
        <v>320</v>
      </c>
      <c r="AW9" s="751"/>
      <c r="AX9" s="751" t="s">
        <v>319</v>
      </c>
      <c r="AY9" s="751"/>
      <c r="AZ9" s="751" t="s">
        <v>320</v>
      </c>
      <c r="BA9" s="751"/>
      <c r="BB9" s="751" t="s">
        <v>319</v>
      </c>
      <c r="BC9" s="751"/>
      <c r="BD9" s="751" t="s">
        <v>320</v>
      </c>
      <c r="BE9" s="751"/>
      <c r="BF9" s="751" t="s">
        <v>319</v>
      </c>
      <c r="BG9" s="751"/>
      <c r="BH9" s="751" t="s">
        <v>320</v>
      </c>
      <c r="BI9" s="751"/>
      <c r="BJ9" s="751" t="s">
        <v>319</v>
      </c>
      <c r="BK9" s="751"/>
      <c r="BL9" s="751" t="s">
        <v>320</v>
      </c>
      <c r="BM9" s="751"/>
      <c r="BN9" s="751" t="s">
        <v>319</v>
      </c>
      <c r="BO9" s="751"/>
      <c r="BP9" s="751" t="s">
        <v>320</v>
      </c>
      <c r="BQ9" s="751"/>
      <c r="BR9" s="751" t="s">
        <v>319</v>
      </c>
      <c r="BS9" s="751"/>
      <c r="BT9" s="751" t="s">
        <v>320</v>
      </c>
      <c r="BU9" s="751"/>
      <c r="BV9" s="751" t="s">
        <v>319</v>
      </c>
      <c r="BW9" s="751"/>
      <c r="BX9" s="751" t="s">
        <v>320</v>
      </c>
      <c r="BY9" s="751"/>
      <c r="BZ9" s="751" t="s">
        <v>319</v>
      </c>
      <c r="CA9" s="751"/>
      <c r="CB9" s="751" t="s">
        <v>320</v>
      </c>
      <c r="CC9" s="751"/>
      <c r="CD9" s="751" t="s">
        <v>319</v>
      </c>
      <c r="CE9" s="751"/>
      <c r="CF9" s="751" t="s">
        <v>320</v>
      </c>
      <c r="CG9" s="751"/>
      <c r="CH9" s="751" t="s">
        <v>319</v>
      </c>
      <c r="CI9" s="751"/>
      <c r="CJ9" s="751" t="s">
        <v>320</v>
      </c>
      <c r="CK9" s="751"/>
      <c r="CL9" s="751" t="s">
        <v>319</v>
      </c>
      <c r="CM9" s="751"/>
      <c r="CN9" s="751" t="s">
        <v>320</v>
      </c>
      <c r="CO9" s="751"/>
      <c r="CP9" s="751" t="s">
        <v>319</v>
      </c>
      <c r="CQ9" s="751"/>
      <c r="CR9" s="751" t="s">
        <v>320</v>
      </c>
      <c r="CS9" s="751"/>
      <c r="CT9" s="751" t="s">
        <v>319</v>
      </c>
      <c r="CU9" s="751"/>
      <c r="CV9" s="751" t="s">
        <v>320</v>
      </c>
      <c r="CW9" s="751"/>
      <c r="CX9" s="751" t="s">
        <v>319</v>
      </c>
      <c r="CY9" s="751"/>
      <c r="CZ9" s="751" t="s">
        <v>320</v>
      </c>
      <c r="DA9" s="751"/>
      <c r="DB9" s="751" t="s">
        <v>319</v>
      </c>
      <c r="DC9" s="751"/>
      <c r="DD9" s="751" t="s">
        <v>320</v>
      </c>
      <c r="DE9" s="751"/>
      <c r="DF9" s="751" t="s">
        <v>319</v>
      </c>
      <c r="DG9" s="751"/>
      <c r="DH9" s="751" t="s">
        <v>320</v>
      </c>
      <c r="DI9" s="751"/>
      <c r="DJ9" s="751" t="s">
        <v>319</v>
      </c>
      <c r="DK9" s="751"/>
      <c r="DL9" s="751" t="s">
        <v>320</v>
      </c>
      <c r="DM9" s="751"/>
      <c r="DN9" s="751" t="s">
        <v>319</v>
      </c>
      <c r="DO9" s="751"/>
      <c r="DP9" s="751" t="s">
        <v>320</v>
      </c>
      <c r="DQ9" s="751"/>
      <c r="DR9" s="751" t="s">
        <v>319</v>
      </c>
      <c r="DS9" s="751"/>
      <c r="DT9" s="751" t="s">
        <v>320</v>
      </c>
      <c r="DU9" s="751"/>
    </row>
    <row r="10" spans="1:125" ht="24" customHeight="1">
      <c r="A10" s="564" t="str">
        <f>"本週("&amp;E3&amp;")"</f>
        <v>本週(/~/)</v>
      </c>
      <c r="B10" s="565"/>
      <c r="C10" s="565"/>
      <c r="D10" s="565"/>
      <c r="E10" s="566"/>
      <c r="F10" s="690"/>
      <c r="G10" s="690"/>
      <c r="H10" s="690"/>
      <c r="I10" s="690"/>
      <c r="J10" s="690"/>
      <c r="K10" s="690"/>
      <c r="L10" s="690"/>
      <c r="M10" s="690"/>
      <c r="N10" s="690"/>
      <c r="O10" s="690"/>
      <c r="P10" s="690"/>
      <c r="Q10" s="690"/>
      <c r="R10" s="690"/>
      <c r="S10" s="690"/>
      <c r="T10" s="690"/>
      <c r="U10" s="690"/>
      <c r="V10" s="690"/>
      <c r="W10" s="690"/>
      <c r="X10" s="690"/>
      <c r="Y10" s="690"/>
      <c r="Z10" s="690"/>
      <c r="AA10" s="690"/>
      <c r="AB10" s="690"/>
      <c r="AC10" s="690"/>
      <c r="AD10" s="690"/>
      <c r="AE10" s="690"/>
      <c r="AF10" s="690"/>
      <c r="AG10" s="690"/>
      <c r="AH10" s="690"/>
      <c r="AI10" s="690"/>
      <c r="AJ10" s="690"/>
      <c r="AK10" s="690"/>
      <c r="AL10" s="690"/>
      <c r="AM10" s="690"/>
      <c r="AN10" s="690"/>
      <c r="AO10" s="690"/>
      <c r="AP10" s="690"/>
      <c r="AQ10" s="690"/>
      <c r="AR10" s="690"/>
      <c r="AS10" s="690"/>
      <c r="AT10" s="690"/>
      <c r="AU10" s="690"/>
      <c r="AV10" s="690"/>
      <c r="AW10" s="690"/>
      <c r="AX10" s="690"/>
      <c r="AY10" s="690"/>
      <c r="AZ10" s="690"/>
      <c r="BA10" s="690"/>
      <c r="BB10" s="690"/>
      <c r="BC10" s="690"/>
      <c r="BD10" s="690"/>
      <c r="BE10" s="690"/>
      <c r="BF10" s="690"/>
      <c r="BG10" s="690"/>
      <c r="BH10" s="690"/>
      <c r="BI10" s="690"/>
      <c r="BJ10" s="690"/>
      <c r="BK10" s="690"/>
      <c r="BL10" s="690"/>
      <c r="BM10" s="690"/>
      <c r="BN10" s="690"/>
      <c r="BO10" s="690"/>
      <c r="BP10" s="690"/>
      <c r="BQ10" s="690"/>
      <c r="BR10" s="690"/>
      <c r="BS10" s="690"/>
      <c r="BT10" s="690"/>
      <c r="BU10" s="690"/>
      <c r="BV10" s="690"/>
      <c r="BW10" s="690"/>
      <c r="BX10" s="690"/>
      <c r="BY10" s="690"/>
      <c r="BZ10" s="690"/>
      <c r="CA10" s="690"/>
      <c r="CB10" s="690"/>
      <c r="CC10" s="690"/>
      <c r="CD10" s="690"/>
      <c r="CE10" s="690"/>
      <c r="CF10" s="690"/>
      <c r="CG10" s="690"/>
      <c r="CH10" s="690"/>
      <c r="CI10" s="690"/>
      <c r="CJ10" s="690"/>
      <c r="CK10" s="690"/>
      <c r="CL10" s="690"/>
      <c r="CM10" s="690"/>
      <c r="CN10" s="690"/>
      <c r="CO10" s="690"/>
      <c r="CP10" s="690"/>
      <c r="CQ10" s="690"/>
      <c r="CR10" s="690"/>
      <c r="CS10" s="690"/>
      <c r="CT10" s="690"/>
      <c r="CU10" s="690"/>
      <c r="CV10" s="690"/>
      <c r="CW10" s="690"/>
      <c r="CX10" s="690"/>
      <c r="CY10" s="690"/>
      <c r="CZ10" s="690"/>
      <c r="DA10" s="690"/>
      <c r="DB10" s="690"/>
      <c r="DC10" s="690"/>
      <c r="DD10" s="690"/>
      <c r="DE10" s="690"/>
      <c r="DF10" s="690"/>
      <c r="DG10" s="690"/>
      <c r="DH10" s="690"/>
      <c r="DI10" s="690"/>
      <c r="DJ10" s="690"/>
      <c r="DK10" s="690"/>
      <c r="DL10" s="690"/>
      <c r="DM10" s="690"/>
      <c r="DN10" s="690"/>
      <c r="DO10" s="690"/>
      <c r="DP10" s="690"/>
      <c r="DQ10" s="690"/>
      <c r="DR10" s="690"/>
      <c r="DS10" s="690"/>
      <c r="DT10" s="690"/>
      <c r="DU10" s="690"/>
    </row>
    <row r="11" spans="1:125" ht="24" customHeight="1">
      <c r="A11" s="564" t="str">
        <f>"上週("&amp;E2&amp;")"</f>
        <v>上週(/~/)</v>
      </c>
      <c r="B11" s="565"/>
      <c r="C11" s="565"/>
      <c r="D11" s="565"/>
      <c r="E11" s="566"/>
      <c r="F11" s="690"/>
      <c r="G11" s="690"/>
      <c r="H11" s="690"/>
      <c r="I11" s="690"/>
      <c r="J11" s="690"/>
      <c r="K11" s="690"/>
      <c r="L11" s="690"/>
      <c r="M11" s="690"/>
      <c r="N11" s="690"/>
      <c r="O11" s="690"/>
      <c r="P11" s="690"/>
      <c r="Q11" s="690"/>
      <c r="R11" s="690"/>
      <c r="S11" s="690"/>
      <c r="T11" s="690"/>
      <c r="U11" s="690"/>
      <c r="V11" s="690"/>
      <c r="W11" s="690"/>
      <c r="X11" s="690"/>
      <c r="Y11" s="690"/>
      <c r="Z11" s="690"/>
      <c r="AA11" s="690"/>
      <c r="AB11" s="690"/>
      <c r="AC11" s="690"/>
      <c r="AD11" s="690"/>
      <c r="AE11" s="690"/>
      <c r="AF11" s="690"/>
      <c r="AG11" s="690"/>
      <c r="AH11" s="690"/>
      <c r="AI11" s="690"/>
      <c r="AJ11" s="690"/>
      <c r="AK11" s="690"/>
      <c r="AL11" s="690"/>
      <c r="AM11" s="690"/>
      <c r="AN11" s="690"/>
      <c r="AO11" s="690"/>
      <c r="AP11" s="690"/>
      <c r="AQ11" s="690"/>
      <c r="AR11" s="690"/>
      <c r="AS11" s="690"/>
      <c r="AT11" s="690"/>
      <c r="AU11" s="690"/>
      <c r="AV11" s="690"/>
      <c r="AW11" s="690"/>
      <c r="AX11" s="690"/>
      <c r="AY11" s="690"/>
      <c r="AZ11" s="690"/>
      <c r="BA11" s="690"/>
      <c r="BB11" s="690"/>
      <c r="BC11" s="690"/>
      <c r="BD11" s="690"/>
      <c r="BE11" s="690"/>
      <c r="BF11" s="690"/>
      <c r="BG11" s="690"/>
      <c r="BH11" s="690"/>
      <c r="BI11" s="690"/>
      <c r="BJ11" s="690"/>
      <c r="BK11" s="690"/>
      <c r="BL11" s="690"/>
      <c r="BM11" s="690"/>
      <c r="BN11" s="690"/>
      <c r="BO11" s="690"/>
      <c r="BP11" s="690"/>
      <c r="BQ11" s="690"/>
      <c r="BR11" s="690"/>
      <c r="BS11" s="690"/>
      <c r="BT11" s="690"/>
      <c r="BU11" s="690"/>
      <c r="BV11" s="690"/>
      <c r="BW11" s="690"/>
      <c r="BX11" s="690"/>
      <c r="BY11" s="690"/>
      <c r="BZ11" s="690"/>
      <c r="CA11" s="690"/>
      <c r="CB11" s="690"/>
      <c r="CC11" s="690"/>
      <c r="CD11" s="690"/>
      <c r="CE11" s="690"/>
      <c r="CF11" s="690"/>
      <c r="CG11" s="690"/>
      <c r="CH11" s="690"/>
      <c r="CI11" s="690"/>
      <c r="CJ11" s="690"/>
      <c r="CK11" s="690"/>
      <c r="CL11" s="690"/>
      <c r="CM11" s="690"/>
      <c r="CN11" s="690"/>
      <c r="CO11" s="690"/>
      <c r="CP11" s="690"/>
      <c r="CQ11" s="690"/>
      <c r="CR11" s="690"/>
      <c r="CS11" s="690"/>
      <c r="CT11" s="690"/>
      <c r="CU11" s="690"/>
      <c r="CV11" s="690"/>
      <c r="CW11" s="690"/>
      <c r="CX11" s="690"/>
      <c r="CY11" s="690"/>
      <c r="CZ11" s="690"/>
      <c r="DA11" s="690"/>
      <c r="DB11" s="690"/>
      <c r="DC11" s="690"/>
      <c r="DD11" s="690"/>
      <c r="DE11" s="690"/>
      <c r="DF11" s="690"/>
      <c r="DG11" s="690"/>
      <c r="DH11" s="690"/>
      <c r="DI11" s="690"/>
      <c r="DJ11" s="690"/>
      <c r="DK11" s="690"/>
      <c r="DL11" s="690"/>
      <c r="DM11" s="690"/>
      <c r="DN11" s="690"/>
      <c r="DO11" s="690"/>
      <c r="DP11" s="690"/>
      <c r="DQ11" s="690"/>
      <c r="DR11" s="690"/>
      <c r="DS11" s="690"/>
      <c r="DT11" s="690"/>
      <c r="DU11" s="690"/>
    </row>
    <row r="12" spans="1:125" ht="24" customHeight="1">
      <c r="A12" s="101"/>
      <c r="B12" s="101"/>
      <c r="C12" s="101"/>
      <c r="D12" s="101"/>
      <c r="E12" s="101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  <c r="AA12" s="102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</row>
    <row r="13" spans="1:125" ht="27.95" customHeight="1">
      <c r="A13" s="720" t="s">
        <v>62</v>
      </c>
      <c r="B13" s="721"/>
      <c r="C13" s="721"/>
      <c r="D13" s="721"/>
      <c r="E13" s="721"/>
      <c r="F13" s="721"/>
      <c r="G13" s="721"/>
      <c r="H13" s="721"/>
      <c r="I13" s="721"/>
      <c r="J13" s="721"/>
      <c r="K13" s="721"/>
      <c r="L13" s="721"/>
      <c r="M13" s="721"/>
      <c r="N13" s="721"/>
      <c r="O13" s="361"/>
      <c r="P13" s="361"/>
      <c r="Q13" s="361"/>
    </row>
    <row r="14" spans="1:125" ht="24" customHeight="1">
      <c r="A14" s="572" t="s">
        <v>52</v>
      </c>
      <c r="B14" s="572"/>
      <c r="C14" s="572"/>
      <c r="D14" s="572"/>
      <c r="E14" s="572"/>
      <c r="F14" s="681"/>
      <c r="G14" s="682"/>
      <c r="H14" s="580"/>
      <c r="I14" s="681"/>
      <c r="J14" s="682"/>
      <c r="K14" s="580"/>
      <c r="L14" s="681"/>
      <c r="M14" s="682"/>
      <c r="N14" s="580"/>
      <c r="O14" s="681"/>
      <c r="P14" s="682"/>
      <c r="Q14" s="580"/>
      <c r="R14" s="681"/>
      <c r="S14" s="682"/>
      <c r="T14" s="580"/>
      <c r="U14" s="681"/>
      <c r="V14" s="682"/>
      <c r="W14" s="580"/>
      <c r="X14" s="681"/>
      <c r="Y14" s="682"/>
      <c r="Z14" s="580"/>
      <c r="AA14" s="681"/>
      <c r="AB14" s="682"/>
      <c r="AC14" s="580"/>
      <c r="AD14" s="681"/>
      <c r="AE14" s="682"/>
      <c r="AF14" s="580"/>
      <c r="AG14" s="681"/>
      <c r="AH14" s="682"/>
      <c r="AI14" s="580"/>
      <c r="AJ14" s="681"/>
      <c r="AK14" s="682"/>
      <c r="AL14" s="580"/>
      <c r="AM14" s="681"/>
      <c r="AN14" s="682"/>
      <c r="AO14" s="580"/>
      <c r="AP14" s="681"/>
      <c r="AQ14" s="682"/>
      <c r="AR14" s="580"/>
      <c r="AS14" s="681"/>
      <c r="AT14" s="682"/>
      <c r="AU14" s="580"/>
      <c r="AV14" s="681"/>
      <c r="AW14" s="682"/>
      <c r="AX14" s="580"/>
      <c r="AY14" s="681"/>
      <c r="AZ14" s="682"/>
      <c r="BA14" s="580"/>
      <c r="BB14" s="681"/>
      <c r="BC14" s="682"/>
      <c r="BD14" s="580"/>
      <c r="BE14" s="681"/>
      <c r="BF14" s="682"/>
      <c r="BG14" s="580"/>
      <c r="BH14" s="681"/>
      <c r="BI14" s="682"/>
      <c r="BJ14" s="580"/>
      <c r="BK14" s="681"/>
      <c r="BL14" s="682"/>
      <c r="BM14" s="580"/>
      <c r="BN14" s="681"/>
      <c r="BO14" s="682"/>
      <c r="BP14" s="580"/>
      <c r="BQ14" s="681"/>
      <c r="BR14" s="682"/>
      <c r="BS14" s="580"/>
      <c r="BT14" s="681"/>
      <c r="BU14" s="682"/>
      <c r="BV14" s="580"/>
      <c r="BW14" s="681"/>
      <c r="BX14" s="682"/>
      <c r="BY14" s="580"/>
      <c r="BZ14" s="681"/>
      <c r="CA14" s="682"/>
      <c r="CB14" s="580"/>
      <c r="CC14" s="681"/>
      <c r="CD14" s="682"/>
      <c r="CE14" s="580"/>
      <c r="CF14" s="681"/>
      <c r="CG14" s="682"/>
      <c r="CH14" s="580"/>
      <c r="CI14" s="681"/>
      <c r="CJ14" s="682"/>
      <c r="CK14" s="580"/>
      <c r="CL14" s="681"/>
      <c r="CM14" s="682"/>
      <c r="CN14" s="580"/>
      <c r="CO14" s="681"/>
      <c r="CP14" s="682"/>
      <c r="CQ14" s="580"/>
      <c r="CR14" s="681"/>
      <c r="CS14" s="682"/>
      <c r="CT14" s="580"/>
      <c r="CU14" s="681"/>
      <c r="CV14" s="682"/>
      <c r="CW14" s="580"/>
      <c r="CX14" s="681"/>
      <c r="CY14" s="682"/>
      <c r="CZ14" s="580"/>
      <c r="DA14" s="681"/>
      <c r="DB14" s="682"/>
      <c r="DC14" s="580"/>
      <c r="DD14" s="681"/>
      <c r="DE14" s="682"/>
      <c r="DF14" s="580"/>
      <c r="DG14" s="681"/>
      <c r="DH14" s="682"/>
      <c r="DI14" s="580"/>
      <c r="DJ14" s="681"/>
      <c r="DK14" s="682"/>
      <c r="DL14" s="580"/>
      <c r="DM14" s="681"/>
      <c r="DN14" s="682"/>
      <c r="DO14" s="580"/>
      <c r="DP14" s="681"/>
      <c r="DQ14" s="682"/>
      <c r="DR14" s="580"/>
      <c r="DS14" s="681"/>
      <c r="DT14" s="682"/>
      <c r="DU14" s="580"/>
    </row>
    <row r="15" spans="1:125" ht="24" customHeight="1">
      <c r="A15" s="564" t="str">
        <f>"本週("&amp;E3&amp;")"</f>
        <v>本週(/~/)</v>
      </c>
      <c r="B15" s="565"/>
      <c r="C15" s="565"/>
      <c r="D15" s="565"/>
      <c r="E15" s="566"/>
      <c r="F15" s="608"/>
      <c r="G15" s="610"/>
      <c r="H15" s="609"/>
      <c r="I15" s="608"/>
      <c r="J15" s="610"/>
      <c r="K15" s="609"/>
      <c r="L15" s="608"/>
      <c r="M15" s="610"/>
      <c r="N15" s="609"/>
      <c r="O15" s="608"/>
      <c r="P15" s="610"/>
      <c r="Q15" s="609"/>
      <c r="R15" s="608"/>
      <c r="S15" s="610"/>
      <c r="T15" s="609"/>
      <c r="U15" s="608"/>
      <c r="V15" s="610"/>
      <c r="W15" s="609"/>
      <c r="X15" s="608"/>
      <c r="Y15" s="610"/>
      <c r="Z15" s="609"/>
      <c r="AA15" s="608"/>
      <c r="AB15" s="610"/>
      <c r="AC15" s="609"/>
      <c r="AD15" s="608"/>
      <c r="AE15" s="610"/>
      <c r="AF15" s="609"/>
      <c r="AG15" s="608"/>
      <c r="AH15" s="610"/>
      <c r="AI15" s="609"/>
      <c r="AJ15" s="608"/>
      <c r="AK15" s="610"/>
      <c r="AL15" s="609"/>
      <c r="AM15" s="608"/>
      <c r="AN15" s="610"/>
      <c r="AO15" s="609"/>
      <c r="AP15" s="608"/>
      <c r="AQ15" s="610"/>
      <c r="AR15" s="609"/>
      <c r="AS15" s="608"/>
      <c r="AT15" s="610"/>
      <c r="AU15" s="609"/>
      <c r="AV15" s="608"/>
      <c r="AW15" s="610"/>
      <c r="AX15" s="609"/>
      <c r="AY15" s="608"/>
      <c r="AZ15" s="610"/>
      <c r="BA15" s="609"/>
      <c r="BB15" s="608"/>
      <c r="BC15" s="610"/>
      <c r="BD15" s="609"/>
      <c r="BE15" s="608"/>
      <c r="BF15" s="610"/>
      <c r="BG15" s="609"/>
      <c r="BH15" s="608"/>
      <c r="BI15" s="610"/>
      <c r="BJ15" s="609"/>
      <c r="BK15" s="608"/>
      <c r="BL15" s="610"/>
      <c r="BM15" s="609"/>
      <c r="BN15" s="608"/>
      <c r="BO15" s="610"/>
      <c r="BP15" s="609"/>
      <c r="BQ15" s="608"/>
      <c r="BR15" s="610"/>
      <c r="BS15" s="609"/>
      <c r="BT15" s="608"/>
      <c r="BU15" s="610"/>
      <c r="BV15" s="609"/>
      <c r="BW15" s="608"/>
      <c r="BX15" s="610"/>
      <c r="BY15" s="609"/>
      <c r="BZ15" s="608"/>
      <c r="CA15" s="610"/>
      <c r="CB15" s="609"/>
      <c r="CC15" s="608"/>
      <c r="CD15" s="610"/>
      <c r="CE15" s="609"/>
      <c r="CF15" s="608"/>
      <c r="CG15" s="610"/>
      <c r="CH15" s="609"/>
      <c r="CI15" s="608"/>
      <c r="CJ15" s="610"/>
      <c r="CK15" s="609"/>
      <c r="CL15" s="608"/>
      <c r="CM15" s="610"/>
      <c r="CN15" s="609"/>
      <c r="CO15" s="608"/>
      <c r="CP15" s="610"/>
      <c r="CQ15" s="609"/>
      <c r="CR15" s="608"/>
      <c r="CS15" s="610"/>
      <c r="CT15" s="609"/>
      <c r="CU15" s="608"/>
      <c r="CV15" s="610"/>
      <c r="CW15" s="609"/>
      <c r="CX15" s="608"/>
      <c r="CY15" s="610"/>
      <c r="CZ15" s="609"/>
      <c r="DA15" s="608"/>
      <c r="DB15" s="610"/>
      <c r="DC15" s="609"/>
      <c r="DD15" s="608"/>
      <c r="DE15" s="610"/>
      <c r="DF15" s="609"/>
      <c r="DG15" s="608"/>
      <c r="DH15" s="610"/>
      <c r="DI15" s="609"/>
      <c r="DJ15" s="608"/>
      <c r="DK15" s="610"/>
      <c r="DL15" s="609"/>
      <c r="DM15" s="608"/>
      <c r="DN15" s="610"/>
      <c r="DO15" s="609"/>
      <c r="DP15" s="608"/>
      <c r="DQ15" s="610"/>
      <c r="DR15" s="609"/>
      <c r="DS15" s="608"/>
      <c r="DT15" s="610"/>
      <c r="DU15" s="609"/>
    </row>
    <row r="16" spans="1:125" ht="24" customHeight="1">
      <c r="A16" s="564" t="str">
        <f>"上週("&amp;E2&amp;")"</f>
        <v>上週(/~/)</v>
      </c>
      <c r="B16" s="565"/>
      <c r="C16" s="565"/>
      <c r="D16" s="565"/>
      <c r="E16" s="566"/>
      <c r="F16" s="608"/>
      <c r="G16" s="610"/>
      <c r="H16" s="609"/>
      <c r="I16" s="608"/>
      <c r="J16" s="610"/>
      <c r="K16" s="609"/>
      <c r="L16" s="608"/>
      <c r="M16" s="610"/>
      <c r="N16" s="609"/>
      <c r="O16" s="608"/>
      <c r="P16" s="610"/>
      <c r="Q16" s="609"/>
      <c r="R16" s="608"/>
      <c r="S16" s="610"/>
      <c r="T16" s="609"/>
      <c r="U16" s="608"/>
      <c r="V16" s="610"/>
      <c r="W16" s="609"/>
      <c r="X16" s="608"/>
      <c r="Y16" s="610"/>
      <c r="Z16" s="609"/>
      <c r="AA16" s="608"/>
      <c r="AB16" s="610"/>
      <c r="AC16" s="609"/>
      <c r="AD16" s="608"/>
      <c r="AE16" s="610"/>
      <c r="AF16" s="609"/>
      <c r="AG16" s="608"/>
      <c r="AH16" s="610"/>
      <c r="AI16" s="609"/>
      <c r="AJ16" s="608"/>
      <c r="AK16" s="610"/>
      <c r="AL16" s="609"/>
      <c r="AM16" s="608"/>
      <c r="AN16" s="610"/>
      <c r="AO16" s="609"/>
      <c r="AP16" s="608"/>
      <c r="AQ16" s="610"/>
      <c r="AR16" s="609"/>
      <c r="AS16" s="608"/>
      <c r="AT16" s="610"/>
      <c r="AU16" s="609"/>
      <c r="AV16" s="608"/>
      <c r="AW16" s="610"/>
      <c r="AX16" s="609"/>
      <c r="AY16" s="608"/>
      <c r="AZ16" s="610"/>
      <c r="BA16" s="609"/>
      <c r="BB16" s="608"/>
      <c r="BC16" s="610"/>
      <c r="BD16" s="609"/>
      <c r="BE16" s="608"/>
      <c r="BF16" s="610"/>
      <c r="BG16" s="609"/>
      <c r="BH16" s="608"/>
      <c r="BI16" s="610"/>
      <c r="BJ16" s="609"/>
      <c r="BK16" s="608"/>
      <c r="BL16" s="610"/>
      <c r="BM16" s="609"/>
      <c r="BN16" s="608"/>
      <c r="BO16" s="610"/>
      <c r="BP16" s="609"/>
      <c r="BQ16" s="608"/>
      <c r="BR16" s="610"/>
      <c r="BS16" s="609"/>
      <c r="BT16" s="608"/>
      <c r="BU16" s="610"/>
      <c r="BV16" s="609"/>
      <c r="BW16" s="608"/>
      <c r="BX16" s="610"/>
      <c r="BY16" s="609"/>
      <c r="BZ16" s="608"/>
      <c r="CA16" s="610"/>
      <c r="CB16" s="609"/>
      <c r="CC16" s="608"/>
      <c r="CD16" s="610"/>
      <c r="CE16" s="609"/>
      <c r="CF16" s="608"/>
      <c r="CG16" s="610"/>
      <c r="CH16" s="609"/>
      <c r="CI16" s="608"/>
      <c r="CJ16" s="610"/>
      <c r="CK16" s="609"/>
      <c r="CL16" s="608"/>
      <c r="CM16" s="610"/>
      <c r="CN16" s="609"/>
      <c r="CO16" s="608"/>
      <c r="CP16" s="610"/>
      <c r="CQ16" s="609"/>
      <c r="CR16" s="608"/>
      <c r="CS16" s="610"/>
      <c r="CT16" s="609"/>
      <c r="CU16" s="608"/>
      <c r="CV16" s="610"/>
      <c r="CW16" s="609"/>
      <c r="CX16" s="608"/>
      <c r="CY16" s="610"/>
      <c r="CZ16" s="609"/>
      <c r="DA16" s="608"/>
      <c r="DB16" s="610"/>
      <c r="DC16" s="609"/>
      <c r="DD16" s="608"/>
      <c r="DE16" s="610"/>
      <c r="DF16" s="609"/>
      <c r="DG16" s="608"/>
      <c r="DH16" s="610"/>
      <c r="DI16" s="609"/>
      <c r="DJ16" s="608"/>
      <c r="DK16" s="610"/>
      <c r="DL16" s="609"/>
      <c r="DM16" s="608"/>
      <c r="DN16" s="610"/>
      <c r="DO16" s="609"/>
      <c r="DP16" s="608"/>
      <c r="DQ16" s="610"/>
      <c r="DR16" s="609"/>
      <c r="DS16" s="608"/>
      <c r="DT16" s="610"/>
      <c r="DU16" s="609"/>
    </row>
  </sheetData>
  <mergeCells count="398">
    <mergeCell ref="DD16:DF16"/>
    <mergeCell ref="DG16:DI16"/>
    <mergeCell ref="DJ16:DL16"/>
    <mergeCell ref="DM16:DO16"/>
    <mergeCell ref="DP16:DR16"/>
    <mergeCell ref="DS16:DU16"/>
    <mergeCell ref="CL16:CN16"/>
    <mergeCell ref="CO16:CQ16"/>
    <mergeCell ref="CR16:CT16"/>
    <mergeCell ref="CU16:CW16"/>
    <mergeCell ref="CX16:CZ16"/>
    <mergeCell ref="DA16:DC16"/>
    <mergeCell ref="BT16:BV16"/>
    <mergeCell ref="BW16:BY16"/>
    <mergeCell ref="BZ16:CB16"/>
    <mergeCell ref="CC16:CE16"/>
    <mergeCell ref="CF16:CH16"/>
    <mergeCell ref="CI16:CK16"/>
    <mergeCell ref="BB16:BD16"/>
    <mergeCell ref="BE16:BG16"/>
    <mergeCell ref="BH16:BJ16"/>
    <mergeCell ref="BK16:BM16"/>
    <mergeCell ref="BN16:BP16"/>
    <mergeCell ref="BQ16:BS16"/>
    <mergeCell ref="AJ16:AL16"/>
    <mergeCell ref="AM16:AO16"/>
    <mergeCell ref="AP16:AR16"/>
    <mergeCell ref="AS16:AU16"/>
    <mergeCell ref="AV16:AX16"/>
    <mergeCell ref="AY16:BA16"/>
    <mergeCell ref="R16:T16"/>
    <mergeCell ref="U16:W16"/>
    <mergeCell ref="X16:Z16"/>
    <mergeCell ref="AA16:AC16"/>
    <mergeCell ref="AD16:AF16"/>
    <mergeCell ref="AG16:AI16"/>
    <mergeCell ref="DG15:DI15"/>
    <mergeCell ref="DJ15:DL15"/>
    <mergeCell ref="DM15:DO15"/>
    <mergeCell ref="DP15:DR15"/>
    <mergeCell ref="DS15:DU15"/>
    <mergeCell ref="A16:E16"/>
    <mergeCell ref="F16:H16"/>
    <mergeCell ref="I16:K16"/>
    <mergeCell ref="L16:N16"/>
    <mergeCell ref="O16:Q16"/>
    <mergeCell ref="CO15:CQ15"/>
    <mergeCell ref="CR15:CT15"/>
    <mergeCell ref="CU15:CW15"/>
    <mergeCell ref="CX15:CZ15"/>
    <mergeCell ref="DA15:DC15"/>
    <mergeCell ref="DD15:DF15"/>
    <mergeCell ref="BW15:BY15"/>
    <mergeCell ref="BZ15:CB15"/>
    <mergeCell ref="CC15:CE15"/>
    <mergeCell ref="CF15:CH15"/>
    <mergeCell ref="CI15:CK15"/>
    <mergeCell ref="CL15:CN15"/>
    <mergeCell ref="BE15:BG15"/>
    <mergeCell ref="BH15:BJ15"/>
    <mergeCell ref="BK15:BM15"/>
    <mergeCell ref="BN15:BP15"/>
    <mergeCell ref="BQ15:BS15"/>
    <mergeCell ref="BT15:BV15"/>
    <mergeCell ref="AM15:AO15"/>
    <mergeCell ref="AP15:AR15"/>
    <mergeCell ref="AS15:AU15"/>
    <mergeCell ref="AV15:AX15"/>
    <mergeCell ref="AY15:BA15"/>
    <mergeCell ref="BB15:BD15"/>
    <mergeCell ref="U15:W15"/>
    <mergeCell ref="X15:Z15"/>
    <mergeCell ref="AA15:AC15"/>
    <mergeCell ref="AD15:AF15"/>
    <mergeCell ref="AG15:AI15"/>
    <mergeCell ref="AJ15:AL15"/>
    <mergeCell ref="A15:E15"/>
    <mergeCell ref="F15:H15"/>
    <mergeCell ref="I15:K15"/>
    <mergeCell ref="L15:N15"/>
    <mergeCell ref="O15:Q15"/>
    <mergeCell ref="R15:T15"/>
    <mergeCell ref="DD14:DF14"/>
    <mergeCell ref="DG14:DI14"/>
    <mergeCell ref="DJ14:DL14"/>
    <mergeCell ref="DM14:DO14"/>
    <mergeCell ref="DP14:DR14"/>
    <mergeCell ref="DS14:DU14"/>
    <mergeCell ref="CL14:CN14"/>
    <mergeCell ref="CO14:CQ14"/>
    <mergeCell ref="CR14:CT14"/>
    <mergeCell ref="CU14:CW14"/>
    <mergeCell ref="CX14:CZ14"/>
    <mergeCell ref="DA14:DC14"/>
    <mergeCell ref="BT14:BV14"/>
    <mergeCell ref="BW14:BY14"/>
    <mergeCell ref="BZ14:CB14"/>
    <mergeCell ref="CC14:CE14"/>
    <mergeCell ref="CF14:CH14"/>
    <mergeCell ref="CI14:CK14"/>
    <mergeCell ref="BB14:BD14"/>
    <mergeCell ref="BE14:BG14"/>
    <mergeCell ref="BH14:BJ14"/>
    <mergeCell ref="BK14:BM14"/>
    <mergeCell ref="BN14:BP14"/>
    <mergeCell ref="BQ14:BS14"/>
    <mergeCell ref="AJ14:AL14"/>
    <mergeCell ref="AM14:AO14"/>
    <mergeCell ref="AP14:AR14"/>
    <mergeCell ref="AS14:AU14"/>
    <mergeCell ref="AV14:AX14"/>
    <mergeCell ref="AY14:BA14"/>
    <mergeCell ref="R14:T14"/>
    <mergeCell ref="U14:W14"/>
    <mergeCell ref="X14:Z14"/>
    <mergeCell ref="AA14:AC14"/>
    <mergeCell ref="AD14:AF14"/>
    <mergeCell ref="AG14:AI14"/>
    <mergeCell ref="DN11:DO11"/>
    <mergeCell ref="DP11:DQ11"/>
    <mergeCell ref="DR11:DS11"/>
    <mergeCell ref="DT11:DU11"/>
    <mergeCell ref="A13:N13"/>
    <mergeCell ref="A14:E14"/>
    <mergeCell ref="F14:H14"/>
    <mergeCell ref="I14:K14"/>
    <mergeCell ref="L14:N14"/>
    <mergeCell ref="O14:Q14"/>
    <mergeCell ref="DB11:DC11"/>
    <mergeCell ref="DD11:DE11"/>
    <mergeCell ref="DF11:DG11"/>
    <mergeCell ref="DH11:DI11"/>
    <mergeCell ref="DJ11:DK11"/>
    <mergeCell ref="DL11:DM11"/>
    <mergeCell ref="CP11:CQ11"/>
    <mergeCell ref="CR11:CS11"/>
    <mergeCell ref="CT11:CU11"/>
    <mergeCell ref="CV11:CW11"/>
    <mergeCell ref="CX11:CY11"/>
    <mergeCell ref="CZ11:DA11"/>
    <mergeCell ref="CD11:CE11"/>
    <mergeCell ref="CF11:CG11"/>
    <mergeCell ref="CH11:CI11"/>
    <mergeCell ref="CJ11:CK11"/>
    <mergeCell ref="CL11:CM11"/>
    <mergeCell ref="CN11:CO11"/>
    <mergeCell ref="BR11:BS11"/>
    <mergeCell ref="BT11:BU11"/>
    <mergeCell ref="BV11:BW11"/>
    <mergeCell ref="BX11:BY11"/>
    <mergeCell ref="BZ11:CA11"/>
    <mergeCell ref="CB11:CC11"/>
    <mergeCell ref="BF11:BG11"/>
    <mergeCell ref="BH11:BI11"/>
    <mergeCell ref="BJ11:BK11"/>
    <mergeCell ref="BL11:BM11"/>
    <mergeCell ref="BN11:BO11"/>
    <mergeCell ref="BP11:BQ11"/>
    <mergeCell ref="AT11:AU11"/>
    <mergeCell ref="AV11:AW11"/>
    <mergeCell ref="AX11:AY11"/>
    <mergeCell ref="AZ11:BA11"/>
    <mergeCell ref="BB11:BC11"/>
    <mergeCell ref="BD11:BE11"/>
    <mergeCell ref="AH11:AI11"/>
    <mergeCell ref="AJ11:AK11"/>
    <mergeCell ref="AL11:AM11"/>
    <mergeCell ref="AN11:AO11"/>
    <mergeCell ref="AP11:AQ11"/>
    <mergeCell ref="AR11:AS11"/>
    <mergeCell ref="V11:W11"/>
    <mergeCell ref="X11:Y11"/>
    <mergeCell ref="Z11:AA11"/>
    <mergeCell ref="AB11:AC11"/>
    <mergeCell ref="AD11:AE11"/>
    <mergeCell ref="AF11:AG11"/>
    <mergeCell ref="DT10:DU10"/>
    <mergeCell ref="A11:E11"/>
    <mergeCell ref="F11:G11"/>
    <mergeCell ref="H11:I11"/>
    <mergeCell ref="J11:K11"/>
    <mergeCell ref="L11:M11"/>
    <mergeCell ref="N11:O11"/>
    <mergeCell ref="P11:Q11"/>
    <mergeCell ref="R11:S11"/>
    <mergeCell ref="T11:U11"/>
    <mergeCell ref="DH10:DI10"/>
    <mergeCell ref="DJ10:DK10"/>
    <mergeCell ref="DL10:DM10"/>
    <mergeCell ref="DN10:DO10"/>
    <mergeCell ref="DP10:DQ10"/>
    <mergeCell ref="DR10:DS10"/>
    <mergeCell ref="CV10:CW10"/>
    <mergeCell ref="CX10:CY10"/>
    <mergeCell ref="CZ10:DA10"/>
    <mergeCell ref="DB10:DC10"/>
    <mergeCell ref="DD10:DE10"/>
    <mergeCell ref="DF10:DG10"/>
    <mergeCell ref="CJ10:CK10"/>
    <mergeCell ref="CL10:CM10"/>
    <mergeCell ref="CN10:CO10"/>
    <mergeCell ref="CP10:CQ10"/>
    <mergeCell ref="CR10:CS10"/>
    <mergeCell ref="CT10:CU10"/>
    <mergeCell ref="BX10:BY10"/>
    <mergeCell ref="BZ10:CA10"/>
    <mergeCell ref="CB10:CC10"/>
    <mergeCell ref="CD10:CE10"/>
    <mergeCell ref="CF10:CG10"/>
    <mergeCell ref="CH10:CI10"/>
    <mergeCell ref="BL10:BM10"/>
    <mergeCell ref="BN10:BO10"/>
    <mergeCell ref="BP10:BQ10"/>
    <mergeCell ref="BR10:BS10"/>
    <mergeCell ref="BT10:BU10"/>
    <mergeCell ref="BV10:BW10"/>
    <mergeCell ref="AZ10:BA10"/>
    <mergeCell ref="BB10:BC10"/>
    <mergeCell ref="BD10:BE10"/>
    <mergeCell ref="BF10:BG10"/>
    <mergeCell ref="BH10:BI10"/>
    <mergeCell ref="BJ10:BK10"/>
    <mergeCell ref="AN10:AO10"/>
    <mergeCell ref="AP10:AQ10"/>
    <mergeCell ref="AR10:AS10"/>
    <mergeCell ref="AT10:AU10"/>
    <mergeCell ref="AV10:AW10"/>
    <mergeCell ref="AX10:AY10"/>
    <mergeCell ref="AB10:AC10"/>
    <mergeCell ref="AD10:AE10"/>
    <mergeCell ref="AF10:AG10"/>
    <mergeCell ref="AH10:AI10"/>
    <mergeCell ref="AJ10:AK10"/>
    <mergeCell ref="AL10:AM10"/>
    <mergeCell ref="P10:Q10"/>
    <mergeCell ref="R10:S10"/>
    <mergeCell ref="T10:U10"/>
    <mergeCell ref="V10:W10"/>
    <mergeCell ref="X10:Y10"/>
    <mergeCell ref="Z10:AA10"/>
    <mergeCell ref="DN9:DO9"/>
    <mergeCell ref="DP9:DQ9"/>
    <mergeCell ref="DR9:DS9"/>
    <mergeCell ref="DT9:DU9"/>
    <mergeCell ref="A10:E10"/>
    <mergeCell ref="F10:G10"/>
    <mergeCell ref="H10:I10"/>
    <mergeCell ref="J10:K10"/>
    <mergeCell ref="L10:M10"/>
    <mergeCell ref="N10:O10"/>
    <mergeCell ref="DB9:DC9"/>
    <mergeCell ref="DD9:DE9"/>
    <mergeCell ref="DF9:DG9"/>
    <mergeCell ref="DH9:DI9"/>
    <mergeCell ref="DJ9:DK9"/>
    <mergeCell ref="DL9:DM9"/>
    <mergeCell ref="CP9:CQ9"/>
    <mergeCell ref="CR9:CS9"/>
    <mergeCell ref="CT9:CU9"/>
    <mergeCell ref="CV9:CW9"/>
    <mergeCell ref="CX9:CY9"/>
    <mergeCell ref="CZ9:DA9"/>
    <mergeCell ref="CD9:CE9"/>
    <mergeCell ref="CF9:CG9"/>
    <mergeCell ref="CH9:CI9"/>
    <mergeCell ref="CJ9:CK9"/>
    <mergeCell ref="CL9:CM9"/>
    <mergeCell ref="CN9:CO9"/>
    <mergeCell ref="BR9:BS9"/>
    <mergeCell ref="BT9:BU9"/>
    <mergeCell ref="BV9:BW9"/>
    <mergeCell ref="BX9:BY9"/>
    <mergeCell ref="BZ9:CA9"/>
    <mergeCell ref="CB9:CC9"/>
    <mergeCell ref="BF9:BG9"/>
    <mergeCell ref="BH9:BI9"/>
    <mergeCell ref="BJ9:BK9"/>
    <mergeCell ref="BL9:BM9"/>
    <mergeCell ref="BN9:BO9"/>
    <mergeCell ref="BP9:BQ9"/>
    <mergeCell ref="AT9:AU9"/>
    <mergeCell ref="AV9:AW9"/>
    <mergeCell ref="AX9:AY9"/>
    <mergeCell ref="AZ9:BA9"/>
    <mergeCell ref="BB9:BC9"/>
    <mergeCell ref="BD9:BE9"/>
    <mergeCell ref="AH9:AI9"/>
    <mergeCell ref="AJ9:AK9"/>
    <mergeCell ref="AL9:AM9"/>
    <mergeCell ref="AN9:AO9"/>
    <mergeCell ref="AP9:AQ9"/>
    <mergeCell ref="AR9:AS9"/>
    <mergeCell ref="V9:W9"/>
    <mergeCell ref="X9:Y9"/>
    <mergeCell ref="Z9:AA9"/>
    <mergeCell ref="AB9:AC9"/>
    <mergeCell ref="AD9:AE9"/>
    <mergeCell ref="AF9:AG9"/>
    <mergeCell ref="DN8:DO8"/>
    <mergeCell ref="DP8:DQ8"/>
    <mergeCell ref="DR8:DS8"/>
    <mergeCell ref="DT8:DU8"/>
    <mergeCell ref="F9:G9"/>
    <mergeCell ref="H9:I9"/>
    <mergeCell ref="J9:K9"/>
    <mergeCell ref="L9:M9"/>
    <mergeCell ref="N9:O9"/>
    <mergeCell ref="P9:Q9"/>
    <mergeCell ref="DB8:DC8"/>
    <mergeCell ref="DD8:DE8"/>
    <mergeCell ref="DF8:DG8"/>
    <mergeCell ref="DH8:DI8"/>
    <mergeCell ref="DJ8:DK8"/>
    <mergeCell ref="DL8:DM8"/>
    <mergeCell ref="CP8:CQ8"/>
    <mergeCell ref="CR8:CS8"/>
    <mergeCell ref="CT8:CU8"/>
    <mergeCell ref="CV8:CW8"/>
    <mergeCell ref="CX8:CY8"/>
    <mergeCell ref="CZ8:DA8"/>
    <mergeCell ref="CD8:CE8"/>
    <mergeCell ref="CF8:CG8"/>
    <mergeCell ref="CH8:CI8"/>
    <mergeCell ref="CJ8:CK8"/>
    <mergeCell ref="CL8:CM8"/>
    <mergeCell ref="CN8:CO8"/>
    <mergeCell ref="BR8:BS8"/>
    <mergeCell ref="BT8:BU8"/>
    <mergeCell ref="BV8:BW8"/>
    <mergeCell ref="BX8:BY8"/>
    <mergeCell ref="BZ8:CA8"/>
    <mergeCell ref="CB8:CC8"/>
    <mergeCell ref="BF8:BG8"/>
    <mergeCell ref="BH8:BI8"/>
    <mergeCell ref="BJ8:BK8"/>
    <mergeCell ref="BL8:BM8"/>
    <mergeCell ref="BN8:BO8"/>
    <mergeCell ref="BP8:BQ8"/>
    <mergeCell ref="AT8:AU8"/>
    <mergeCell ref="AV8:AW8"/>
    <mergeCell ref="AX8:AY8"/>
    <mergeCell ref="AZ8:BA8"/>
    <mergeCell ref="BB8:BC8"/>
    <mergeCell ref="BD8:BE8"/>
    <mergeCell ref="AH8:AI8"/>
    <mergeCell ref="AJ8:AK8"/>
    <mergeCell ref="AL8:AM8"/>
    <mergeCell ref="AN8:AO8"/>
    <mergeCell ref="AP8:AQ8"/>
    <mergeCell ref="AR8:AS8"/>
    <mergeCell ref="V8:W8"/>
    <mergeCell ref="X8:Y8"/>
    <mergeCell ref="Z8:AA8"/>
    <mergeCell ref="AB8:AC8"/>
    <mergeCell ref="AD8:AE8"/>
    <mergeCell ref="AF8:AG8"/>
    <mergeCell ref="DN7:DQ7"/>
    <mergeCell ref="DR7:DU7"/>
    <mergeCell ref="F8:G8"/>
    <mergeCell ref="H8:I8"/>
    <mergeCell ref="J8:K8"/>
    <mergeCell ref="L8:M8"/>
    <mergeCell ref="N8:O8"/>
    <mergeCell ref="P8:Q8"/>
    <mergeCell ref="R8:S8"/>
    <mergeCell ref="T8:U8"/>
    <mergeCell ref="CP7:CS7"/>
    <mergeCell ref="CT7:CW7"/>
    <mergeCell ref="CX7:DA7"/>
    <mergeCell ref="DB7:DE7"/>
    <mergeCell ref="DF7:DI7"/>
    <mergeCell ref="DJ7:DM7"/>
    <mergeCell ref="BR7:BU7"/>
    <mergeCell ref="BV7:BY7"/>
    <mergeCell ref="BZ7:CC7"/>
    <mergeCell ref="CD7:CG7"/>
    <mergeCell ref="CH7:CK7"/>
    <mergeCell ref="CL7:CO7"/>
    <mergeCell ref="AT7:AW7"/>
    <mergeCell ref="AX7:BA7"/>
    <mergeCell ref="BB7:BE7"/>
    <mergeCell ref="BF7:BI7"/>
    <mergeCell ref="BJ7:BM7"/>
    <mergeCell ref="BN7:BQ7"/>
    <mergeCell ref="V7:Y7"/>
    <mergeCell ref="Z7:AC7"/>
    <mergeCell ref="AD7:AG7"/>
    <mergeCell ref="AH7:AK7"/>
    <mergeCell ref="AL7:AO7"/>
    <mergeCell ref="AP7:AS7"/>
    <mergeCell ref="A6:N6"/>
    <mergeCell ref="A7:E9"/>
    <mergeCell ref="F7:I7"/>
    <mergeCell ref="J7:M7"/>
    <mergeCell ref="N7:Q7"/>
    <mergeCell ref="R7:U7"/>
    <mergeCell ref="R9:S9"/>
    <mergeCell ref="T9:U9"/>
  </mergeCells>
  <phoneticPr fontId="5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7"/>
  <sheetViews>
    <sheetView zoomScale="80" zoomScaleNormal="80" zoomScaleSheetLayoutView="80" workbookViewId="0"/>
  </sheetViews>
  <sheetFormatPr defaultRowHeight="16.5"/>
  <cols>
    <col min="1" max="2" width="6.375" style="34" customWidth="1"/>
    <col min="3" max="3" width="11.125" customWidth="1"/>
    <col min="4" max="4" width="12.875" customWidth="1"/>
    <col min="5" max="5" width="11.5" customWidth="1"/>
    <col min="6" max="6" width="12.875" customWidth="1"/>
    <col min="7" max="7" width="9" customWidth="1"/>
    <col min="8" max="9" width="12.125" style="46" customWidth="1"/>
    <col min="10" max="10" width="11.125" style="46" customWidth="1"/>
    <col min="11" max="11" width="10.625" style="46" customWidth="1"/>
    <col min="12" max="14" width="12.875" customWidth="1"/>
    <col min="15" max="15" width="8.875" customWidth="1"/>
    <col min="16" max="19" width="12.125" style="46" customWidth="1"/>
    <col min="20" max="21" width="12.875" customWidth="1"/>
    <col min="22" max="22" width="13.5" customWidth="1"/>
    <col min="23" max="23" width="9.125" bestFit="1" customWidth="1"/>
    <col min="24" max="26" width="12.125" style="46" customWidth="1"/>
  </cols>
  <sheetData>
    <row r="1" spans="1:28">
      <c r="A1" s="97"/>
      <c r="B1" s="97"/>
      <c r="C1" s="69"/>
      <c r="D1" s="69"/>
      <c r="E1" s="257" t="s">
        <v>234</v>
      </c>
      <c r="F1" s="261" t="s">
        <v>244</v>
      </c>
      <c r="G1" s="257" t="s">
        <v>235</v>
      </c>
    </row>
    <row r="2" spans="1:28">
      <c r="A2" s="97" t="s">
        <v>125</v>
      </c>
      <c r="B2" s="97"/>
      <c r="C2" s="169"/>
      <c r="D2" s="169"/>
      <c r="E2" s="97">
        <f>ROW(A8)</f>
        <v>8</v>
      </c>
      <c r="F2" s="97">
        <f>ROW(A19)</f>
        <v>19</v>
      </c>
      <c r="G2" s="97">
        <f>F2 + 100 - 1</f>
        <v>118</v>
      </c>
      <c r="L2" s="46"/>
      <c r="M2" s="46"/>
      <c r="N2" s="46"/>
      <c r="O2" s="46"/>
      <c r="T2" s="46"/>
      <c r="U2" s="46"/>
      <c r="X2"/>
      <c r="Y2"/>
      <c r="Z2"/>
    </row>
    <row r="3" spans="1:28">
      <c r="A3" s="97" t="s">
        <v>126</v>
      </c>
      <c r="B3" s="97"/>
      <c r="C3" s="169"/>
      <c r="D3" s="169"/>
      <c r="E3" s="97">
        <f>ROW(A8)</f>
        <v>8</v>
      </c>
      <c r="F3" s="97">
        <f>ROW(A19)</f>
        <v>19</v>
      </c>
      <c r="G3" s="97">
        <f>F3 + 100 - 1</f>
        <v>118</v>
      </c>
      <c r="L3" s="46"/>
      <c r="M3" s="46"/>
      <c r="N3" s="46"/>
      <c r="O3" s="46"/>
      <c r="T3" s="46"/>
      <c r="U3" s="46"/>
      <c r="X3"/>
      <c r="Y3"/>
      <c r="Z3"/>
    </row>
    <row r="4" spans="1:28">
      <c r="A4" s="168" t="s">
        <v>205</v>
      </c>
      <c r="B4" s="97"/>
      <c r="C4" s="169"/>
      <c r="D4" s="169"/>
      <c r="E4" s="97">
        <f>ROW(A124)</f>
        <v>124</v>
      </c>
      <c r="F4" s="97">
        <f>ROW(A135)</f>
        <v>135</v>
      </c>
      <c r="G4" s="97">
        <f>F4 + 100 - 1</f>
        <v>234</v>
      </c>
      <c r="L4" s="46"/>
      <c r="M4" s="46"/>
      <c r="N4" s="46"/>
      <c r="O4" s="46"/>
      <c r="T4" s="46"/>
      <c r="U4" s="46"/>
      <c r="X4"/>
      <c r="Y4"/>
      <c r="Z4"/>
    </row>
    <row r="5" spans="1:28">
      <c r="L5" s="46"/>
      <c r="M5" s="46"/>
      <c r="N5" s="46"/>
      <c r="O5" s="46"/>
      <c r="T5" s="46"/>
      <c r="U5" s="46"/>
      <c r="V5" s="46"/>
      <c r="W5" s="46"/>
    </row>
    <row r="6" spans="1:28">
      <c r="A6" s="43"/>
      <c r="B6" s="43"/>
      <c r="C6" s="37"/>
      <c r="D6" s="262" t="s">
        <v>124</v>
      </c>
      <c r="E6" s="263" t="str">
        <f>C2 &amp; " - " &amp; D2</f>
        <v xml:space="preserve"> - </v>
      </c>
      <c r="F6" s="263"/>
      <c r="G6" s="38"/>
      <c r="H6" s="38"/>
      <c r="I6" s="38"/>
      <c r="J6" s="38"/>
      <c r="K6" s="38"/>
      <c r="L6" s="264" t="s">
        <v>117</v>
      </c>
      <c r="M6" s="265" t="str">
        <f>C3 &amp; " - " &amp; D3</f>
        <v xml:space="preserve"> - </v>
      </c>
      <c r="N6" s="265"/>
      <c r="O6" s="35"/>
      <c r="P6" s="35"/>
      <c r="Q6" s="35"/>
      <c r="R6" s="35"/>
      <c r="S6" s="35"/>
      <c r="T6" s="266" t="s">
        <v>118</v>
      </c>
      <c r="U6" s="267" t="str">
        <f>MID(D2,1,4) &amp; "0101" &amp; " - " &amp; D2</f>
        <v xml:space="preserve">0101 - </v>
      </c>
      <c r="V6" s="266"/>
      <c r="W6" s="47"/>
      <c r="X6" s="47"/>
      <c r="Y6" s="50"/>
      <c r="Z6" s="50"/>
      <c r="AA6" s="50"/>
    </row>
    <row r="7" spans="1:28" ht="50.25" thickBot="1">
      <c r="A7" s="43"/>
      <c r="B7" s="43"/>
      <c r="C7" s="37"/>
      <c r="D7" s="155" t="s">
        <v>227</v>
      </c>
      <c r="E7" s="155" t="s">
        <v>224</v>
      </c>
      <c r="F7" s="44" t="s">
        <v>127</v>
      </c>
      <c r="G7" s="38" t="s">
        <v>120</v>
      </c>
      <c r="H7" s="155" t="s">
        <v>228</v>
      </c>
      <c r="I7" s="44" t="s">
        <v>129</v>
      </c>
      <c r="J7" s="155" t="s">
        <v>230</v>
      </c>
      <c r="K7" s="155" t="s">
        <v>231</v>
      </c>
      <c r="L7" s="157" t="s">
        <v>227</v>
      </c>
      <c r="M7" s="157" t="s">
        <v>224</v>
      </c>
      <c r="N7" s="45" t="s">
        <v>127</v>
      </c>
      <c r="O7" s="35" t="s">
        <v>120</v>
      </c>
      <c r="P7" s="157" t="s">
        <v>228</v>
      </c>
      <c r="Q7" s="45" t="s">
        <v>129</v>
      </c>
      <c r="R7" s="157" t="s">
        <v>230</v>
      </c>
      <c r="S7" s="157" t="s">
        <v>231</v>
      </c>
      <c r="T7" s="161" t="s">
        <v>227</v>
      </c>
      <c r="U7" s="161" t="s">
        <v>224</v>
      </c>
      <c r="V7" s="48" t="s">
        <v>127</v>
      </c>
      <c r="W7" s="47" t="s">
        <v>120</v>
      </c>
      <c r="X7" s="161" t="s">
        <v>228</v>
      </c>
      <c r="Y7" s="48" t="s">
        <v>129</v>
      </c>
      <c r="Z7" s="161" t="s">
        <v>230</v>
      </c>
      <c r="AA7" s="161" t="s">
        <v>231</v>
      </c>
    </row>
    <row r="8" spans="1:28" ht="17.25" thickTop="1">
      <c r="A8" s="98"/>
      <c r="B8" s="98"/>
      <c r="C8" s="204" t="s">
        <v>139</v>
      </c>
      <c r="D8" s="180">
        <f>D9+D10</f>
        <v>0</v>
      </c>
      <c r="E8" s="180">
        <f>E9+E10</f>
        <v>0</v>
      </c>
      <c r="F8" s="180">
        <f>F9+F10</f>
        <v>0</v>
      </c>
      <c r="G8" s="180">
        <f>MAX(G19:G118)</f>
        <v>0</v>
      </c>
      <c r="H8" s="180" t="str">
        <f t="shared" ref="H8:H14" si="0">IF(G8 &gt; 0, ROUND(D8/G8,0), "")</f>
        <v/>
      </c>
      <c r="I8" s="180" t="str">
        <f>IF(G8 &gt; 0, ROUND(F8/G8,0), "")</f>
        <v/>
      </c>
      <c r="J8" s="180">
        <f>J9+J10</f>
        <v>0</v>
      </c>
      <c r="K8" s="180" t="str">
        <f>IF(G8 &gt; 0, ROUND(J8/G8,0), "")</f>
        <v/>
      </c>
      <c r="L8" s="183">
        <f>L9+L10</f>
        <v>0</v>
      </c>
      <c r="M8" s="183"/>
      <c r="N8" s="183">
        <f>N9+N10</f>
        <v>0</v>
      </c>
      <c r="O8" s="183">
        <f>MAX(O20:O118)</f>
        <v>0</v>
      </c>
      <c r="P8" s="183" t="str">
        <f t="shared" ref="P8:P14" si="1">IF(O8&gt;0,ROUND(L8/O8,0),"")</f>
        <v/>
      </c>
      <c r="Q8" s="183" t="str">
        <f>IF(O8 &gt; 0, ROUND(N8/O8,0), "")</f>
        <v/>
      </c>
      <c r="R8" s="183">
        <f>R9+R10</f>
        <v>0</v>
      </c>
      <c r="S8" s="183" t="str">
        <f>IF(O8 &gt; 0, ROUND(R8/O8,0), "")</f>
        <v/>
      </c>
      <c r="T8" s="187">
        <f>T9+T10</f>
        <v>0</v>
      </c>
      <c r="U8" s="187"/>
      <c r="V8" s="187">
        <f>V9+V10</f>
        <v>0</v>
      </c>
      <c r="W8" s="187">
        <f>MAX(W19:W118)</f>
        <v>0</v>
      </c>
      <c r="X8" s="187" t="str">
        <f>IF(W8 &gt;0, ROUND(T8/W8,0),"")</f>
        <v/>
      </c>
      <c r="Y8" s="187" t="str">
        <f>IF(W8 &gt; 0, ROUND(V8/W8,0), "")</f>
        <v/>
      </c>
      <c r="Z8" s="187">
        <f>Z9+Z10</f>
        <v>0</v>
      </c>
      <c r="AA8" s="188" t="str">
        <f>IF(W8 &gt; 0, ROUND(Z8/W8,0), "")</f>
        <v/>
      </c>
    </row>
    <row r="9" spans="1:28">
      <c r="A9" s="98"/>
      <c r="B9" s="98"/>
      <c r="C9" s="205" t="s">
        <v>36</v>
      </c>
      <c r="D9" s="171">
        <f>SUMIF($A$19:$A$118,"F",D19:D118)</f>
        <v>0</v>
      </c>
      <c r="E9" s="171">
        <f>SUMIF($A$19:$A$118,"F",E19:E118)</f>
        <v>0</v>
      </c>
      <c r="F9" s="171">
        <f>SUMIF($A$19:$A$118,"F",F19:F118)</f>
        <v>0</v>
      </c>
      <c r="G9" s="171">
        <f t="array" ref="G9">MAX(IF((A19:A118 ="F"),G19:G118))</f>
        <v>0</v>
      </c>
      <c r="H9" s="171" t="str">
        <f t="shared" si="0"/>
        <v/>
      </c>
      <c r="I9" s="171" t="str">
        <f>IF(G9 &gt; 0, ROUND(F9/G9,0), "")</f>
        <v/>
      </c>
      <c r="J9" s="171">
        <f>SUMIF($A$19:$A$118,"F",J19:J118)</f>
        <v>0</v>
      </c>
      <c r="K9" s="171" t="str">
        <f>IF(G9 &gt; 0, ROUND(J9/G9,0), "")</f>
        <v/>
      </c>
      <c r="L9" s="174">
        <f>SUMIF($A$19:$A$118,"F",L19:L118)</f>
        <v>0</v>
      </c>
      <c r="M9" s="174"/>
      <c r="N9" s="174">
        <f>SUMIF($A$19:$A$118,"F",N19:N118)</f>
        <v>0</v>
      </c>
      <c r="O9" s="174">
        <f t="array" ref="O9">MAX(IF((A19:A118 ="F"),O19:O118))</f>
        <v>0</v>
      </c>
      <c r="P9" s="174" t="str">
        <f t="shared" si="1"/>
        <v/>
      </c>
      <c r="Q9" s="174" t="str">
        <f>IF(O9 &gt; 0, ROUND(N9/O9,0), "")</f>
        <v/>
      </c>
      <c r="R9" s="174">
        <f>SUMIF($A$19:$A$118,"F",R19:R118)</f>
        <v>0</v>
      </c>
      <c r="S9" s="174" t="str">
        <f>IF(O9 &gt; 0, ROUND(R9/O9,0), "")</f>
        <v/>
      </c>
      <c r="T9" s="177">
        <f>SUMIF($A$19:$A$118,"F",T19:T118)</f>
        <v>0</v>
      </c>
      <c r="U9" s="177"/>
      <c r="V9" s="177">
        <f>SUMIF($A$19:$A$118,"F",V19:V118)</f>
        <v>0</v>
      </c>
      <c r="W9" s="177">
        <f t="array" ref="W9">MAX(IF((A19:A118 ="F"),W19:W118))</f>
        <v>0</v>
      </c>
      <c r="X9" s="177" t="str">
        <f>IF(W9 &gt;0, ROUND(T9/W9,0),"")</f>
        <v/>
      </c>
      <c r="Y9" s="177" t="str">
        <f>IF(W9 &gt; 0, ROUND(V9/W9,0), "")</f>
        <v/>
      </c>
      <c r="Z9" s="177">
        <f>SUMIF($A$19:$A$118,"F",Z19:Z118)</f>
        <v>0</v>
      </c>
      <c r="AA9" s="190" t="str">
        <f>IF(W9 &gt; 0, ROUND(Z9/W9,0), "")</f>
        <v/>
      </c>
      <c r="AB9" s="179"/>
    </row>
    <row r="10" spans="1:28" ht="17.25" thickBot="1">
      <c r="A10" s="98"/>
      <c r="B10" s="98"/>
      <c r="C10" s="206" t="s">
        <v>49</v>
      </c>
      <c r="D10" s="192">
        <f>SUMIF($A$19:$A$118,"O",D19:D118)</f>
        <v>0</v>
      </c>
      <c r="E10" s="192">
        <f>SUMIF($A$19:$A$118,"O",E19:E118)</f>
        <v>0</v>
      </c>
      <c r="F10" s="192">
        <f>SUMIF($A$19:$A$118,"O",F19:F118)</f>
        <v>0</v>
      </c>
      <c r="G10" s="192">
        <f t="array" ref="G10">MAX(IF((A19:A118 ="O"),G19:G118))</f>
        <v>0</v>
      </c>
      <c r="H10" s="192" t="str">
        <f t="shared" si="0"/>
        <v/>
      </c>
      <c r="I10" s="192" t="str">
        <f>IF(G10 &gt; 0, ROUND(F10/G10,0), "")</f>
        <v/>
      </c>
      <c r="J10" s="192">
        <f>SUMIF($A$19:$A$118,"O",J19:J118)</f>
        <v>0</v>
      </c>
      <c r="K10" s="192" t="str">
        <f>IF(G10 &gt; 0, ROUND(J10/G10,0), "")</f>
        <v/>
      </c>
      <c r="L10" s="195">
        <f>SUMIF($A$19:$A$118,"O",L19:L118)</f>
        <v>0</v>
      </c>
      <c r="M10" s="195"/>
      <c r="N10" s="195">
        <f>SUMIF($A$19:$A$118,"O",N19:N118)</f>
        <v>0</v>
      </c>
      <c r="O10" s="195">
        <f t="array" ref="O10">MAX(IF((A19:A118 ="O"),O19:O118))</f>
        <v>0</v>
      </c>
      <c r="P10" s="195" t="str">
        <f t="shared" si="1"/>
        <v/>
      </c>
      <c r="Q10" s="195" t="str">
        <f>IF(O10 &gt; 0, ROUND(N10/O10,0), "")</f>
        <v/>
      </c>
      <c r="R10" s="195">
        <f>SUMIF($A$19:$A$118,"O",R19:R118)</f>
        <v>0</v>
      </c>
      <c r="S10" s="195" t="str">
        <f>IF(O10 &gt; 0, ROUND(R10/O10,0), "")</f>
        <v/>
      </c>
      <c r="T10" s="198">
        <f>SUMIF($A$19:$A$118,"O",T19:T118)</f>
        <v>0</v>
      </c>
      <c r="U10" s="198"/>
      <c r="V10" s="198">
        <f>SUMIF($A$19:$A$118,"O",V19:V118)</f>
        <v>0</v>
      </c>
      <c r="W10" s="198">
        <f t="array" ref="W10">MAX(IF((A19:A118 ="O"),W19:W118))</f>
        <v>0</v>
      </c>
      <c r="X10" s="198" t="str">
        <f>IF(W10 &gt;0, ROUND(T10/W10,0),"")</f>
        <v/>
      </c>
      <c r="Y10" s="198" t="str">
        <f>IF(W10 &gt; 0, ROUND(V10/W10,0), "")</f>
        <v/>
      </c>
      <c r="Z10" s="198">
        <f>SUMIF($A$19:$A$118,"O",Z19:Z118)</f>
        <v>0</v>
      </c>
      <c r="AA10" s="199" t="str">
        <f>IF(W10 &gt; 0, ROUND(Z10/W10,0), "")</f>
        <v/>
      </c>
    </row>
    <row r="11" spans="1:28" ht="17.25" thickTop="1">
      <c r="D11" s="32"/>
      <c r="E11" s="32"/>
      <c r="F11" s="32"/>
      <c r="G11" s="32"/>
      <c r="H11" s="40" t="str">
        <f t="shared" si="0"/>
        <v/>
      </c>
      <c r="I11" s="40"/>
      <c r="J11" s="40"/>
      <c r="K11" s="40"/>
      <c r="L11" s="40"/>
      <c r="M11" s="40"/>
      <c r="N11" s="40"/>
      <c r="O11" s="40"/>
      <c r="P11" s="40" t="str">
        <f t="shared" si="1"/>
        <v/>
      </c>
      <c r="Q11" s="40"/>
      <c r="R11" s="40"/>
      <c r="S11" s="40"/>
      <c r="T11" s="40"/>
      <c r="U11" s="40"/>
      <c r="V11" s="32"/>
      <c r="W11" s="32"/>
      <c r="X11" s="40" t="str">
        <f>IF(W11 &gt;0, ROUND(T11/W11,0),"")</f>
        <v/>
      </c>
      <c r="Y11" s="40"/>
      <c r="Z11" s="40"/>
      <c r="AA11" s="32"/>
    </row>
    <row r="12" spans="1:28" ht="17.25" thickBot="1">
      <c r="C12" s="21" t="s">
        <v>151</v>
      </c>
      <c r="D12" s="32"/>
      <c r="E12" s="32"/>
      <c r="F12" s="32" t="s">
        <v>148</v>
      </c>
      <c r="G12" s="32"/>
      <c r="H12" s="40" t="str">
        <f t="shared" si="0"/>
        <v/>
      </c>
      <c r="I12" s="40"/>
      <c r="J12" s="40"/>
      <c r="K12" s="40"/>
      <c r="L12" s="40"/>
      <c r="M12" s="40"/>
      <c r="N12" s="40"/>
      <c r="O12" s="40"/>
      <c r="P12" s="40" t="str">
        <f t="shared" si="1"/>
        <v/>
      </c>
      <c r="Q12" s="40"/>
      <c r="R12" s="40"/>
      <c r="S12" s="40"/>
      <c r="T12" s="40"/>
      <c r="U12" s="40"/>
      <c r="V12" s="32"/>
      <c r="W12" s="32"/>
      <c r="X12" s="40" t="str">
        <f>IF(W12 &gt;0, ROUND(T12/W12,0),"")</f>
        <v/>
      </c>
      <c r="Y12" s="40"/>
      <c r="Z12" s="40"/>
      <c r="AA12" s="32"/>
    </row>
    <row r="13" spans="1:28" s="46" customFormat="1" ht="17.25" thickTop="1">
      <c r="A13" s="98"/>
      <c r="B13" s="98"/>
      <c r="C13" s="186" t="s">
        <v>149</v>
      </c>
      <c r="D13" s="180">
        <f>SUMIF($B$19:$B$118,"RHF",D19:D118) + SUMIF($B$19:$B$118,"RTF",D19:D118)</f>
        <v>0</v>
      </c>
      <c r="E13" s="180">
        <f>SUMIF($B$19:$B$118,"RHF",E19:E118) + SUMIF($B$19:$B$118,"RTF",E19:E118)</f>
        <v>0</v>
      </c>
      <c r="F13" s="180">
        <f>SUMIF($B$19:$B$118,"RHF",F19:F118) + SUMIF($B$19:$B$118,"RTF",F19:F118)</f>
        <v>0</v>
      </c>
      <c r="G13" s="180">
        <f t="array" ref="G13">MAX(MAX(IF((C19:C118 ="RHF"),G19:G118)),MAX(IF((C19:C118 ="RTF"),G19:G118)))</f>
        <v>0</v>
      </c>
      <c r="H13" s="180" t="str">
        <f t="shared" si="0"/>
        <v/>
      </c>
      <c r="I13" s="180" t="str">
        <f>IF(G13 &gt; 0, ROUND(F13/G13,0), "")</f>
        <v/>
      </c>
      <c r="J13" s="180">
        <f>SUMIF($B$19:$B$118,"RHF",J19:J118) + SUMIF($B$19:$B$118,"RTF",J19:J118)</f>
        <v>0</v>
      </c>
      <c r="K13" s="180" t="str">
        <f>IF(E13="","",IF(G13&gt;0,ROUND(J13/G13,0),""))</f>
        <v/>
      </c>
      <c r="L13" s="183">
        <f>SUMIF($B$19:$B$118,"RHF",L19:L118) + SUMIF($B$19:$B$118,"RTF",L19:L118)</f>
        <v>0</v>
      </c>
      <c r="M13" s="183">
        <f>SUMIF($B$19:$B$118,"RHF",M19:M118) + SUMIF($B$19:$B$118,"RTF",M19:M118)</f>
        <v>0</v>
      </c>
      <c r="N13" s="183">
        <f>SUMIF($B$19:$B$118,"RHF",N19:N118) + SUMIF($B$19:$B$118,"RTF",N19:N118)</f>
        <v>0</v>
      </c>
      <c r="O13" s="183">
        <f t="array" ref="O13">MAX(MAX(IF((C19:C118 ="RHF"),O19:O118)),MAX(IF((C19:C118 ="RTF"),O19:O118)))</f>
        <v>0</v>
      </c>
      <c r="P13" s="183" t="str">
        <f t="shared" si="1"/>
        <v/>
      </c>
      <c r="Q13" s="183" t="str">
        <f>IF(O13 &gt; 0, ROUND(N13/O13,0), "")</f>
        <v/>
      </c>
      <c r="R13" s="183">
        <f>SUMIF($B$19:$B$118,"RHF",R19:R118) + SUMIF($B$19:$B$118,"RTF",R19:R118)</f>
        <v>0</v>
      </c>
      <c r="S13" s="213" t="str">
        <f>IF(O13 &gt; 0, ROUND((L13 - M13)/O13,0), "")</f>
        <v/>
      </c>
      <c r="T13" s="40"/>
      <c r="U13" s="40"/>
      <c r="V13" s="40"/>
      <c r="W13" s="40"/>
      <c r="X13" s="40"/>
      <c r="Y13" s="40"/>
      <c r="Z13" s="40"/>
      <c r="AA13" s="40"/>
    </row>
    <row r="14" spans="1:28" s="46" customFormat="1" ht="17.25" thickBot="1">
      <c r="A14" s="98"/>
      <c r="B14" s="98"/>
      <c r="C14" s="191" t="s">
        <v>150</v>
      </c>
      <c r="D14" s="192">
        <f>SUMIF($B$19:$B$118,"RHO",D19:D118) + SUMIF($B$19:$B$118,"RTO",D19:D118)</f>
        <v>0</v>
      </c>
      <c r="E14" s="192">
        <f>SUMIF($B$19:$B$118,"RHO",E19:E118) + SUMIF($B$19:$B$118,"RTO",E19:E118)</f>
        <v>0</v>
      </c>
      <c r="F14" s="192">
        <f>SUMIF($B$19:$B$118,"RHO",F19:F118) + SUMIF($B$19:$B$118,"RTO",F19:F118)</f>
        <v>0</v>
      </c>
      <c r="G14" s="192">
        <f t="array" ref="G14">MAX(MAX(IF((C19:C118 ="RHO"),G19:G118)),MAX(IF((C19:C118 ="RTO"),G19:G118)))</f>
        <v>0</v>
      </c>
      <c r="H14" s="192" t="str">
        <f t="shared" si="0"/>
        <v/>
      </c>
      <c r="I14" s="192" t="str">
        <f>IF(G14 &gt; 0, ROUND(F14/G14,0), "")</f>
        <v/>
      </c>
      <c r="J14" s="192">
        <f>SUMIF($B$19:$B$118,"RHO",J19:J118) + SUMIF($B$19:$B$118,"RTO",J19:J118)</f>
        <v>0</v>
      </c>
      <c r="K14" s="192" t="str">
        <f>IF(E14="","",IF(G14&gt;0,ROUND(J14/G14,0),""))</f>
        <v/>
      </c>
      <c r="L14" s="195">
        <f>SUMIF($B$19:$B$118,"RHO",L19:L118) + SUMIF($B$19:$B$118,"RTO",L19:L118)</f>
        <v>0</v>
      </c>
      <c r="M14" s="195">
        <f>SUMIF($B$19:$B$118,"RHO",M19:M118) + SUMIF($B$19:$B$118,"RTO",M19:M118)</f>
        <v>0</v>
      </c>
      <c r="N14" s="195">
        <f>SUMIF($B$19:$B$118,"RHO",N19:N118) + SUMIF($B$19:$B$118,"RTO",N19:N118)</f>
        <v>0</v>
      </c>
      <c r="O14" s="195">
        <f t="array" ref="O14">MAX(MAX(IF((C19:C118 ="RHO"),O19:O118)),MAX(IF((C19:C118 ="RTO"),O19:O118)))</f>
        <v>0</v>
      </c>
      <c r="P14" s="195" t="str">
        <f t="shared" si="1"/>
        <v/>
      </c>
      <c r="Q14" s="195" t="str">
        <f>IF(O14 &gt; 0, ROUND(N14/O14,0), "")</f>
        <v/>
      </c>
      <c r="R14" s="195">
        <f>SUMIF($B$19:$B$118,"RHO",R19:R118) + SUMIF($B$19:$B$118,"RTO",R19:R118)</f>
        <v>0</v>
      </c>
      <c r="S14" s="211" t="str">
        <f>IF(O14 &gt; 0, ROUND((L14 - M14)/O14,0), "")</f>
        <v/>
      </c>
      <c r="T14" s="40"/>
      <c r="U14" s="40"/>
      <c r="V14" s="40"/>
      <c r="W14" s="40"/>
      <c r="X14" s="40"/>
      <c r="Y14" s="40"/>
      <c r="Z14" s="40"/>
      <c r="AA14" s="40"/>
    </row>
    <row r="15" spans="1:28" s="46" customFormat="1" ht="17.25" hidden="1" thickTop="1">
      <c r="A15" s="98"/>
      <c r="B15" s="98"/>
      <c r="C15" s="189"/>
      <c r="D15" s="171"/>
      <c r="E15" s="171"/>
      <c r="F15" s="171"/>
      <c r="G15" s="171"/>
      <c r="H15" s="171"/>
      <c r="I15" s="171"/>
      <c r="J15" s="171"/>
      <c r="K15" s="171"/>
      <c r="L15" s="174"/>
      <c r="M15" s="174"/>
      <c r="N15" s="174"/>
      <c r="O15" s="174"/>
      <c r="P15" s="174"/>
      <c r="Q15" s="174"/>
      <c r="R15" s="174"/>
      <c r="S15" s="214"/>
      <c r="T15" s="40"/>
      <c r="U15" s="40"/>
      <c r="V15" s="40"/>
      <c r="W15" s="40"/>
      <c r="X15" s="40"/>
      <c r="Y15" s="40"/>
      <c r="Z15" s="40"/>
      <c r="AA15" s="40"/>
    </row>
    <row r="16" spans="1:28" s="46" customFormat="1" ht="18" hidden="1" thickTop="1" thickBot="1">
      <c r="A16" s="98"/>
      <c r="B16" s="98"/>
      <c r="C16" s="191"/>
      <c r="D16" s="192"/>
      <c r="E16" s="192"/>
      <c r="F16" s="192"/>
      <c r="G16" s="192"/>
      <c r="H16" s="192"/>
      <c r="I16" s="192"/>
      <c r="J16" s="192"/>
      <c r="K16" s="192"/>
      <c r="L16" s="195"/>
      <c r="M16" s="195"/>
      <c r="N16" s="195"/>
      <c r="O16" s="195"/>
      <c r="P16" s="195"/>
      <c r="Q16" s="195"/>
      <c r="R16" s="195"/>
      <c r="S16" s="211"/>
      <c r="T16" s="40"/>
      <c r="U16" s="40"/>
      <c r="V16" s="40"/>
      <c r="W16" s="40"/>
      <c r="X16" s="40"/>
      <c r="Y16" s="40"/>
      <c r="Z16" s="40"/>
      <c r="AA16" s="40"/>
    </row>
    <row r="17" spans="1:27" s="46" customFormat="1" ht="17.25" thickTop="1">
      <c r="A17" s="98"/>
      <c r="B17" s="98"/>
      <c r="C17" s="98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27">
      <c r="C18" s="21" t="s">
        <v>12</v>
      </c>
      <c r="D18" s="32"/>
      <c r="E18" s="32"/>
      <c r="F18" s="32"/>
      <c r="G18" s="32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32"/>
      <c r="W18" s="32"/>
      <c r="X18" s="40"/>
      <c r="Y18" s="40"/>
      <c r="Z18" s="40"/>
      <c r="AA18" s="32"/>
    </row>
    <row r="19" spans="1:27">
      <c r="C19" s="34"/>
      <c r="D19" s="32"/>
      <c r="E19" s="32"/>
      <c r="F19" s="32"/>
      <c r="G19" s="32"/>
      <c r="H19" s="39" t="str">
        <f t="shared" ref="H19:H50" si="2">IF(G19 &gt; 0, ROUND(D19/G19,0), "")</f>
        <v/>
      </c>
      <c r="I19" s="39" t="str">
        <f t="shared" ref="I19:I50" si="3">IF(G19 &gt; 0, ROUND(F19/G19,0), "")</f>
        <v/>
      </c>
      <c r="J19" s="39" t="str">
        <f>IF(E19="","",D19-E19)</f>
        <v/>
      </c>
      <c r="K19" s="39" t="str">
        <f t="shared" ref="K19:K50" si="4">IF(E19="","",IF(G19&gt;0,ROUND(J19/G19,0),""))</f>
        <v/>
      </c>
      <c r="L19" s="32"/>
      <c r="M19" s="32"/>
      <c r="N19" s="32"/>
      <c r="O19" s="32"/>
      <c r="P19" s="36" t="str">
        <f>IF(O19&gt;0,ROUND(L19/O19,0),"")</f>
        <v/>
      </c>
      <c r="Q19" s="36" t="str">
        <f>IF(O19&gt;0,ROUND(N19/O19,0),"")</f>
        <v/>
      </c>
      <c r="R19" s="36" t="str">
        <f>IF(M19="","",L19-M19)</f>
        <v/>
      </c>
      <c r="S19" s="36" t="str">
        <f>IF(M19="","",IF(O19&gt;0,ROUND(R19/O19,0),""))</f>
        <v/>
      </c>
      <c r="T19" s="32"/>
      <c r="U19" s="32"/>
      <c r="V19" s="32"/>
      <c r="W19" s="32"/>
      <c r="X19" s="49" t="str">
        <f t="shared" ref="X19:X50" si="5">IF(W19 &gt;0, ROUND(T19/W19,0),"")</f>
        <v/>
      </c>
      <c r="Y19" s="49" t="str">
        <f t="shared" ref="Y19:Y50" si="6">IF(W19 &gt;0, ROUND(V19/W19,0),"")</f>
        <v/>
      </c>
      <c r="Z19" s="49" t="str">
        <f>IF(U19="","",T19-U19)</f>
        <v/>
      </c>
      <c r="AA19" s="49" t="str">
        <f>IF(U19="","",IF(W19&gt;0,ROUND(Z19/W19,0),""))</f>
        <v/>
      </c>
    </row>
    <row r="20" spans="1:27">
      <c r="C20" s="34"/>
      <c r="D20" s="32"/>
      <c r="E20" s="32"/>
      <c r="F20" s="32"/>
      <c r="G20" s="32"/>
      <c r="H20" s="39" t="str">
        <f t="shared" si="2"/>
        <v/>
      </c>
      <c r="I20" s="39" t="str">
        <f t="shared" si="3"/>
        <v/>
      </c>
      <c r="J20" s="39" t="str">
        <f t="shared" ref="J20:J50" si="7">IF(E20="","",D20-E20)</f>
        <v/>
      </c>
      <c r="K20" s="39" t="str">
        <f t="shared" si="4"/>
        <v/>
      </c>
      <c r="L20" s="32"/>
      <c r="M20" s="32"/>
      <c r="N20" s="32"/>
      <c r="O20" s="32"/>
      <c r="P20" s="36" t="str">
        <f>IF(O20&gt;0,ROUND(L20/O20,0),"")</f>
        <v/>
      </c>
      <c r="Q20" s="36" t="str">
        <f>IF(O20&gt;0,ROUND(N20/O20,0),"")</f>
        <v/>
      </c>
      <c r="R20" s="36" t="str">
        <f t="shared" ref="R20:R50" si="8">IF(M20="","",L20-M20)</f>
        <v/>
      </c>
      <c r="S20" s="36" t="str">
        <f t="shared" ref="S20:S50" si="9">IF(M20="","",IF(O20&gt;0,ROUND(R20/O20,0),""))</f>
        <v/>
      </c>
      <c r="T20" s="32"/>
      <c r="U20" s="32"/>
      <c r="V20" s="32"/>
      <c r="W20" s="32"/>
      <c r="X20" s="49" t="str">
        <f t="shared" si="5"/>
        <v/>
      </c>
      <c r="Y20" s="49" t="str">
        <f t="shared" si="6"/>
        <v/>
      </c>
      <c r="Z20" s="49" t="str">
        <f t="shared" ref="Z20:Z50" si="10">IF(U20="","",T20-U20)</f>
        <v/>
      </c>
      <c r="AA20" s="49" t="str">
        <f t="shared" ref="AA20:AA50" si="11">IF(U20="","",IF(W20&gt;0,ROUND(Z20/W20,0),""))</f>
        <v/>
      </c>
    </row>
    <row r="21" spans="1:27">
      <c r="C21" s="34"/>
      <c r="D21" s="32"/>
      <c r="E21" s="32"/>
      <c r="F21" s="32"/>
      <c r="G21" s="32"/>
      <c r="H21" s="39" t="str">
        <f t="shared" si="2"/>
        <v/>
      </c>
      <c r="I21" s="39" t="str">
        <f t="shared" si="3"/>
        <v/>
      </c>
      <c r="J21" s="39" t="str">
        <f t="shared" si="7"/>
        <v/>
      </c>
      <c r="K21" s="39" t="str">
        <f t="shared" si="4"/>
        <v/>
      </c>
      <c r="L21" s="32"/>
      <c r="M21" s="32"/>
      <c r="N21" s="32"/>
      <c r="O21" s="32"/>
      <c r="P21" s="36" t="str">
        <f>IF(O21&gt;0,ROUND(L21/O21,0),"")</f>
        <v/>
      </c>
      <c r="Q21" s="36" t="str">
        <f t="shared" ref="Q21:Q50" si="12">IF(O21&gt;0,ROUND(N21/O21,0),"")</f>
        <v/>
      </c>
      <c r="R21" s="36" t="str">
        <f t="shared" si="8"/>
        <v/>
      </c>
      <c r="S21" s="36" t="str">
        <f t="shared" si="9"/>
        <v/>
      </c>
      <c r="T21" s="32"/>
      <c r="U21" s="32"/>
      <c r="V21" s="32"/>
      <c r="W21" s="32"/>
      <c r="X21" s="49" t="str">
        <f t="shared" si="5"/>
        <v/>
      </c>
      <c r="Y21" s="49" t="str">
        <f t="shared" si="6"/>
        <v/>
      </c>
      <c r="Z21" s="49" t="str">
        <f t="shared" si="10"/>
        <v/>
      </c>
      <c r="AA21" s="49" t="str">
        <f t="shared" si="11"/>
        <v/>
      </c>
    </row>
    <row r="22" spans="1:27">
      <c r="C22" s="34"/>
      <c r="D22" s="32"/>
      <c r="E22" s="32"/>
      <c r="F22" s="32"/>
      <c r="G22" s="32"/>
      <c r="H22" s="39" t="str">
        <f t="shared" si="2"/>
        <v/>
      </c>
      <c r="I22" s="39" t="str">
        <f t="shared" si="3"/>
        <v/>
      </c>
      <c r="J22" s="39" t="str">
        <f t="shared" si="7"/>
        <v/>
      </c>
      <c r="K22" s="39" t="str">
        <f t="shared" si="4"/>
        <v/>
      </c>
      <c r="L22" s="32"/>
      <c r="M22" s="32"/>
      <c r="N22" s="32"/>
      <c r="O22" s="32"/>
      <c r="P22" s="36" t="str">
        <f t="shared" ref="P22:P50" si="13">IF(O22&gt;0,ROUND(L22/O22,0),"")</f>
        <v/>
      </c>
      <c r="Q22" s="36" t="str">
        <f t="shared" si="12"/>
        <v/>
      </c>
      <c r="R22" s="36" t="str">
        <f t="shared" si="8"/>
        <v/>
      </c>
      <c r="S22" s="36" t="str">
        <f t="shared" si="9"/>
        <v/>
      </c>
      <c r="T22" s="32"/>
      <c r="U22" s="32"/>
      <c r="V22" s="32"/>
      <c r="W22" s="32"/>
      <c r="X22" s="49" t="str">
        <f t="shared" si="5"/>
        <v/>
      </c>
      <c r="Y22" s="49" t="str">
        <f t="shared" si="6"/>
        <v/>
      </c>
      <c r="Z22" s="49" t="str">
        <f t="shared" si="10"/>
        <v/>
      </c>
      <c r="AA22" s="49" t="str">
        <f t="shared" si="11"/>
        <v/>
      </c>
    </row>
    <row r="23" spans="1:27">
      <c r="C23" s="34"/>
      <c r="D23" s="32"/>
      <c r="E23" s="32"/>
      <c r="F23" s="32"/>
      <c r="G23" s="32"/>
      <c r="H23" s="39" t="str">
        <f t="shared" si="2"/>
        <v/>
      </c>
      <c r="I23" s="39" t="str">
        <f t="shared" si="3"/>
        <v/>
      </c>
      <c r="J23" s="39" t="str">
        <f t="shared" si="7"/>
        <v/>
      </c>
      <c r="K23" s="39" t="str">
        <f t="shared" si="4"/>
        <v/>
      </c>
      <c r="L23" s="32"/>
      <c r="M23" s="32"/>
      <c r="N23" s="32"/>
      <c r="O23" s="32"/>
      <c r="P23" s="36" t="str">
        <f t="shared" si="13"/>
        <v/>
      </c>
      <c r="Q23" s="36" t="str">
        <f t="shared" si="12"/>
        <v/>
      </c>
      <c r="R23" s="36" t="str">
        <f t="shared" si="8"/>
        <v/>
      </c>
      <c r="S23" s="36" t="str">
        <f t="shared" si="9"/>
        <v/>
      </c>
      <c r="T23" s="32"/>
      <c r="U23" s="32"/>
      <c r="V23" s="32"/>
      <c r="W23" s="32"/>
      <c r="X23" s="49" t="str">
        <f t="shared" si="5"/>
        <v/>
      </c>
      <c r="Y23" s="49" t="str">
        <f t="shared" si="6"/>
        <v/>
      </c>
      <c r="Z23" s="49" t="str">
        <f t="shared" si="10"/>
        <v/>
      </c>
      <c r="AA23" s="49" t="str">
        <f t="shared" si="11"/>
        <v/>
      </c>
    </row>
    <row r="24" spans="1:27">
      <c r="C24" s="34"/>
      <c r="D24" s="32"/>
      <c r="E24" s="32"/>
      <c r="F24" s="32"/>
      <c r="G24" s="32"/>
      <c r="H24" s="39" t="str">
        <f t="shared" si="2"/>
        <v/>
      </c>
      <c r="I24" s="39" t="str">
        <f t="shared" si="3"/>
        <v/>
      </c>
      <c r="J24" s="39" t="str">
        <f t="shared" si="7"/>
        <v/>
      </c>
      <c r="K24" s="39" t="str">
        <f t="shared" si="4"/>
        <v/>
      </c>
      <c r="L24" s="32"/>
      <c r="M24" s="32"/>
      <c r="N24" s="32"/>
      <c r="O24" s="32"/>
      <c r="P24" s="36" t="str">
        <f t="shared" si="13"/>
        <v/>
      </c>
      <c r="Q24" s="36" t="str">
        <f t="shared" si="12"/>
        <v/>
      </c>
      <c r="R24" s="36" t="str">
        <f t="shared" si="8"/>
        <v/>
      </c>
      <c r="S24" s="36" t="str">
        <f t="shared" si="9"/>
        <v/>
      </c>
      <c r="T24" s="32"/>
      <c r="U24" s="32"/>
      <c r="V24" s="32"/>
      <c r="W24" s="32"/>
      <c r="X24" s="49" t="str">
        <f t="shared" si="5"/>
        <v/>
      </c>
      <c r="Y24" s="49" t="str">
        <f t="shared" si="6"/>
        <v/>
      </c>
      <c r="Z24" s="49" t="str">
        <f t="shared" si="10"/>
        <v/>
      </c>
      <c r="AA24" s="49" t="str">
        <f t="shared" si="11"/>
        <v/>
      </c>
    </row>
    <row r="25" spans="1:27">
      <c r="C25" s="34"/>
      <c r="D25" s="32"/>
      <c r="E25" s="32"/>
      <c r="F25" s="32"/>
      <c r="G25" s="32"/>
      <c r="H25" s="39" t="str">
        <f t="shared" si="2"/>
        <v/>
      </c>
      <c r="I25" s="39" t="str">
        <f t="shared" si="3"/>
        <v/>
      </c>
      <c r="J25" s="39" t="str">
        <f t="shared" si="7"/>
        <v/>
      </c>
      <c r="K25" s="39" t="str">
        <f t="shared" si="4"/>
        <v/>
      </c>
      <c r="L25" s="32"/>
      <c r="M25" s="32"/>
      <c r="N25" s="32"/>
      <c r="O25" s="32"/>
      <c r="P25" s="36" t="str">
        <f t="shared" si="13"/>
        <v/>
      </c>
      <c r="Q25" s="36" t="str">
        <f t="shared" si="12"/>
        <v/>
      </c>
      <c r="R25" s="36" t="str">
        <f t="shared" si="8"/>
        <v/>
      </c>
      <c r="S25" s="36" t="str">
        <f t="shared" si="9"/>
        <v/>
      </c>
      <c r="T25" s="32"/>
      <c r="U25" s="32"/>
      <c r="V25" s="32"/>
      <c r="W25" s="32"/>
      <c r="X25" s="49" t="str">
        <f t="shared" si="5"/>
        <v/>
      </c>
      <c r="Y25" s="49" t="str">
        <f t="shared" si="6"/>
        <v/>
      </c>
      <c r="Z25" s="49" t="str">
        <f t="shared" si="10"/>
        <v/>
      </c>
      <c r="AA25" s="49" t="str">
        <f t="shared" si="11"/>
        <v/>
      </c>
    </row>
    <row r="26" spans="1:27">
      <c r="C26" s="34"/>
      <c r="D26" s="32"/>
      <c r="E26" s="32"/>
      <c r="F26" s="32"/>
      <c r="G26" s="32"/>
      <c r="H26" s="39" t="str">
        <f t="shared" si="2"/>
        <v/>
      </c>
      <c r="I26" s="39" t="str">
        <f t="shared" si="3"/>
        <v/>
      </c>
      <c r="J26" s="39" t="str">
        <f t="shared" si="7"/>
        <v/>
      </c>
      <c r="K26" s="39" t="str">
        <f t="shared" si="4"/>
        <v/>
      </c>
      <c r="L26" s="32"/>
      <c r="M26" s="32"/>
      <c r="N26" s="32"/>
      <c r="O26" s="32"/>
      <c r="P26" s="36" t="str">
        <f t="shared" si="13"/>
        <v/>
      </c>
      <c r="Q26" s="36" t="str">
        <f t="shared" si="12"/>
        <v/>
      </c>
      <c r="R26" s="36" t="str">
        <f t="shared" si="8"/>
        <v/>
      </c>
      <c r="S26" s="36" t="str">
        <f t="shared" si="9"/>
        <v/>
      </c>
      <c r="T26" s="32"/>
      <c r="U26" s="32"/>
      <c r="V26" s="32"/>
      <c r="W26" s="32"/>
      <c r="X26" s="49" t="str">
        <f t="shared" si="5"/>
        <v/>
      </c>
      <c r="Y26" s="49" t="str">
        <f t="shared" si="6"/>
        <v/>
      </c>
      <c r="Z26" s="49" t="str">
        <f t="shared" si="10"/>
        <v/>
      </c>
      <c r="AA26" s="49" t="str">
        <f t="shared" si="11"/>
        <v/>
      </c>
    </row>
    <row r="27" spans="1:27">
      <c r="C27" s="34"/>
      <c r="D27" s="32"/>
      <c r="E27" s="32"/>
      <c r="F27" s="32"/>
      <c r="G27" s="32"/>
      <c r="H27" s="39" t="str">
        <f t="shared" si="2"/>
        <v/>
      </c>
      <c r="I27" s="39" t="str">
        <f t="shared" si="3"/>
        <v/>
      </c>
      <c r="J27" s="39" t="str">
        <f t="shared" si="7"/>
        <v/>
      </c>
      <c r="K27" s="39" t="str">
        <f t="shared" si="4"/>
        <v/>
      </c>
      <c r="L27" s="32"/>
      <c r="M27" s="32"/>
      <c r="N27" s="32"/>
      <c r="O27" s="32"/>
      <c r="P27" s="36" t="str">
        <f t="shared" si="13"/>
        <v/>
      </c>
      <c r="Q27" s="36" t="str">
        <f t="shared" si="12"/>
        <v/>
      </c>
      <c r="R27" s="36" t="str">
        <f t="shared" si="8"/>
        <v/>
      </c>
      <c r="S27" s="36" t="str">
        <f t="shared" si="9"/>
        <v/>
      </c>
      <c r="T27" s="32"/>
      <c r="U27" s="32"/>
      <c r="V27" s="32"/>
      <c r="W27" s="32"/>
      <c r="X27" s="49" t="str">
        <f t="shared" si="5"/>
        <v/>
      </c>
      <c r="Y27" s="49" t="str">
        <f t="shared" si="6"/>
        <v/>
      </c>
      <c r="Z27" s="49" t="str">
        <f t="shared" si="10"/>
        <v/>
      </c>
      <c r="AA27" s="49" t="str">
        <f t="shared" si="11"/>
        <v/>
      </c>
    </row>
    <row r="28" spans="1:27">
      <c r="C28" s="34"/>
      <c r="D28" s="32"/>
      <c r="E28" s="32"/>
      <c r="F28" s="32"/>
      <c r="G28" s="32"/>
      <c r="H28" s="39" t="str">
        <f t="shared" si="2"/>
        <v/>
      </c>
      <c r="I28" s="39" t="str">
        <f t="shared" si="3"/>
        <v/>
      </c>
      <c r="J28" s="39" t="str">
        <f t="shared" si="7"/>
        <v/>
      </c>
      <c r="K28" s="39" t="str">
        <f t="shared" si="4"/>
        <v/>
      </c>
      <c r="L28" s="32"/>
      <c r="M28" s="32"/>
      <c r="N28" s="32"/>
      <c r="O28" s="32"/>
      <c r="P28" s="36" t="str">
        <f t="shared" si="13"/>
        <v/>
      </c>
      <c r="Q28" s="36" t="str">
        <f t="shared" si="12"/>
        <v/>
      </c>
      <c r="R28" s="36" t="str">
        <f t="shared" si="8"/>
        <v/>
      </c>
      <c r="S28" s="36" t="str">
        <f t="shared" si="9"/>
        <v/>
      </c>
      <c r="T28" s="32"/>
      <c r="U28" s="32"/>
      <c r="V28" s="32"/>
      <c r="W28" s="32"/>
      <c r="X28" s="49" t="str">
        <f t="shared" si="5"/>
        <v/>
      </c>
      <c r="Y28" s="49" t="str">
        <f t="shared" si="6"/>
        <v/>
      </c>
      <c r="Z28" s="49" t="str">
        <f t="shared" si="10"/>
        <v/>
      </c>
      <c r="AA28" s="49" t="str">
        <f t="shared" si="11"/>
        <v/>
      </c>
    </row>
    <row r="29" spans="1:27">
      <c r="C29" s="34"/>
      <c r="D29" s="32"/>
      <c r="E29" s="32"/>
      <c r="F29" s="32"/>
      <c r="G29" s="32"/>
      <c r="H29" s="39" t="str">
        <f t="shared" si="2"/>
        <v/>
      </c>
      <c r="I29" s="39" t="str">
        <f t="shared" si="3"/>
        <v/>
      </c>
      <c r="J29" s="39" t="str">
        <f t="shared" si="7"/>
        <v/>
      </c>
      <c r="K29" s="39" t="str">
        <f t="shared" si="4"/>
        <v/>
      </c>
      <c r="L29" s="32"/>
      <c r="M29" s="32"/>
      <c r="N29" s="32"/>
      <c r="O29" s="32"/>
      <c r="P29" s="36" t="str">
        <f t="shared" si="13"/>
        <v/>
      </c>
      <c r="Q29" s="36" t="str">
        <f t="shared" si="12"/>
        <v/>
      </c>
      <c r="R29" s="36" t="str">
        <f t="shared" si="8"/>
        <v/>
      </c>
      <c r="S29" s="36" t="str">
        <f t="shared" si="9"/>
        <v/>
      </c>
      <c r="T29" s="32"/>
      <c r="U29" s="32"/>
      <c r="V29" s="32"/>
      <c r="W29" s="32"/>
      <c r="X29" s="49" t="str">
        <f t="shared" si="5"/>
        <v/>
      </c>
      <c r="Y29" s="49" t="str">
        <f t="shared" si="6"/>
        <v/>
      </c>
      <c r="Z29" s="49" t="str">
        <f t="shared" si="10"/>
        <v/>
      </c>
      <c r="AA29" s="49" t="str">
        <f t="shared" si="11"/>
        <v/>
      </c>
    </row>
    <row r="30" spans="1:27">
      <c r="C30" s="34"/>
      <c r="D30" s="32"/>
      <c r="E30" s="32"/>
      <c r="F30" s="32"/>
      <c r="G30" s="32"/>
      <c r="H30" s="39" t="str">
        <f t="shared" si="2"/>
        <v/>
      </c>
      <c r="I30" s="39" t="str">
        <f t="shared" si="3"/>
        <v/>
      </c>
      <c r="J30" s="39" t="str">
        <f t="shared" si="7"/>
        <v/>
      </c>
      <c r="K30" s="39" t="str">
        <f t="shared" si="4"/>
        <v/>
      </c>
      <c r="L30" s="32"/>
      <c r="M30" s="32"/>
      <c r="N30" s="32"/>
      <c r="O30" s="32"/>
      <c r="P30" s="36" t="str">
        <f t="shared" si="13"/>
        <v/>
      </c>
      <c r="Q30" s="36" t="str">
        <f t="shared" si="12"/>
        <v/>
      </c>
      <c r="R30" s="36" t="str">
        <f t="shared" si="8"/>
        <v/>
      </c>
      <c r="S30" s="36" t="str">
        <f t="shared" si="9"/>
        <v/>
      </c>
      <c r="T30" s="32"/>
      <c r="U30" s="32"/>
      <c r="V30" s="32"/>
      <c r="W30" s="32"/>
      <c r="X30" s="49" t="str">
        <f t="shared" si="5"/>
        <v/>
      </c>
      <c r="Y30" s="49" t="str">
        <f t="shared" si="6"/>
        <v/>
      </c>
      <c r="Z30" s="49" t="str">
        <f t="shared" si="10"/>
        <v/>
      </c>
      <c r="AA30" s="49" t="str">
        <f t="shared" si="11"/>
        <v/>
      </c>
    </row>
    <row r="31" spans="1:27">
      <c r="C31" s="34"/>
      <c r="D31" s="32"/>
      <c r="E31" s="32"/>
      <c r="F31" s="32"/>
      <c r="G31" s="32"/>
      <c r="H31" s="39" t="str">
        <f t="shared" si="2"/>
        <v/>
      </c>
      <c r="I31" s="39" t="str">
        <f t="shared" si="3"/>
        <v/>
      </c>
      <c r="J31" s="39" t="str">
        <f t="shared" si="7"/>
        <v/>
      </c>
      <c r="K31" s="39" t="str">
        <f t="shared" si="4"/>
        <v/>
      </c>
      <c r="L31" s="32"/>
      <c r="M31" s="32"/>
      <c r="N31" s="32"/>
      <c r="O31" s="32"/>
      <c r="P31" s="36" t="str">
        <f t="shared" si="13"/>
        <v/>
      </c>
      <c r="Q31" s="36" t="str">
        <f t="shared" si="12"/>
        <v/>
      </c>
      <c r="R31" s="36" t="str">
        <f t="shared" si="8"/>
        <v/>
      </c>
      <c r="S31" s="36" t="str">
        <f t="shared" si="9"/>
        <v/>
      </c>
      <c r="T31" s="32"/>
      <c r="U31" s="32"/>
      <c r="V31" s="32"/>
      <c r="W31" s="32"/>
      <c r="X31" s="49" t="str">
        <f t="shared" si="5"/>
        <v/>
      </c>
      <c r="Y31" s="49" t="str">
        <f t="shared" si="6"/>
        <v/>
      </c>
      <c r="Z31" s="49" t="str">
        <f t="shared" si="10"/>
        <v/>
      </c>
      <c r="AA31" s="49" t="str">
        <f t="shared" si="11"/>
        <v/>
      </c>
    </row>
    <row r="32" spans="1:27">
      <c r="C32" s="34"/>
      <c r="D32" s="32"/>
      <c r="E32" s="32"/>
      <c r="F32" s="32"/>
      <c r="G32" s="32"/>
      <c r="H32" s="39" t="str">
        <f t="shared" si="2"/>
        <v/>
      </c>
      <c r="I32" s="39" t="str">
        <f t="shared" si="3"/>
        <v/>
      </c>
      <c r="J32" s="39" t="str">
        <f t="shared" si="7"/>
        <v/>
      </c>
      <c r="K32" s="39" t="str">
        <f t="shared" si="4"/>
        <v/>
      </c>
      <c r="L32" s="32"/>
      <c r="M32" s="32"/>
      <c r="N32" s="32"/>
      <c r="O32" s="32"/>
      <c r="P32" s="36" t="str">
        <f t="shared" si="13"/>
        <v/>
      </c>
      <c r="Q32" s="36" t="str">
        <f t="shared" si="12"/>
        <v/>
      </c>
      <c r="R32" s="36" t="str">
        <f t="shared" si="8"/>
        <v/>
      </c>
      <c r="S32" s="36" t="str">
        <f t="shared" si="9"/>
        <v/>
      </c>
      <c r="T32" s="32"/>
      <c r="U32" s="32"/>
      <c r="V32" s="32"/>
      <c r="W32" s="32"/>
      <c r="X32" s="49" t="str">
        <f t="shared" si="5"/>
        <v/>
      </c>
      <c r="Y32" s="49" t="str">
        <f t="shared" si="6"/>
        <v/>
      </c>
      <c r="Z32" s="49" t="str">
        <f t="shared" si="10"/>
        <v/>
      </c>
      <c r="AA32" s="49" t="str">
        <f t="shared" si="11"/>
        <v/>
      </c>
    </row>
    <row r="33" spans="3:27">
      <c r="C33" s="34"/>
      <c r="D33" s="32"/>
      <c r="E33" s="32"/>
      <c r="F33" s="32"/>
      <c r="G33" s="32"/>
      <c r="H33" s="39" t="str">
        <f t="shared" si="2"/>
        <v/>
      </c>
      <c r="I33" s="39" t="str">
        <f t="shared" si="3"/>
        <v/>
      </c>
      <c r="J33" s="39" t="str">
        <f t="shared" si="7"/>
        <v/>
      </c>
      <c r="K33" s="39" t="str">
        <f t="shared" si="4"/>
        <v/>
      </c>
      <c r="L33" s="32"/>
      <c r="M33" s="32"/>
      <c r="N33" s="32"/>
      <c r="O33" s="32"/>
      <c r="P33" s="36" t="str">
        <f t="shared" si="13"/>
        <v/>
      </c>
      <c r="Q33" s="36" t="str">
        <f t="shared" si="12"/>
        <v/>
      </c>
      <c r="R33" s="36" t="str">
        <f t="shared" si="8"/>
        <v/>
      </c>
      <c r="S33" s="36" t="str">
        <f t="shared" si="9"/>
        <v/>
      </c>
      <c r="T33" s="32"/>
      <c r="U33" s="32"/>
      <c r="V33" s="32"/>
      <c r="W33" s="32"/>
      <c r="X33" s="49" t="str">
        <f t="shared" si="5"/>
        <v/>
      </c>
      <c r="Y33" s="49" t="str">
        <f t="shared" si="6"/>
        <v/>
      </c>
      <c r="Z33" s="49" t="str">
        <f t="shared" si="10"/>
        <v/>
      </c>
      <c r="AA33" s="49" t="str">
        <f t="shared" si="11"/>
        <v/>
      </c>
    </row>
    <row r="34" spans="3:27">
      <c r="C34" s="34"/>
      <c r="D34" s="32"/>
      <c r="E34" s="32"/>
      <c r="F34" s="32"/>
      <c r="G34" s="32"/>
      <c r="H34" s="39" t="str">
        <f t="shared" si="2"/>
        <v/>
      </c>
      <c r="I34" s="39" t="str">
        <f t="shared" si="3"/>
        <v/>
      </c>
      <c r="J34" s="39" t="str">
        <f t="shared" si="7"/>
        <v/>
      </c>
      <c r="K34" s="39" t="str">
        <f t="shared" si="4"/>
        <v/>
      </c>
      <c r="L34" s="32"/>
      <c r="M34" s="32"/>
      <c r="N34" s="32"/>
      <c r="O34" s="32"/>
      <c r="P34" s="36" t="str">
        <f t="shared" si="13"/>
        <v/>
      </c>
      <c r="Q34" s="36" t="str">
        <f t="shared" si="12"/>
        <v/>
      </c>
      <c r="R34" s="36" t="str">
        <f t="shared" si="8"/>
        <v/>
      </c>
      <c r="S34" s="36" t="str">
        <f t="shared" si="9"/>
        <v/>
      </c>
      <c r="T34" s="32"/>
      <c r="U34" s="32"/>
      <c r="V34" s="32"/>
      <c r="W34" s="32"/>
      <c r="X34" s="49" t="str">
        <f t="shared" si="5"/>
        <v/>
      </c>
      <c r="Y34" s="49" t="str">
        <f t="shared" si="6"/>
        <v/>
      </c>
      <c r="Z34" s="49" t="str">
        <f t="shared" si="10"/>
        <v/>
      </c>
      <c r="AA34" s="49" t="str">
        <f t="shared" si="11"/>
        <v/>
      </c>
    </row>
    <row r="35" spans="3:27">
      <c r="C35" s="34"/>
      <c r="D35" s="32"/>
      <c r="E35" s="32"/>
      <c r="F35" s="32"/>
      <c r="G35" s="32"/>
      <c r="H35" s="39" t="str">
        <f t="shared" si="2"/>
        <v/>
      </c>
      <c r="I35" s="39" t="str">
        <f t="shared" si="3"/>
        <v/>
      </c>
      <c r="J35" s="39" t="str">
        <f t="shared" si="7"/>
        <v/>
      </c>
      <c r="K35" s="39" t="str">
        <f t="shared" si="4"/>
        <v/>
      </c>
      <c r="L35" s="32"/>
      <c r="M35" s="32"/>
      <c r="N35" s="32"/>
      <c r="O35" s="32"/>
      <c r="P35" s="36" t="str">
        <f t="shared" si="13"/>
        <v/>
      </c>
      <c r="Q35" s="36" t="str">
        <f t="shared" si="12"/>
        <v/>
      </c>
      <c r="R35" s="36" t="str">
        <f t="shared" si="8"/>
        <v/>
      </c>
      <c r="S35" s="36" t="str">
        <f t="shared" si="9"/>
        <v/>
      </c>
      <c r="T35" s="32"/>
      <c r="U35" s="32"/>
      <c r="V35" s="32"/>
      <c r="W35" s="32"/>
      <c r="X35" s="49" t="str">
        <f t="shared" si="5"/>
        <v/>
      </c>
      <c r="Y35" s="49" t="str">
        <f t="shared" si="6"/>
        <v/>
      </c>
      <c r="Z35" s="49" t="str">
        <f t="shared" si="10"/>
        <v/>
      </c>
      <c r="AA35" s="49" t="str">
        <f t="shared" si="11"/>
        <v/>
      </c>
    </row>
    <row r="36" spans="3:27">
      <c r="C36" s="34"/>
      <c r="D36" s="32"/>
      <c r="E36" s="32"/>
      <c r="F36" s="32"/>
      <c r="G36" s="32"/>
      <c r="H36" s="39" t="str">
        <f t="shared" si="2"/>
        <v/>
      </c>
      <c r="I36" s="39" t="str">
        <f t="shared" si="3"/>
        <v/>
      </c>
      <c r="J36" s="39" t="str">
        <f t="shared" si="7"/>
        <v/>
      </c>
      <c r="K36" s="39" t="str">
        <f t="shared" si="4"/>
        <v/>
      </c>
      <c r="L36" s="40"/>
      <c r="M36" s="40"/>
      <c r="N36" s="40"/>
      <c r="O36" s="40"/>
      <c r="P36" s="36" t="str">
        <f t="shared" si="13"/>
        <v/>
      </c>
      <c r="Q36" s="36" t="str">
        <f t="shared" si="12"/>
        <v/>
      </c>
      <c r="R36" s="36" t="str">
        <f t="shared" si="8"/>
        <v/>
      </c>
      <c r="S36" s="36" t="str">
        <f t="shared" si="9"/>
        <v/>
      </c>
      <c r="T36" s="32"/>
      <c r="U36" s="32"/>
      <c r="V36" s="32"/>
      <c r="W36" s="34"/>
      <c r="X36" s="49" t="str">
        <f t="shared" si="5"/>
        <v/>
      </c>
      <c r="Y36" s="49" t="str">
        <f t="shared" si="6"/>
        <v/>
      </c>
      <c r="Z36" s="49" t="str">
        <f t="shared" si="10"/>
        <v/>
      </c>
      <c r="AA36" s="49" t="str">
        <f t="shared" si="11"/>
        <v/>
      </c>
    </row>
    <row r="37" spans="3:27">
      <c r="C37" s="34"/>
      <c r="D37" s="32"/>
      <c r="E37" s="32"/>
      <c r="F37" s="32"/>
      <c r="G37" s="32"/>
      <c r="H37" s="39" t="str">
        <f t="shared" si="2"/>
        <v/>
      </c>
      <c r="I37" s="39" t="str">
        <f t="shared" si="3"/>
        <v/>
      </c>
      <c r="J37" s="39" t="str">
        <f t="shared" si="7"/>
        <v/>
      </c>
      <c r="K37" s="39" t="str">
        <f t="shared" si="4"/>
        <v/>
      </c>
      <c r="L37" s="40"/>
      <c r="M37" s="40"/>
      <c r="N37" s="40"/>
      <c r="O37" s="40"/>
      <c r="P37" s="36" t="str">
        <f t="shared" si="13"/>
        <v/>
      </c>
      <c r="Q37" s="36" t="str">
        <f t="shared" si="12"/>
        <v/>
      </c>
      <c r="R37" s="36" t="str">
        <f t="shared" si="8"/>
        <v/>
      </c>
      <c r="S37" s="36" t="str">
        <f t="shared" si="9"/>
        <v/>
      </c>
      <c r="T37" s="32"/>
      <c r="U37" s="32"/>
      <c r="V37" s="32"/>
      <c r="W37" s="34"/>
      <c r="X37" s="49" t="str">
        <f t="shared" si="5"/>
        <v/>
      </c>
      <c r="Y37" s="49" t="str">
        <f t="shared" si="6"/>
        <v/>
      </c>
      <c r="Z37" s="49" t="str">
        <f t="shared" si="10"/>
        <v/>
      </c>
      <c r="AA37" s="49" t="str">
        <f t="shared" si="11"/>
        <v/>
      </c>
    </row>
    <row r="38" spans="3:27">
      <c r="C38" s="34"/>
      <c r="D38" s="32"/>
      <c r="E38" s="32"/>
      <c r="F38" s="32"/>
      <c r="G38" s="32"/>
      <c r="H38" s="39" t="str">
        <f t="shared" si="2"/>
        <v/>
      </c>
      <c r="I38" s="39" t="str">
        <f t="shared" si="3"/>
        <v/>
      </c>
      <c r="J38" s="39" t="str">
        <f t="shared" si="7"/>
        <v/>
      </c>
      <c r="K38" s="39" t="str">
        <f t="shared" si="4"/>
        <v/>
      </c>
      <c r="L38" s="32"/>
      <c r="M38" s="32"/>
      <c r="N38" s="32"/>
      <c r="O38" s="32"/>
      <c r="P38" s="36" t="str">
        <f t="shared" si="13"/>
        <v/>
      </c>
      <c r="Q38" s="36" t="str">
        <f t="shared" si="12"/>
        <v/>
      </c>
      <c r="R38" s="36" t="str">
        <f t="shared" si="8"/>
        <v/>
      </c>
      <c r="S38" s="36" t="str">
        <f t="shared" si="9"/>
        <v/>
      </c>
      <c r="T38" s="32"/>
      <c r="U38" s="32"/>
      <c r="V38" s="32"/>
      <c r="W38" s="32"/>
      <c r="X38" s="49" t="str">
        <f t="shared" si="5"/>
        <v/>
      </c>
      <c r="Y38" s="49" t="str">
        <f t="shared" si="6"/>
        <v/>
      </c>
      <c r="Z38" s="49" t="str">
        <f t="shared" si="10"/>
        <v/>
      </c>
      <c r="AA38" s="49" t="str">
        <f t="shared" si="11"/>
        <v/>
      </c>
    </row>
    <row r="39" spans="3:27">
      <c r="C39" s="34"/>
      <c r="D39" s="32"/>
      <c r="E39" s="32"/>
      <c r="F39" s="32"/>
      <c r="G39" s="32"/>
      <c r="H39" s="39" t="str">
        <f t="shared" si="2"/>
        <v/>
      </c>
      <c r="I39" s="39" t="str">
        <f t="shared" si="3"/>
        <v/>
      </c>
      <c r="J39" s="39" t="str">
        <f t="shared" si="7"/>
        <v/>
      </c>
      <c r="K39" s="39" t="str">
        <f t="shared" si="4"/>
        <v/>
      </c>
      <c r="L39" s="32"/>
      <c r="M39" s="32"/>
      <c r="N39" s="32"/>
      <c r="O39" s="32"/>
      <c r="P39" s="36" t="str">
        <f t="shared" si="13"/>
        <v/>
      </c>
      <c r="Q39" s="36" t="str">
        <f t="shared" si="12"/>
        <v/>
      </c>
      <c r="R39" s="36" t="str">
        <f t="shared" si="8"/>
        <v/>
      </c>
      <c r="S39" s="36" t="str">
        <f t="shared" si="9"/>
        <v/>
      </c>
      <c r="T39" s="32"/>
      <c r="U39" s="32"/>
      <c r="V39" s="32"/>
      <c r="W39" s="32"/>
      <c r="X39" s="49" t="str">
        <f t="shared" si="5"/>
        <v/>
      </c>
      <c r="Y39" s="49" t="str">
        <f t="shared" si="6"/>
        <v/>
      </c>
      <c r="Z39" s="49" t="str">
        <f t="shared" si="10"/>
        <v/>
      </c>
      <c r="AA39" s="49" t="str">
        <f t="shared" si="11"/>
        <v/>
      </c>
    </row>
    <row r="40" spans="3:27">
      <c r="C40" s="34"/>
      <c r="D40" s="32"/>
      <c r="E40" s="32"/>
      <c r="F40" s="32"/>
      <c r="G40" s="32"/>
      <c r="H40" s="39" t="str">
        <f t="shared" si="2"/>
        <v/>
      </c>
      <c r="I40" s="39" t="str">
        <f t="shared" si="3"/>
        <v/>
      </c>
      <c r="J40" s="39" t="str">
        <f t="shared" si="7"/>
        <v/>
      </c>
      <c r="K40" s="39" t="str">
        <f t="shared" si="4"/>
        <v/>
      </c>
      <c r="L40" s="32"/>
      <c r="M40" s="32"/>
      <c r="N40" s="32"/>
      <c r="O40" s="32"/>
      <c r="P40" s="36" t="str">
        <f t="shared" si="13"/>
        <v/>
      </c>
      <c r="Q40" s="36" t="str">
        <f t="shared" si="12"/>
        <v/>
      </c>
      <c r="R40" s="36" t="str">
        <f t="shared" si="8"/>
        <v/>
      </c>
      <c r="S40" s="36" t="str">
        <f t="shared" si="9"/>
        <v/>
      </c>
      <c r="T40" s="32"/>
      <c r="U40" s="32"/>
      <c r="V40" s="32"/>
      <c r="W40" s="32"/>
      <c r="X40" s="49" t="str">
        <f t="shared" si="5"/>
        <v/>
      </c>
      <c r="Y40" s="49" t="str">
        <f t="shared" si="6"/>
        <v/>
      </c>
      <c r="Z40" s="49" t="str">
        <f t="shared" si="10"/>
        <v/>
      </c>
      <c r="AA40" s="49" t="str">
        <f t="shared" si="11"/>
        <v/>
      </c>
    </row>
    <row r="41" spans="3:27">
      <c r="C41" s="34"/>
      <c r="D41" s="32"/>
      <c r="E41" s="32"/>
      <c r="F41" s="32"/>
      <c r="G41" s="32"/>
      <c r="H41" s="39" t="str">
        <f t="shared" si="2"/>
        <v/>
      </c>
      <c r="I41" s="39" t="str">
        <f t="shared" si="3"/>
        <v/>
      </c>
      <c r="J41" s="39" t="str">
        <f t="shared" si="7"/>
        <v/>
      </c>
      <c r="K41" s="39" t="str">
        <f t="shared" si="4"/>
        <v/>
      </c>
      <c r="L41" s="32"/>
      <c r="M41" s="32"/>
      <c r="N41" s="32"/>
      <c r="O41" s="32"/>
      <c r="P41" s="36" t="str">
        <f t="shared" si="13"/>
        <v/>
      </c>
      <c r="Q41" s="36" t="str">
        <f t="shared" si="12"/>
        <v/>
      </c>
      <c r="R41" s="36" t="str">
        <f t="shared" si="8"/>
        <v/>
      </c>
      <c r="S41" s="36" t="str">
        <f t="shared" si="9"/>
        <v/>
      </c>
      <c r="T41" s="32"/>
      <c r="U41" s="32"/>
      <c r="V41" s="32"/>
      <c r="W41" s="32"/>
      <c r="X41" s="49" t="str">
        <f t="shared" si="5"/>
        <v/>
      </c>
      <c r="Y41" s="49" t="str">
        <f t="shared" si="6"/>
        <v/>
      </c>
      <c r="Z41" s="49" t="str">
        <f t="shared" si="10"/>
        <v/>
      </c>
      <c r="AA41" s="49" t="str">
        <f t="shared" si="11"/>
        <v/>
      </c>
    </row>
    <row r="42" spans="3:27">
      <c r="C42" s="34"/>
      <c r="D42" s="32"/>
      <c r="E42" s="32"/>
      <c r="F42" s="32"/>
      <c r="G42" s="32"/>
      <c r="H42" s="39" t="str">
        <f t="shared" si="2"/>
        <v/>
      </c>
      <c r="I42" s="39" t="str">
        <f t="shared" si="3"/>
        <v/>
      </c>
      <c r="J42" s="39" t="str">
        <f t="shared" si="7"/>
        <v/>
      </c>
      <c r="K42" s="39" t="str">
        <f t="shared" si="4"/>
        <v/>
      </c>
      <c r="L42" s="32"/>
      <c r="M42" s="32"/>
      <c r="N42" s="32"/>
      <c r="O42" s="32"/>
      <c r="P42" s="36" t="str">
        <f t="shared" si="13"/>
        <v/>
      </c>
      <c r="Q42" s="36" t="str">
        <f t="shared" si="12"/>
        <v/>
      </c>
      <c r="R42" s="36" t="str">
        <f t="shared" si="8"/>
        <v/>
      </c>
      <c r="S42" s="36" t="str">
        <f t="shared" si="9"/>
        <v/>
      </c>
      <c r="T42" s="32"/>
      <c r="U42" s="32"/>
      <c r="V42" s="32"/>
      <c r="W42" s="32"/>
      <c r="X42" s="49" t="str">
        <f t="shared" si="5"/>
        <v/>
      </c>
      <c r="Y42" s="49" t="str">
        <f t="shared" si="6"/>
        <v/>
      </c>
      <c r="Z42" s="49" t="str">
        <f t="shared" si="10"/>
        <v/>
      </c>
      <c r="AA42" s="49" t="str">
        <f t="shared" si="11"/>
        <v/>
      </c>
    </row>
    <row r="43" spans="3:27">
      <c r="C43" s="34"/>
      <c r="D43" s="32"/>
      <c r="E43" s="32"/>
      <c r="F43" s="32"/>
      <c r="G43" s="32"/>
      <c r="H43" s="39" t="str">
        <f t="shared" si="2"/>
        <v/>
      </c>
      <c r="I43" s="39" t="str">
        <f t="shared" si="3"/>
        <v/>
      </c>
      <c r="J43" s="39" t="str">
        <f t="shared" si="7"/>
        <v/>
      </c>
      <c r="K43" s="39" t="str">
        <f t="shared" si="4"/>
        <v/>
      </c>
      <c r="L43" s="32"/>
      <c r="M43" s="32"/>
      <c r="N43" s="32"/>
      <c r="O43" s="32"/>
      <c r="P43" s="36" t="str">
        <f t="shared" si="13"/>
        <v/>
      </c>
      <c r="Q43" s="36" t="str">
        <f t="shared" si="12"/>
        <v/>
      </c>
      <c r="R43" s="36" t="str">
        <f t="shared" si="8"/>
        <v/>
      </c>
      <c r="S43" s="36" t="str">
        <f t="shared" si="9"/>
        <v/>
      </c>
      <c r="T43" s="32"/>
      <c r="U43" s="32"/>
      <c r="V43" s="32"/>
      <c r="W43" s="32"/>
      <c r="X43" s="49" t="str">
        <f t="shared" si="5"/>
        <v/>
      </c>
      <c r="Y43" s="49" t="str">
        <f t="shared" si="6"/>
        <v/>
      </c>
      <c r="Z43" s="49" t="str">
        <f t="shared" si="10"/>
        <v/>
      </c>
      <c r="AA43" s="49" t="str">
        <f t="shared" si="11"/>
        <v/>
      </c>
    </row>
    <row r="44" spans="3:27">
      <c r="C44" s="34"/>
      <c r="D44" s="32"/>
      <c r="E44" s="32"/>
      <c r="F44" s="32"/>
      <c r="G44" s="32"/>
      <c r="H44" s="39" t="str">
        <f t="shared" si="2"/>
        <v/>
      </c>
      <c r="I44" s="39" t="str">
        <f t="shared" si="3"/>
        <v/>
      </c>
      <c r="J44" s="39" t="str">
        <f t="shared" si="7"/>
        <v/>
      </c>
      <c r="K44" s="39" t="str">
        <f t="shared" si="4"/>
        <v/>
      </c>
      <c r="L44" s="32"/>
      <c r="M44" s="32"/>
      <c r="N44" s="32"/>
      <c r="O44" s="32"/>
      <c r="P44" s="36" t="str">
        <f t="shared" si="13"/>
        <v/>
      </c>
      <c r="Q44" s="36" t="str">
        <f t="shared" si="12"/>
        <v/>
      </c>
      <c r="R44" s="36" t="str">
        <f t="shared" si="8"/>
        <v/>
      </c>
      <c r="S44" s="36" t="str">
        <f t="shared" si="9"/>
        <v/>
      </c>
      <c r="T44" s="32"/>
      <c r="U44" s="32"/>
      <c r="V44" s="32"/>
      <c r="W44" s="32"/>
      <c r="X44" s="49" t="str">
        <f t="shared" si="5"/>
        <v/>
      </c>
      <c r="Y44" s="49" t="str">
        <f t="shared" si="6"/>
        <v/>
      </c>
      <c r="Z44" s="49" t="str">
        <f t="shared" si="10"/>
        <v/>
      </c>
      <c r="AA44" s="49" t="str">
        <f t="shared" si="11"/>
        <v/>
      </c>
    </row>
    <row r="45" spans="3:27">
      <c r="C45" s="34"/>
      <c r="D45" s="32"/>
      <c r="E45" s="32"/>
      <c r="F45" s="32"/>
      <c r="G45" s="32"/>
      <c r="H45" s="39" t="str">
        <f t="shared" si="2"/>
        <v/>
      </c>
      <c r="I45" s="39" t="str">
        <f t="shared" si="3"/>
        <v/>
      </c>
      <c r="J45" s="39" t="str">
        <f t="shared" si="7"/>
        <v/>
      </c>
      <c r="K45" s="39" t="str">
        <f t="shared" si="4"/>
        <v/>
      </c>
      <c r="L45" s="32"/>
      <c r="M45" s="32"/>
      <c r="N45" s="32"/>
      <c r="O45" s="32"/>
      <c r="P45" s="36" t="str">
        <f t="shared" si="13"/>
        <v/>
      </c>
      <c r="Q45" s="36" t="str">
        <f t="shared" si="12"/>
        <v/>
      </c>
      <c r="R45" s="36" t="str">
        <f t="shared" si="8"/>
        <v/>
      </c>
      <c r="S45" s="36" t="str">
        <f t="shared" si="9"/>
        <v/>
      </c>
      <c r="T45" s="32"/>
      <c r="U45" s="32"/>
      <c r="V45" s="32"/>
      <c r="W45" s="32"/>
      <c r="X45" s="49" t="str">
        <f t="shared" si="5"/>
        <v/>
      </c>
      <c r="Y45" s="49" t="str">
        <f t="shared" si="6"/>
        <v/>
      </c>
      <c r="Z45" s="49" t="str">
        <f t="shared" si="10"/>
        <v/>
      </c>
      <c r="AA45" s="49" t="str">
        <f t="shared" si="11"/>
        <v/>
      </c>
    </row>
    <row r="46" spans="3:27">
      <c r="C46" s="34"/>
      <c r="D46" s="32"/>
      <c r="E46" s="32"/>
      <c r="F46" s="32"/>
      <c r="G46" s="32"/>
      <c r="H46" s="39" t="str">
        <f t="shared" si="2"/>
        <v/>
      </c>
      <c r="I46" s="39" t="str">
        <f t="shared" si="3"/>
        <v/>
      </c>
      <c r="J46" s="39" t="str">
        <f t="shared" si="7"/>
        <v/>
      </c>
      <c r="K46" s="39" t="str">
        <f t="shared" si="4"/>
        <v/>
      </c>
      <c r="L46" s="32"/>
      <c r="M46" s="32"/>
      <c r="N46" s="32"/>
      <c r="O46" s="32"/>
      <c r="P46" s="36" t="str">
        <f t="shared" si="13"/>
        <v/>
      </c>
      <c r="Q46" s="36" t="str">
        <f t="shared" si="12"/>
        <v/>
      </c>
      <c r="R46" s="36" t="str">
        <f t="shared" si="8"/>
        <v/>
      </c>
      <c r="S46" s="36" t="str">
        <f t="shared" si="9"/>
        <v/>
      </c>
      <c r="T46" s="32"/>
      <c r="U46" s="32"/>
      <c r="V46" s="32"/>
      <c r="W46" s="32"/>
      <c r="X46" s="49" t="str">
        <f t="shared" si="5"/>
        <v/>
      </c>
      <c r="Y46" s="49" t="str">
        <f t="shared" si="6"/>
        <v/>
      </c>
      <c r="Z46" s="49" t="str">
        <f t="shared" si="10"/>
        <v/>
      </c>
      <c r="AA46" s="49" t="str">
        <f t="shared" si="11"/>
        <v/>
      </c>
    </row>
    <row r="47" spans="3:27">
      <c r="C47" s="34"/>
      <c r="D47" s="32"/>
      <c r="E47" s="32"/>
      <c r="F47" s="32"/>
      <c r="G47" s="32"/>
      <c r="H47" s="39" t="str">
        <f t="shared" si="2"/>
        <v/>
      </c>
      <c r="I47" s="39" t="str">
        <f t="shared" si="3"/>
        <v/>
      </c>
      <c r="J47" s="39" t="str">
        <f t="shared" si="7"/>
        <v/>
      </c>
      <c r="K47" s="39" t="str">
        <f t="shared" si="4"/>
        <v/>
      </c>
      <c r="L47" s="32"/>
      <c r="M47" s="32"/>
      <c r="N47" s="32"/>
      <c r="O47" s="32"/>
      <c r="P47" s="36" t="str">
        <f t="shared" si="13"/>
        <v/>
      </c>
      <c r="Q47" s="36" t="str">
        <f t="shared" si="12"/>
        <v/>
      </c>
      <c r="R47" s="36" t="str">
        <f t="shared" si="8"/>
        <v/>
      </c>
      <c r="S47" s="36" t="str">
        <f t="shared" si="9"/>
        <v/>
      </c>
      <c r="T47" s="32"/>
      <c r="U47" s="32"/>
      <c r="V47" s="32"/>
      <c r="W47" s="32"/>
      <c r="X47" s="49" t="str">
        <f t="shared" si="5"/>
        <v/>
      </c>
      <c r="Y47" s="49" t="str">
        <f t="shared" si="6"/>
        <v/>
      </c>
      <c r="Z47" s="49" t="str">
        <f t="shared" si="10"/>
        <v/>
      </c>
      <c r="AA47" s="49" t="str">
        <f t="shared" si="11"/>
        <v/>
      </c>
    </row>
    <row r="48" spans="3:27">
      <c r="C48" s="52"/>
      <c r="D48" s="32"/>
      <c r="E48" s="32"/>
      <c r="F48" s="32"/>
      <c r="G48" s="32"/>
      <c r="H48" s="39" t="str">
        <f t="shared" si="2"/>
        <v/>
      </c>
      <c r="I48" s="39" t="str">
        <f t="shared" si="3"/>
        <v/>
      </c>
      <c r="J48" s="39" t="str">
        <f t="shared" si="7"/>
        <v/>
      </c>
      <c r="K48" s="39" t="str">
        <f t="shared" si="4"/>
        <v/>
      </c>
      <c r="L48" s="32"/>
      <c r="M48" s="32"/>
      <c r="N48" s="32"/>
      <c r="O48" s="32"/>
      <c r="P48" s="36" t="str">
        <f t="shared" si="13"/>
        <v/>
      </c>
      <c r="Q48" s="36" t="str">
        <f t="shared" si="12"/>
        <v/>
      </c>
      <c r="R48" s="36" t="str">
        <f t="shared" si="8"/>
        <v/>
      </c>
      <c r="S48" s="36" t="str">
        <f t="shared" si="9"/>
        <v/>
      </c>
      <c r="T48" s="32"/>
      <c r="U48" s="32"/>
      <c r="V48" s="32"/>
      <c r="W48" s="32"/>
      <c r="X48" s="49" t="str">
        <f t="shared" si="5"/>
        <v/>
      </c>
      <c r="Y48" s="49" t="str">
        <f t="shared" si="6"/>
        <v/>
      </c>
      <c r="Z48" s="49" t="str">
        <f t="shared" si="10"/>
        <v/>
      </c>
      <c r="AA48" s="49" t="str">
        <f t="shared" si="11"/>
        <v/>
      </c>
    </row>
    <row r="49" spans="3:27">
      <c r="C49" s="52"/>
      <c r="D49" s="32"/>
      <c r="E49" s="32"/>
      <c r="F49" s="32"/>
      <c r="G49" s="32"/>
      <c r="H49" s="39" t="str">
        <f t="shared" si="2"/>
        <v/>
      </c>
      <c r="I49" s="39" t="str">
        <f t="shared" si="3"/>
        <v/>
      </c>
      <c r="J49" s="39" t="str">
        <f t="shared" si="7"/>
        <v/>
      </c>
      <c r="K49" s="39" t="str">
        <f t="shared" si="4"/>
        <v/>
      </c>
      <c r="L49" s="32"/>
      <c r="M49" s="32"/>
      <c r="N49" s="32"/>
      <c r="O49" s="32"/>
      <c r="P49" s="36" t="str">
        <f t="shared" si="13"/>
        <v/>
      </c>
      <c r="Q49" s="36" t="str">
        <f t="shared" si="12"/>
        <v/>
      </c>
      <c r="R49" s="36" t="str">
        <f t="shared" si="8"/>
        <v/>
      </c>
      <c r="S49" s="36" t="str">
        <f t="shared" si="9"/>
        <v/>
      </c>
      <c r="T49" s="32"/>
      <c r="U49" s="32"/>
      <c r="V49" s="32"/>
      <c r="W49" s="32"/>
      <c r="X49" s="49" t="str">
        <f t="shared" si="5"/>
        <v/>
      </c>
      <c r="Y49" s="49" t="str">
        <f t="shared" si="6"/>
        <v/>
      </c>
      <c r="Z49" s="49" t="str">
        <f t="shared" si="10"/>
        <v/>
      </c>
      <c r="AA49" s="49" t="str">
        <f t="shared" si="11"/>
        <v/>
      </c>
    </row>
    <row r="50" spans="3:27">
      <c r="C50" s="34"/>
      <c r="D50" s="32"/>
      <c r="E50" s="32"/>
      <c r="F50" s="32"/>
      <c r="G50" s="32"/>
      <c r="H50" s="39" t="str">
        <f t="shared" si="2"/>
        <v/>
      </c>
      <c r="I50" s="39" t="str">
        <f t="shared" si="3"/>
        <v/>
      </c>
      <c r="J50" s="39" t="str">
        <f t="shared" si="7"/>
        <v/>
      </c>
      <c r="K50" s="39" t="str">
        <f t="shared" si="4"/>
        <v/>
      </c>
      <c r="L50" s="32"/>
      <c r="M50" s="32"/>
      <c r="N50" s="32"/>
      <c r="O50" s="32"/>
      <c r="P50" s="36" t="str">
        <f t="shared" si="13"/>
        <v/>
      </c>
      <c r="Q50" s="36" t="str">
        <f t="shared" si="12"/>
        <v/>
      </c>
      <c r="R50" s="36" t="str">
        <f t="shared" si="8"/>
        <v/>
      </c>
      <c r="S50" s="36" t="str">
        <f t="shared" si="9"/>
        <v/>
      </c>
      <c r="T50" s="32"/>
      <c r="U50" s="32"/>
      <c r="V50" s="32"/>
      <c r="W50" s="32"/>
      <c r="X50" s="49" t="str">
        <f t="shared" si="5"/>
        <v/>
      </c>
      <c r="Y50" s="49" t="str">
        <f t="shared" si="6"/>
        <v/>
      </c>
      <c r="Z50" s="49" t="str">
        <f t="shared" si="10"/>
        <v/>
      </c>
      <c r="AA50" s="49" t="str">
        <f t="shared" si="11"/>
        <v/>
      </c>
    </row>
    <row r="51" spans="3:27">
      <c r="C51" s="34"/>
      <c r="D51" s="32"/>
      <c r="E51" s="32"/>
      <c r="F51" s="32"/>
      <c r="G51" s="32"/>
      <c r="H51" s="39" t="str">
        <f t="shared" ref="H51:H114" si="14">IF(G51 &gt; 0, ROUND(D51/G51,0), "")</f>
        <v/>
      </c>
      <c r="I51" s="39" t="str">
        <f t="shared" ref="I51:I114" si="15">IF(G51 &gt; 0, ROUND(F51/G51,0), "")</f>
        <v/>
      </c>
      <c r="J51" s="39" t="str">
        <f t="shared" ref="J51:J114" si="16">IF(E51="","",D51-E51)</f>
        <v/>
      </c>
      <c r="K51" s="39" t="str">
        <f t="shared" ref="K51:K114" si="17">IF(E51="","",IF(G51&gt;0,ROUND(J51/G51,0),""))</f>
        <v/>
      </c>
      <c r="L51" s="32"/>
      <c r="M51" s="32"/>
      <c r="N51" s="32"/>
      <c r="O51" s="32"/>
      <c r="P51" s="36" t="str">
        <f t="shared" ref="P51:P114" si="18">IF(O51&gt;0,ROUND(L51/O51,0),"")</f>
        <v/>
      </c>
      <c r="Q51" s="36" t="str">
        <f t="shared" ref="Q51:Q114" si="19">IF(O51&gt;0,ROUND(N51/O51,0),"")</f>
        <v/>
      </c>
      <c r="R51" s="36" t="str">
        <f t="shared" ref="R51:R114" si="20">IF(M51="","",L51-M51)</f>
        <v/>
      </c>
      <c r="S51" s="36" t="str">
        <f t="shared" ref="S51:S114" si="21">IF(M51="","",IF(O51&gt;0,ROUND(R51/O51,0),""))</f>
        <v/>
      </c>
      <c r="T51" s="32"/>
      <c r="U51" s="32"/>
      <c r="V51" s="32"/>
      <c r="W51" s="32"/>
      <c r="X51" s="49" t="str">
        <f t="shared" ref="X51:X114" si="22">IF(W51 &gt;0, ROUND(T51/W51,0),"")</f>
        <v/>
      </c>
      <c r="Y51" s="49" t="str">
        <f t="shared" ref="Y51:Y114" si="23">IF(W51 &gt;0, ROUND(V51/W51,0),"")</f>
        <v/>
      </c>
      <c r="Z51" s="49" t="str">
        <f t="shared" ref="Z51:Z114" si="24">IF(U51="","",T51-U51)</f>
        <v/>
      </c>
      <c r="AA51" s="49" t="str">
        <f t="shared" ref="AA51:AA114" si="25">IF(U51="","",IF(W51&gt;0,ROUND(Z51/W51,0),""))</f>
        <v/>
      </c>
    </row>
    <row r="52" spans="3:27">
      <c r="C52" s="34"/>
      <c r="D52" s="32"/>
      <c r="E52" s="32"/>
      <c r="F52" s="32"/>
      <c r="G52" s="32"/>
      <c r="H52" s="39" t="str">
        <f t="shared" si="14"/>
        <v/>
      </c>
      <c r="I52" s="39" t="str">
        <f t="shared" si="15"/>
        <v/>
      </c>
      <c r="J52" s="39" t="str">
        <f t="shared" si="16"/>
        <v/>
      </c>
      <c r="K52" s="39" t="str">
        <f t="shared" si="17"/>
        <v/>
      </c>
      <c r="L52" s="32"/>
      <c r="M52" s="32"/>
      <c r="N52" s="32"/>
      <c r="O52" s="32"/>
      <c r="P52" s="36" t="str">
        <f t="shared" si="18"/>
        <v/>
      </c>
      <c r="Q52" s="36" t="str">
        <f t="shared" si="19"/>
        <v/>
      </c>
      <c r="R52" s="36" t="str">
        <f t="shared" si="20"/>
        <v/>
      </c>
      <c r="S52" s="36" t="str">
        <f t="shared" si="21"/>
        <v/>
      </c>
      <c r="T52" s="32"/>
      <c r="U52" s="32"/>
      <c r="V52" s="32"/>
      <c r="W52" s="32"/>
      <c r="X52" s="49" t="str">
        <f t="shared" si="22"/>
        <v/>
      </c>
      <c r="Y52" s="49" t="str">
        <f t="shared" si="23"/>
        <v/>
      </c>
      <c r="Z52" s="49" t="str">
        <f t="shared" si="24"/>
        <v/>
      </c>
      <c r="AA52" s="49" t="str">
        <f t="shared" si="25"/>
        <v/>
      </c>
    </row>
    <row r="53" spans="3:27">
      <c r="C53" s="34"/>
      <c r="D53" s="32"/>
      <c r="E53" s="32"/>
      <c r="F53" s="32"/>
      <c r="G53" s="32"/>
      <c r="H53" s="39" t="str">
        <f t="shared" si="14"/>
        <v/>
      </c>
      <c r="I53" s="39" t="str">
        <f t="shared" si="15"/>
        <v/>
      </c>
      <c r="J53" s="39" t="str">
        <f t="shared" si="16"/>
        <v/>
      </c>
      <c r="K53" s="39" t="str">
        <f t="shared" si="17"/>
        <v/>
      </c>
      <c r="L53" s="32"/>
      <c r="M53" s="32"/>
      <c r="N53" s="32"/>
      <c r="O53" s="32"/>
      <c r="P53" s="36" t="str">
        <f t="shared" si="18"/>
        <v/>
      </c>
      <c r="Q53" s="36" t="str">
        <f t="shared" si="19"/>
        <v/>
      </c>
      <c r="R53" s="36" t="str">
        <f t="shared" si="20"/>
        <v/>
      </c>
      <c r="S53" s="36" t="str">
        <f t="shared" si="21"/>
        <v/>
      </c>
      <c r="T53" s="32"/>
      <c r="U53" s="32"/>
      <c r="V53" s="32"/>
      <c r="W53" s="32"/>
      <c r="X53" s="49" t="str">
        <f t="shared" si="22"/>
        <v/>
      </c>
      <c r="Y53" s="49" t="str">
        <f t="shared" si="23"/>
        <v/>
      </c>
      <c r="Z53" s="49" t="str">
        <f t="shared" si="24"/>
        <v/>
      </c>
      <c r="AA53" s="49" t="str">
        <f t="shared" si="25"/>
        <v/>
      </c>
    </row>
    <row r="54" spans="3:27" hidden="1">
      <c r="C54" s="34"/>
      <c r="D54" s="32"/>
      <c r="E54" s="32"/>
      <c r="F54" s="32"/>
      <c r="G54" s="32"/>
      <c r="H54" s="39" t="str">
        <f t="shared" si="14"/>
        <v/>
      </c>
      <c r="I54" s="39" t="str">
        <f t="shared" si="15"/>
        <v/>
      </c>
      <c r="J54" s="39" t="str">
        <f t="shared" si="16"/>
        <v/>
      </c>
      <c r="K54" s="39" t="str">
        <f t="shared" si="17"/>
        <v/>
      </c>
      <c r="L54" s="32"/>
      <c r="M54" s="32"/>
      <c r="N54" s="32"/>
      <c r="O54" s="32"/>
      <c r="P54" s="36" t="str">
        <f t="shared" si="18"/>
        <v/>
      </c>
      <c r="Q54" s="36" t="str">
        <f t="shared" si="19"/>
        <v/>
      </c>
      <c r="R54" s="36" t="str">
        <f t="shared" si="20"/>
        <v/>
      </c>
      <c r="S54" s="36" t="str">
        <f t="shared" si="21"/>
        <v/>
      </c>
      <c r="T54" s="32"/>
      <c r="U54" s="32"/>
      <c r="V54" s="32"/>
      <c r="W54" s="32"/>
      <c r="X54" s="49" t="str">
        <f t="shared" si="22"/>
        <v/>
      </c>
      <c r="Y54" s="49" t="str">
        <f t="shared" si="23"/>
        <v/>
      </c>
      <c r="Z54" s="49" t="str">
        <f t="shared" si="24"/>
        <v/>
      </c>
      <c r="AA54" s="49" t="str">
        <f t="shared" si="25"/>
        <v/>
      </c>
    </row>
    <row r="55" spans="3:27" hidden="1">
      <c r="C55" s="34"/>
      <c r="D55" s="32"/>
      <c r="E55" s="32"/>
      <c r="F55" s="32"/>
      <c r="G55" s="32"/>
      <c r="H55" s="39" t="str">
        <f t="shared" si="14"/>
        <v/>
      </c>
      <c r="I55" s="39" t="str">
        <f t="shared" si="15"/>
        <v/>
      </c>
      <c r="J55" s="39" t="str">
        <f t="shared" si="16"/>
        <v/>
      </c>
      <c r="K55" s="39" t="str">
        <f t="shared" si="17"/>
        <v/>
      </c>
      <c r="L55" s="32"/>
      <c r="M55" s="32"/>
      <c r="N55" s="32"/>
      <c r="O55" s="32"/>
      <c r="P55" s="36" t="str">
        <f t="shared" si="18"/>
        <v/>
      </c>
      <c r="Q55" s="36" t="str">
        <f t="shared" si="19"/>
        <v/>
      </c>
      <c r="R55" s="36" t="str">
        <f t="shared" si="20"/>
        <v/>
      </c>
      <c r="S55" s="36" t="str">
        <f t="shared" si="21"/>
        <v/>
      </c>
      <c r="T55" s="32"/>
      <c r="U55" s="32"/>
      <c r="V55" s="32"/>
      <c r="W55" s="32"/>
      <c r="X55" s="49" t="str">
        <f t="shared" si="22"/>
        <v/>
      </c>
      <c r="Y55" s="49" t="str">
        <f t="shared" si="23"/>
        <v/>
      </c>
      <c r="Z55" s="49" t="str">
        <f t="shared" si="24"/>
        <v/>
      </c>
      <c r="AA55" s="49" t="str">
        <f t="shared" si="25"/>
        <v/>
      </c>
    </row>
    <row r="56" spans="3:27" hidden="1">
      <c r="C56" s="34"/>
      <c r="D56" s="32"/>
      <c r="E56" s="32"/>
      <c r="F56" s="32"/>
      <c r="G56" s="32"/>
      <c r="H56" s="39" t="str">
        <f t="shared" si="14"/>
        <v/>
      </c>
      <c r="I56" s="39" t="str">
        <f t="shared" si="15"/>
        <v/>
      </c>
      <c r="J56" s="39" t="str">
        <f t="shared" si="16"/>
        <v/>
      </c>
      <c r="K56" s="39" t="str">
        <f t="shared" si="17"/>
        <v/>
      </c>
      <c r="L56" s="32"/>
      <c r="M56" s="32"/>
      <c r="N56" s="32"/>
      <c r="O56" s="32"/>
      <c r="P56" s="36" t="str">
        <f t="shared" si="18"/>
        <v/>
      </c>
      <c r="Q56" s="36" t="str">
        <f t="shared" si="19"/>
        <v/>
      </c>
      <c r="R56" s="36" t="str">
        <f t="shared" si="20"/>
        <v/>
      </c>
      <c r="S56" s="36" t="str">
        <f t="shared" si="21"/>
        <v/>
      </c>
      <c r="T56" s="32"/>
      <c r="U56" s="32"/>
      <c r="V56" s="32"/>
      <c r="W56" s="32"/>
      <c r="X56" s="49" t="str">
        <f t="shared" si="22"/>
        <v/>
      </c>
      <c r="Y56" s="49" t="str">
        <f t="shared" si="23"/>
        <v/>
      </c>
      <c r="Z56" s="49" t="str">
        <f t="shared" si="24"/>
        <v/>
      </c>
      <c r="AA56" s="49" t="str">
        <f t="shared" si="25"/>
        <v/>
      </c>
    </row>
    <row r="57" spans="3:27" hidden="1">
      <c r="C57" s="34"/>
      <c r="D57" s="32"/>
      <c r="E57" s="32"/>
      <c r="F57" s="32"/>
      <c r="G57" s="32"/>
      <c r="H57" s="39" t="str">
        <f t="shared" si="14"/>
        <v/>
      </c>
      <c r="I57" s="39" t="str">
        <f t="shared" si="15"/>
        <v/>
      </c>
      <c r="J57" s="39" t="str">
        <f t="shared" si="16"/>
        <v/>
      </c>
      <c r="K57" s="39" t="str">
        <f t="shared" si="17"/>
        <v/>
      </c>
      <c r="L57" s="32"/>
      <c r="M57" s="32"/>
      <c r="N57" s="32"/>
      <c r="O57" s="32"/>
      <c r="P57" s="36" t="str">
        <f t="shared" si="18"/>
        <v/>
      </c>
      <c r="Q57" s="36" t="str">
        <f t="shared" si="19"/>
        <v/>
      </c>
      <c r="R57" s="36" t="str">
        <f t="shared" si="20"/>
        <v/>
      </c>
      <c r="S57" s="36" t="str">
        <f t="shared" si="21"/>
        <v/>
      </c>
      <c r="T57" s="32"/>
      <c r="U57" s="32"/>
      <c r="V57" s="32"/>
      <c r="W57" s="32"/>
      <c r="X57" s="49" t="str">
        <f t="shared" si="22"/>
        <v/>
      </c>
      <c r="Y57" s="49" t="str">
        <f t="shared" si="23"/>
        <v/>
      </c>
      <c r="Z57" s="49" t="str">
        <f t="shared" si="24"/>
        <v/>
      </c>
      <c r="AA57" s="49" t="str">
        <f t="shared" si="25"/>
        <v/>
      </c>
    </row>
    <row r="58" spans="3:27" hidden="1">
      <c r="C58" s="34"/>
      <c r="D58" s="32"/>
      <c r="E58" s="32"/>
      <c r="F58" s="32"/>
      <c r="G58" s="32"/>
      <c r="H58" s="39" t="str">
        <f t="shared" si="14"/>
        <v/>
      </c>
      <c r="I58" s="39" t="str">
        <f t="shared" si="15"/>
        <v/>
      </c>
      <c r="J58" s="39" t="str">
        <f t="shared" si="16"/>
        <v/>
      </c>
      <c r="K58" s="39" t="str">
        <f t="shared" si="17"/>
        <v/>
      </c>
      <c r="L58" s="32"/>
      <c r="M58" s="32"/>
      <c r="N58" s="32"/>
      <c r="O58" s="32"/>
      <c r="P58" s="36" t="str">
        <f t="shared" si="18"/>
        <v/>
      </c>
      <c r="Q58" s="36" t="str">
        <f t="shared" si="19"/>
        <v/>
      </c>
      <c r="R58" s="36" t="str">
        <f t="shared" si="20"/>
        <v/>
      </c>
      <c r="S58" s="36" t="str">
        <f t="shared" si="21"/>
        <v/>
      </c>
      <c r="T58" s="32"/>
      <c r="U58" s="32"/>
      <c r="V58" s="32"/>
      <c r="W58" s="32"/>
      <c r="X58" s="49" t="str">
        <f t="shared" si="22"/>
        <v/>
      </c>
      <c r="Y58" s="49" t="str">
        <f t="shared" si="23"/>
        <v/>
      </c>
      <c r="Z58" s="49" t="str">
        <f t="shared" si="24"/>
        <v/>
      </c>
      <c r="AA58" s="49" t="str">
        <f t="shared" si="25"/>
        <v/>
      </c>
    </row>
    <row r="59" spans="3:27" hidden="1">
      <c r="C59" s="34"/>
      <c r="D59" s="32"/>
      <c r="E59" s="32"/>
      <c r="F59" s="32"/>
      <c r="G59" s="32"/>
      <c r="H59" s="39" t="str">
        <f t="shared" si="14"/>
        <v/>
      </c>
      <c r="I59" s="39" t="str">
        <f t="shared" si="15"/>
        <v/>
      </c>
      <c r="J59" s="39" t="str">
        <f t="shared" si="16"/>
        <v/>
      </c>
      <c r="K59" s="39" t="str">
        <f t="shared" si="17"/>
        <v/>
      </c>
      <c r="L59" s="32"/>
      <c r="M59" s="32"/>
      <c r="N59" s="32"/>
      <c r="O59" s="32"/>
      <c r="P59" s="36" t="str">
        <f t="shared" si="18"/>
        <v/>
      </c>
      <c r="Q59" s="36" t="str">
        <f t="shared" si="19"/>
        <v/>
      </c>
      <c r="R59" s="36" t="str">
        <f t="shared" si="20"/>
        <v/>
      </c>
      <c r="S59" s="36" t="str">
        <f t="shared" si="21"/>
        <v/>
      </c>
      <c r="T59" s="32"/>
      <c r="U59" s="32"/>
      <c r="V59" s="32"/>
      <c r="W59" s="32"/>
      <c r="X59" s="49" t="str">
        <f t="shared" si="22"/>
        <v/>
      </c>
      <c r="Y59" s="49" t="str">
        <f t="shared" si="23"/>
        <v/>
      </c>
      <c r="Z59" s="49" t="str">
        <f t="shared" si="24"/>
        <v/>
      </c>
      <c r="AA59" s="49" t="str">
        <f t="shared" si="25"/>
        <v/>
      </c>
    </row>
    <row r="60" spans="3:27" hidden="1">
      <c r="C60" s="34"/>
      <c r="D60" s="32"/>
      <c r="E60" s="32"/>
      <c r="F60" s="32"/>
      <c r="G60" s="32"/>
      <c r="H60" s="39" t="str">
        <f t="shared" si="14"/>
        <v/>
      </c>
      <c r="I60" s="39" t="str">
        <f t="shared" si="15"/>
        <v/>
      </c>
      <c r="J60" s="39" t="str">
        <f t="shared" si="16"/>
        <v/>
      </c>
      <c r="K60" s="39" t="str">
        <f t="shared" si="17"/>
        <v/>
      </c>
      <c r="L60" s="32"/>
      <c r="M60" s="32"/>
      <c r="N60" s="32"/>
      <c r="O60" s="32"/>
      <c r="P60" s="36" t="str">
        <f t="shared" si="18"/>
        <v/>
      </c>
      <c r="Q60" s="36" t="str">
        <f t="shared" si="19"/>
        <v/>
      </c>
      <c r="R60" s="36" t="str">
        <f t="shared" si="20"/>
        <v/>
      </c>
      <c r="S60" s="36" t="str">
        <f t="shared" si="21"/>
        <v/>
      </c>
      <c r="T60" s="32"/>
      <c r="U60" s="32"/>
      <c r="V60" s="32"/>
      <c r="W60" s="32"/>
      <c r="X60" s="49" t="str">
        <f t="shared" si="22"/>
        <v/>
      </c>
      <c r="Y60" s="49" t="str">
        <f t="shared" si="23"/>
        <v/>
      </c>
      <c r="Z60" s="49" t="str">
        <f t="shared" si="24"/>
        <v/>
      </c>
      <c r="AA60" s="49" t="str">
        <f t="shared" si="25"/>
        <v/>
      </c>
    </row>
    <row r="61" spans="3:27" hidden="1">
      <c r="C61" s="34"/>
      <c r="D61" s="32"/>
      <c r="E61" s="32"/>
      <c r="F61" s="32"/>
      <c r="G61" s="32"/>
      <c r="H61" s="39" t="str">
        <f t="shared" si="14"/>
        <v/>
      </c>
      <c r="I61" s="39" t="str">
        <f t="shared" si="15"/>
        <v/>
      </c>
      <c r="J61" s="39" t="str">
        <f t="shared" si="16"/>
        <v/>
      </c>
      <c r="K61" s="39" t="str">
        <f t="shared" si="17"/>
        <v/>
      </c>
      <c r="L61" s="32"/>
      <c r="M61" s="32"/>
      <c r="N61" s="32"/>
      <c r="O61" s="32"/>
      <c r="P61" s="36" t="str">
        <f t="shared" si="18"/>
        <v/>
      </c>
      <c r="Q61" s="36" t="str">
        <f t="shared" si="19"/>
        <v/>
      </c>
      <c r="R61" s="36" t="str">
        <f t="shared" si="20"/>
        <v/>
      </c>
      <c r="S61" s="36" t="str">
        <f t="shared" si="21"/>
        <v/>
      </c>
      <c r="T61" s="32"/>
      <c r="U61" s="32"/>
      <c r="V61" s="32"/>
      <c r="W61" s="32"/>
      <c r="X61" s="49" t="str">
        <f t="shared" si="22"/>
        <v/>
      </c>
      <c r="Y61" s="49" t="str">
        <f t="shared" si="23"/>
        <v/>
      </c>
      <c r="Z61" s="49" t="str">
        <f t="shared" si="24"/>
        <v/>
      </c>
      <c r="AA61" s="49" t="str">
        <f t="shared" si="25"/>
        <v/>
      </c>
    </row>
    <row r="62" spans="3:27" hidden="1">
      <c r="C62" s="34"/>
      <c r="D62" s="32"/>
      <c r="E62" s="32"/>
      <c r="F62" s="32"/>
      <c r="G62" s="32"/>
      <c r="H62" s="39" t="str">
        <f t="shared" si="14"/>
        <v/>
      </c>
      <c r="I62" s="39" t="str">
        <f t="shared" si="15"/>
        <v/>
      </c>
      <c r="J62" s="39" t="str">
        <f t="shared" si="16"/>
        <v/>
      </c>
      <c r="K62" s="39" t="str">
        <f t="shared" si="17"/>
        <v/>
      </c>
      <c r="L62" s="32"/>
      <c r="M62" s="32"/>
      <c r="N62" s="32"/>
      <c r="O62" s="32"/>
      <c r="P62" s="36" t="str">
        <f t="shared" si="18"/>
        <v/>
      </c>
      <c r="Q62" s="36" t="str">
        <f t="shared" si="19"/>
        <v/>
      </c>
      <c r="R62" s="36" t="str">
        <f t="shared" si="20"/>
        <v/>
      </c>
      <c r="S62" s="36" t="str">
        <f t="shared" si="21"/>
        <v/>
      </c>
      <c r="T62" s="32"/>
      <c r="U62" s="32"/>
      <c r="V62" s="32"/>
      <c r="W62" s="32"/>
      <c r="X62" s="49" t="str">
        <f t="shared" si="22"/>
        <v/>
      </c>
      <c r="Y62" s="49" t="str">
        <f t="shared" si="23"/>
        <v/>
      </c>
      <c r="Z62" s="49" t="str">
        <f t="shared" si="24"/>
        <v/>
      </c>
      <c r="AA62" s="49" t="str">
        <f t="shared" si="25"/>
        <v/>
      </c>
    </row>
    <row r="63" spans="3:27" hidden="1">
      <c r="C63" s="34"/>
      <c r="D63" s="32"/>
      <c r="E63" s="32"/>
      <c r="F63" s="32"/>
      <c r="G63" s="32"/>
      <c r="H63" s="39" t="str">
        <f t="shared" si="14"/>
        <v/>
      </c>
      <c r="I63" s="39" t="str">
        <f t="shared" si="15"/>
        <v/>
      </c>
      <c r="J63" s="39" t="str">
        <f t="shared" si="16"/>
        <v/>
      </c>
      <c r="K63" s="39" t="str">
        <f t="shared" si="17"/>
        <v/>
      </c>
      <c r="L63" s="32"/>
      <c r="M63" s="32"/>
      <c r="N63" s="32"/>
      <c r="O63" s="32"/>
      <c r="P63" s="36" t="str">
        <f t="shared" si="18"/>
        <v/>
      </c>
      <c r="Q63" s="36" t="str">
        <f t="shared" si="19"/>
        <v/>
      </c>
      <c r="R63" s="36" t="str">
        <f t="shared" si="20"/>
        <v/>
      </c>
      <c r="S63" s="36" t="str">
        <f t="shared" si="21"/>
        <v/>
      </c>
      <c r="T63" s="32"/>
      <c r="U63" s="32"/>
      <c r="V63" s="32"/>
      <c r="W63" s="32"/>
      <c r="X63" s="49" t="str">
        <f t="shared" si="22"/>
        <v/>
      </c>
      <c r="Y63" s="49" t="str">
        <f t="shared" si="23"/>
        <v/>
      </c>
      <c r="Z63" s="49" t="str">
        <f t="shared" si="24"/>
        <v/>
      </c>
      <c r="AA63" s="49" t="str">
        <f t="shared" si="25"/>
        <v/>
      </c>
    </row>
    <row r="64" spans="3:27" hidden="1">
      <c r="C64" s="34"/>
      <c r="D64" s="32"/>
      <c r="E64" s="32"/>
      <c r="F64" s="32"/>
      <c r="G64" s="32"/>
      <c r="H64" s="39" t="str">
        <f t="shared" si="14"/>
        <v/>
      </c>
      <c r="I64" s="39" t="str">
        <f t="shared" si="15"/>
        <v/>
      </c>
      <c r="J64" s="39" t="str">
        <f t="shared" si="16"/>
        <v/>
      </c>
      <c r="K64" s="39" t="str">
        <f t="shared" si="17"/>
        <v/>
      </c>
      <c r="L64" s="32"/>
      <c r="M64" s="32"/>
      <c r="N64" s="32"/>
      <c r="O64" s="32"/>
      <c r="P64" s="36" t="str">
        <f t="shared" si="18"/>
        <v/>
      </c>
      <c r="Q64" s="36" t="str">
        <f t="shared" si="19"/>
        <v/>
      </c>
      <c r="R64" s="36" t="str">
        <f t="shared" si="20"/>
        <v/>
      </c>
      <c r="S64" s="36" t="str">
        <f t="shared" si="21"/>
        <v/>
      </c>
      <c r="T64" s="32"/>
      <c r="U64" s="32"/>
      <c r="V64" s="32"/>
      <c r="W64" s="32"/>
      <c r="X64" s="49" t="str">
        <f t="shared" si="22"/>
        <v/>
      </c>
      <c r="Y64" s="49" t="str">
        <f t="shared" si="23"/>
        <v/>
      </c>
      <c r="Z64" s="49" t="str">
        <f t="shared" si="24"/>
        <v/>
      </c>
      <c r="AA64" s="49" t="str">
        <f t="shared" si="25"/>
        <v/>
      </c>
    </row>
    <row r="65" spans="3:27" hidden="1">
      <c r="C65" s="34"/>
      <c r="D65" s="32"/>
      <c r="E65" s="32"/>
      <c r="F65" s="32"/>
      <c r="G65" s="32"/>
      <c r="H65" s="39" t="str">
        <f t="shared" si="14"/>
        <v/>
      </c>
      <c r="I65" s="39" t="str">
        <f t="shared" si="15"/>
        <v/>
      </c>
      <c r="J65" s="39" t="str">
        <f t="shared" si="16"/>
        <v/>
      </c>
      <c r="K65" s="39" t="str">
        <f t="shared" si="17"/>
        <v/>
      </c>
      <c r="L65" s="32"/>
      <c r="M65" s="32"/>
      <c r="N65" s="32"/>
      <c r="O65" s="32"/>
      <c r="P65" s="36" t="str">
        <f t="shared" si="18"/>
        <v/>
      </c>
      <c r="Q65" s="36" t="str">
        <f t="shared" si="19"/>
        <v/>
      </c>
      <c r="R65" s="36" t="str">
        <f t="shared" si="20"/>
        <v/>
      </c>
      <c r="S65" s="36" t="str">
        <f t="shared" si="21"/>
        <v/>
      </c>
      <c r="T65" s="32"/>
      <c r="U65" s="32"/>
      <c r="V65" s="32"/>
      <c r="W65" s="32"/>
      <c r="X65" s="49" t="str">
        <f t="shared" si="22"/>
        <v/>
      </c>
      <c r="Y65" s="49" t="str">
        <f t="shared" si="23"/>
        <v/>
      </c>
      <c r="Z65" s="49" t="str">
        <f t="shared" si="24"/>
        <v/>
      </c>
      <c r="AA65" s="49" t="str">
        <f t="shared" si="25"/>
        <v/>
      </c>
    </row>
    <row r="66" spans="3:27" hidden="1">
      <c r="C66" s="34"/>
      <c r="D66" s="32"/>
      <c r="E66" s="32"/>
      <c r="F66" s="32"/>
      <c r="G66" s="32"/>
      <c r="H66" s="39" t="str">
        <f t="shared" si="14"/>
        <v/>
      </c>
      <c r="I66" s="39" t="str">
        <f t="shared" si="15"/>
        <v/>
      </c>
      <c r="J66" s="39" t="str">
        <f t="shared" si="16"/>
        <v/>
      </c>
      <c r="K66" s="39" t="str">
        <f t="shared" si="17"/>
        <v/>
      </c>
      <c r="L66" s="32"/>
      <c r="M66" s="32"/>
      <c r="N66" s="32"/>
      <c r="O66" s="32"/>
      <c r="P66" s="36" t="str">
        <f t="shared" si="18"/>
        <v/>
      </c>
      <c r="Q66" s="36" t="str">
        <f t="shared" si="19"/>
        <v/>
      </c>
      <c r="R66" s="36" t="str">
        <f t="shared" si="20"/>
        <v/>
      </c>
      <c r="S66" s="36" t="str">
        <f t="shared" si="21"/>
        <v/>
      </c>
      <c r="T66" s="32"/>
      <c r="U66" s="32"/>
      <c r="V66" s="32"/>
      <c r="W66" s="32"/>
      <c r="X66" s="49" t="str">
        <f t="shared" si="22"/>
        <v/>
      </c>
      <c r="Y66" s="49" t="str">
        <f t="shared" si="23"/>
        <v/>
      </c>
      <c r="Z66" s="49" t="str">
        <f t="shared" si="24"/>
        <v/>
      </c>
      <c r="AA66" s="49" t="str">
        <f t="shared" si="25"/>
        <v/>
      </c>
    </row>
    <row r="67" spans="3:27" hidden="1">
      <c r="C67" s="34"/>
      <c r="D67" s="32"/>
      <c r="E67" s="32"/>
      <c r="F67" s="32"/>
      <c r="G67" s="32"/>
      <c r="H67" s="39" t="str">
        <f t="shared" si="14"/>
        <v/>
      </c>
      <c r="I67" s="39" t="str">
        <f t="shared" si="15"/>
        <v/>
      </c>
      <c r="J67" s="39" t="str">
        <f t="shared" si="16"/>
        <v/>
      </c>
      <c r="K67" s="39" t="str">
        <f t="shared" si="17"/>
        <v/>
      </c>
      <c r="L67" s="32"/>
      <c r="M67" s="32"/>
      <c r="N67" s="32"/>
      <c r="O67" s="32"/>
      <c r="P67" s="36" t="str">
        <f t="shared" si="18"/>
        <v/>
      </c>
      <c r="Q67" s="36" t="str">
        <f t="shared" si="19"/>
        <v/>
      </c>
      <c r="R67" s="36" t="str">
        <f t="shared" si="20"/>
        <v/>
      </c>
      <c r="S67" s="36" t="str">
        <f t="shared" si="21"/>
        <v/>
      </c>
      <c r="T67" s="32"/>
      <c r="U67" s="32"/>
      <c r="V67" s="32"/>
      <c r="W67" s="32"/>
      <c r="X67" s="49" t="str">
        <f t="shared" si="22"/>
        <v/>
      </c>
      <c r="Y67" s="49" t="str">
        <f t="shared" si="23"/>
        <v/>
      </c>
      <c r="Z67" s="49" t="str">
        <f t="shared" si="24"/>
        <v/>
      </c>
      <c r="AA67" s="49" t="str">
        <f t="shared" si="25"/>
        <v/>
      </c>
    </row>
    <row r="68" spans="3:27" hidden="1">
      <c r="C68" s="34"/>
      <c r="D68" s="32"/>
      <c r="E68" s="32"/>
      <c r="F68" s="32"/>
      <c r="G68" s="32"/>
      <c r="H68" s="39" t="str">
        <f t="shared" si="14"/>
        <v/>
      </c>
      <c r="I68" s="39" t="str">
        <f t="shared" si="15"/>
        <v/>
      </c>
      <c r="J68" s="39" t="str">
        <f t="shared" si="16"/>
        <v/>
      </c>
      <c r="K68" s="39" t="str">
        <f t="shared" si="17"/>
        <v/>
      </c>
      <c r="L68" s="32"/>
      <c r="M68" s="32"/>
      <c r="N68" s="32"/>
      <c r="O68" s="32"/>
      <c r="P68" s="36" t="str">
        <f t="shared" si="18"/>
        <v/>
      </c>
      <c r="Q68" s="36" t="str">
        <f t="shared" si="19"/>
        <v/>
      </c>
      <c r="R68" s="36" t="str">
        <f t="shared" si="20"/>
        <v/>
      </c>
      <c r="S68" s="36" t="str">
        <f t="shared" si="21"/>
        <v/>
      </c>
      <c r="T68" s="32"/>
      <c r="U68" s="32"/>
      <c r="V68" s="32"/>
      <c r="W68" s="32"/>
      <c r="X68" s="49" t="str">
        <f t="shared" si="22"/>
        <v/>
      </c>
      <c r="Y68" s="49" t="str">
        <f t="shared" si="23"/>
        <v/>
      </c>
      <c r="Z68" s="49" t="str">
        <f t="shared" si="24"/>
        <v/>
      </c>
      <c r="AA68" s="49" t="str">
        <f t="shared" si="25"/>
        <v/>
      </c>
    </row>
    <row r="69" spans="3:27" hidden="1">
      <c r="C69" s="34"/>
      <c r="D69" s="32"/>
      <c r="E69" s="32"/>
      <c r="F69" s="32"/>
      <c r="G69" s="32"/>
      <c r="H69" s="39" t="str">
        <f t="shared" si="14"/>
        <v/>
      </c>
      <c r="I69" s="39" t="str">
        <f t="shared" si="15"/>
        <v/>
      </c>
      <c r="J69" s="39" t="str">
        <f t="shared" si="16"/>
        <v/>
      </c>
      <c r="K69" s="39" t="str">
        <f t="shared" si="17"/>
        <v/>
      </c>
      <c r="L69" s="32"/>
      <c r="M69" s="32"/>
      <c r="N69" s="32"/>
      <c r="O69" s="32"/>
      <c r="P69" s="36" t="str">
        <f t="shared" si="18"/>
        <v/>
      </c>
      <c r="Q69" s="36" t="str">
        <f t="shared" si="19"/>
        <v/>
      </c>
      <c r="R69" s="36" t="str">
        <f t="shared" si="20"/>
        <v/>
      </c>
      <c r="S69" s="36" t="str">
        <f t="shared" si="21"/>
        <v/>
      </c>
      <c r="T69" s="32"/>
      <c r="U69" s="32"/>
      <c r="V69" s="32"/>
      <c r="W69" s="32"/>
      <c r="X69" s="49" t="str">
        <f t="shared" si="22"/>
        <v/>
      </c>
      <c r="Y69" s="49" t="str">
        <f t="shared" si="23"/>
        <v/>
      </c>
      <c r="Z69" s="49" t="str">
        <f t="shared" si="24"/>
        <v/>
      </c>
      <c r="AA69" s="49" t="str">
        <f t="shared" si="25"/>
        <v/>
      </c>
    </row>
    <row r="70" spans="3:27" hidden="1">
      <c r="C70" s="34"/>
      <c r="D70" s="32"/>
      <c r="E70" s="32"/>
      <c r="F70" s="32"/>
      <c r="G70" s="32"/>
      <c r="H70" s="39" t="str">
        <f t="shared" si="14"/>
        <v/>
      </c>
      <c r="I70" s="39" t="str">
        <f t="shared" si="15"/>
        <v/>
      </c>
      <c r="J70" s="39" t="str">
        <f t="shared" si="16"/>
        <v/>
      </c>
      <c r="K70" s="39" t="str">
        <f t="shared" si="17"/>
        <v/>
      </c>
      <c r="L70" s="32"/>
      <c r="M70" s="32"/>
      <c r="N70" s="32"/>
      <c r="O70" s="32"/>
      <c r="P70" s="36" t="str">
        <f t="shared" si="18"/>
        <v/>
      </c>
      <c r="Q70" s="36" t="str">
        <f t="shared" si="19"/>
        <v/>
      </c>
      <c r="R70" s="36" t="str">
        <f t="shared" si="20"/>
        <v/>
      </c>
      <c r="S70" s="36" t="str">
        <f t="shared" si="21"/>
        <v/>
      </c>
      <c r="T70" s="32"/>
      <c r="U70" s="32"/>
      <c r="V70" s="32"/>
      <c r="W70" s="32"/>
      <c r="X70" s="49" t="str">
        <f t="shared" si="22"/>
        <v/>
      </c>
      <c r="Y70" s="49" t="str">
        <f t="shared" si="23"/>
        <v/>
      </c>
      <c r="Z70" s="49" t="str">
        <f t="shared" si="24"/>
        <v/>
      </c>
      <c r="AA70" s="49" t="str">
        <f t="shared" si="25"/>
        <v/>
      </c>
    </row>
    <row r="71" spans="3:27" hidden="1">
      <c r="C71" s="34"/>
      <c r="D71" s="32"/>
      <c r="E71" s="32"/>
      <c r="F71" s="32"/>
      <c r="G71" s="32"/>
      <c r="H71" s="39" t="str">
        <f t="shared" si="14"/>
        <v/>
      </c>
      <c r="I71" s="39" t="str">
        <f t="shared" si="15"/>
        <v/>
      </c>
      <c r="J71" s="39" t="str">
        <f t="shared" si="16"/>
        <v/>
      </c>
      <c r="K71" s="39" t="str">
        <f t="shared" si="17"/>
        <v/>
      </c>
      <c r="L71" s="32"/>
      <c r="M71" s="32"/>
      <c r="N71" s="32"/>
      <c r="O71" s="32"/>
      <c r="P71" s="36" t="str">
        <f t="shared" si="18"/>
        <v/>
      </c>
      <c r="Q71" s="36" t="str">
        <f t="shared" si="19"/>
        <v/>
      </c>
      <c r="R71" s="36" t="str">
        <f t="shared" si="20"/>
        <v/>
      </c>
      <c r="S71" s="36" t="str">
        <f t="shared" si="21"/>
        <v/>
      </c>
      <c r="T71" s="32"/>
      <c r="U71" s="32"/>
      <c r="V71" s="32"/>
      <c r="W71" s="32"/>
      <c r="X71" s="49" t="str">
        <f t="shared" si="22"/>
        <v/>
      </c>
      <c r="Y71" s="49" t="str">
        <f t="shared" si="23"/>
        <v/>
      </c>
      <c r="Z71" s="49" t="str">
        <f t="shared" si="24"/>
        <v/>
      </c>
      <c r="AA71" s="49" t="str">
        <f t="shared" si="25"/>
        <v/>
      </c>
    </row>
    <row r="72" spans="3:27" hidden="1">
      <c r="C72" s="34"/>
      <c r="D72" s="32"/>
      <c r="E72" s="32"/>
      <c r="F72" s="32"/>
      <c r="G72" s="32"/>
      <c r="H72" s="39" t="str">
        <f t="shared" si="14"/>
        <v/>
      </c>
      <c r="I72" s="39" t="str">
        <f t="shared" si="15"/>
        <v/>
      </c>
      <c r="J72" s="39" t="str">
        <f t="shared" si="16"/>
        <v/>
      </c>
      <c r="K72" s="39" t="str">
        <f t="shared" si="17"/>
        <v/>
      </c>
      <c r="L72" s="32"/>
      <c r="M72" s="32"/>
      <c r="N72" s="32"/>
      <c r="O72" s="32"/>
      <c r="P72" s="36" t="str">
        <f t="shared" si="18"/>
        <v/>
      </c>
      <c r="Q72" s="36" t="str">
        <f t="shared" si="19"/>
        <v/>
      </c>
      <c r="R72" s="36" t="str">
        <f t="shared" si="20"/>
        <v/>
      </c>
      <c r="S72" s="36" t="str">
        <f t="shared" si="21"/>
        <v/>
      </c>
      <c r="T72" s="32"/>
      <c r="U72" s="32"/>
      <c r="V72" s="32"/>
      <c r="W72" s="32"/>
      <c r="X72" s="49" t="str">
        <f t="shared" si="22"/>
        <v/>
      </c>
      <c r="Y72" s="49" t="str">
        <f t="shared" si="23"/>
        <v/>
      </c>
      <c r="Z72" s="49" t="str">
        <f t="shared" si="24"/>
        <v/>
      </c>
      <c r="AA72" s="49" t="str">
        <f t="shared" si="25"/>
        <v/>
      </c>
    </row>
    <row r="73" spans="3:27" hidden="1">
      <c r="C73" s="34"/>
      <c r="D73" s="32"/>
      <c r="E73" s="32"/>
      <c r="F73" s="32"/>
      <c r="G73" s="32"/>
      <c r="H73" s="39" t="str">
        <f t="shared" si="14"/>
        <v/>
      </c>
      <c r="I73" s="39" t="str">
        <f t="shared" si="15"/>
        <v/>
      </c>
      <c r="J73" s="39" t="str">
        <f t="shared" si="16"/>
        <v/>
      </c>
      <c r="K73" s="39" t="str">
        <f t="shared" si="17"/>
        <v/>
      </c>
      <c r="L73" s="32"/>
      <c r="M73" s="32"/>
      <c r="N73" s="32"/>
      <c r="O73" s="32"/>
      <c r="P73" s="36" t="str">
        <f t="shared" si="18"/>
        <v/>
      </c>
      <c r="Q73" s="36" t="str">
        <f t="shared" si="19"/>
        <v/>
      </c>
      <c r="R73" s="36" t="str">
        <f t="shared" si="20"/>
        <v/>
      </c>
      <c r="S73" s="36" t="str">
        <f t="shared" si="21"/>
        <v/>
      </c>
      <c r="T73" s="32"/>
      <c r="U73" s="32"/>
      <c r="V73" s="32"/>
      <c r="W73" s="32"/>
      <c r="X73" s="49" t="str">
        <f t="shared" si="22"/>
        <v/>
      </c>
      <c r="Y73" s="49" t="str">
        <f t="shared" si="23"/>
        <v/>
      </c>
      <c r="Z73" s="49" t="str">
        <f t="shared" si="24"/>
        <v/>
      </c>
      <c r="AA73" s="49" t="str">
        <f t="shared" si="25"/>
        <v/>
      </c>
    </row>
    <row r="74" spans="3:27" hidden="1">
      <c r="C74" s="34"/>
      <c r="D74" s="32"/>
      <c r="E74" s="32"/>
      <c r="F74" s="32"/>
      <c r="G74" s="32"/>
      <c r="H74" s="39" t="str">
        <f t="shared" si="14"/>
        <v/>
      </c>
      <c r="I74" s="39" t="str">
        <f t="shared" si="15"/>
        <v/>
      </c>
      <c r="J74" s="39" t="str">
        <f t="shared" si="16"/>
        <v/>
      </c>
      <c r="K74" s="39" t="str">
        <f t="shared" si="17"/>
        <v/>
      </c>
      <c r="L74" s="32"/>
      <c r="M74" s="32"/>
      <c r="N74" s="32"/>
      <c r="O74" s="32"/>
      <c r="P74" s="36" t="str">
        <f t="shared" si="18"/>
        <v/>
      </c>
      <c r="Q74" s="36" t="str">
        <f t="shared" si="19"/>
        <v/>
      </c>
      <c r="R74" s="36" t="str">
        <f t="shared" si="20"/>
        <v/>
      </c>
      <c r="S74" s="36" t="str">
        <f t="shared" si="21"/>
        <v/>
      </c>
      <c r="T74" s="32"/>
      <c r="U74" s="32"/>
      <c r="V74" s="32"/>
      <c r="W74" s="32"/>
      <c r="X74" s="49" t="str">
        <f t="shared" si="22"/>
        <v/>
      </c>
      <c r="Y74" s="49" t="str">
        <f t="shared" si="23"/>
        <v/>
      </c>
      <c r="Z74" s="49" t="str">
        <f t="shared" si="24"/>
        <v/>
      </c>
      <c r="AA74" s="49" t="str">
        <f t="shared" si="25"/>
        <v/>
      </c>
    </row>
    <row r="75" spans="3:27" hidden="1">
      <c r="C75" s="34"/>
      <c r="D75" s="32"/>
      <c r="E75" s="32"/>
      <c r="F75" s="32"/>
      <c r="G75" s="32"/>
      <c r="H75" s="39" t="str">
        <f t="shared" si="14"/>
        <v/>
      </c>
      <c r="I75" s="39" t="str">
        <f t="shared" si="15"/>
        <v/>
      </c>
      <c r="J75" s="39" t="str">
        <f t="shared" si="16"/>
        <v/>
      </c>
      <c r="K75" s="39" t="str">
        <f t="shared" si="17"/>
        <v/>
      </c>
      <c r="L75" s="32"/>
      <c r="M75" s="32"/>
      <c r="N75" s="32"/>
      <c r="O75" s="32"/>
      <c r="P75" s="36" t="str">
        <f t="shared" si="18"/>
        <v/>
      </c>
      <c r="Q75" s="36" t="str">
        <f t="shared" si="19"/>
        <v/>
      </c>
      <c r="R75" s="36" t="str">
        <f t="shared" si="20"/>
        <v/>
      </c>
      <c r="S75" s="36" t="str">
        <f t="shared" si="21"/>
        <v/>
      </c>
      <c r="T75" s="32"/>
      <c r="U75" s="32"/>
      <c r="V75" s="32"/>
      <c r="W75" s="32"/>
      <c r="X75" s="49" t="str">
        <f t="shared" si="22"/>
        <v/>
      </c>
      <c r="Y75" s="49" t="str">
        <f t="shared" si="23"/>
        <v/>
      </c>
      <c r="Z75" s="49" t="str">
        <f t="shared" si="24"/>
        <v/>
      </c>
      <c r="AA75" s="49" t="str">
        <f t="shared" si="25"/>
        <v/>
      </c>
    </row>
    <row r="76" spans="3:27" hidden="1">
      <c r="C76" s="34"/>
      <c r="D76" s="32"/>
      <c r="E76" s="32"/>
      <c r="F76" s="32"/>
      <c r="G76" s="32"/>
      <c r="H76" s="39" t="str">
        <f t="shared" si="14"/>
        <v/>
      </c>
      <c r="I76" s="39" t="str">
        <f t="shared" si="15"/>
        <v/>
      </c>
      <c r="J76" s="39" t="str">
        <f t="shared" si="16"/>
        <v/>
      </c>
      <c r="K76" s="39" t="str">
        <f t="shared" si="17"/>
        <v/>
      </c>
      <c r="L76" s="32"/>
      <c r="M76" s="32"/>
      <c r="N76" s="32"/>
      <c r="O76" s="32"/>
      <c r="P76" s="36" t="str">
        <f t="shared" si="18"/>
        <v/>
      </c>
      <c r="Q76" s="36" t="str">
        <f t="shared" si="19"/>
        <v/>
      </c>
      <c r="R76" s="36" t="str">
        <f t="shared" si="20"/>
        <v/>
      </c>
      <c r="S76" s="36" t="str">
        <f t="shared" si="21"/>
        <v/>
      </c>
      <c r="T76" s="32"/>
      <c r="U76" s="32"/>
      <c r="V76" s="32"/>
      <c r="W76" s="32"/>
      <c r="X76" s="49" t="str">
        <f t="shared" si="22"/>
        <v/>
      </c>
      <c r="Y76" s="49" t="str">
        <f t="shared" si="23"/>
        <v/>
      </c>
      <c r="Z76" s="49" t="str">
        <f t="shared" si="24"/>
        <v/>
      </c>
      <c r="AA76" s="49" t="str">
        <f t="shared" si="25"/>
        <v/>
      </c>
    </row>
    <row r="77" spans="3:27" hidden="1">
      <c r="C77" s="34"/>
      <c r="D77" s="32"/>
      <c r="E77" s="32"/>
      <c r="F77" s="32"/>
      <c r="G77" s="32"/>
      <c r="H77" s="39" t="str">
        <f t="shared" si="14"/>
        <v/>
      </c>
      <c r="I77" s="39" t="str">
        <f t="shared" si="15"/>
        <v/>
      </c>
      <c r="J77" s="39" t="str">
        <f t="shared" si="16"/>
        <v/>
      </c>
      <c r="K77" s="39" t="str">
        <f t="shared" si="17"/>
        <v/>
      </c>
      <c r="L77" s="32"/>
      <c r="M77" s="32"/>
      <c r="N77" s="32"/>
      <c r="O77" s="32"/>
      <c r="P77" s="36" t="str">
        <f t="shared" si="18"/>
        <v/>
      </c>
      <c r="Q77" s="36" t="str">
        <f t="shared" si="19"/>
        <v/>
      </c>
      <c r="R77" s="36" t="str">
        <f t="shared" si="20"/>
        <v/>
      </c>
      <c r="S77" s="36" t="str">
        <f t="shared" si="21"/>
        <v/>
      </c>
      <c r="T77" s="32"/>
      <c r="U77" s="32"/>
      <c r="V77" s="32"/>
      <c r="W77" s="32"/>
      <c r="X77" s="49" t="str">
        <f t="shared" si="22"/>
        <v/>
      </c>
      <c r="Y77" s="49" t="str">
        <f t="shared" si="23"/>
        <v/>
      </c>
      <c r="Z77" s="49" t="str">
        <f t="shared" si="24"/>
        <v/>
      </c>
      <c r="AA77" s="49" t="str">
        <f t="shared" si="25"/>
        <v/>
      </c>
    </row>
    <row r="78" spans="3:27" hidden="1">
      <c r="C78" s="34"/>
      <c r="D78" s="32"/>
      <c r="E78" s="32"/>
      <c r="F78" s="32"/>
      <c r="G78" s="32"/>
      <c r="H78" s="39" t="str">
        <f t="shared" si="14"/>
        <v/>
      </c>
      <c r="I78" s="39" t="str">
        <f t="shared" si="15"/>
        <v/>
      </c>
      <c r="J78" s="39" t="str">
        <f t="shared" si="16"/>
        <v/>
      </c>
      <c r="K78" s="39" t="str">
        <f t="shared" si="17"/>
        <v/>
      </c>
      <c r="L78" s="32"/>
      <c r="M78" s="32"/>
      <c r="N78" s="32"/>
      <c r="O78" s="32"/>
      <c r="P78" s="36" t="str">
        <f t="shared" si="18"/>
        <v/>
      </c>
      <c r="Q78" s="36" t="str">
        <f t="shared" si="19"/>
        <v/>
      </c>
      <c r="R78" s="36" t="str">
        <f t="shared" si="20"/>
        <v/>
      </c>
      <c r="S78" s="36" t="str">
        <f t="shared" si="21"/>
        <v/>
      </c>
      <c r="T78" s="32"/>
      <c r="U78" s="32"/>
      <c r="V78" s="32"/>
      <c r="W78" s="32"/>
      <c r="X78" s="49" t="str">
        <f t="shared" si="22"/>
        <v/>
      </c>
      <c r="Y78" s="49" t="str">
        <f t="shared" si="23"/>
        <v/>
      </c>
      <c r="Z78" s="49" t="str">
        <f t="shared" si="24"/>
        <v/>
      </c>
      <c r="AA78" s="49" t="str">
        <f t="shared" si="25"/>
        <v/>
      </c>
    </row>
    <row r="79" spans="3:27" hidden="1">
      <c r="C79" s="34"/>
      <c r="D79" s="32"/>
      <c r="E79" s="32"/>
      <c r="F79" s="32"/>
      <c r="G79" s="32"/>
      <c r="H79" s="39" t="str">
        <f t="shared" si="14"/>
        <v/>
      </c>
      <c r="I79" s="39" t="str">
        <f t="shared" si="15"/>
        <v/>
      </c>
      <c r="J79" s="39" t="str">
        <f t="shared" si="16"/>
        <v/>
      </c>
      <c r="K79" s="39" t="str">
        <f t="shared" si="17"/>
        <v/>
      </c>
      <c r="L79" s="32"/>
      <c r="M79" s="32"/>
      <c r="N79" s="32"/>
      <c r="O79" s="32"/>
      <c r="P79" s="36" t="str">
        <f t="shared" si="18"/>
        <v/>
      </c>
      <c r="Q79" s="36" t="str">
        <f t="shared" si="19"/>
        <v/>
      </c>
      <c r="R79" s="36" t="str">
        <f t="shared" si="20"/>
        <v/>
      </c>
      <c r="S79" s="36" t="str">
        <f t="shared" si="21"/>
        <v/>
      </c>
      <c r="T79" s="32"/>
      <c r="U79" s="32"/>
      <c r="V79" s="32"/>
      <c r="W79" s="32"/>
      <c r="X79" s="49" t="str">
        <f t="shared" si="22"/>
        <v/>
      </c>
      <c r="Y79" s="49" t="str">
        <f t="shared" si="23"/>
        <v/>
      </c>
      <c r="Z79" s="49" t="str">
        <f t="shared" si="24"/>
        <v/>
      </c>
      <c r="AA79" s="49" t="str">
        <f t="shared" si="25"/>
        <v/>
      </c>
    </row>
    <row r="80" spans="3:27" hidden="1">
      <c r="C80" s="34"/>
      <c r="D80" s="32"/>
      <c r="E80" s="32"/>
      <c r="F80" s="32"/>
      <c r="G80" s="32"/>
      <c r="H80" s="39" t="str">
        <f t="shared" si="14"/>
        <v/>
      </c>
      <c r="I80" s="39" t="str">
        <f t="shared" si="15"/>
        <v/>
      </c>
      <c r="J80" s="39" t="str">
        <f t="shared" si="16"/>
        <v/>
      </c>
      <c r="K80" s="39" t="str">
        <f t="shared" si="17"/>
        <v/>
      </c>
      <c r="L80" s="32"/>
      <c r="M80" s="32"/>
      <c r="N80" s="32"/>
      <c r="O80" s="32"/>
      <c r="P80" s="36" t="str">
        <f t="shared" si="18"/>
        <v/>
      </c>
      <c r="Q80" s="36" t="str">
        <f t="shared" si="19"/>
        <v/>
      </c>
      <c r="R80" s="36" t="str">
        <f t="shared" si="20"/>
        <v/>
      </c>
      <c r="S80" s="36" t="str">
        <f t="shared" si="21"/>
        <v/>
      </c>
      <c r="T80" s="32"/>
      <c r="U80" s="32"/>
      <c r="V80" s="32"/>
      <c r="W80" s="32"/>
      <c r="X80" s="49" t="str">
        <f t="shared" si="22"/>
        <v/>
      </c>
      <c r="Y80" s="49" t="str">
        <f t="shared" si="23"/>
        <v/>
      </c>
      <c r="Z80" s="49" t="str">
        <f t="shared" si="24"/>
        <v/>
      </c>
      <c r="AA80" s="49" t="str">
        <f t="shared" si="25"/>
        <v/>
      </c>
    </row>
    <row r="81" spans="3:27" hidden="1">
      <c r="C81" s="34"/>
      <c r="D81" s="32"/>
      <c r="E81" s="32"/>
      <c r="F81" s="32"/>
      <c r="G81" s="32"/>
      <c r="H81" s="39" t="str">
        <f t="shared" si="14"/>
        <v/>
      </c>
      <c r="I81" s="39" t="str">
        <f t="shared" si="15"/>
        <v/>
      </c>
      <c r="J81" s="39" t="str">
        <f t="shared" si="16"/>
        <v/>
      </c>
      <c r="K81" s="39" t="str">
        <f t="shared" si="17"/>
        <v/>
      </c>
      <c r="L81" s="32"/>
      <c r="M81" s="32"/>
      <c r="N81" s="32"/>
      <c r="O81" s="32"/>
      <c r="P81" s="36" t="str">
        <f t="shared" si="18"/>
        <v/>
      </c>
      <c r="Q81" s="36" t="str">
        <f t="shared" si="19"/>
        <v/>
      </c>
      <c r="R81" s="36" t="str">
        <f t="shared" si="20"/>
        <v/>
      </c>
      <c r="S81" s="36" t="str">
        <f t="shared" si="21"/>
        <v/>
      </c>
      <c r="T81" s="32"/>
      <c r="U81" s="32"/>
      <c r="V81" s="32"/>
      <c r="W81" s="32"/>
      <c r="X81" s="49" t="str">
        <f t="shared" si="22"/>
        <v/>
      </c>
      <c r="Y81" s="49" t="str">
        <f t="shared" si="23"/>
        <v/>
      </c>
      <c r="Z81" s="49" t="str">
        <f t="shared" si="24"/>
        <v/>
      </c>
      <c r="AA81" s="49" t="str">
        <f t="shared" si="25"/>
        <v/>
      </c>
    </row>
    <row r="82" spans="3:27" hidden="1">
      <c r="C82" s="34"/>
      <c r="D82" s="32"/>
      <c r="E82" s="32"/>
      <c r="F82" s="32"/>
      <c r="G82" s="32"/>
      <c r="H82" s="39" t="str">
        <f t="shared" si="14"/>
        <v/>
      </c>
      <c r="I82" s="39" t="str">
        <f t="shared" si="15"/>
        <v/>
      </c>
      <c r="J82" s="39" t="str">
        <f t="shared" si="16"/>
        <v/>
      </c>
      <c r="K82" s="39" t="str">
        <f t="shared" si="17"/>
        <v/>
      </c>
      <c r="L82" s="32"/>
      <c r="M82" s="32"/>
      <c r="N82" s="32"/>
      <c r="O82" s="32"/>
      <c r="P82" s="36" t="str">
        <f t="shared" si="18"/>
        <v/>
      </c>
      <c r="Q82" s="36" t="str">
        <f t="shared" si="19"/>
        <v/>
      </c>
      <c r="R82" s="36" t="str">
        <f t="shared" si="20"/>
        <v/>
      </c>
      <c r="S82" s="36" t="str">
        <f t="shared" si="21"/>
        <v/>
      </c>
      <c r="T82" s="32"/>
      <c r="U82" s="32"/>
      <c r="V82" s="32"/>
      <c r="W82" s="32"/>
      <c r="X82" s="49" t="str">
        <f t="shared" si="22"/>
        <v/>
      </c>
      <c r="Y82" s="49" t="str">
        <f t="shared" si="23"/>
        <v/>
      </c>
      <c r="Z82" s="49" t="str">
        <f t="shared" si="24"/>
        <v/>
      </c>
      <c r="AA82" s="49" t="str">
        <f t="shared" si="25"/>
        <v/>
      </c>
    </row>
    <row r="83" spans="3:27" hidden="1">
      <c r="C83" s="34"/>
      <c r="D83" s="32"/>
      <c r="E83" s="32"/>
      <c r="F83" s="32"/>
      <c r="G83" s="32"/>
      <c r="H83" s="39" t="str">
        <f t="shared" si="14"/>
        <v/>
      </c>
      <c r="I83" s="39" t="str">
        <f t="shared" si="15"/>
        <v/>
      </c>
      <c r="J83" s="39" t="str">
        <f t="shared" si="16"/>
        <v/>
      </c>
      <c r="K83" s="39" t="str">
        <f t="shared" si="17"/>
        <v/>
      </c>
      <c r="L83" s="32"/>
      <c r="M83" s="32"/>
      <c r="N83" s="32"/>
      <c r="O83" s="32"/>
      <c r="P83" s="36" t="str">
        <f t="shared" si="18"/>
        <v/>
      </c>
      <c r="Q83" s="36" t="str">
        <f t="shared" si="19"/>
        <v/>
      </c>
      <c r="R83" s="36" t="str">
        <f t="shared" si="20"/>
        <v/>
      </c>
      <c r="S83" s="36" t="str">
        <f t="shared" si="21"/>
        <v/>
      </c>
      <c r="T83" s="32"/>
      <c r="U83" s="32"/>
      <c r="V83" s="32"/>
      <c r="W83" s="32"/>
      <c r="X83" s="49" t="str">
        <f t="shared" si="22"/>
        <v/>
      </c>
      <c r="Y83" s="49" t="str">
        <f t="shared" si="23"/>
        <v/>
      </c>
      <c r="Z83" s="49" t="str">
        <f t="shared" si="24"/>
        <v/>
      </c>
      <c r="AA83" s="49" t="str">
        <f t="shared" si="25"/>
        <v/>
      </c>
    </row>
    <row r="84" spans="3:27" hidden="1">
      <c r="C84" s="34"/>
      <c r="D84" s="32"/>
      <c r="E84" s="32"/>
      <c r="F84" s="32"/>
      <c r="G84" s="32"/>
      <c r="H84" s="39" t="str">
        <f t="shared" si="14"/>
        <v/>
      </c>
      <c r="I84" s="39" t="str">
        <f t="shared" si="15"/>
        <v/>
      </c>
      <c r="J84" s="39" t="str">
        <f t="shared" si="16"/>
        <v/>
      </c>
      <c r="K84" s="39" t="str">
        <f t="shared" si="17"/>
        <v/>
      </c>
      <c r="L84" s="32"/>
      <c r="M84" s="32"/>
      <c r="N84" s="32"/>
      <c r="O84" s="32"/>
      <c r="P84" s="36" t="str">
        <f t="shared" si="18"/>
        <v/>
      </c>
      <c r="Q84" s="36" t="str">
        <f t="shared" si="19"/>
        <v/>
      </c>
      <c r="R84" s="36" t="str">
        <f t="shared" si="20"/>
        <v/>
      </c>
      <c r="S84" s="36" t="str">
        <f t="shared" si="21"/>
        <v/>
      </c>
      <c r="T84" s="32"/>
      <c r="U84" s="32"/>
      <c r="V84" s="32"/>
      <c r="W84" s="32"/>
      <c r="X84" s="49" t="str">
        <f t="shared" si="22"/>
        <v/>
      </c>
      <c r="Y84" s="49" t="str">
        <f t="shared" si="23"/>
        <v/>
      </c>
      <c r="Z84" s="49" t="str">
        <f t="shared" si="24"/>
        <v/>
      </c>
      <c r="AA84" s="49" t="str">
        <f t="shared" si="25"/>
        <v/>
      </c>
    </row>
    <row r="85" spans="3:27" hidden="1">
      <c r="C85" s="34"/>
      <c r="D85" s="32"/>
      <c r="E85" s="32"/>
      <c r="F85" s="32"/>
      <c r="G85" s="32"/>
      <c r="H85" s="39" t="str">
        <f t="shared" si="14"/>
        <v/>
      </c>
      <c r="I85" s="39" t="str">
        <f t="shared" si="15"/>
        <v/>
      </c>
      <c r="J85" s="39" t="str">
        <f t="shared" si="16"/>
        <v/>
      </c>
      <c r="K85" s="39" t="str">
        <f t="shared" si="17"/>
        <v/>
      </c>
      <c r="L85" s="32"/>
      <c r="M85" s="32"/>
      <c r="N85" s="32"/>
      <c r="O85" s="32"/>
      <c r="P85" s="36" t="str">
        <f t="shared" si="18"/>
        <v/>
      </c>
      <c r="Q85" s="36" t="str">
        <f t="shared" si="19"/>
        <v/>
      </c>
      <c r="R85" s="36" t="str">
        <f t="shared" si="20"/>
        <v/>
      </c>
      <c r="S85" s="36" t="str">
        <f t="shared" si="21"/>
        <v/>
      </c>
      <c r="T85" s="32"/>
      <c r="U85" s="32"/>
      <c r="V85" s="32"/>
      <c r="W85" s="32"/>
      <c r="X85" s="49" t="str">
        <f t="shared" si="22"/>
        <v/>
      </c>
      <c r="Y85" s="49" t="str">
        <f t="shared" si="23"/>
        <v/>
      </c>
      <c r="Z85" s="49" t="str">
        <f t="shared" si="24"/>
        <v/>
      </c>
      <c r="AA85" s="49" t="str">
        <f t="shared" si="25"/>
        <v/>
      </c>
    </row>
    <row r="86" spans="3:27" hidden="1">
      <c r="C86" s="34"/>
      <c r="D86" s="32"/>
      <c r="E86" s="32"/>
      <c r="F86" s="32"/>
      <c r="G86" s="32"/>
      <c r="H86" s="39" t="str">
        <f t="shared" si="14"/>
        <v/>
      </c>
      <c r="I86" s="39" t="str">
        <f t="shared" si="15"/>
        <v/>
      </c>
      <c r="J86" s="39" t="str">
        <f t="shared" si="16"/>
        <v/>
      </c>
      <c r="K86" s="39" t="str">
        <f t="shared" si="17"/>
        <v/>
      </c>
      <c r="L86" s="32"/>
      <c r="M86" s="32"/>
      <c r="N86" s="32"/>
      <c r="O86" s="32"/>
      <c r="P86" s="36" t="str">
        <f t="shared" si="18"/>
        <v/>
      </c>
      <c r="Q86" s="36" t="str">
        <f t="shared" si="19"/>
        <v/>
      </c>
      <c r="R86" s="36" t="str">
        <f t="shared" si="20"/>
        <v/>
      </c>
      <c r="S86" s="36" t="str">
        <f t="shared" si="21"/>
        <v/>
      </c>
      <c r="T86" s="32"/>
      <c r="U86" s="32"/>
      <c r="V86" s="32"/>
      <c r="W86" s="32"/>
      <c r="X86" s="49" t="str">
        <f t="shared" si="22"/>
        <v/>
      </c>
      <c r="Y86" s="49" t="str">
        <f t="shared" si="23"/>
        <v/>
      </c>
      <c r="Z86" s="49" t="str">
        <f t="shared" si="24"/>
        <v/>
      </c>
      <c r="AA86" s="49" t="str">
        <f t="shared" si="25"/>
        <v/>
      </c>
    </row>
    <row r="87" spans="3:27" hidden="1">
      <c r="C87" s="34"/>
      <c r="D87" s="32"/>
      <c r="E87" s="32"/>
      <c r="F87" s="32"/>
      <c r="G87" s="32"/>
      <c r="H87" s="39" t="str">
        <f t="shared" si="14"/>
        <v/>
      </c>
      <c r="I87" s="39" t="str">
        <f t="shared" si="15"/>
        <v/>
      </c>
      <c r="J87" s="39" t="str">
        <f t="shared" si="16"/>
        <v/>
      </c>
      <c r="K87" s="39" t="str">
        <f t="shared" si="17"/>
        <v/>
      </c>
      <c r="L87" s="32"/>
      <c r="M87" s="32"/>
      <c r="N87" s="32"/>
      <c r="O87" s="32"/>
      <c r="P87" s="36" t="str">
        <f t="shared" si="18"/>
        <v/>
      </c>
      <c r="Q87" s="36" t="str">
        <f t="shared" si="19"/>
        <v/>
      </c>
      <c r="R87" s="36" t="str">
        <f t="shared" si="20"/>
        <v/>
      </c>
      <c r="S87" s="36" t="str">
        <f t="shared" si="21"/>
        <v/>
      </c>
      <c r="T87" s="32"/>
      <c r="U87" s="32"/>
      <c r="V87" s="32"/>
      <c r="W87" s="32"/>
      <c r="X87" s="49" t="str">
        <f t="shared" si="22"/>
        <v/>
      </c>
      <c r="Y87" s="49" t="str">
        <f t="shared" si="23"/>
        <v/>
      </c>
      <c r="Z87" s="49" t="str">
        <f t="shared" si="24"/>
        <v/>
      </c>
      <c r="AA87" s="49" t="str">
        <f t="shared" si="25"/>
        <v/>
      </c>
    </row>
    <row r="88" spans="3:27" hidden="1">
      <c r="C88" s="34"/>
      <c r="D88" s="32"/>
      <c r="E88" s="32"/>
      <c r="F88" s="32"/>
      <c r="G88" s="32"/>
      <c r="H88" s="39" t="str">
        <f t="shared" si="14"/>
        <v/>
      </c>
      <c r="I88" s="39" t="str">
        <f t="shared" si="15"/>
        <v/>
      </c>
      <c r="J88" s="39" t="str">
        <f t="shared" si="16"/>
        <v/>
      </c>
      <c r="K88" s="39" t="str">
        <f t="shared" si="17"/>
        <v/>
      </c>
      <c r="L88" s="32"/>
      <c r="M88" s="32"/>
      <c r="N88" s="32"/>
      <c r="O88" s="32"/>
      <c r="P88" s="36" t="str">
        <f t="shared" si="18"/>
        <v/>
      </c>
      <c r="Q88" s="36" t="str">
        <f t="shared" si="19"/>
        <v/>
      </c>
      <c r="R88" s="36" t="str">
        <f t="shared" si="20"/>
        <v/>
      </c>
      <c r="S88" s="36" t="str">
        <f t="shared" si="21"/>
        <v/>
      </c>
      <c r="T88" s="32"/>
      <c r="U88" s="32"/>
      <c r="V88" s="32"/>
      <c r="W88" s="32"/>
      <c r="X88" s="49" t="str">
        <f t="shared" si="22"/>
        <v/>
      </c>
      <c r="Y88" s="49" t="str">
        <f t="shared" si="23"/>
        <v/>
      </c>
      <c r="Z88" s="49" t="str">
        <f t="shared" si="24"/>
        <v/>
      </c>
      <c r="AA88" s="49" t="str">
        <f t="shared" si="25"/>
        <v/>
      </c>
    </row>
    <row r="89" spans="3:27" hidden="1">
      <c r="C89" s="34"/>
      <c r="D89" s="32"/>
      <c r="E89" s="32"/>
      <c r="F89" s="32"/>
      <c r="G89" s="32"/>
      <c r="H89" s="39" t="str">
        <f t="shared" si="14"/>
        <v/>
      </c>
      <c r="I89" s="39" t="str">
        <f t="shared" si="15"/>
        <v/>
      </c>
      <c r="J89" s="39" t="str">
        <f t="shared" si="16"/>
        <v/>
      </c>
      <c r="K89" s="39" t="str">
        <f t="shared" si="17"/>
        <v/>
      </c>
      <c r="L89" s="32"/>
      <c r="M89" s="32"/>
      <c r="N89" s="32"/>
      <c r="O89" s="32"/>
      <c r="P89" s="36" t="str">
        <f t="shared" si="18"/>
        <v/>
      </c>
      <c r="Q89" s="36" t="str">
        <f t="shared" si="19"/>
        <v/>
      </c>
      <c r="R89" s="36" t="str">
        <f t="shared" si="20"/>
        <v/>
      </c>
      <c r="S89" s="36" t="str">
        <f t="shared" si="21"/>
        <v/>
      </c>
      <c r="T89" s="32"/>
      <c r="U89" s="32"/>
      <c r="V89" s="32"/>
      <c r="W89" s="32"/>
      <c r="X89" s="49" t="str">
        <f t="shared" si="22"/>
        <v/>
      </c>
      <c r="Y89" s="49" t="str">
        <f t="shared" si="23"/>
        <v/>
      </c>
      <c r="Z89" s="49" t="str">
        <f t="shared" si="24"/>
        <v/>
      </c>
      <c r="AA89" s="49" t="str">
        <f t="shared" si="25"/>
        <v/>
      </c>
    </row>
    <row r="90" spans="3:27" hidden="1">
      <c r="C90" s="34"/>
      <c r="D90" s="32"/>
      <c r="E90" s="32"/>
      <c r="F90" s="32"/>
      <c r="G90" s="32"/>
      <c r="H90" s="39" t="str">
        <f t="shared" si="14"/>
        <v/>
      </c>
      <c r="I90" s="39" t="str">
        <f t="shared" si="15"/>
        <v/>
      </c>
      <c r="J90" s="39" t="str">
        <f t="shared" si="16"/>
        <v/>
      </c>
      <c r="K90" s="39" t="str">
        <f t="shared" si="17"/>
        <v/>
      </c>
      <c r="L90" s="32"/>
      <c r="M90" s="32"/>
      <c r="N90" s="32"/>
      <c r="O90" s="32"/>
      <c r="P90" s="36" t="str">
        <f t="shared" si="18"/>
        <v/>
      </c>
      <c r="Q90" s="36" t="str">
        <f t="shared" si="19"/>
        <v/>
      </c>
      <c r="R90" s="36" t="str">
        <f t="shared" si="20"/>
        <v/>
      </c>
      <c r="S90" s="36" t="str">
        <f t="shared" si="21"/>
        <v/>
      </c>
      <c r="T90" s="32"/>
      <c r="U90" s="32"/>
      <c r="V90" s="32"/>
      <c r="W90" s="32"/>
      <c r="X90" s="49" t="str">
        <f t="shared" si="22"/>
        <v/>
      </c>
      <c r="Y90" s="49" t="str">
        <f t="shared" si="23"/>
        <v/>
      </c>
      <c r="Z90" s="49" t="str">
        <f t="shared" si="24"/>
        <v/>
      </c>
      <c r="AA90" s="49" t="str">
        <f t="shared" si="25"/>
        <v/>
      </c>
    </row>
    <row r="91" spans="3:27" hidden="1">
      <c r="C91" s="34"/>
      <c r="D91" s="32"/>
      <c r="E91" s="32"/>
      <c r="F91" s="32"/>
      <c r="G91" s="32"/>
      <c r="H91" s="39" t="str">
        <f t="shared" si="14"/>
        <v/>
      </c>
      <c r="I91" s="39" t="str">
        <f t="shared" si="15"/>
        <v/>
      </c>
      <c r="J91" s="39" t="str">
        <f t="shared" si="16"/>
        <v/>
      </c>
      <c r="K91" s="39" t="str">
        <f t="shared" si="17"/>
        <v/>
      </c>
      <c r="L91" s="32"/>
      <c r="M91" s="32"/>
      <c r="N91" s="32"/>
      <c r="O91" s="32"/>
      <c r="P91" s="36" t="str">
        <f t="shared" si="18"/>
        <v/>
      </c>
      <c r="Q91" s="36" t="str">
        <f t="shared" si="19"/>
        <v/>
      </c>
      <c r="R91" s="36" t="str">
        <f t="shared" si="20"/>
        <v/>
      </c>
      <c r="S91" s="36" t="str">
        <f t="shared" si="21"/>
        <v/>
      </c>
      <c r="T91" s="32"/>
      <c r="U91" s="32"/>
      <c r="V91" s="32"/>
      <c r="W91" s="32"/>
      <c r="X91" s="49" t="str">
        <f t="shared" si="22"/>
        <v/>
      </c>
      <c r="Y91" s="49" t="str">
        <f t="shared" si="23"/>
        <v/>
      </c>
      <c r="Z91" s="49" t="str">
        <f t="shared" si="24"/>
        <v/>
      </c>
      <c r="AA91" s="49" t="str">
        <f t="shared" si="25"/>
        <v/>
      </c>
    </row>
    <row r="92" spans="3:27" hidden="1">
      <c r="C92" s="34"/>
      <c r="D92" s="32"/>
      <c r="E92" s="32"/>
      <c r="F92" s="32"/>
      <c r="G92" s="32"/>
      <c r="H92" s="39" t="str">
        <f t="shared" si="14"/>
        <v/>
      </c>
      <c r="I92" s="39" t="str">
        <f t="shared" si="15"/>
        <v/>
      </c>
      <c r="J92" s="39" t="str">
        <f t="shared" si="16"/>
        <v/>
      </c>
      <c r="K92" s="39" t="str">
        <f t="shared" si="17"/>
        <v/>
      </c>
      <c r="L92" s="32"/>
      <c r="M92" s="32"/>
      <c r="N92" s="32"/>
      <c r="O92" s="32"/>
      <c r="P92" s="36" t="str">
        <f t="shared" si="18"/>
        <v/>
      </c>
      <c r="Q92" s="36" t="str">
        <f t="shared" si="19"/>
        <v/>
      </c>
      <c r="R92" s="36" t="str">
        <f t="shared" si="20"/>
        <v/>
      </c>
      <c r="S92" s="36" t="str">
        <f t="shared" si="21"/>
        <v/>
      </c>
      <c r="T92" s="32"/>
      <c r="U92" s="32"/>
      <c r="V92" s="32"/>
      <c r="W92" s="32"/>
      <c r="X92" s="49" t="str">
        <f t="shared" si="22"/>
        <v/>
      </c>
      <c r="Y92" s="49" t="str">
        <f t="shared" si="23"/>
        <v/>
      </c>
      <c r="Z92" s="49" t="str">
        <f t="shared" si="24"/>
        <v/>
      </c>
      <c r="AA92" s="49" t="str">
        <f t="shared" si="25"/>
        <v/>
      </c>
    </row>
    <row r="93" spans="3:27" hidden="1">
      <c r="C93" s="34"/>
      <c r="D93" s="32"/>
      <c r="E93" s="32"/>
      <c r="F93" s="32"/>
      <c r="G93" s="32"/>
      <c r="H93" s="39" t="str">
        <f t="shared" si="14"/>
        <v/>
      </c>
      <c r="I93" s="39" t="str">
        <f t="shared" si="15"/>
        <v/>
      </c>
      <c r="J93" s="39" t="str">
        <f t="shared" si="16"/>
        <v/>
      </c>
      <c r="K93" s="39" t="str">
        <f t="shared" si="17"/>
        <v/>
      </c>
      <c r="L93" s="32"/>
      <c r="M93" s="32"/>
      <c r="N93" s="32"/>
      <c r="O93" s="32"/>
      <c r="P93" s="36" t="str">
        <f t="shared" si="18"/>
        <v/>
      </c>
      <c r="Q93" s="36" t="str">
        <f t="shared" si="19"/>
        <v/>
      </c>
      <c r="R93" s="36" t="str">
        <f t="shared" si="20"/>
        <v/>
      </c>
      <c r="S93" s="36" t="str">
        <f t="shared" si="21"/>
        <v/>
      </c>
      <c r="T93" s="32"/>
      <c r="U93" s="32"/>
      <c r="V93" s="32"/>
      <c r="W93" s="32"/>
      <c r="X93" s="49" t="str">
        <f t="shared" si="22"/>
        <v/>
      </c>
      <c r="Y93" s="49" t="str">
        <f t="shared" si="23"/>
        <v/>
      </c>
      <c r="Z93" s="49" t="str">
        <f t="shared" si="24"/>
        <v/>
      </c>
      <c r="AA93" s="49" t="str">
        <f t="shared" si="25"/>
        <v/>
      </c>
    </row>
    <row r="94" spans="3:27" hidden="1">
      <c r="C94" s="34"/>
      <c r="D94" s="32"/>
      <c r="E94" s="32"/>
      <c r="F94" s="32"/>
      <c r="G94" s="32"/>
      <c r="H94" s="39" t="str">
        <f t="shared" si="14"/>
        <v/>
      </c>
      <c r="I94" s="39" t="str">
        <f t="shared" si="15"/>
        <v/>
      </c>
      <c r="J94" s="39" t="str">
        <f t="shared" si="16"/>
        <v/>
      </c>
      <c r="K94" s="39" t="str">
        <f t="shared" si="17"/>
        <v/>
      </c>
      <c r="L94" s="32"/>
      <c r="M94" s="32"/>
      <c r="N94" s="32"/>
      <c r="O94" s="32"/>
      <c r="P94" s="36" t="str">
        <f t="shared" si="18"/>
        <v/>
      </c>
      <c r="Q94" s="36" t="str">
        <f t="shared" si="19"/>
        <v/>
      </c>
      <c r="R94" s="36" t="str">
        <f t="shared" si="20"/>
        <v/>
      </c>
      <c r="S94" s="36" t="str">
        <f t="shared" si="21"/>
        <v/>
      </c>
      <c r="T94" s="32"/>
      <c r="U94" s="32"/>
      <c r="V94" s="32"/>
      <c r="W94" s="32"/>
      <c r="X94" s="49" t="str">
        <f t="shared" si="22"/>
        <v/>
      </c>
      <c r="Y94" s="49" t="str">
        <f t="shared" si="23"/>
        <v/>
      </c>
      <c r="Z94" s="49" t="str">
        <f t="shared" si="24"/>
        <v/>
      </c>
      <c r="AA94" s="49" t="str">
        <f t="shared" si="25"/>
        <v/>
      </c>
    </row>
    <row r="95" spans="3:27" hidden="1">
      <c r="C95" s="34"/>
      <c r="D95" s="32"/>
      <c r="E95" s="32"/>
      <c r="F95" s="32"/>
      <c r="G95" s="32"/>
      <c r="H95" s="39" t="str">
        <f t="shared" si="14"/>
        <v/>
      </c>
      <c r="I95" s="39" t="str">
        <f t="shared" si="15"/>
        <v/>
      </c>
      <c r="J95" s="39" t="str">
        <f t="shared" si="16"/>
        <v/>
      </c>
      <c r="K95" s="39" t="str">
        <f t="shared" si="17"/>
        <v/>
      </c>
      <c r="L95" s="32"/>
      <c r="M95" s="32"/>
      <c r="N95" s="32"/>
      <c r="O95" s="32"/>
      <c r="P95" s="36" t="str">
        <f t="shared" si="18"/>
        <v/>
      </c>
      <c r="Q95" s="36" t="str">
        <f t="shared" si="19"/>
        <v/>
      </c>
      <c r="R95" s="36" t="str">
        <f t="shared" si="20"/>
        <v/>
      </c>
      <c r="S95" s="36" t="str">
        <f t="shared" si="21"/>
        <v/>
      </c>
      <c r="T95" s="32"/>
      <c r="U95" s="32"/>
      <c r="V95" s="32"/>
      <c r="W95" s="32"/>
      <c r="X95" s="49" t="str">
        <f t="shared" si="22"/>
        <v/>
      </c>
      <c r="Y95" s="49" t="str">
        <f t="shared" si="23"/>
        <v/>
      </c>
      <c r="Z95" s="49" t="str">
        <f t="shared" si="24"/>
        <v/>
      </c>
      <c r="AA95" s="49" t="str">
        <f t="shared" si="25"/>
        <v/>
      </c>
    </row>
    <row r="96" spans="3:27" hidden="1">
      <c r="C96" s="34"/>
      <c r="D96" s="32"/>
      <c r="E96" s="32"/>
      <c r="F96" s="32"/>
      <c r="G96" s="32"/>
      <c r="H96" s="39" t="str">
        <f t="shared" si="14"/>
        <v/>
      </c>
      <c r="I96" s="39" t="str">
        <f t="shared" si="15"/>
        <v/>
      </c>
      <c r="J96" s="39" t="str">
        <f t="shared" si="16"/>
        <v/>
      </c>
      <c r="K96" s="39" t="str">
        <f t="shared" si="17"/>
        <v/>
      </c>
      <c r="L96" s="32"/>
      <c r="M96" s="32"/>
      <c r="N96" s="32"/>
      <c r="O96" s="32"/>
      <c r="P96" s="36" t="str">
        <f t="shared" si="18"/>
        <v/>
      </c>
      <c r="Q96" s="36" t="str">
        <f t="shared" si="19"/>
        <v/>
      </c>
      <c r="R96" s="36" t="str">
        <f t="shared" si="20"/>
        <v/>
      </c>
      <c r="S96" s="36" t="str">
        <f t="shared" si="21"/>
        <v/>
      </c>
      <c r="T96" s="32"/>
      <c r="U96" s="32"/>
      <c r="V96" s="32"/>
      <c r="W96" s="32"/>
      <c r="X96" s="49" t="str">
        <f t="shared" si="22"/>
        <v/>
      </c>
      <c r="Y96" s="49" t="str">
        <f t="shared" si="23"/>
        <v/>
      </c>
      <c r="Z96" s="49" t="str">
        <f t="shared" si="24"/>
        <v/>
      </c>
      <c r="AA96" s="49" t="str">
        <f t="shared" si="25"/>
        <v/>
      </c>
    </row>
    <row r="97" spans="3:27" hidden="1">
      <c r="C97" s="34"/>
      <c r="D97" s="32"/>
      <c r="E97" s="32"/>
      <c r="F97" s="32"/>
      <c r="G97" s="32"/>
      <c r="H97" s="39" t="str">
        <f t="shared" si="14"/>
        <v/>
      </c>
      <c r="I97" s="39" t="str">
        <f t="shared" si="15"/>
        <v/>
      </c>
      <c r="J97" s="39" t="str">
        <f t="shared" si="16"/>
        <v/>
      </c>
      <c r="K97" s="39" t="str">
        <f t="shared" si="17"/>
        <v/>
      </c>
      <c r="L97" s="32"/>
      <c r="M97" s="32"/>
      <c r="N97" s="32"/>
      <c r="O97" s="32"/>
      <c r="P97" s="36" t="str">
        <f t="shared" si="18"/>
        <v/>
      </c>
      <c r="Q97" s="36" t="str">
        <f t="shared" si="19"/>
        <v/>
      </c>
      <c r="R97" s="36" t="str">
        <f t="shared" si="20"/>
        <v/>
      </c>
      <c r="S97" s="36" t="str">
        <f t="shared" si="21"/>
        <v/>
      </c>
      <c r="T97" s="32"/>
      <c r="U97" s="32"/>
      <c r="V97" s="32"/>
      <c r="W97" s="32"/>
      <c r="X97" s="49" t="str">
        <f t="shared" si="22"/>
        <v/>
      </c>
      <c r="Y97" s="49" t="str">
        <f t="shared" si="23"/>
        <v/>
      </c>
      <c r="Z97" s="49" t="str">
        <f t="shared" si="24"/>
        <v/>
      </c>
      <c r="AA97" s="49" t="str">
        <f t="shared" si="25"/>
        <v/>
      </c>
    </row>
    <row r="98" spans="3:27" hidden="1">
      <c r="C98" s="34"/>
      <c r="D98" s="32"/>
      <c r="E98" s="32"/>
      <c r="F98" s="32"/>
      <c r="G98" s="32"/>
      <c r="H98" s="39" t="str">
        <f t="shared" si="14"/>
        <v/>
      </c>
      <c r="I98" s="39" t="str">
        <f t="shared" si="15"/>
        <v/>
      </c>
      <c r="J98" s="39" t="str">
        <f t="shared" si="16"/>
        <v/>
      </c>
      <c r="K98" s="39" t="str">
        <f t="shared" si="17"/>
        <v/>
      </c>
      <c r="L98" s="32"/>
      <c r="M98" s="32"/>
      <c r="N98" s="32"/>
      <c r="O98" s="32"/>
      <c r="P98" s="36" t="str">
        <f t="shared" si="18"/>
        <v/>
      </c>
      <c r="Q98" s="36" t="str">
        <f t="shared" si="19"/>
        <v/>
      </c>
      <c r="R98" s="36" t="str">
        <f t="shared" si="20"/>
        <v/>
      </c>
      <c r="S98" s="36" t="str">
        <f t="shared" si="21"/>
        <v/>
      </c>
      <c r="T98" s="32"/>
      <c r="U98" s="32"/>
      <c r="V98" s="32"/>
      <c r="W98" s="32"/>
      <c r="X98" s="49" t="str">
        <f t="shared" si="22"/>
        <v/>
      </c>
      <c r="Y98" s="49" t="str">
        <f t="shared" si="23"/>
        <v/>
      </c>
      <c r="Z98" s="49" t="str">
        <f t="shared" si="24"/>
        <v/>
      </c>
      <c r="AA98" s="49" t="str">
        <f t="shared" si="25"/>
        <v/>
      </c>
    </row>
    <row r="99" spans="3:27" hidden="1">
      <c r="C99" s="34"/>
      <c r="D99" s="32"/>
      <c r="E99" s="32"/>
      <c r="F99" s="32"/>
      <c r="G99" s="32"/>
      <c r="H99" s="39" t="str">
        <f t="shared" si="14"/>
        <v/>
      </c>
      <c r="I99" s="39" t="str">
        <f t="shared" si="15"/>
        <v/>
      </c>
      <c r="J99" s="39" t="str">
        <f t="shared" si="16"/>
        <v/>
      </c>
      <c r="K99" s="39" t="str">
        <f t="shared" si="17"/>
        <v/>
      </c>
      <c r="L99" s="32"/>
      <c r="M99" s="32"/>
      <c r="N99" s="32"/>
      <c r="O99" s="32"/>
      <c r="P99" s="36" t="str">
        <f t="shared" si="18"/>
        <v/>
      </c>
      <c r="Q99" s="36" t="str">
        <f t="shared" si="19"/>
        <v/>
      </c>
      <c r="R99" s="36" t="str">
        <f t="shared" si="20"/>
        <v/>
      </c>
      <c r="S99" s="36" t="str">
        <f t="shared" si="21"/>
        <v/>
      </c>
      <c r="T99" s="32"/>
      <c r="U99" s="32"/>
      <c r="V99" s="32"/>
      <c r="W99" s="32"/>
      <c r="X99" s="49" t="str">
        <f t="shared" si="22"/>
        <v/>
      </c>
      <c r="Y99" s="49" t="str">
        <f t="shared" si="23"/>
        <v/>
      </c>
      <c r="Z99" s="49" t="str">
        <f t="shared" si="24"/>
        <v/>
      </c>
      <c r="AA99" s="49" t="str">
        <f t="shared" si="25"/>
        <v/>
      </c>
    </row>
    <row r="100" spans="3:27" hidden="1">
      <c r="C100" s="34"/>
      <c r="D100" s="32"/>
      <c r="E100" s="32"/>
      <c r="F100" s="32"/>
      <c r="G100" s="32"/>
      <c r="H100" s="39" t="str">
        <f t="shared" si="14"/>
        <v/>
      </c>
      <c r="I100" s="39" t="str">
        <f t="shared" si="15"/>
        <v/>
      </c>
      <c r="J100" s="39" t="str">
        <f t="shared" si="16"/>
        <v/>
      </c>
      <c r="K100" s="39" t="str">
        <f t="shared" si="17"/>
        <v/>
      </c>
      <c r="L100" s="32"/>
      <c r="M100" s="32"/>
      <c r="N100" s="32"/>
      <c r="O100" s="32"/>
      <c r="P100" s="36" t="str">
        <f t="shared" si="18"/>
        <v/>
      </c>
      <c r="Q100" s="36" t="str">
        <f t="shared" si="19"/>
        <v/>
      </c>
      <c r="R100" s="36" t="str">
        <f t="shared" si="20"/>
        <v/>
      </c>
      <c r="S100" s="36" t="str">
        <f t="shared" si="21"/>
        <v/>
      </c>
      <c r="T100" s="32"/>
      <c r="U100" s="32"/>
      <c r="V100" s="32"/>
      <c r="W100" s="32"/>
      <c r="X100" s="49" t="str">
        <f t="shared" si="22"/>
        <v/>
      </c>
      <c r="Y100" s="49" t="str">
        <f t="shared" si="23"/>
        <v/>
      </c>
      <c r="Z100" s="49" t="str">
        <f t="shared" si="24"/>
        <v/>
      </c>
      <c r="AA100" s="49" t="str">
        <f t="shared" si="25"/>
        <v/>
      </c>
    </row>
    <row r="101" spans="3:27" hidden="1">
      <c r="C101" s="34"/>
      <c r="D101" s="32"/>
      <c r="E101" s="32"/>
      <c r="F101" s="32"/>
      <c r="G101" s="32"/>
      <c r="H101" s="39" t="str">
        <f t="shared" si="14"/>
        <v/>
      </c>
      <c r="I101" s="39" t="str">
        <f t="shared" si="15"/>
        <v/>
      </c>
      <c r="J101" s="39" t="str">
        <f t="shared" si="16"/>
        <v/>
      </c>
      <c r="K101" s="39" t="str">
        <f t="shared" si="17"/>
        <v/>
      </c>
      <c r="L101" s="32"/>
      <c r="M101" s="32"/>
      <c r="N101" s="32"/>
      <c r="O101" s="32"/>
      <c r="P101" s="36" t="str">
        <f t="shared" si="18"/>
        <v/>
      </c>
      <c r="Q101" s="36" t="str">
        <f t="shared" si="19"/>
        <v/>
      </c>
      <c r="R101" s="36" t="str">
        <f t="shared" si="20"/>
        <v/>
      </c>
      <c r="S101" s="36" t="str">
        <f t="shared" si="21"/>
        <v/>
      </c>
      <c r="T101" s="32"/>
      <c r="U101" s="32"/>
      <c r="V101" s="32"/>
      <c r="W101" s="32"/>
      <c r="X101" s="49" t="str">
        <f t="shared" si="22"/>
        <v/>
      </c>
      <c r="Y101" s="49" t="str">
        <f t="shared" si="23"/>
        <v/>
      </c>
      <c r="Z101" s="49" t="str">
        <f t="shared" si="24"/>
        <v/>
      </c>
      <c r="AA101" s="49" t="str">
        <f t="shared" si="25"/>
        <v/>
      </c>
    </row>
    <row r="102" spans="3:27" hidden="1">
      <c r="C102" s="34"/>
      <c r="D102" s="32"/>
      <c r="E102" s="32"/>
      <c r="F102" s="32"/>
      <c r="G102" s="32"/>
      <c r="H102" s="39" t="str">
        <f t="shared" si="14"/>
        <v/>
      </c>
      <c r="I102" s="39" t="str">
        <f t="shared" si="15"/>
        <v/>
      </c>
      <c r="J102" s="39" t="str">
        <f t="shared" si="16"/>
        <v/>
      </c>
      <c r="K102" s="39" t="str">
        <f t="shared" si="17"/>
        <v/>
      </c>
      <c r="L102" s="32"/>
      <c r="M102" s="32"/>
      <c r="N102" s="32"/>
      <c r="O102" s="32"/>
      <c r="P102" s="36" t="str">
        <f t="shared" si="18"/>
        <v/>
      </c>
      <c r="Q102" s="36" t="str">
        <f t="shared" si="19"/>
        <v/>
      </c>
      <c r="R102" s="36" t="str">
        <f t="shared" si="20"/>
        <v/>
      </c>
      <c r="S102" s="36" t="str">
        <f t="shared" si="21"/>
        <v/>
      </c>
      <c r="T102" s="32"/>
      <c r="U102" s="32"/>
      <c r="V102" s="32"/>
      <c r="W102" s="32"/>
      <c r="X102" s="49" t="str">
        <f t="shared" si="22"/>
        <v/>
      </c>
      <c r="Y102" s="49" t="str">
        <f t="shared" si="23"/>
        <v/>
      </c>
      <c r="Z102" s="49" t="str">
        <f t="shared" si="24"/>
        <v/>
      </c>
      <c r="AA102" s="49" t="str">
        <f t="shared" si="25"/>
        <v/>
      </c>
    </row>
    <row r="103" spans="3:27" hidden="1">
      <c r="C103" s="34"/>
      <c r="D103" s="32"/>
      <c r="E103" s="32"/>
      <c r="F103" s="32"/>
      <c r="G103" s="32"/>
      <c r="H103" s="39" t="str">
        <f t="shared" si="14"/>
        <v/>
      </c>
      <c r="I103" s="39" t="str">
        <f t="shared" si="15"/>
        <v/>
      </c>
      <c r="J103" s="39" t="str">
        <f t="shared" si="16"/>
        <v/>
      </c>
      <c r="K103" s="39" t="str">
        <f t="shared" si="17"/>
        <v/>
      </c>
      <c r="L103" s="32"/>
      <c r="M103" s="32"/>
      <c r="N103" s="32"/>
      <c r="O103" s="32"/>
      <c r="P103" s="36" t="str">
        <f t="shared" si="18"/>
        <v/>
      </c>
      <c r="Q103" s="36" t="str">
        <f t="shared" si="19"/>
        <v/>
      </c>
      <c r="R103" s="36" t="str">
        <f t="shared" si="20"/>
        <v/>
      </c>
      <c r="S103" s="36" t="str">
        <f t="shared" si="21"/>
        <v/>
      </c>
      <c r="T103" s="32"/>
      <c r="U103" s="32"/>
      <c r="V103" s="32"/>
      <c r="W103" s="32"/>
      <c r="X103" s="49" t="str">
        <f t="shared" si="22"/>
        <v/>
      </c>
      <c r="Y103" s="49" t="str">
        <f t="shared" si="23"/>
        <v/>
      </c>
      <c r="Z103" s="49" t="str">
        <f t="shared" si="24"/>
        <v/>
      </c>
      <c r="AA103" s="49" t="str">
        <f t="shared" si="25"/>
        <v/>
      </c>
    </row>
    <row r="104" spans="3:27" hidden="1">
      <c r="C104" s="34"/>
      <c r="D104" s="32"/>
      <c r="E104" s="32"/>
      <c r="F104" s="32"/>
      <c r="G104" s="32"/>
      <c r="H104" s="39" t="str">
        <f t="shared" si="14"/>
        <v/>
      </c>
      <c r="I104" s="39" t="str">
        <f t="shared" si="15"/>
        <v/>
      </c>
      <c r="J104" s="39" t="str">
        <f t="shared" si="16"/>
        <v/>
      </c>
      <c r="K104" s="39" t="str">
        <f t="shared" si="17"/>
        <v/>
      </c>
      <c r="L104" s="32"/>
      <c r="M104" s="32"/>
      <c r="N104" s="32"/>
      <c r="O104" s="32"/>
      <c r="P104" s="36" t="str">
        <f t="shared" si="18"/>
        <v/>
      </c>
      <c r="Q104" s="36" t="str">
        <f t="shared" si="19"/>
        <v/>
      </c>
      <c r="R104" s="36" t="str">
        <f t="shared" si="20"/>
        <v/>
      </c>
      <c r="S104" s="36" t="str">
        <f t="shared" si="21"/>
        <v/>
      </c>
      <c r="T104" s="32"/>
      <c r="U104" s="32"/>
      <c r="V104" s="32"/>
      <c r="W104" s="32"/>
      <c r="X104" s="49" t="str">
        <f t="shared" si="22"/>
        <v/>
      </c>
      <c r="Y104" s="49" t="str">
        <f t="shared" si="23"/>
        <v/>
      </c>
      <c r="Z104" s="49" t="str">
        <f t="shared" si="24"/>
        <v/>
      </c>
      <c r="AA104" s="49" t="str">
        <f t="shared" si="25"/>
        <v/>
      </c>
    </row>
    <row r="105" spans="3:27" hidden="1">
      <c r="C105" s="34"/>
      <c r="D105" s="32"/>
      <c r="E105" s="32"/>
      <c r="F105" s="32"/>
      <c r="G105" s="32"/>
      <c r="H105" s="39" t="str">
        <f t="shared" si="14"/>
        <v/>
      </c>
      <c r="I105" s="39" t="str">
        <f t="shared" si="15"/>
        <v/>
      </c>
      <c r="J105" s="39" t="str">
        <f t="shared" si="16"/>
        <v/>
      </c>
      <c r="K105" s="39" t="str">
        <f t="shared" si="17"/>
        <v/>
      </c>
      <c r="L105" s="32"/>
      <c r="M105" s="32"/>
      <c r="N105" s="32"/>
      <c r="O105" s="32"/>
      <c r="P105" s="36" t="str">
        <f t="shared" si="18"/>
        <v/>
      </c>
      <c r="Q105" s="36" t="str">
        <f t="shared" si="19"/>
        <v/>
      </c>
      <c r="R105" s="36" t="str">
        <f t="shared" si="20"/>
        <v/>
      </c>
      <c r="S105" s="36" t="str">
        <f t="shared" si="21"/>
        <v/>
      </c>
      <c r="T105" s="32"/>
      <c r="U105" s="32"/>
      <c r="V105" s="32"/>
      <c r="W105" s="32"/>
      <c r="X105" s="49" t="str">
        <f t="shared" si="22"/>
        <v/>
      </c>
      <c r="Y105" s="49" t="str">
        <f t="shared" si="23"/>
        <v/>
      </c>
      <c r="Z105" s="49" t="str">
        <f t="shared" si="24"/>
        <v/>
      </c>
      <c r="AA105" s="49" t="str">
        <f t="shared" si="25"/>
        <v/>
      </c>
    </row>
    <row r="106" spans="3:27" hidden="1">
      <c r="C106" s="34"/>
      <c r="D106" s="32"/>
      <c r="E106" s="32"/>
      <c r="F106" s="32"/>
      <c r="G106" s="32"/>
      <c r="H106" s="39" t="str">
        <f t="shared" si="14"/>
        <v/>
      </c>
      <c r="I106" s="39" t="str">
        <f t="shared" si="15"/>
        <v/>
      </c>
      <c r="J106" s="39" t="str">
        <f t="shared" si="16"/>
        <v/>
      </c>
      <c r="K106" s="39" t="str">
        <f t="shared" si="17"/>
        <v/>
      </c>
      <c r="L106" s="32"/>
      <c r="M106" s="32"/>
      <c r="N106" s="32"/>
      <c r="O106" s="32"/>
      <c r="P106" s="36" t="str">
        <f t="shared" si="18"/>
        <v/>
      </c>
      <c r="Q106" s="36" t="str">
        <f t="shared" si="19"/>
        <v/>
      </c>
      <c r="R106" s="36" t="str">
        <f t="shared" si="20"/>
        <v/>
      </c>
      <c r="S106" s="36" t="str">
        <f t="shared" si="21"/>
        <v/>
      </c>
      <c r="T106" s="32"/>
      <c r="U106" s="32"/>
      <c r="V106" s="32"/>
      <c r="W106" s="32"/>
      <c r="X106" s="49" t="str">
        <f t="shared" si="22"/>
        <v/>
      </c>
      <c r="Y106" s="49" t="str">
        <f t="shared" si="23"/>
        <v/>
      </c>
      <c r="Z106" s="49" t="str">
        <f t="shared" si="24"/>
        <v/>
      </c>
      <c r="AA106" s="49" t="str">
        <f t="shared" si="25"/>
        <v/>
      </c>
    </row>
    <row r="107" spans="3:27" hidden="1">
      <c r="C107" s="34"/>
      <c r="D107" s="32"/>
      <c r="E107" s="32"/>
      <c r="F107" s="32"/>
      <c r="G107" s="32"/>
      <c r="H107" s="39" t="str">
        <f t="shared" si="14"/>
        <v/>
      </c>
      <c r="I107" s="39" t="str">
        <f t="shared" si="15"/>
        <v/>
      </c>
      <c r="J107" s="39" t="str">
        <f t="shared" si="16"/>
        <v/>
      </c>
      <c r="K107" s="39" t="str">
        <f t="shared" si="17"/>
        <v/>
      </c>
      <c r="L107" s="32"/>
      <c r="M107" s="32"/>
      <c r="N107" s="32"/>
      <c r="O107" s="32"/>
      <c r="P107" s="36" t="str">
        <f t="shared" si="18"/>
        <v/>
      </c>
      <c r="Q107" s="36" t="str">
        <f t="shared" si="19"/>
        <v/>
      </c>
      <c r="R107" s="36" t="str">
        <f t="shared" si="20"/>
        <v/>
      </c>
      <c r="S107" s="36" t="str">
        <f t="shared" si="21"/>
        <v/>
      </c>
      <c r="T107" s="32"/>
      <c r="U107" s="32"/>
      <c r="V107" s="32"/>
      <c r="W107" s="32"/>
      <c r="X107" s="49" t="str">
        <f t="shared" si="22"/>
        <v/>
      </c>
      <c r="Y107" s="49" t="str">
        <f t="shared" si="23"/>
        <v/>
      </c>
      <c r="Z107" s="49" t="str">
        <f t="shared" si="24"/>
        <v/>
      </c>
      <c r="AA107" s="49" t="str">
        <f t="shared" si="25"/>
        <v/>
      </c>
    </row>
    <row r="108" spans="3:27" hidden="1">
      <c r="C108" s="34"/>
      <c r="D108" s="32"/>
      <c r="E108" s="32"/>
      <c r="F108" s="32"/>
      <c r="G108" s="32"/>
      <c r="H108" s="39" t="str">
        <f t="shared" si="14"/>
        <v/>
      </c>
      <c r="I108" s="39" t="str">
        <f t="shared" si="15"/>
        <v/>
      </c>
      <c r="J108" s="39" t="str">
        <f t="shared" si="16"/>
        <v/>
      </c>
      <c r="K108" s="39" t="str">
        <f t="shared" si="17"/>
        <v/>
      </c>
      <c r="L108" s="32"/>
      <c r="M108" s="32"/>
      <c r="N108" s="32"/>
      <c r="O108" s="32"/>
      <c r="P108" s="36" t="str">
        <f t="shared" si="18"/>
        <v/>
      </c>
      <c r="Q108" s="36" t="str">
        <f t="shared" si="19"/>
        <v/>
      </c>
      <c r="R108" s="36" t="str">
        <f t="shared" si="20"/>
        <v/>
      </c>
      <c r="S108" s="36" t="str">
        <f t="shared" si="21"/>
        <v/>
      </c>
      <c r="T108" s="32"/>
      <c r="U108" s="32"/>
      <c r="V108" s="32"/>
      <c r="W108" s="32"/>
      <c r="X108" s="49" t="str">
        <f t="shared" si="22"/>
        <v/>
      </c>
      <c r="Y108" s="49" t="str">
        <f t="shared" si="23"/>
        <v/>
      </c>
      <c r="Z108" s="49" t="str">
        <f t="shared" si="24"/>
        <v/>
      </c>
      <c r="AA108" s="49" t="str">
        <f t="shared" si="25"/>
        <v/>
      </c>
    </row>
    <row r="109" spans="3:27" hidden="1">
      <c r="C109" s="34"/>
      <c r="D109" s="32"/>
      <c r="E109" s="32"/>
      <c r="F109" s="32"/>
      <c r="G109" s="32"/>
      <c r="H109" s="39" t="str">
        <f t="shared" si="14"/>
        <v/>
      </c>
      <c r="I109" s="39" t="str">
        <f t="shared" si="15"/>
        <v/>
      </c>
      <c r="J109" s="39" t="str">
        <f t="shared" si="16"/>
        <v/>
      </c>
      <c r="K109" s="39" t="str">
        <f t="shared" si="17"/>
        <v/>
      </c>
      <c r="L109" s="32"/>
      <c r="M109" s="32"/>
      <c r="N109" s="32"/>
      <c r="O109" s="32"/>
      <c r="P109" s="36" t="str">
        <f t="shared" si="18"/>
        <v/>
      </c>
      <c r="Q109" s="36" t="str">
        <f t="shared" si="19"/>
        <v/>
      </c>
      <c r="R109" s="36" t="str">
        <f t="shared" si="20"/>
        <v/>
      </c>
      <c r="S109" s="36" t="str">
        <f t="shared" si="21"/>
        <v/>
      </c>
      <c r="T109" s="32"/>
      <c r="U109" s="32"/>
      <c r="V109" s="32"/>
      <c r="W109" s="32"/>
      <c r="X109" s="49" t="str">
        <f t="shared" si="22"/>
        <v/>
      </c>
      <c r="Y109" s="49" t="str">
        <f t="shared" si="23"/>
        <v/>
      </c>
      <c r="Z109" s="49" t="str">
        <f t="shared" si="24"/>
        <v/>
      </c>
      <c r="AA109" s="49" t="str">
        <f t="shared" si="25"/>
        <v/>
      </c>
    </row>
    <row r="110" spans="3:27" hidden="1">
      <c r="C110" s="34"/>
      <c r="D110" s="32"/>
      <c r="E110" s="32"/>
      <c r="F110" s="32"/>
      <c r="G110" s="32"/>
      <c r="H110" s="39" t="str">
        <f t="shared" si="14"/>
        <v/>
      </c>
      <c r="I110" s="39" t="str">
        <f t="shared" si="15"/>
        <v/>
      </c>
      <c r="J110" s="39" t="str">
        <f t="shared" si="16"/>
        <v/>
      </c>
      <c r="K110" s="39" t="str">
        <f t="shared" si="17"/>
        <v/>
      </c>
      <c r="L110" s="32"/>
      <c r="M110" s="32"/>
      <c r="N110" s="32"/>
      <c r="O110" s="32"/>
      <c r="P110" s="36" t="str">
        <f t="shared" si="18"/>
        <v/>
      </c>
      <c r="Q110" s="36" t="str">
        <f t="shared" si="19"/>
        <v/>
      </c>
      <c r="R110" s="36" t="str">
        <f t="shared" si="20"/>
        <v/>
      </c>
      <c r="S110" s="36" t="str">
        <f t="shared" si="21"/>
        <v/>
      </c>
      <c r="T110" s="32"/>
      <c r="U110" s="32"/>
      <c r="V110" s="32"/>
      <c r="W110" s="32"/>
      <c r="X110" s="49" t="str">
        <f t="shared" si="22"/>
        <v/>
      </c>
      <c r="Y110" s="49" t="str">
        <f t="shared" si="23"/>
        <v/>
      </c>
      <c r="Z110" s="49" t="str">
        <f t="shared" si="24"/>
        <v/>
      </c>
      <c r="AA110" s="49" t="str">
        <f t="shared" si="25"/>
        <v/>
      </c>
    </row>
    <row r="111" spans="3:27" hidden="1">
      <c r="C111" s="34"/>
      <c r="D111" s="32"/>
      <c r="E111" s="32"/>
      <c r="F111" s="32"/>
      <c r="G111" s="32"/>
      <c r="H111" s="39" t="str">
        <f t="shared" si="14"/>
        <v/>
      </c>
      <c r="I111" s="39" t="str">
        <f t="shared" si="15"/>
        <v/>
      </c>
      <c r="J111" s="39" t="str">
        <f t="shared" si="16"/>
        <v/>
      </c>
      <c r="K111" s="39" t="str">
        <f t="shared" si="17"/>
        <v/>
      </c>
      <c r="L111" s="32"/>
      <c r="M111" s="32"/>
      <c r="N111" s="32"/>
      <c r="O111" s="32"/>
      <c r="P111" s="36" t="str">
        <f t="shared" si="18"/>
        <v/>
      </c>
      <c r="Q111" s="36" t="str">
        <f t="shared" si="19"/>
        <v/>
      </c>
      <c r="R111" s="36" t="str">
        <f t="shared" si="20"/>
        <v/>
      </c>
      <c r="S111" s="36" t="str">
        <f t="shared" si="21"/>
        <v/>
      </c>
      <c r="T111" s="32"/>
      <c r="U111" s="32"/>
      <c r="V111" s="32"/>
      <c r="W111" s="32"/>
      <c r="X111" s="49" t="str">
        <f t="shared" si="22"/>
        <v/>
      </c>
      <c r="Y111" s="49" t="str">
        <f t="shared" si="23"/>
        <v/>
      </c>
      <c r="Z111" s="49" t="str">
        <f t="shared" si="24"/>
        <v/>
      </c>
      <c r="AA111" s="49" t="str">
        <f t="shared" si="25"/>
        <v/>
      </c>
    </row>
    <row r="112" spans="3:27" hidden="1">
      <c r="C112" s="34"/>
      <c r="D112" s="32"/>
      <c r="E112" s="32"/>
      <c r="F112" s="32"/>
      <c r="G112" s="32"/>
      <c r="H112" s="39" t="str">
        <f t="shared" si="14"/>
        <v/>
      </c>
      <c r="I112" s="39" t="str">
        <f t="shared" si="15"/>
        <v/>
      </c>
      <c r="J112" s="39" t="str">
        <f t="shared" si="16"/>
        <v/>
      </c>
      <c r="K112" s="39" t="str">
        <f t="shared" si="17"/>
        <v/>
      </c>
      <c r="L112" s="32"/>
      <c r="M112" s="32"/>
      <c r="N112" s="32"/>
      <c r="O112" s="32"/>
      <c r="P112" s="36" t="str">
        <f t="shared" si="18"/>
        <v/>
      </c>
      <c r="Q112" s="36" t="str">
        <f t="shared" si="19"/>
        <v/>
      </c>
      <c r="R112" s="36" t="str">
        <f t="shared" si="20"/>
        <v/>
      </c>
      <c r="S112" s="36" t="str">
        <f t="shared" si="21"/>
        <v/>
      </c>
      <c r="T112" s="32"/>
      <c r="U112" s="32"/>
      <c r="V112" s="32"/>
      <c r="W112" s="32"/>
      <c r="X112" s="49" t="str">
        <f t="shared" si="22"/>
        <v/>
      </c>
      <c r="Y112" s="49" t="str">
        <f t="shared" si="23"/>
        <v/>
      </c>
      <c r="Z112" s="49" t="str">
        <f t="shared" si="24"/>
        <v/>
      </c>
      <c r="AA112" s="49" t="str">
        <f t="shared" si="25"/>
        <v/>
      </c>
    </row>
    <row r="113" spans="1:27" hidden="1">
      <c r="C113" s="34"/>
      <c r="D113" s="32"/>
      <c r="E113" s="32"/>
      <c r="F113" s="32"/>
      <c r="G113" s="32"/>
      <c r="H113" s="39" t="str">
        <f t="shared" si="14"/>
        <v/>
      </c>
      <c r="I113" s="39" t="str">
        <f t="shared" si="15"/>
        <v/>
      </c>
      <c r="J113" s="39" t="str">
        <f t="shared" si="16"/>
        <v/>
      </c>
      <c r="K113" s="39" t="str">
        <f t="shared" si="17"/>
        <v/>
      </c>
      <c r="L113" s="32"/>
      <c r="M113" s="32"/>
      <c r="N113" s="32"/>
      <c r="O113" s="32"/>
      <c r="P113" s="36" t="str">
        <f t="shared" si="18"/>
        <v/>
      </c>
      <c r="Q113" s="36" t="str">
        <f t="shared" si="19"/>
        <v/>
      </c>
      <c r="R113" s="36" t="str">
        <f t="shared" si="20"/>
        <v/>
      </c>
      <c r="S113" s="36" t="str">
        <f t="shared" si="21"/>
        <v/>
      </c>
      <c r="T113" s="32"/>
      <c r="U113" s="32"/>
      <c r="V113" s="32"/>
      <c r="W113" s="32"/>
      <c r="X113" s="49" t="str">
        <f t="shared" si="22"/>
        <v/>
      </c>
      <c r="Y113" s="49" t="str">
        <f t="shared" si="23"/>
        <v/>
      </c>
      <c r="Z113" s="49" t="str">
        <f t="shared" si="24"/>
        <v/>
      </c>
      <c r="AA113" s="49" t="str">
        <f t="shared" si="25"/>
        <v/>
      </c>
    </row>
    <row r="114" spans="1:27" hidden="1">
      <c r="C114" s="34"/>
      <c r="D114" s="32"/>
      <c r="E114" s="32"/>
      <c r="F114" s="32"/>
      <c r="G114" s="32"/>
      <c r="H114" s="39" t="str">
        <f t="shared" si="14"/>
        <v/>
      </c>
      <c r="I114" s="39" t="str">
        <f t="shared" si="15"/>
        <v/>
      </c>
      <c r="J114" s="39" t="str">
        <f t="shared" si="16"/>
        <v/>
      </c>
      <c r="K114" s="39" t="str">
        <f t="shared" si="17"/>
        <v/>
      </c>
      <c r="L114" s="32"/>
      <c r="M114" s="32"/>
      <c r="N114" s="32"/>
      <c r="O114" s="32"/>
      <c r="P114" s="36" t="str">
        <f t="shared" si="18"/>
        <v/>
      </c>
      <c r="Q114" s="36" t="str">
        <f t="shared" si="19"/>
        <v/>
      </c>
      <c r="R114" s="36" t="str">
        <f t="shared" si="20"/>
        <v/>
      </c>
      <c r="S114" s="36" t="str">
        <f t="shared" si="21"/>
        <v/>
      </c>
      <c r="T114" s="32"/>
      <c r="U114" s="32"/>
      <c r="V114" s="32"/>
      <c r="W114" s="32"/>
      <c r="X114" s="49" t="str">
        <f t="shared" si="22"/>
        <v/>
      </c>
      <c r="Y114" s="49" t="str">
        <f t="shared" si="23"/>
        <v/>
      </c>
      <c r="Z114" s="49" t="str">
        <f t="shared" si="24"/>
        <v/>
      </c>
      <c r="AA114" s="49" t="str">
        <f t="shared" si="25"/>
        <v/>
      </c>
    </row>
    <row r="115" spans="1:27" hidden="1">
      <c r="C115" s="34"/>
      <c r="D115" s="32"/>
      <c r="E115" s="32"/>
      <c r="F115" s="32"/>
      <c r="G115" s="32"/>
      <c r="H115" s="39" t="str">
        <f t="shared" ref="H115:H121" si="26">IF(G115 &gt; 0, ROUND(D115/G115,0), "")</f>
        <v/>
      </c>
      <c r="I115" s="39" t="str">
        <f t="shared" ref="I115:I121" si="27">IF(G115 &gt; 0, ROUND(F115/G115,0), "")</f>
        <v/>
      </c>
      <c r="J115" s="39" t="str">
        <f>IF(E115="","",D115-E115)</f>
        <v/>
      </c>
      <c r="K115" s="39" t="str">
        <f>IF(E115="","",IF(G115&gt;0,ROUND(J115/G115,0),""))</f>
        <v/>
      </c>
      <c r="L115" s="32"/>
      <c r="M115" s="32"/>
      <c r="N115" s="32"/>
      <c r="O115" s="32"/>
      <c r="P115" s="36" t="str">
        <f t="shared" ref="P115:P121" si="28">IF(O115&gt;0,ROUND(L115/O115,0),"")</f>
        <v/>
      </c>
      <c r="Q115" s="36" t="str">
        <f>IF(O115&gt;0,ROUND(N115/O115,0),"")</f>
        <v/>
      </c>
      <c r="R115" s="36" t="str">
        <f>IF(M115="","",L115-M115)</f>
        <v/>
      </c>
      <c r="S115" s="36" t="str">
        <f>IF(M115="","",IF(O115&gt;0,ROUND(R115/O115,0),""))</f>
        <v/>
      </c>
      <c r="T115" s="32"/>
      <c r="U115" s="32"/>
      <c r="V115" s="32"/>
      <c r="W115" s="32"/>
      <c r="X115" s="49" t="str">
        <f t="shared" ref="X115:X121" si="29">IF(W115 &gt;0, ROUND(T115/W115,0),"")</f>
        <v/>
      </c>
      <c r="Y115" s="49" t="str">
        <f t="shared" ref="Y115:Y121" si="30">IF(W115 &gt;0, ROUND(V115/W115,0),"")</f>
        <v/>
      </c>
      <c r="Z115" s="49" t="str">
        <f>IF(U115="","",T115-U115)</f>
        <v/>
      </c>
      <c r="AA115" s="49" t="str">
        <f>IF(U115="","",IF(W115&gt;0,ROUND(Z115/W115,0),""))</f>
        <v/>
      </c>
    </row>
    <row r="116" spans="1:27" hidden="1">
      <c r="C116" s="34"/>
      <c r="D116" s="32"/>
      <c r="E116" s="32"/>
      <c r="F116" s="32"/>
      <c r="G116" s="32"/>
      <c r="H116" s="39" t="str">
        <f t="shared" si="26"/>
        <v/>
      </c>
      <c r="I116" s="39" t="str">
        <f t="shared" si="27"/>
        <v/>
      </c>
      <c r="J116" s="39" t="str">
        <f>IF(E116="","",D116-E116)</f>
        <v/>
      </c>
      <c r="K116" s="39" t="str">
        <f>IF(E116="","",IF(G116&gt;0,ROUND(J116/G116,0),""))</f>
        <v/>
      </c>
      <c r="L116" s="32"/>
      <c r="M116" s="32"/>
      <c r="N116" s="32"/>
      <c r="O116" s="32"/>
      <c r="P116" s="36" t="str">
        <f t="shared" si="28"/>
        <v/>
      </c>
      <c r="Q116" s="36" t="str">
        <f>IF(O116&gt;0,ROUND(N116/O116,0),"")</f>
        <v/>
      </c>
      <c r="R116" s="36" t="str">
        <f>IF(M116="","",L116-M116)</f>
        <v/>
      </c>
      <c r="S116" s="36" t="str">
        <f>IF(M116="","",IF(O116&gt;0,ROUND(R116/O116,0),""))</f>
        <v/>
      </c>
      <c r="T116" s="32"/>
      <c r="U116" s="32"/>
      <c r="V116" s="32"/>
      <c r="W116" s="32"/>
      <c r="X116" s="49" t="str">
        <f t="shared" si="29"/>
        <v/>
      </c>
      <c r="Y116" s="49" t="str">
        <f t="shared" si="30"/>
        <v/>
      </c>
      <c r="Z116" s="49" t="str">
        <f>IF(U116="","",T116-U116)</f>
        <v/>
      </c>
      <c r="AA116" s="49" t="str">
        <f>IF(U116="","",IF(W116&gt;0,ROUND(Z116/W116,0),""))</f>
        <v/>
      </c>
    </row>
    <row r="117" spans="1:27" hidden="1">
      <c r="C117" s="34"/>
      <c r="D117" s="32"/>
      <c r="E117" s="32"/>
      <c r="F117" s="32"/>
      <c r="G117" s="32"/>
      <c r="H117" s="39" t="str">
        <f t="shared" si="26"/>
        <v/>
      </c>
      <c r="I117" s="39" t="str">
        <f t="shared" si="27"/>
        <v/>
      </c>
      <c r="J117" s="39" t="str">
        <f>IF(E117="","",D117-E117)</f>
        <v/>
      </c>
      <c r="K117" s="39" t="str">
        <f>IF(E117="","",IF(G117&gt;0,ROUND(J117/G117,0),""))</f>
        <v/>
      </c>
      <c r="L117" s="32"/>
      <c r="M117" s="32"/>
      <c r="N117" s="32"/>
      <c r="O117" s="32"/>
      <c r="P117" s="36" t="str">
        <f t="shared" si="28"/>
        <v/>
      </c>
      <c r="Q117" s="36" t="str">
        <f>IF(O117&gt;0,ROUND(N117/O117,0),"")</f>
        <v/>
      </c>
      <c r="R117" s="36" t="str">
        <f>IF(M117="","",L117-M117)</f>
        <v/>
      </c>
      <c r="S117" s="36" t="str">
        <f>IF(M117="","",IF(O117&gt;0,ROUND(R117/O117,0),""))</f>
        <v/>
      </c>
      <c r="T117" s="32"/>
      <c r="U117" s="32"/>
      <c r="V117" s="32"/>
      <c r="W117" s="32"/>
      <c r="X117" s="49" t="str">
        <f t="shared" si="29"/>
        <v/>
      </c>
      <c r="Y117" s="49" t="str">
        <f t="shared" si="30"/>
        <v/>
      </c>
      <c r="Z117" s="49" t="str">
        <f>IF(U117="","",T117-U117)</f>
        <v/>
      </c>
      <c r="AA117" s="49" t="str">
        <f>IF(U117="","",IF(W117&gt;0,ROUND(Z117/W117,0),""))</f>
        <v/>
      </c>
    </row>
    <row r="118" spans="1:27" hidden="1">
      <c r="C118" s="34"/>
      <c r="D118" s="32"/>
      <c r="E118" s="32"/>
      <c r="F118" s="32"/>
      <c r="G118" s="32"/>
      <c r="H118" s="39" t="str">
        <f t="shared" si="26"/>
        <v/>
      </c>
      <c r="I118" s="39" t="str">
        <f t="shared" si="27"/>
        <v/>
      </c>
      <c r="J118" s="39" t="str">
        <f>IF(E118="","",D118-E118)</f>
        <v/>
      </c>
      <c r="K118" s="39" t="str">
        <f>IF(E118="","",IF(G118&gt;0,ROUND(J118/G118,0),""))</f>
        <v/>
      </c>
      <c r="L118" s="32"/>
      <c r="M118" s="32"/>
      <c r="N118" s="32"/>
      <c r="O118" s="32"/>
      <c r="P118" s="36" t="str">
        <f t="shared" si="28"/>
        <v/>
      </c>
      <c r="Q118" s="36" t="str">
        <f>IF(O118&gt;0,ROUND(N118/O118,0),"")</f>
        <v/>
      </c>
      <c r="R118" s="36" t="str">
        <f>IF(M118="","",L118-M118)</f>
        <v/>
      </c>
      <c r="S118" s="36" t="str">
        <f>IF(M118="","",IF(O118&gt;0,ROUND(R118/O118,0),""))</f>
        <v/>
      </c>
      <c r="T118" s="32"/>
      <c r="U118" s="32"/>
      <c r="V118" s="32"/>
      <c r="W118" s="32"/>
      <c r="X118" s="49" t="str">
        <f t="shared" si="29"/>
        <v/>
      </c>
      <c r="Y118" s="49" t="str">
        <f t="shared" si="30"/>
        <v/>
      </c>
      <c r="Z118" s="49" t="str">
        <f>IF(U118="","",T118-U118)</f>
        <v/>
      </c>
      <c r="AA118" s="49" t="str">
        <f>IF(U118="","",IF(W118&gt;0,ROUND(Z118/W118,0),""))</f>
        <v/>
      </c>
    </row>
    <row r="119" spans="1:27">
      <c r="H119" s="40" t="str">
        <f t="shared" si="26"/>
        <v/>
      </c>
      <c r="I119" s="40" t="str">
        <f t="shared" si="27"/>
        <v/>
      </c>
      <c r="J119" s="40"/>
      <c r="K119" s="40"/>
      <c r="P119" s="40" t="str">
        <f t="shared" si="28"/>
        <v/>
      </c>
      <c r="Q119" s="40" t="str">
        <f t="shared" ref="Q119:Q144" si="31">IF(O119&gt;0,ROUND(N119/O119,0),"")</f>
        <v/>
      </c>
      <c r="R119" s="40"/>
      <c r="S119" s="40"/>
      <c r="X119" s="40" t="str">
        <f t="shared" si="29"/>
        <v/>
      </c>
      <c r="Y119" s="40" t="str">
        <f t="shared" si="30"/>
        <v/>
      </c>
      <c r="Z119" s="40"/>
    </row>
    <row r="120" spans="1:27">
      <c r="H120" s="40" t="str">
        <f t="shared" si="26"/>
        <v/>
      </c>
      <c r="I120" s="40" t="str">
        <f t="shared" si="27"/>
        <v/>
      </c>
      <c r="J120" s="40"/>
      <c r="K120" s="40"/>
      <c r="P120" s="40" t="str">
        <f t="shared" si="28"/>
        <v/>
      </c>
      <c r="Q120" s="40" t="str">
        <f t="shared" si="31"/>
        <v/>
      </c>
      <c r="R120" s="40"/>
      <c r="S120" s="40"/>
      <c r="X120" s="40" t="str">
        <f t="shared" si="29"/>
        <v/>
      </c>
      <c r="Y120" s="40" t="str">
        <f t="shared" si="30"/>
        <v/>
      </c>
      <c r="Z120" s="40"/>
    </row>
    <row r="121" spans="1:27" hidden="1">
      <c r="A121" s="43"/>
      <c r="B121" s="43"/>
      <c r="C121" s="42"/>
      <c r="D121" s="42"/>
      <c r="E121" s="42"/>
      <c r="F121" s="42"/>
      <c r="G121" s="42"/>
      <c r="H121" s="39" t="str">
        <f t="shared" si="26"/>
        <v/>
      </c>
      <c r="I121" s="39" t="str">
        <f t="shared" si="27"/>
        <v/>
      </c>
      <c r="J121" s="39"/>
      <c r="K121" s="39"/>
      <c r="P121" s="40" t="str">
        <f t="shared" si="28"/>
        <v/>
      </c>
      <c r="Q121" s="40" t="str">
        <f t="shared" si="31"/>
        <v/>
      </c>
      <c r="R121" s="40"/>
      <c r="S121" s="40"/>
      <c r="X121" s="40" t="str">
        <f t="shared" si="29"/>
        <v/>
      </c>
      <c r="Y121" s="40" t="str">
        <f t="shared" si="30"/>
        <v/>
      </c>
      <c r="Z121" s="40"/>
    </row>
    <row r="122" spans="1:27">
      <c r="A122" s="43"/>
      <c r="B122" s="43"/>
      <c r="C122" s="37"/>
      <c r="D122" s="262" t="s">
        <v>205</v>
      </c>
      <c r="E122" s="263" t="str">
        <f>C4 &amp; " - " &amp; D4</f>
        <v xml:space="preserve"> - </v>
      </c>
      <c r="F122" s="263"/>
      <c r="G122" s="38"/>
      <c r="H122" s="38"/>
      <c r="I122" s="38"/>
      <c r="J122" s="38"/>
      <c r="K122" s="38"/>
      <c r="P122"/>
      <c r="Q122"/>
      <c r="R122"/>
      <c r="S122"/>
      <c r="X122"/>
      <c r="Y122"/>
      <c r="Z122"/>
    </row>
    <row r="123" spans="1:27" ht="50.25" thickBot="1">
      <c r="A123" s="43"/>
      <c r="B123" s="43"/>
      <c r="C123" s="37"/>
      <c r="D123" s="155" t="s">
        <v>227</v>
      </c>
      <c r="E123" s="155" t="s">
        <v>224</v>
      </c>
      <c r="F123" s="44" t="s">
        <v>127</v>
      </c>
      <c r="G123" s="38" t="s">
        <v>120</v>
      </c>
      <c r="H123" s="155" t="s">
        <v>228</v>
      </c>
      <c r="I123" s="44" t="s">
        <v>129</v>
      </c>
      <c r="J123" s="155" t="s">
        <v>230</v>
      </c>
      <c r="K123" s="155" t="s">
        <v>231</v>
      </c>
      <c r="P123"/>
      <c r="Q123"/>
      <c r="R123"/>
      <c r="S123"/>
      <c r="X123"/>
      <c r="Y123"/>
      <c r="Z123"/>
    </row>
    <row r="124" spans="1:27" ht="17.25" thickTop="1">
      <c r="A124" s="43"/>
      <c r="B124" s="43"/>
      <c r="C124" s="204" t="s">
        <v>139</v>
      </c>
      <c r="D124" s="180">
        <f>D125+D126</f>
        <v>0</v>
      </c>
      <c r="E124" s="180">
        <f>E125+E126</f>
        <v>0</v>
      </c>
      <c r="F124" s="180">
        <f>F125+F126</f>
        <v>0</v>
      </c>
      <c r="G124" s="180">
        <f>MAX(G135:G234)</f>
        <v>0</v>
      </c>
      <c r="H124" s="180" t="str">
        <f t="shared" ref="H124:H130" si="32">IF(G124 &gt; 0, ROUND(D124/G124,0), "")</f>
        <v/>
      </c>
      <c r="I124" s="180" t="str">
        <f>IF(G124 &gt; 0, ROUND(F124/G124,0), "")</f>
        <v/>
      </c>
      <c r="J124" s="180">
        <f>J125+J126</f>
        <v>0</v>
      </c>
      <c r="K124" s="218" t="str">
        <f>IF(G124 &gt; 0, ROUND(J124/G124,0), "")</f>
        <v/>
      </c>
      <c r="P124"/>
      <c r="Q124"/>
      <c r="R124"/>
      <c r="S124"/>
      <c r="X124"/>
      <c r="Y124"/>
      <c r="Z124"/>
    </row>
    <row r="125" spans="1:27">
      <c r="A125" s="43"/>
      <c r="B125" s="43"/>
      <c r="C125" s="205" t="s">
        <v>36</v>
      </c>
      <c r="D125" s="171">
        <f>SUMIF($A$135:$A$234,"F",D135:D234)</f>
        <v>0</v>
      </c>
      <c r="E125" s="171">
        <f>SUMIF($A$135:$A$234,"F",E135:E234)</f>
        <v>0</v>
      </c>
      <c r="F125" s="171">
        <f>SUMIF($A$135:$A$234,"F",F135:F234)</f>
        <v>0</v>
      </c>
      <c r="G125" s="171">
        <f t="array" ref="G125">MAX(IF((A135:A234 ="F"),G135:G234))</f>
        <v>0</v>
      </c>
      <c r="H125" s="171" t="str">
        <f t="shared" si="32"/>
        <v/>
      </c>
      <c r="I125" s="171" t="str">
        <f>IF(G125 &gt; 0, ROUND(F125/G125,0), "")</f>
        <v/>
      </c>
      <c r="J125" s="171">
        <f>SUMIF($A$135:$A$234,"F",J135:J234)</f>
        <v>0</v>
      </c>
      <c r="K125" s="219" t="str">
        <f>IF(G125 &gt; 0, ROUND(J125/G125,0), "")</f>
        <v/>
      </c>
      <c r="P125"/>
      <c r="Q125"/>
      <c r="R125"/>
      <c r="S125"/>
      <c r="X125"/>
      <c r="Y125"/>
      <c r="Z125"/>
    </row>
    <row r="126" spans="1:27" ht="17.25" thickBot="1">
      <c r="A126" s="43"/>
      <c r="B126" s="43"/>
      <c r="C126" s="206" t="s">
        <v>49</v>
      </c>
      <c r="D126" s="192">
        <f>SUMIF($A$135:$A$234,"O",D135:D234)</f>
        <v>0</v>
      </c>
      <c r="E126" s="192">
        <f>SUMIF($A$135:$A$234,"O",E135:E234)</f>
        <v>0</v>
      </c>
      <c r="F126" s="192">
        <f>SUMIF($A$135:$A$234,"O",F135:F234)</f>
        <v>0</v>
      </c>
      <c r="G126" s="192">
        <f t="array" ref="G126">MAX(IF((A135:A234 ="O"),G135:G234))</f>
        <v>0</v>
      </c>
      <c r="H126" s="192" t="str">
        <f t="shared" si="32"/>
        <v/>
      </c>
      <c r="I126" s="192" t="str">
        <f>IF(G126 &gt; 0, ROUND(F126/G126,0), "")</f>
        <v/>
      </c>
      <c r="J126" s="192">
        <f>SUMIF($A$135:$A$234,"O",J135:J234)</f>
        <v>0</v>
      </c>
      <c r="K126" s="220" t="str">
        <f>IF(G126 &gt; 0, ROUND(J126/G126,0), "")</f>
        <v/>
      </c>
      <c r="P126"/>
      <c r="Q126"/>
      <c r="R126"/>
      <c r="S126"/>
      <c r="X126"/>
      <c r="Y126"/>
      <c r="Z126"/>
    </row>
    <row r="127" spans="1:27" ht="17.25" thickTop="1">
      <c r="D127" s="32"/>
      <c r="E127" s="32"/>
      <c r="F127" s="32"/>
      <c r="G127" s="32"/>
      <c r="H127" s="40" t="str">
        <f t="shared" si="32"/>
        <v/>
      </c>
      <c r="I127" s="40"/>
      <c r="J127" s="40"/>
      <c r="K127" s="40"/>
      <c r="P127"/>
      <c r="Q127"/>
      <c r="R127"/>
      <c r="S127"/>
      <c r="X127"/>
      <c r="Y127"/>
      <c r="Z127"/>
    </row>
    <row r="128" spans="1:27" ht="17.25" thickBot="1">
      <c r="C128" s="21" t="s">
        <v>151</v>
      </c>
      <c r="D128" s="32"/>
      <c r="E128" s="32"/>
      <c r="F128" s="32" t="s">
        <v>148</v>
      </c>
      <c r="G128" s="32"/>
      <c r="H128" s="40" t="str">
        <f t="shared" si="32"/>
        <v/>
      </c>
      <c r="I128" s="40"/>
      <c r="J128" s="40"/>
      <c r="K128" s="40"/>
      <c r="P128"/>
      <c r="Q128"/>
      <c r="R128"/>
      <c r="S128"/>
      <c r="X128"/>
      <c r="Y128"/>
      <c r="Z128"/>
    </row>
    <row r="129" spans="1:27" s="46" customFormat="1" ht="17.25" thickTop="1">
      <c r="A129" s="98"/>
      <c r="B129" s="98"/>
      <c r="C129" s="186" t="s">
        <v>149</v>
      </c>
      <c r="D129" s="180">
        <f>SUMIF($B$135:$B$234,"RHF",D135:D234) + SUMIF($B$135:$B$234,"RTF",D135:D234)</f>
        <v>0</v>
      </c>
      <c r="E129" s="180">
        <f>SUMIF($B$135:$B$234,"RHF",E135:E234) + SUMIF($B$135:$B$234,"RTF",E135:E234)</f>
        <v>0</v>
      </c>
      <c r="F129" s="180">
        <f>SUMIF($B$135:$B$234,"RHF",F135:F234) + SUMIF($B$135:$B$234,"RTF",F135:F234)</f>
        <v>0</v>
      </c>
      <c r="G129" s="180">
        <f t="array" ref="G129">MAX(MAX(IF((C135:C234 ="RHF"),G135:G234)),MAX(IF((C135:C234 ="RTF"),G135:G234)))</f>
        <v>0</v>
      </c>
      <c r="H129" s="180" t="str">
        <f t="shared" si="32"/>
        <v/>
      </c>
      <c r="I129" s="180" t="str">
        <f>IF(G129 &gt; 0, ROUND(F129/G129,0), "")</f>
        <v/>
      </c>
      <c r="J129" s="180">
        <f>SUMIF($B$135:$B$234,"RHF",J135:J234) + SUMIF($B$135:$B$234,"RTF",J135:J234)</f>
        <v>0</v>
      </c>
      <c r="K129" s="218" t="str">
        <f>IF(E129="","",IF(G129&gt;0,ROUND(J129/G129,0),""))</f>
        <v/>
      </c>
    </row>
    <row r="130" spans="1:27" s="46" customFormat="1" ht="17.25" thickBot="1">
      <c r="A130" s="98"/>
      <c r="B130" s="98"/>
      <c r="C130" s="191" t="s">
        <v>150</v>
      </c>
      <c r="D130" s="192">
        <f>SUMIF($B$135:$B$234,"RHO",D135:D234) + SUMIF($B$135:$B$234,"RTO",D135:D234)</f>
        <v>0</v>
      </c>
      <c r="E130" s="192">
        <f>SUMIF($B$135:$B$234,"RHO",E135:E234) + SUMIF($B$135:$B$234,"RTO",E135:E234)</f>
        <v>0</v>
      </c>
      <c r="F130" s="192">
        <f>SUMIF($B$135:$B$234,"RHO",F135:F234) + SUMIF($B$135:$B$234,"RTO",F135:F234)</f>
        <v>0</v>
      </c>
      <c r="G130" s="192">
        <f t="array" ref="G130">MAX(MAX(IF((C135:C234 ="RHO"),G135:G234)),MAX(IF((C135:C234 ="RTO"),G135:G234)))</f>
        <v>0</v>
      </c>
      <c r="H130" s="192" t="str">
        <f t="shared" si="32"/>
        <v/>
      </c>
      <c r="I130" s="192" t="str">
        <f>IF(G130 &gt; 0, ROUND(F130/G130,0), "")</f>
        <v/>
      </c>
      <c r="J130" s="192">
        <f>SUMIF($B$135:$B$234,"RHO",J135:J234) + SUMIF($B$135:$B$234,"RTO",J135:J234)</f>
        <v>0</v>
      </c>
      <c r="K130" s="220" t="str">
        <f>IF(E130="","",IF(G130&gt;0,ROUND(J130/G130,0),""))</f>
        <v/>
      </c>
    </row>
    <row r="131" spans="1:27" s="46" customFormat="1" ht="17.25" hidden="1" thickTop="1">
      <c r="A131" s="98"/>
      <c r="B131" s="98"/>
      <c r="C131" s="189"/>
      <c r="D131" s="171"/>
      <c r="E131" s="171"/>
      <c r="F131" s="171"/>
      <c r="G131" s="171"/>
      <c r="H131" s="171"/>
      <c r="I131" s="171"/>
      <c r="J131" s="171"/>
      <c r="K131" s="219"/>
    </row>
    <row r="132" spans="1:27" s="46" customFormat="1" ht="18" hidden="1" thickTop="1" thickBot="1">
      <c r="A132" s="98"/>
      <c r="B132" s="98"/>
      <c r="C132" s="191"/>
      <c r="D132" s="192"/>
      <c r="E132" s="192"/>
      <c r="F132" s="192"/>
      <c r="G132" s="192"/>
      <c r="H132" s="192"/>
      <c r="I132" s="192"/>
      <c r="J132" s="192"/>
      <c r="K132" s="22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</row>
    <row r="133" spans="1:27" s="46" customFormat="1" ht="17.25" thickTop="1">
      <c r="A133" s="98"/>
      <c r="B133" s="98"/>
      <c r="C133" s="98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</row>
    <row r="134" spans="1:27">
      <c r="C134" s="21" t="s">
        <v>12</v>
      </c>
      <c r="D134" s="32"/>
      <c r="E134" s="32"/>
      <c r="F134" s="32"/>
      <c r="G134" s="32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32"/>
      <c r="W134" s="32"/>
      <c r="X134" s="40"/>
      <c r="Y134" s="40"/>
      <c r="Z134" s="40"/>
      <c r="AA134" s="32"/>
    </row>
    <row r="135" spans="1:27">
      <c r="A135" s="166"/>
      <c r="C135" s="34"/>
      <c r="D135" s="167"/>
      <c r="E135" s="167"/>
      <c r="F135" s="167"/>
      <c r="G135" s="34"/>
      <c r="H135" s="39" t="str">
        <f>IF(G135 &gt; 0, ROUND(D135/G135,0), "")</f>
        <v/>
      </c>
      <c r="I135" s="39" t="str">
        <f>IF(G135 &gt; 0, ROUND(F135/G135,0), "")</f>
        <v/>
      </c>
      <c r="J135" s="39" t="str">
        <f>IF(E135="","",D135-E135)</f>
        <v/>
      </c>
      <c r="K135" s="39" t="str">
        <f t="shared" ref="K135:K166" si="33">IF(E135="","",IF(G135&gt;0,ROUND(J135/G135,0),""))</f>
        <v/>
      </c>
      <c r="P135" s="40" t="str">
        <f>IF(O135&gt;0,ROUND(L135/O135,0),"")</f>
        <v/>
      </c>
      <c r="Q135" s="40" t="str">
        <f t="shared" si="31"/>
        <v/>
      </c>
      <c r="R135" s="40"/>
      <c r="S135" s="40"/>
      <c r="X135" s="40" t="str">
        <f>IF(W135 &gt;0, ROUND(T135/W135,0),"")</f>
        <v/>
      </c>
      <c r="Y135" s="40" t="str">
        <f t="shared" ref="Y135:Y144" si="34">IF(W135 &gt;0, ROUND(V135/W135,0),"")</f>
        <v/>
      </c>
      <c r="Z135" s="40"/>
    </row>
    <row r="136" spans="1:27">
      <c r="C136" s="34"/>
      <c r="D136" s="167"/>
      <c r="E136" s="167"/>
      <c r="F136" s="167"/>
      <c r="G136" s="34"/>
      <c r="H136" s="39" t="str">
        <f t="shared" ref="H136:H166" si="35">IF(G136 &gt; 0, ROUND(D136/G136,0), "")</f>
        <v/>
      </c>
      <c r="I136" s="39" t="str">
        <f t="shared" ref="I136:I166" si="36">IF(G136 &gt; 0, ROUND(F136/G136,0), "")</f>
        <v/>
      </c>
      <c r="J136" s="39" t="str">
        <f t="shared" ref="J136:J166" si="37">IF(E136="","",D136-E136)</f>
        <v/>
      </c>
      <c r="K136" s="39" t="str">
        <f t="shared" si="33"/>
        <v/>
      </c>
      <c r="P136" s="40" t="str">
        <f>IF(O136&gt;0,ROUND(L136/O136,0),"")</f>
        <v/>
      </c>
      <c r="Q136" s="40" t="str">
        <f t="shared" si="31"/>
        <v/>
      </c>
      <c r="R136" s="40"/>
      <c r="S136" s="40"/>
      <c r="X136" s="40" t="str">
        <f>IF(W136 &gt;0, ROUND(T136/W136,0),"")</f>
        <v/>
      </c>
      <c r="Y136" s="40" t="str">
        <f t="shared" si="34"/>
        <v/>
      </c>
      <c r="Z136" s="40"/>
    </row>
    <row r="137" spans="1:27">
      <c r="C137" s="34"/>
      <c r="D137" s="167"/>
      <c r="E137" s="167"/>
      <c r="F137" s="167"/>
      <c r="G137" s="34"/>
      <c r="H137" s="39" t="str">
        <f t="shared" si="35"/>
        <v/>
      </c>
      <c r="I137" s="39" t="str">
        <f t="shared" si="36"/>
        <v/>
      </c>
      <c r="J137" s="39" t="str">
        <f t="shared" si="37"/>
        <v/>
      </c>
      <c r="K137" s="39" t="str">
        <f t="shared" si="33"/>
        <v/>
      </c>
      <c r="P137" s="40" t="str">
        <f>IF(O137&gt;0,ROUND(L137/O137,0),"")</f>
        <v/>
      </c>
      <c r="Q137" s="40" t="str">
        <f t="shared" si="31"/>
        <v/>
      </c>
      <c r="R137" s="40"/>
      <c r="S137" s="40"/>
      <c r="X137" s="40" t="str">
        <f>IF(W137 &gt;0, ROUND(T137/W137,0),"")</f>
        <v/>
      </c>
      <c r="Y137" s="40" t="str">
        <f t="shared" si="34"/>
        <v/>
      </c>
      <c r="Z137" s="40"/>
    </row>
    <row r="138" spans="1:27">
      <c r="C138" s="34"/>
      <c r="D138" s="167"/>
      <c r="E138" s="167"/>
      <c r="F138" s="167"/>
      <c r="G138" s="34"/>
      <c r="H138" s="39" t="str">
        <f t="shared" si="35"/>
        <v/>
      </c>
      <c r="I138" s="39" t="str">
        <f t="shared" si="36"/>
        <v/>
      </c>
      <c r="J138" s="39" t="str">
        <f t="shared" si="37"/>
        <v/>
      </c>
      <c r="K138" s="39" t="str">
        <f t="shared" si="33"/>
        <v/>
      </c>
      <c r="P138" s="40" t="str">
        <f>IF(O138&gt;0,ROUND(L138/O138,0),"")</f>
        <v/>
      </c>
      <c r="Q138" s="40" t="str">
        <f t="shared" si="31"/>
        <v/>
      </c>
      <c r="R138" s="40"/>
      <c r="S138" s="40"/>
      <c r="X138" s="40" t="str">
        <f>IF(W138 &gt;0, ROUND(T138/W138,0),"")</f>
        <v/>
      </c>
      <c r="Y138" s="40" t="str">
        <f t="shared" si="34"/>
        <v/>
      </c>
      <c r="Z138" s="40"/>
    </row>
    <row r="139" spans="1:27">
      <c r="C139" s="34"/>
      <c r="D139" s="167"/>
      <c r="E139" s="167"/>
      <c r="F139" s="167"/>
      <c r="G139" s="34"/>
      <c r="H139" s="39" t="str">
        <f t="shared" si="35"/>
        <v/>
      </c>
      <c r="I139" s="39" t="str">
        <f t="shared" si="36"/>
        <v/>
      </c>
      <c r="J139" s="39" t="str">
        <f t="shared" si="37"/>
        <v/>
      </c>
      <c r="K139" s="39" t="str">
        <f t="shared" si="33"/>
        <v/>
      </c>
      <c r="P139" s="40" t="str">
        <f t="shared" ref="P139:P166" si="38">IF(O139&gt;0,ROUND(L139/O139,0),"")</f>
        <v/>
      </c>
      <c r="Q139" s="40" t="str">
        <f t="shared" si="31"/>
        <v/>
      </c>
      <c r="R139" s="40"/>
      <c r="S139" s="40"/>
      <c r="X139" s="40" t="str">
        <f t="shared" ref="X139:X166" si="39">IF(W139 &gt;0, ROUND(T139/W139,0),"")</f>
        <v/>
      </c>
      <c r="Y139" s="40" t="str">
        <f t="shared" si="34"/>
        <v/>
      </c>
      <c r="Z139" s="40"/>
    </row>
    <row r="140" spans="1:27">
      <c r="C140" s="34"/>
      <c r="D140" s="167"/>
      <c r="E140" s="167"/>
      <c r="F140" s="167"/>
      <c r="G140" s="34"/>
      <c r="H140" s="39" t="str">
        <f t="shared" si="35"/>
        <v/>
      </c>
      <c r="I140" s="39" t="str">
        <f t="shared" si="36"/>
        <v/>
      </c>
      <c r="J140" s="39" t="str">
        <f t="shared" si="37"/>
        <v/>
      </c>
      <c r="K140" s="39" t="str">
        <f t="shared" si="33"/>
        <v/>
      </c>
      <c r="P140" s="40" t="str">
        <f t="shared" si="38"/>
        <v/>
      </c>
      <c r="Q140" s="40" t="str">
        <f t="shared" si="31"/>
        <v/>
      </c>
      <c r="R140" s="40"/>
      <c r="S140" s="40"/>
      <c r="X140" s="40" t="str">
        <f t="shared" si="39"/>
        <v/>
      </c>
      <c r="Y140" s="40" t="str">
        <f t="shared" si="34"/>
        <v/>
      </c>
      <c r="Z140" s="40"/>
    </row>
    <row r="141" spans="1:27">
      <c r="C141" s="34"/>
      <c r="D141" s="167"/>
      <c r="E141" s="167"/>
      <c r="F141" s="167"/>
      <c r="G141" s="34"/>
      <c r="H141" s="39" t="str">
        <f t="shared" si="35"/>
        <v/>
      </c>
      <c r="I141" s="39" t="str">
        <f t="shared" si="36"/>
        <v/>
      </c>
      <c r="J141" s="39" t="str">
        <f t="shared" si="37"/>
        <v/>
      </c>
      <c r="K141" s="39" t="str">
        <f t="shared" si="33"/>
        <v/>
      </c>
      <c r="P141" s="40" t="str">
        <f t="shared" si="38"/>
        <v/>
      </c>
      <c r="Q141" s="40" t="str">
        <f t="shared" si="31"/>
        <v/>
      </c>
      <c r="R141" s="40"/>
      <c r="S141" s="40"/>
      <c r="X141" s="40" t="str">
        <f t="shared" si="39"/>
        <v/>
      </c>
      <c r="Y141" s="40" t="str">
        <f t="shared" si="34"/>
        <v/>
      </c>
      <c r="Z141" s="40"/>
    </row>
    <row r="142" spans="1:27">
      <c r="C142" s="34"/>
      <c r="D142" s="167"/>
      <c r="E142" s="167"/>
      <c r="F142" s="167"/>
      <c r="G142" s="34"/>
      <c r="H142" s="39" t="str">
        <f t="shared" si="35"/>
        <v/>
      </c>
      <c r="I142" s="39" t="str">
        <f t="shared" si="36"/>
        <v/>
      </c>
      <c r="J142" s="39" t="str">
        <f t="shared" si="37"/>
        <v/>
      </c>
      <c r="K142" s="39" t="str">
        <f t="shared" si="33"/>
        <v/>
      </c>
      <c r="P142" s="40" t="str">
        <f t="shared" si="38"/>
        <v/>
      </c>
      <c r="Q142" s="40" t="str">
        <f t="shared" si="31"/>
        <v/>
      </c>
      <c r="R142" s="40"/>
      <c r="S142" s="40"/>
      <c r="X142" s="40" t="str">
        <f t="shared" si="39"/>
        <v/>
      </c>
      <c r="Y142" s="40" t="str">
        <f t="shared" si="34"/>
        <v/>
      </c>
      <c r="Z142" s="40"/>
    </row>
    <row r="143" spans="1:27">
      <c r="C143" s="34"/>
      <c r="D143" s="167"/>
      <c r="E143" s="167"/>
      <c r="F143" s="167"/>
      <c r="G143" s="34"/>
      <c r="H143" s="39" t="str">
        <f t="shared" si="35"/>
        <v/>
      </c>
      <c r="I143" s="39" t="str">
        <f t="shared" si="36"/>
        <v/>
      </c>
      <c r="J143" s="39" t="str">
        <f t="shared" si="37"/>
        <v/>
      </c>
      <c r="K143" s="39" t="str">
        <f t="shared" si="33"/>
        <v/>
      </c>
      <c r="P143" s="40" t="str">
        <f t="shared" si="38"/>
        <v/>
      </c>
      <c r="Q143" s="40" t="str">
        <f t="shared" si="31"/>
        <v/>
      </c>
      <c r="R143" s="40"/>
      <c r="S143" s="40"/>
      <c r="X143" s="40" t="str">
        <f t="shared" si="39"/>
        <v/>
      </c>
      <c r="Y143" s="40" t="str">
        <f t="shared" si="34"/>
        <v/>
      </c>
      <c r="Z143" s="40"/>
    </row>
    <row r="144" spans="1:27">
      <c r="C144" s="34"/>
      <c r="D144" s="167"/>
      <c r="E144" s="167"/>
      <c r="F144" s="167"/>
      <c r="G144" s="34"/>
      <c r="H144" s="39" t="str">
        <f t="shared" si="35"/>
        <v/>
      </c>
      <c r="I144" s="39" t="str">
        <f t="shared" si="36"/>
        <v/>
      </c>
      <c r="J144" s="39" t="str">
        <f t="shared" si="37"/>
        <v/>
      </c>
      <c r="K144" s="39" t="str">
        <f t="shared" si="33"/>
        <v/>
      </c>
      <c r="P144" s="40" t="str">
        <f t="shared" si="38"/>
        <v/>
      </c>
      <c r="Q144" s="40" t="str">
        <f t="shared" si="31"/>
        <v/>
      </c>
      <c r="R144" s="40"/>
      <c r="S144" s="40"/>
      <c r="X144" s="40" t="str">
        <f t="shared" si="39"/>
        <v/>
      </c>
      <c r="Y144" s="40" t="str">
        <f t="shared" si="34"/>
        <v/>
      </c>
      <c r="Z144" s="40"/>
    </row>
    <row r="145" spans="3:26">
      <c r="C145" s="34"/>
      <c r="D145" s="167"/>
      <c r="E145" s="167"/>
      <c r="F145" s="167"/>
      <c r="G145" s="34"/>
      <c r="H145" s="39" t="str">
        <f t="shared" si="35"/>
        <v/>
      </c>
      <c r="I145" s="39" t="str">
        <f t="shared" si="36"/>
        <v/>
      </c>
      <c r="J145" s="39" t="str">
        <f t="shared" si="37"/>
        <v/>
      </c>
      <c r="K145" s="39" t="str">
        <f t="shared" si="33"/>
        <v/>
      </c>
      <c r="P145" s="40" t="str">
        <f t="shared" si="38"/>
        <v/>
      </c>
      <c r="Q145" s="40" t="str">
        <f t="shared" ref="Q145:Q166" si="40">IF(O145&gt;0,ROUND(N145/O145,0),"")</f>
        <v/>
      </c>
      <c r="R145" s="40"/>
      <c r="S145" s="40"/>
      <c r="X145" s="40" t="str">
        <f t="shared" si="39"/>
        <v/>
      </c>
      <c r="Y145" s="40" t="str">
        <f t="shared" ref="Y145:Y166" si="41">IF(W145 &gt;0, ROUND(V145/W145,0),"")</f>
        <v/>
      </c>
      <c r="Z145" s="40"/>
    </row>
    <row r="146" spans="3:26">
      <c r="C146" s="34"/>
      <c r="D146" s="167"/>
      <c r="E146" s="167"/>
      <c r="F146" s="167"/>
      <c r="G146" s="34"/>
      <c r="H146" s="39" t="str">
        <f t="shared" si="35"/>
        <v/>
      </c>
      <c r="I146" s="39" t="str">
        <f t="shared" si="36"/>
        <v/>
      </c>
      <c r="J146" s="39" t="str">
        <f t="shared" si="37"/>
        <v/>
      </c>
      <c r="K146" s="39" t="str">
        <f t="shared" si="33"/>
        <v/>
      </c>
      <c r="P146" s="40" t="str">
        <f t="shared" si="38"/>
        <v/>
      </c>
      <c r="Q146" s="40" t="str">
        <f t="shared" si="40"/>
        <v/>
      </c>
      <c r="R146" s="40"/>
      <c r="S146" s="40"/>
      <c r="X146" s="40" t="str">
        <f t="shared" si="39"/>
        <v/>
      </c>
      <c r="Y146" s="40" t="str">
        <f t="shared" si="41"/>
        <v/>
      </c>
      <c r="Z146" s="40"/>
    </row>
    <row r="147" spans="3:26">
      <c r="C147" s="34"/>
      <c r="D147" s="167"/>
      <c r="E147" s="167"/>
      <c r="F147" s="167"/>
      <c r="G147" s="34"/>
      <c r="H147" s="39" t="str">
        <f t="shared" si="35"/>
        <v/>
      </c>
      <c r="I147" s="39" t="str">
        <f t="shared" si="36"/>
        <v/>
      </c>
      <c r="J147" s="39" t="str">
        <f t="shared" si="37"/>
        <v/>
      </c>
      <c r="K147" s="39" t="str">
        <f t="shared" si="33"/>
        <v/>
      </c>
      <c r="P147" s="40" t="str">
        <f t="shared" si="38"/>
        <v/>
      </c>
      <c r="Q147" s="40" t="str">
        <f t="shared" si="40"/>
        <v/>
      </c>
      <c r="R147" s="40"/>
      <c r="S147" s="40"/>
      <c r="X147" s="40" t="str">
        <f t="shared" si="39"/>
        <v/>
      </c>
      <c r="Y147" s="40" t="str">
        <f t="shared" si="41"/>
        <v/>
      </c>
      <c r="Z147" s="40"/>
    </row>
    <row r="148" spans="3:26">
      <c r="C148" s="34"/>
      <c r="D148" s="167"/>
      <c r="E148" s="167"/>
      <c r="F148" s="167"/>
      <c r="G148" s="34"/>
      <c r="H148" s="39" t="str">
        <f t="shared" si="35"/>
        <v/>
      </c>
      <c r="I148" s="39" t="str">
        <f t="shared" si="36"/>
        <v/>
      </c>
      <c r="J148" s="39" t="str">
        <f t="shared" si="37"/>
        <v/>
      </c>
      <c r="K148" s="39" t="str">
        <f t="shared" si="33"/>
        <v/>
      </c>
      <c r="P148" s="40" t="str">
        <f t="shared" si="38"/>
        <v/>
      </c>
      <c r="Q148" s="40" t="str">
        <f t="shared" si="40"/>
        <v/>
      </c>
      <c r="R148" s="40"/>
      <c r="S148" s="40"/>
      <c r="X148" s="40" t="str">
        <f t="shared" si="39"/>
        <v/>
      </c>
      <c r="Y148" s="40" t="str">
        <f t="shared" si="41"/>
        <v/>
      </c>
      <c r="Z148" s="40"/>
    </row>
    <row r="149" spans="3:26">
      <c r="C149" s="34"/>
      <c r="D149" s="167"/>
      <c r="E149" s="167"/>
      <c r="F149" s="167"/>
      <c r="G149" s="34"/>
      <c r="H149" s="39" t="str">
        <f t="shared" si="35"/>
        <v/>
      </c>
      <c r="I149" s="39" t="str">
        <f t="shared" si="36"/>
        <v/>
      </c>
      <c r="J149" s="39" t="str">
        <f t="shared" si="37"/>
        <v/>
      </c>
      <c r="K149" s="39" t="str">
        <f t="shared" si="33"/>
        <v/>
      </c>
      <c r="P149" s="40" t="str">
        <f t="shared" si="38"/>
        <v/>
      </c>
      <c r="Q149" s="40" t="str">
        <f t="shared" si="40"/>
        <v/>
      </c>
      <c r="R149" s="40"/>
      <c r="S149" s="40"/>
      <c r="X149" s="40" t="str">
        <f t="shared" si="39"/>
        <v/>
      </c>
      <c r="Y149" s="40" t="str">
        <f t="shared" si="41"/>
        <v/>
      </c>
      <c r="Z149" s="40"/>
    </row>
    <row r="150" spans="3:26">
      <c r="C150" s="34"/>
      <c r="D150" s="167"/>
      <c r="E150" s="167"/>
      <c r="F150" s="167"/>
      <c r="G150" s="34"/>
      <c r="H150" s="39" t="str">
        <f t="shared" si="35"/>
        <v/>
      </c>
      <c r="I150" s="39" t="str">
        <f t="shared" si="36"/>
        <v/>
      </c>
      <c r="J150" s="39" t="str">
        <f t="shared" si="37"/>
        <v/>
      </c>
      <c r="K150" s="39" t="str">
        <f t="shared" si="33"/>
        <v/>
      </c>
      <c r="P150" s="40" t="str">
        <f t="shared" si="38"/>
        <v/>
      </c>
      <c r="Q150" s="40" t="str">
        <f t="shared" si="40"/>
        <v/>
      </c>
      <c r="R150" s="40"/>
      <c r="S150" s="40"/>
      <c r="X150" s="40" t="str">
        <f t="shared" si="39"/>
        <v/>
      </c>
      <c r="Y150" s="40" t="str">
        <f t="shared" si="41"/>
        <v/>
      </c>
      <c r="Z150" s="40"/>
    </row>
    <row r="151" spans="3:26">
      <c r="C151" s="34"/>
      <c r="D151" s="167"/>
      <c r="E151" s="167"/>
      <c r="F151" s="167"/>
      <c r="G151" s="34"/>
      <c r="H151" s="39" t="str">
        <f t="shared" si="35"/>
        <v/>
      </c>
      <c r="I151" s="39" t="str">
        <f t="shared" si="36"/>
        <v/>
      </c>
      <c r="J151" s="39" t="str">
        <f t="shared" si="37"/>
        <v/>
      </c>
      <c r="K151" s="39" t="str">
        <f t="shared" si="33"/>
        <v/>
      </c>
      <c r="M151" s="162"/>
      <c r="P151" s="40" t="str">
        <f t="shared" si="38"/>
        <v/>
      </c>
      <c r="Q151" s="40" t="str">
        <f t="shared" si="40"/>
        <v/>
      </c>
      <c r="R151" s="40"/>
      <c r="S151" s="40"/>
      <c r="X151" s="40" t="str">
        <f t="shared" si="39"/>
        <v/>
      </c>
      <c r="Y151" s="40" t="str">
        <f t="shared" si="41"/>
        <v/>
      </c>
      <c r="Z151" s="40"/>
    </row>
    <row r="152" spans="3:26">
      <c r="C152" s="34"/>
      <c r="D152" s="167"/>
      <c r="E152" s="167"/>
      <c r="F152" s="167"/>
      <c r="G152" s="34"/>
      <c r="H152" s="39" t="str">
        <f t="shared" si="35"/>
        <v/>
      </c>
      <c r="I152" s="39" t="str">
        <f t="shared" si="36"/>
        <v/>
      </c>
      <c r="J152" s="39" t="str">
        <f t="shared" si="37"/>
        <v/>
      </c>
      <c r="K152" s="39" t="str">
        <f t="shared" si="33"/>
        <v/>
      </c>
      <c r="P152" s="40" t="str">
        <f t="shared" si="38"/>
        <v/>
      </c>
      <c r="Q152" s="40" t="str">
        <f t="shared" si="40"/>
        <v/>
      </c>
      <c r="R152" s="40"/>
      <c r="S152" s="40"/>
      <c r="X152" s="40" t="str">
        <f t="shared" si="39"/>
        <v/>
      </c>
      <c r="Y152" s="40" t="str">
        <f t="shared" si="41"/>
        <v/>
      </c>
      <c r="Z152" s="40"/>
    </row>
    <row r="153" spans="3:26">
      <c r="C153" s="34"/>
      <c r="D153" s="167"/>
      <c r="E153" s="167"/>
      <c r="F153" s="167"/>
      <c r="G153" s="34"/>
      <c r="H153" s="39" t="str">
        <f t="shared" si="35"/>
        <v/>
      </c>
      <c r="I153" s="39" t="str">
        <f t="shared" si="36"/>
        <v/>
      </c>
      <c r="J153" s="39" t="str">
        <f t="shared" si="37"/>
        <v/>
      </c>
      <c r="K153" s="39" t="str">
        <f t="shared" si="33"/>
        <v/>
      </c>
      <c r="P153" s="40" t="str">
        <f t="shared" si="38"/>
        <v/>
      </c>
      <c r="Q153" s="40" t="str">
        <f t="shared" si="40"/>
        <v/>
      </c>
      <c r="R153" s="40"/>
      <c r="S153" s="40"/>
      <c r="X153" s="40" t="str">
        <f t="shared" si="39"/>
        <v/>
      </c>
      <c r="Y153" s="40" t="str">
        <f t="shared" si="41"/>
        <v/>
      </c>
      <c r="Z153" s="40"/>
    </row>
    <row r="154" spans="3:26">
      <c r="C154" s="34"/>
      <c r="D154" s="167"/>
      <c r="E154" s="167"/>
      <c r="F154" s="167"/>
      <c r="G154" s="34"/>
      <c r="H154" s="39" t="str">
        <f t="shared" si="35"/>
        <v/>
      </c>
      <c r="I154" s="39" t="str">
        <f t="shared" si="36"/>
        <v/>
      </c>
      <c r="J154" s="39" t="str">
        <f t="shared" si="37"/>
        <v/>
      </c>
      <c r="K154" s="39" t="str">
        <f t="shared" si="33"/>
        <v/>
      </c>
      <c r="P154" s="40" t="str">
        <f t="shared" si="38"/>
        <v/>
      </c>
      <c r="Q154" s="40" t="str">
        <f t="shared" si="40"/>
        <v/>
      </c>
      <c r="R154" s="40"/>
      <c r="S154" s="40"/>
      <c r="X154" s="40" t="str">
        <f t="shared" si="39"/>
        <v/>
      </c>
      <c r="Y154" s="40" t="str">
        <f t="shared" si="41"/>
        <v/>
      </c>
      <c r="Z154" s="40"/>
    </row>
    <row r="155" spans="3:26">
      <c r="C155" s="34"/>
      <c r="D155" s="167"/>
      <c r="E155" s="167"/>
      <c r="F155" s="167"/>
      <c r="G155" s="34"/>
      <c r="H155" s="39" t="str">
        <f t="shared" si="35"/>
        <v/>
      </c>
      <c r="I155" s="39" t="str">
        <f t="shared" si="36"/>
        <v/>
      </c>
      <c r="J155" s="39" t="str">
        <f t="shared" si="37"/>
        <v/>
      </c>
      <c r="K155" s="39" t="str">
        <f t="shared" si="33"/>
        <v/>
      </c>
      <c r="P155" s="40" t="str">
        <f t="shared" si="38"/>
        <v/>
      </c>
      <c r="Q155" s="40" t="str">
        <f t="shared" si="40"/>
        <v/>
      </c>
      <c r="R155" s="40"/>
      <c r="S155" s="40"/>
      <c r="X155" s="40" t="str">
        <f t="shared" si="39"/>
        <v/>
      </c>
      <c r="Y155" s="40" t="str">
        <f t="shared" si="41"/>
        <v/>
      </c>
      <c r="Z155" s="40"/>
    </row>
    <row r="156" spans="3:26">
      <c r="C156" s="34"/>
      <c r="D156" s="167"/>
      <c r="E156" s="167"/>
      <c r="F156" s="167"/>
      <c r="G156" s="34"/>
      <c r="H156" s="39" t="str">
        <f t="shared" si="35"/>
        <v/>
      </c>
      <c r="I156" s="39" t="str">
        <f t="shared" si="36"/>
        <v/>
      </c>
      <c r="J156" s="39" t="str">
        <f t="shared" si="37"/>
        <v/>
      </c>
      <c r="K156" s="39" t="str">
        <f t="shared" si="33"/>
        <v/>
      </c>
      <c r="P156" s="40" t="str">
        <f t="shared" si="38"/>
        <v/>
      </c>
      <c r="Q156" s="40" t="str">
        <f t="shared" si="40"/>
        <v/>
      </c>
      <c r="R156" s="40"/>
      <c r="S156" s="40"/>
      <c r="X156" s="40" t="str">
        <f t="shared" si="39"/>
        <v/>
      </c>
      <c r="Y156" s="40" t="str">
        <f t="shared" si="41"/>
        <v/>
      </c>
      <c r="Z156" s="40"/>
    </row>
    <row r="157" spans="3:26">
      <c r="C157" s="34"/>
      <c r="D157" s="167"/>
      <c r="E157" s="167"/>
      <c r="F157" s="167"/>
      <c r="G157" s="34"/>
      <c r="H157" s="39" t="str">
        <f t="shared" si="35"/>
        <v/>
      </c>
      <c r="I157" s="39" t="str">
        <f t="shared" si="36"/>
        <v/>
      </c>
      <c r="J157" s="39" t="str">
        <f t="shared" si="37"/>
        <v/>
      </c>
      <c r="K157" s="39" t="str">
        <f t="shared" si="33"/>
        <v/>
      </c>
      <c r="P157" s="40" t="str">
        <f t="shared" si="38"/>
        <v/>
      </c>
      <c r="Q157" s="40" t="str">
        <f t="shared" si="40"/>
        <v/>
      </c>
      <c r="R157" s="40"/>
      <c r="S157" s="40"/>
      <c r="X157" s="40" t="str">
        <f t="shared" si="39"/>
        <v/>
      </c>
      <c r="Y157" s="40" t="str">
        <f t="shared" si="41"/>
        <v/>
      </c>
      <c r="Z157" s="40"/>
    </row>
    <row r="158" spans="3:26">
      <c r="C158" s="34"/>
      <c r="D158" s="167"/>
      <c r="E158" s="167"/>
      <c r="F158" s="167"/>
      <c r="G158" s="34"/>
      <c r="H158" s="39" t="str">
        <f t="shared" si="35"/>
        <v/>
      </c>
      <c r="I158" s="39" t="str">
        <f t="shared" si="36"/>
        <v/>
      </c>
      <c r="J158" s="39" t="str">
        <f t="shared" si="37"/>
        <v/>
      </c>
      <c r="K158" s="39" t="str">
        <f t="shared" si="33"/>
        <v/>
      </c>
      <c r="P158" s="40" t="str">
        <f t="shared" si="38"/>
        <v/>
      </c>
      <c r="Q158" s="40" t="str">
        <f t="shared" si="40"/>
        <v/>
      </c>
      <c r="R158" s="40"/>
      <c r="S158" s="40"/>
      <c r="X158" s="40" t="str">
        <f t="shared" si="39"/>
        <v/>
      </c>
      <c r="Y158" s="40" t="str">
        <f t="shared" si="41"/>
        <v/>
      </c>
      <c r="Z158" s="40"/>
    </row>
    <row r="159" spans="3:26">
      <c r="C159" s="34"/>
      <c r="D159" s="167"/>
      <c r="E159" s="167"/>
      <c r="F159" s="167"/>
      <c r="G159" s="34"/>
      <c r="H159" s="39" t="str">
        <f t="shared" si="35"/>
        <v/>
      </c>
      <c r="I159" s="39" t="str">
        <f t="shared" si="36"/>
        <v/>
      </c>
      <c r="J159" s="39" t="str">
        <f t="shared" si="37"/>
        <v/>
      </c>
      <c r="K159" s="39" t="str">
        <f t="shared" si="33"/>
        <v/>
      </c>
      <c r="P159" s="40" t="str">
        <f t="shared" si="38"/>
        <v/>
      </c>
      <c r="Q159" s="40" t="str">
        <f t="shared" si="40"/>
        <v/>
      </c>
      <c r="R159" s="40"/>
      <c r="S159" s="40"/>
      <c r="X159" s="40" t="str">
        <f t="shared" si="39"/>
        <v/>
      </c>
      <c r="Y159" s="40" t="str">
        <f t="shared" si="41"/>
        <v/>
      </c>
      <c r="Z159" s="40"/>
    </row>
    <row r="160" spans="3:26">
      <c r="C160" s="34"/>
      <c r="D160" s="167"/>
      <c r="E160" s="167"/>
      <c r="F160" s="167"/>
      <c r="G160" s="34"/>
      <c r="H160" s="39" t="str">
        <f t="shared" si="35"/>
        <v/>
      </c>
      <c r="I160" s="39" t="str">
        <f t="shared" si="36"/>
        <v/>
      </c>
      <c r="J160" s="39" t="str">
        <f t="shared" si="37"/>
        <v/>
      </c>
      <c r="K160" s="39" t="str">
        <f t="shared" si="33"/>
        <v/>
      </c>
      <c r="P160" s="40" t="str">
        <f t="shared" si="38"/>
        <v/>
      </c>
      <c r="Q160" s="40" t="str">
        <f t="shared" si="40"/>
        <v/>
      </c>
      <c r="R160" s="40"/>
      <c r="S160" s="40"/>
      <c r="X160" s="40" t="str">
        <f t="shared" si="39"/>
        <v/>
      </c>
      <c r="Y160" s="40" t="str">
        <f t="shared" si="41"/>
        <v/>
      </c>
      <c r="Z160" s="40"/>
    </row>
    <row r="161" spans="3:26">
      <c r="C161" s="34"/>
      <c r="D161" s="167"/>
      <c r="E161" s="167"/>
      <c r="F161" s="167"/>
      <c r="G161" s="34"/>
      <c r="H161" s="39" t="str">
        <f t="shared" si="35"/>
        <v/>
      </c>
      <c r="I161" s="39" t="str">
        <f t="shared" si="36"/>
        <v/>
      </c>
      <c r="J161" s="39" t="str">
        <f t="shared" si="37"/>
        <v/>
      </c>
      <c r="K161" s="39" t="str">
        <f t="shared" si="33"/>
        <v/>
      </c>
      <c r="P161" s="40" t="str">
        <f t="shared" si="38"/>
        <v/>
      </c>
      <c r="Q161" s="40" t="str">
        <f t="shared" si="40"/>
        <v/>
      </c>
      <c r="R161" s="40"/>
      <c r="S161" s="40"/>
      <c r="X161" s="40" t="str">
        <f t="shared" si="39"/>
        <v/>
      </c>
      <c r="Y161" s="40" t="str">
        <f t="shared" si="41"/>
        <v/>
      </c>
      <c r="Z161" s="40"/>
    </row>
    <row r="162" spans="3:26">
      <c r="C162" s="34"/>
      <c r="D162" s="167"/>
      <c r="E162" s="167"/>
      <c r="F162" s="167"/>
      <c r="G162" s="34"/>
      <c r="H162" s="39" t="str">
        <f t="shared" si="35"/>
        <v/>
      </c>
      <c r="I162" s="39" t="str">
        <f t="shared" si="36"/>
        <v/>
      </c>
      <c r="J162" s="39" t="str">
        <f t="shared" si="37"/>
        <v/>
      </c>
      <c r="K162" s="39" t="str">
        <f t="shared" si="33"/>
        <v/>
      </c>
      <c r="P162" s="40" t="str">
        <f t="shared" si="38"/>
        <v/>
      </c>
      <c r="Q162" s="40" t="str">
        <f t="shared" si="40"/>
        <v/>
      </c>
      <c r="R162" s="40"/>
      <c r="S162" s="40"/>
      <c r="X162" s="40" t="str">
        <f t="shared" si="39"/>
        <v/>
      </c>
      <c r="Y162" s="40" t="str">
        <f t="shared" si="41"/>
        <v/>
      </c>
      <c r="Z162" s="40"/>
    </row>
    <row r="163" spans="3:26">
      <c r="C163" s="34"/>
      <c r="D163" s="167"/>
      <c r="E163" s="167"/>
      <c r="F163" s="167"/>
      <c r="G163" s="34"/>
      <c r="H163" s="39" t="str">
        <f t="shared" si="35"/>
        <v/>
      </c>
      <c r="I163" s="39" t="str">
        <f t="shared" si="36"/>
        <v/>
      </c>
      <c r="J163" s="39" t="str">
        <f t="shared" si="37"/>
        <v/>
      </c>
      <c r="K163" s="39" t="str">
        <f t="shared" si="33"/>
        <v/>
      </c>
      <c r="P163" s="40" t="str">
        <f t="shared" si="38"/>
        <v/>
      </c>
      <c r="Q163" s="40" t="str">
        <f t="shared" si="40"/>
        <v/>
      </c>
      <c r="R163" s="40"/>
      <c r="S163" s="40"/>
      <c r="X163" s="40" t="str">
        <f t="shared" si="39"/>
        <v/>
      </c>
      <c r="Y163" s="40" t="str">
        <f t="shared" si="41"/>
        <v/>
      </c>
      <c r="Z163" s="40"/>
    </row>
    <row r="164" spans="3:26">
      <c r="C164" s="34"/>
      <c r="D164" s="167"/>
      <c r="E164" s="167"/>
      <c r="F164" s="167"/>
      <c r="G164" s="34"/>
      <c r="H164" s="39" t="str">
        <f t="shared" si="35"/>
        <v/>
      </c>
      <c r="I164" s="39" t="str">
        <f t="shared" si="36"/>
        <v/>
      </c>
      <c r="J164" s="39" t="str">
        <f t="shared" si="37"/>
        <v/>
      </c>
      <c r="K164" s="39" t="str">
        <f t="shared" si="33"/>
        <v/>
      </c>
      <c r="P164" s="40" t="str">
        <f t="shared" si="38"/>
        <v/>
      </c>
      <c r="Q164" s="40" t="str">
        <f t="shared" si="40"/>
        <v/>
      </c>
      <c r="R164" s="40"/>
      <c r="S164" s="40"/>
      <c r="X164" s="40" t="str">
        <f t="shared" si="39"/>
        <v/>
      </c>
      <c r="Y164" s="40" t="str">
        <f t="shared" si="41"/>
        <v/>
      </c>
      <c r="Z164" s="40"/>
    </row>
    <row r="165" spans="3:26">
      <c r="C165" s="34"/>
      <c r="D165" s="167"/>
      <c r="E165" s="167"/>
      <c r="F165" s="167"/>
      <c r="G165" s="34"/>
      <c r="H165" s="39" t="str">
        <f t="shared" si="35"/>
        <v/>
      </c>
      <c r="I165" s="39" t="str">
        <f t="shared" si="36"/>
        <v/>
      </c>
      <c r="J165" s="39" t="str">
        <f t="shared" si="37"/>
        <v/>
      </c>
      <c r="K165" s="39" t="str">
        <f t="shared" si="33"/>
        <v/>
      </c>
      <c r="P165" s="40" t="str">
        <f t="shared" si="38"/>
        <v/>
      </c>
      <c r="Q165" s="40" t="str">
        <f t="shared" si="40"/>
        <v/>
      </c>
      <c r="R165" s="40"/>
      <c r="S165" s="40"/>
      <c r="X165" s="40" t="str">
        <f t="shared" si="39"/>
        <v/>
      </c>
      <c r="Y165" s="40" t="str">
        <f t="shared" si="41"/>
        <v/>
      </c>
      <c r="Z165" s="40"/>
    </row>
    <row r="166" spans="3:26">
      <c r="C166" s="34"/>
      <c r="D166" s="167"/>
      <c r="E166" s="167"/>
      <c r="F166" s="167"/>
      <c r="G166" s="34"/>
      <c r="H166" s="39" t="str">
        <f t="shared" si="35"/>
        <v/>
      </c>
      <c r="I166" s="39" t="str">
        <f t="shared" si="36"/>
        <v/>
      </c>
      <c r="J166" s="39" t="str">
        <f t="shared" si="37"/>
        <v/>
      </c>
      <c r="K166" s="39" t="str">
        <f t="shared" si="33"/>
        <v/>
      </c>
      <c r="P166" s="40" t="str">
        <f t="shared" si="38"/>
        <v/>
      </c>
      <c r="Q166" s="40" t="str">
        <f t="shared" si="40"/>
        <v/>
      </c>
      <c r="R166" s="40"/>
      <c r="S166" s="40"/>
      <c r="X166" s="40" t="str">
        <f t="shared" si="39"/>
        <v/>
      </c>
      <c r="Y166" s="40" t="str">
        <f t="shared" si="41"/>
        <v/>
      </c>
      <c r="Z166" s="40"/>
    </row>
    <row r="167" spans="3:26">
      <c r="C167" s="34"/>
      <c r="D167" s="167"/>
      <c r="E167" s="167"/>
      <c r="F167" s="167"/>
      <c r="G167" s="34"/>
      <c r="H167" s="39" t="str">
        <f t="shared" ref="H167:H230" si="42">IF(G167 &gt; 0, ROUND(D167/G167,0), "")</f>
        <v/>
      </c>
      <c r="I167" s="39" t="str">
        <f t="shared" ref="I167:I230" si="43">IF(G167 &gt; 0, ROUND(F167/G167,0), "")</f>
        <v/>
      </c>
      <c r="J167" s="39" t="str">
        <f t="shared" ref="J167:J230" si="44">IF(E167="","",D167-E167)</f>
        <v/>
      </c>
      <c r="K167" s="39" t="str">
        <f t="shared" ref="K167:K230" si="45">IF(E167="","",IF(G167&gt;0,ROUND(J167/G167,0),""))</f>
        <v/>
      </c>
      <c r="P167" s="40" t="str">
        <f t="shared" ref="P167:P230" si="46">IF(O167&gt;0,ROUND(L167/O167,0),"")</f>
        <v/>
      </c>
      <c r="Q167" s="40" t="str">
        <f t="shared" ref="Q167:Q230" si="47">IF(O167&gt;0,ROUND(N167/O167,0),"")</f>
        <v/>
      </c>
      <c r="R167" s="40"/>
      <c r="S167" s="40"/>
      <c r="X167" s="40" t="str">
        <f t="shared" ref="X167:X230" si="48">IF(W167 &gt;0, ROUND(T167/W167,0),"")</f>
        <v/>
      </c>
      <c r="Y167" s="40" t="str">
        <f t="shared" ref="Y167:Y230" si="49">IF(W167 &gt;0, ROUND(V167/W167,0),"")</f>
        <v/>
      </c>
      <c r="Z167" s="40"/>
    </row>
    <row r="168" spans="3:26">
      <c r="C168" s="34"/>
      <c r="D168" s="167"/>
      <c r="E168" s="167"/>
      <c r="F168" s="167"/>
      <c r="G168" s="34"/>
      <c r="H168" s="39" t="str">
        <f t="shared" si="42"/>
        <v/>
      </c>
      <c r="I168" s="39" t="str">
        <f t="shared" si="43"/>
        <v/>
      </c>
      <c r="J168" s="39" t="str">
        <f t="shared" si="44"/>
        <v/>
      </c>
      <c r="K168" s="39" t="str">
        <f t="shared" si="45"/>
        <v/>
      </c>
      <c r="P168" s="40" t="str">
        <f t="shared" si="46"/>
        <v/>
      </c>
      <c r="Q168" s="40" t="str">
        <f t="shared" si="47"/>
        <v/>
      </c>
      <c r="R168" s="40"/>
      <c r="S168" s="40"/>
      <c r="X168" s="40" t="str">
        <f t="shared" si="48"/>
        <v/>
      </c>
      <c r="Y168" s="40" t="str">
        <f t="shared" si="49"/>
        <v/>
      </c>
      <c r="Z168" s="40"/>
    </row>
    <row r="169" spans="3:26">
      <c r="C169" s="34"/>
      <c r="D169" s="167"/>
      <c r="E169" s="167"/>
      <c r="F169" s="167"/>
      <c r="G169" s="34"/>
      <c r="H169" s="39" t="str">
        <f t="shared" si="42"/>
        <v/>
      </c>
      <c r="I169" s="39" t="str">
        <f t="shared" si="43"/>
        <v/>
      </c>
      <c r="J169" s="39" t="str">
        <f t="shared" si="44"/>
        <v/>
      </c>
      <c r="K169" s="39" t="str">
        <f t="shared" si="45"/>
        <v/>
      </c>
      <c r="P169" s="40" t="str">
        <f t="shared" si="46"/>
        <v/>
      </c>
      <c r="Q169" s="40" t="str">
        <f t="shared" si="47"/>
        <v/>
      </c>
      <c r="R169" s="40"/>
      <c r="S169" s="40"/>
      <c r="X169" s="40" t="str">
        <f t="shared" si="48"/>
        <v/>
      </c>
      <c r="Y169" s="40" t="str">
        <f t="shared" si="49"/>
        <v/>
      </c>
      <c r="Z169" s="40"/>
    </row>
    <row r="170" spans="3:26" hidden="1">
      <c r="C170" s="34"/>
      <c r="D170" s="167"/>
      <c r="E170" s="167"/>
      <c r="F170" s="167"/>
      <c r="G170" s="34"/>
      <c r="H170" s="39" t="str">
        <f t="shared" si="42"/>
        <v/>
      </c>
      <c r="I170" s="39" t="str">
        <f t="shared" si="43"/>
        <v/>
      </c>
      <c r="J170" s="39" t="str">
        <f t="shared" si="44"/>
        <v/>
      </c>
      <c r="K170" s="39" t="str">
        <f t="shared" si="45"/>
        <v/>
      </c>
      <c r="P170" s="40" t="str">
        <f t="shared" si="46"/>
        <v/>
      </c>
      <c r="Q170" s="40" t="str">
        <f t="shared" si="47"/>
        <v/>
      </c>
      <c r="R170" s="40"/>
      <c r="S170" s="40"/>
      <c r="X170" s="40" t="str">
        <f t="shared" si="48"/>
        <v/>
      </c>
      <c r="Y170" s="40" t="str">
        <f t="shared" si="49"/>
        <v/>
      </c>
      <c r="Z170" s="40"/>
    </row>
    <row r="171" spans="3:26" hidden="1">
      <c r="C171" s="34"/>
      <c r="D171" s="167"/>
      <c r="E171" s="167"/>
      <c r="F171" s="167"/>
      <c r="G171" s="34"/>
      <c r="H171" s="39" t="str">
        <f t="shared" si="42"/>
        <v/>
      </c>
      <c r="I171" s="39" t="str">
        <f t="shared" si="43"/>
        <v/>
      </c>
      <c r="J171" s="39" t="str">
        <f t="shared" si="44"/>
        <v/>
      </c>
      <c r="K171" s="39" t="str">
        <f t="shared" si="45"/>
        <v/>
      </c>
      <c r="P171" s="40" t="str">
        <f t="shared" si="46"/>
        <v/>
      </c>
      <c r="Q171" s="40" t="str">
        <f t="shared" si="47"/>
        <v/>
      </c>
      <c r="R171" s="40"/>
      <c r="S171" s="40"/>
      <c r="X171" s="40" t="str">
        <f t="shared" si="48"/>
        <v/>
      </c>
      <c r="Y171" s="40" t="str">
        <f t="shared" si="49"/>
        <v/>
      </c>
      <c r="Z171" s="40"/>
    </row>
    <row r="172" spans="3:26" hidden="1">
      <c r="C172" s="34"/>
      <c r="D172" s="167"/>
      <c r="E172" s="167"/>
      <c r="F172" s="167"/>
      <c r="G172" s="34"/>
      <c r="H172" s="39" t="str">
        <f t="shared" si="42"/>
        <v/>
      </c>
      <c r="I172" s="39" t="str">
        <f t="shared" si="43"/>
        <v/>
      </c>
      <c r="J172" s="39" t="str">
        <f t="shared" si="44"/>
        <v/>
      </c>
      <c r="K172" s="39" t="str">
        <f t="shared" si="45"/>
        <v/>
      </c>
      <c r="P172" s="40" t="str">
        <f t="shared" si="46"/>
        <v/>
      </c>
      <c r="Q172" s="40" t="str">
        <f t="shared" si="47"/>
        <v/>
      </c>
      <c r="R172" s="40"/>
      <c r="S172" s="40"/>
      <c r="X172" s="40" t="str">
        <f t="shared" si="48"/>
        <v/>
      </c>
      <c r="Y172" s="40" t="str">
        <f t="shared" si="49"/>
        <v/>
      </c>
      <c r="Z172" s="40"/>
    </row>
    <row r="173" spans="3:26" hidden="1">
      <c r="C173" s="34"/>
      <c r="D173" s="167"/>
      <c r="E173" s="167"/>
      <c r="F173" s="167"/>
      <c r="G173" s="34"/>
      <c r="H173" s="39" t="str">
        <f t="shared" si="42"/>
        <v/>
      </c>
      <c r="I173" s="39" t="str">
        <f t="shared" si="43"/>
        <v/>
      </c>
      <c r="J173" s="39" t="str">
        <f t="shared" si="44"/>
        <v/>
      </c>
      <c r="K173" s="39" t="str">
        <f t="shared" si="45"/>
        <v/>
      </c>
      <c r="P173" s="40" t="str">
        <f t="shared" si="46"/>
        <v/>
      </c>
      <c r="Q173" s="40" t="str">
        <f t="shared" si="47"/>
        <v/>
      </c>
      <c r="R173" s="40"/>
      <c r="S173" s="40"/>
      <c r="X173" s="40" t="str">
        <f t="shared" si="48"/>
        <v/>
      </c>
      <c r="Y173" s="40" t="str">
        <f t="shared" si="49"/>
        <v/>
      </c>
      <c r="Z173" s="40"/>
    </row>
    <row r="174" spans="3:26" hidden="1">
      <c r="C174" s="34"/>
      <c r="D174" s="167"/>
      <c r="E174" s="167"/>
      <c r="F174" s="167"/>
      <c r="G174" s="34"/>
      <c r="H174" s="39" t="str">
        <f t="shared" si="42"/>
        <v/>
      </c>
      <c r="I174" s="39" t="str">
        <f t="shared" si="43"/>
        <v/>
      </c>
      <c r="J174" s="39" t="str">
        <f t="shared" si="44"/>
        <v/>
      </c>
      <c r="K174" s="39" t="str">
        <f t="shared" si="45"/>
        <v/>
      </c>
      <c r="P174" s="40" t="str">
        <f t="shared" si="46"/>
        <v/>
      </c>
      <c r="Q174" s="40" t="str">
        <f t="shared" si="47"/>
        <v/>
      </c>
      <c r="R174" s="40"/>
      <c r="S174" s="40"/>
      <c r="X174" s="40" t="str">
        <f t="shared" si="48"/>
        <v/>
      </c>
      <c r="Y174" s="40" t="str">
        <f t="shared" si="49"/>
        <v/>
      </c>
      <c r="Z174" s="40"/>
    </row>
    <row r="175" spans="3:26" hidden="1">
      <c r="C175" s="34"/>
      <c r="D175" s="167"/>
      <c r="E175" s="167"/>
      <c r="F175" s="167"/>
      <c r="G175" s="34"/>
      <c r="H175" s="39" t="str">
        <f t="shared" si="42"/>
        <v/>
      </c>
      <c r="I175" s="39" t="str">
        <f t="shared" si="43"/>
        <v/>
      </c>
      <c r="J175" s="39" t="str">
        <f t="shared" si="44"/>
        <v/>
      </c>
      <c r="K175" s="39" t="str">
        <f t="shared" si="45"/>
        <v/>
      </c>
      <c r="P175" s="40" t="str">
        <f t="shared" si="46"/>
        <v/>
      </c>
      <c r="Q175" s="40" t="str">
        <f t="shared" si="47"/>
        <v/>
      </c>
      <c r="R175" s="40"/>
      <c r="S175" s="40"/>
      <c r="X175" s="40" t="str">
        <f t="shared" si="48"/>
        <v/>
      </c>
      <c r="Y175" s="40" t="str">
        <f t="shared" si="49"/>
        <v/>
      </c>
      <c r="Z175" s="40"/>
    </row>
    <row r="176" spans="3:26" hidden="1">
      <c r="C176" s="34"/>
      <c r="D176" s="167"/>
      <c r="E176" s="167"/>
      <c r="F176" s="167"/>
      <c r="G176" s="34"/>
      <c r="H176" s="39" t="str">
        <f t="shared" si="42"/>
        <v/>
      </c>
      <c r="I176" s="39" t="str">
        <f t="shared" si="43"/>
        <v/>
      </c>
      <c r="J176" s="39" t="str">
        <f t="shared" si="44"/>
        <v/>
      </c>
      <c r="K176" s="39" t="str">
        <f t="shared" si="45"/>
        <v/>
      </c>
      <c r="P176" s="40" t="str">
        <f t="shared" si="46"/>
        <v/>
      </c>
      <c r="Q176" s="40" t="str">
        <f t="shared" si="47"/>
        <v/>
      </c>
      <c r="R176" s="40"/>
      <c r="S176" s="40"/>
      <c r="X176" s="40" t="str">
        <f t="shared" si="48"/>
        <v/>
      </c>
      <c r="Y176" s="40" t="str">
        <f t="shared" si="49"/>
        <v/>
      </c>
      <c r="Z176" s="40"/>
    </row>
    <row r="177" spans="3:26" hidden="1">
      <c r="C177" s="34"/>
      <c r="D177" s="167"/>
      <c r="E177" s="167"/>
      <c r="F177" s="167"/>
      <c r="G177" s="34"/>
      <c r="H177" s="39" t="str">
        <f t="shared" si="42"/>
        <v/>
      </c>
      <c r="I177" s="39" t="str">
        <f t="shared" si="43"/>
        <v/>
      </c>
      <c r="J177" s="39" t="str">
        <f t="shared" si="44"/>
        <v/>
      </c>
      <c r="K177" s="39" t="str">
        <f t="shared" si="45"/>
        <v/>
      </c>
      <c r="P177" s="40" t="str">
        <f t="shared" si="46"/>
        <v/>
      </c>
      <c r="Q177" s="40" t="str">
        <f t="shared" si="47"/>
        <v/>
      </c>
      <c r="R177" s="40"/>
      <c r="S177" s="40"/>
      <c r="X177" s="40" t="str">
        <f t="shared" si="48"/>
        <v/>
      </c>
      <c r="Y177" s="40" t="str">
        <f t="shared" si="49"/>
        <v/>
      </c>
      <c r="Z177" s="40"/>
    </row>
    <row r="178" spans="3:26" hidden="1">
      <c r="C178" s="34"/>
      <c r="D178" s="167"/>
      <c r="E178" s="167"/>
      <c r="F178" s="167"/>
      <c r="G178" s="34"/>
      <c r="H178" s="39" t="str">
        <f t="shared" si="42"/>
        <v/>
      </c>
      <c r="I178" s="39" t="str">
        <f t="shared" si="43"/>
        <v/>
      </c>
      <c r="J178" s="39" t="str">
        <f t="shared" si="44"/>
        <v/>
      </c>
      <c r="K178" s="39" t="str">
        <f t="shared" si="45"/>
        <v/>
      </c>
      <c r="P178" s="40" t="str">
        <f t="shared" si="46"/>
        <v/>
      </c>
      <c r="Q178" s="40" t="str">
        <f t="shared" si="47"/>
        <v/>
      </c>
      <c r="R178" s="40"/>
      <c r="S178" s="40"/>
      <c r="X178" s="40" t="str">
        <f t="shared" si="48"/>
        <v/>
      </c>
      <c r="Y178" s="40" t="str">
        <f t="shared" si="49"/>
        <v/>
      </c>
      <c r="Z178" s="40"/>
    </row>
    <row r="179" spans="3:26" hidden="1">
      <c r="C179" s="34"/>
      <c r="D179" s="167"/>
      <c r="E179" s="167"/>
      <c r="F179" s="167"/>
      <c r="G179" s="34"/>
      <c r="H179" s="39" t="str">
        <f t="shared" si="42"/>
        <v/>
      </c>
      <c r="I179" s="39" t="str">
        <f t="shared" si="43"/>
        <v/>
      </c>
      <c r="J179" s="39" t="str">
        <f t="shared" si="44"/>
        <v/>
      </c>
      <c r="K179" s="39" t="str">
        <f t="shared" si="45"/>
        <v/>
      </c>
      <c r="P179" s="40" t="str">
        <f t="shared" si="46"/>
        <v/>
      </c>
      <c r="Q179" s="40" t="str">
        <f t="shared" si="47"/>
        <v/>
      </c>
      <c r="R179" s="40"/>
      <c r="S179" s="40"/>
      <c r="X179" s="40" t="str">
        <f t="shared" si="48"/>
        <v/>
      </c>
      <c r="Y179" s="40" t="str">
        <f t="shared" si="49"/>
        <v/>
      </c>
      <c r="Z179" s="40"/>
    </row>
    <row r="180" spans="3:26" hidden="1">
      <c r="C180" s="34"/>
      <c r="D180" s="167"/>
      <c r="E180" s="167"/>
      <c r="F180" s="167"/>
      <c r="G180" s="34"/>
      <c r="H180" s="39" t="str">
        <f t="shared" si="42"/>
        <v/>
      </c>
      <c r="I180" s="39" t="str">
        <f t="shared" si="43"/>
        <v/>
      </c>
      <c r="J180" s="39" t="str">
        <f t="shared" si="44"/>
        <v/>
      </c>
      <c r="K180" s="39" t="str">
        <f t="shared" si="45"/>
        <v/>
      </c>
      <c r="P180" s="40" t="str">
        <f t="shared" si="46"/>
        <v/>
      </c>
      <c r="Q180" s="40" t="str">
        <f t="shared" si="47"/>
        <v/>
      </c>
      <c r="R180" s="40"/>
      <c r="S180" s="40"/>
      <c r="X180" s="40" t="str">
        <f t="shared" si="48"/>
        <v/>
      </c>
      <c r="Y180" s="40" t="str">
        <f t="shared" si="49"/>
        <v/>
      </c>
      <c r="Z180" s="40"/>
    </row>
    <row r="181" spans="3:26" hidden="1">
      <c r="C181" s="34"/>
      <c r="D181" s="167"/>
      <c r="E181" s="167"/>
      <c r="F181" s="167"/>
      <c r="G181" s="34"/>
      <c r="H181" s="39" t="str">
        <f t="shared" si="42"/>
        <v/>
      </c>
      <c r="I181" s="39" t="str">
        <f t="shared" si="43"/>
        <v/>
      </c>
      <c r="J181" s="39" t="str">
        <f t="shared" si="44"/>
        <v/>
      </c>
      <c r="K181" s="39" t="str">
        <f t="shared" si="45"/>
        <v/>
      </c>
      <c r="P181" s="40" t="str">
        <f t="shared" si="46"/>
        <v/>
      </c>
      <c r="Q181" s="40" t="str">
        <f t="shared" si="47"/>
        <v/>
      </c>
      <c r="R181" s="40"/>
      <c r="S181" s="40"/>
      <c r="X181" s="40" t="str">
        <f t="shared" si="48"/>
        <v/>
      </c>
      <c r="Y181" s="40" t="str">
        <f t="shared" si="49"/>
        <v/>
      </c>
      <c r="Z181" s="40"/>
    </row>
    <row r="182" spans="3:26" hidden="1">
      <c r="C182" s="34"/>
      <c r="D182" s="167"/>
      <c r="E182" s="167"/>
      <c r="F182" s="167"/>
      <c r="G182" s="34"/>
      <c r="H182" s="39" t="str">
        <f t="shared" si="42"/>
        <v/>
      </c>
      <c r="I182" s="39" t="str">
        <f t="shared" si="43"/>
        <v/>
      </c>
      <c r="J182" s="39" t="str">
        <f t="shared" si="44"/>
        <v/>
      </c>
      <c r="K182" s="39" t="str">
        <f t="shared" si="45"/>
        <v/>
      </c>
      <c r="P182" s="40" t="str">
        <f t="shared" si="46"/>
        <v/>
      </c>
      <c r="Q182" s="40" t="str">
        <f t="shared" si="47"/>
        <v/>
      </c>
      <c r="R182" s="40"/>
      <c r="S182" s="40"/>
      <c r="X182" s="40" t="str">
        <f t="shared" si="48"/>
        <v/>
      </c>
      <c r="Y182" s="40" t="str">
        <f t="shared" si="49"/>
        <v/>
      </c>
      <c r="Z182" s="40"/>
    </row>
    <row r="183" spans="3:26" hidden="1">
      <c r="C183" s="34"/>
      <c r="D183" s="167"/>
      <c r="E183" s="167"/>
      <c r="F183" s="167"/>
      <c r="G183" s="34"/>
      <c r="H183" s="39" t="str">
        <f t="shared" si="42"/>
        <v/>
      </c>
      <c r="I183" s="39" t="str">
        <f t="shared" si="43"/>
        <v/>
      </c>
      <c r="J183" s="39" t="str">
        <f t="shared" si="44"/>
        <v/>
      </c>
      <c r="K183" s="39" t="str">
        <f t="shared" si="45"/>
        <v/>
      </c>
      <c r="P183" s="40" t="str">
        <f t="shared" si="46"/>
        <v/>
      </c>
      <c r="Q183" s="40" t="str">
        <f t="shared" si="47"/>
        <v/>
      </c>
      <c r="R183" s="40"/>
      <c r="S183" s="40"/>
      <c r="X183" s="40" t="str">
        <f t="shared" si="48"/>
        <v/>
      </c>
      <c r="Y183" s="40" t="str">
        <f t="shared" si="49"/>
        <v/>
      </c>
      <c r="Z183" s="40"/>
    </row>
    <row r="184" spans="3:26" hidden="1">
      <c r="C184" s="34"/>
      <c r="D184" s="167"/>
      <c r="E184" s="167"/>
      <c r="F184" s="167"/>
      <c r="G184" s="34"/>
      <c r="H184" s="39" t="str">
        <f t="shared" si="42"/>
        <v/>
      </c>
      <c r="I184" s="39" t="str">
        <f t="shared" si="43"/>
        <v/>
      </c>
      <c r="J184" s="39" t="str">
        <f t="shared" si="44"/>
        <v/>
      </c>
      <c r="K184" s="39" t="str">
        <f t="shared" si="45"/>
        <v/>
      </c>
      <c r="P184" s="40" t="str">
        <f t="shared" si="46"/>
        <v/>
      </c>
      <c r="Q184" s="40" t="str">
        <f t="shared" si="47"/>
        <v/>
      </c>
      <c r="R184" s="40"/>
      <c r="S184" s="40"/>
      <c r="X184" s="40" t="str">
        <f t="shared" si="48"/>
        <v/>
      </c>
      <c r="Y184" s="40" t="str">
        <f t="shared" si="49"/>
        <v/>
      </c>
      <c r="Z184" s="40"/>
    </row>
    <row r="185" spans="3:26" hidden="1">
      <c r="C185" s="34"/>
      <c r="D185" s="167"/>
      <c r="E185" s="167"/>
      <c r="F185" s="167"/>
      <c r="G185" s="34"/>
      <c r="H185" s="39" t="str">
        <f t="shared" si="42"/>
        <v/>
      </c>
      <c r="I185" s="39" t="str">
        <f t="shared" si="43"/>
        <v/>
      </c>
      <c r="J185" s="39" t="str">
        <f t="shared" si="44"/>
        <v/>
      </c>
      <c r="K185" s="39" t="str">
        <f t="shared" si="45"/>
        <v/>
      </c>
      <c r="P185" s="40" t="str">
        <f t="shared" si="46"/>
        <v/>
      </c>
      <c r="Q185" s="40" t="str">
        <f t="shared" si="47"/>
        <v/>
      </c>
      <c r="R185" s="40"/>
      <c r="S185" s="40"/>
      <c r="X185" s="40" t="str">
        <f t="shared" si="48"/>
        <v/>
      </c>
      <c r="Y185" s="40" t="str">
        <f t="shared" si="49"/>
        <v/>
      </c>
      <c r="Z185" s="40"/>
    </row>
    <row r="186" spans="3:26" hidden="1">
      <c r="C186" s="34"/>
      <c r="D186" s="167"/>
      <c r="E186" s="167"/>
      <c r="F186" s="167"/>
      <c r="G186" s="34"/>
      <c r="H186" s="39" t="str">
        <f t="shared" si="42"/>
        <v/>
      </c>
      <c r="I186" s="39" t="str">
        <f t="shared" si="43"/>
        <v/>
      </c>
      <c r="J186" s="39" t="str">
        <f t="shared" si="44"/>
        <v/>
      </c>
      <c r="K186" s="39" t="str">
        <f t="shared" si="45"/>
        <v/>
      </c>
      <c r="P186" s="40" t="str">
        <f t="shared" si="46"/>
        <v/>
      </c>
      <c r="Q186" s="40" t="str">
        <f t="shared" si="47"/>
        <v/>
      </c>
      <c r="R186" s="40"/>
      <c r="S186" s="40"/>
      <c r="X186" s="40" t="str">
        <f t="shared" si="48"/>
        <v/>
      </c>
      <c r="Y186" s="40" t="str">
        <f t="shared" si="49"/>
        <v/>
      </c>
      <c r="Z186" s="40"/>
    </row>
    <row r="187" spans="3:26" hidden="1">
      <c r="C187" s="34"/>
      <c r="D187" s="167"/>
      <c r="E187" s="167"/>
      <c r="F187" s="167"/>
      <c r="G187" s="34"/>
      <c r="H187" s="39" t="str">
        <f t="shared" si="42"/>
        <v/>
      </c>
      <c r="I187" s="39" t="str">
        <f t="shared" si="43"/>
        <v/>
      </c>
      <c r="J187" s="39" t="str">
        <f t="shared" si="44"/>
        <v/>
      </c>
      <c r="K187" s="39" t="str">
        <f t="shared" si="45"/>
        <v/>
      </c>
      <c r="P187" s="40" t="str">
        <f t="shared" si="46"/>
        <v/>
      </c>
      <c r="Q187" s="40" t="str">
        <f t="shared" si="47"/>
        <v/>
      </c>
      <c r="R187" s="40"/>
      <c r="S187" s="40"/>
      <c r="X187" s="40" t="str">
        <f t="shared" si="48"/>
        <v/>
      </c>
      <c r="Y187" s="40" t="str">
        <f t="shared" si="49"/>
        <v/>
      </c>
      <c r="Z187" s="40"/>
    </row>
    <row r="188" spans="3:26" hidden="1">
      <c r="C188" s="34"/>
      <c r="D188" s="167"/>
      <c r="E188" s="167"/>
      <c r="F188" s="167"/>
      <c r="G188" s="34"/>
      <c r="H188" s="39" t="str">
        <f t="shared" si="42"/>
        <v/>
      </c>
      <c r="I188" s="39" t="str">
        <f t="shared" si="43"/>
        <v/>
      </c>
      <c r="J188" s="39" t="str">
        <f t="shared" si="44"/>
        <v/>
      </c>
      <c r="K188" s="39" t="str">
        <f t="shared" si="45"/>
        <v/>
      </c>
      <c r="P188" s="40" t="str">
        <f t="shared" si="46"/>
        <v/>
      </c>
      <c r="Q188" s="40" t="str">
        <f t="shared" si="47"/>
        <v/>
      </c>
      <c r="R188" s="40"/>
      <c r="S188" s="40"/>
      <c r="X188" s="40" t="str">
        <f t="shared" si="48"/>
        <v/>
      </c>
      <c r="Y188" s="40" t="str">
        <f t="shared" si="49"/>
        <v/>
      </c>
      <c r="Z188" s="40"/>
    </row>
    <row r="189" spans="3:26" hidden="1">
      <c r="C189" s="34"/>
      <c r="D189" s="167"/>
      <c r="E189" s="167"/>
      <c r="F189" s="167"/>
      <c r="G189" s="34"/>
      <c r="H189" s="39" t="str">
        <f t="shared" si="42"/>
        <v/>
      </c>
      <c r="I189" s="39" t="str">
        <f t="shared" si="43"/>
        <v/>
      </c>
      <c r="J189" s="39" t="str">
        <f t="shared" si="44"/>
        <v/>
      </c>
      <c r="K189" s="39" t="str">
        <f t="shared" si="45"/>
        <v/>
      </c>
      <c r="P189" s="40" t="str">
        <f t="shared" si="46"/>
        <v/>
      </c>
      <c r="Q189" s="40" t="str">
        <f t="shared" si="47"/>
        <v/>
      </c>
      <c r="R189" s="40"/>
      <c r="S189" s="40"/>
      <c r="X189" s="40" t="str">
        <f t="shared" si="48"/>
        <v/>
      </c>
      <c r="Y189" s="40" t="str">
        <f t="shared" si="49"/>
        <v/>
      </c>
      <c r="Z189" s="40"/>
    </row>
    <row r="190" spans="3:26" hidden="1">
      <c r="C190" s="34"/>
      <c r="D190" s="167"/>
      <c r="E190" s="167"/>
      <c r="F190" s="167"/>
      <c r="G190" s="34"/>
      <c r="H190" s="39" t="str">
        <f t="shared" si="42"/>
        <v/>
      </c>
      <c r="I190" s="39" t="str">
        <f t="shared" si="43"/>
        <v/>
      </c>
      <c r="J190" s="39" t="str">
        <f t="shared" si="44"/>
        <v/>
      </c>
      <c r="K190" s="39" t="str">
        <f t="shared" si="45"/>
        <v/>
      </c>
      <c r="P190" s="40" t="str">
        <f t="shared" si="46"/>
        <v/>
      </c>
      <c r="Q190" s="40" t="str">
        <f t="shared" si="47"/>
        <v/>
      </c>
      <c r="R190" s="40"/>
      <c r="S190" s="40"/>
      <c r="X190" s="40" t="str">
        <f t="shared" si="48"/>
        <v/>
      </c>
      <c r="Y190" s="40" t="str">
        <f t="shared" si="49"/>
        <v/>
      </c>
      <c r="Z190" s="40"/>
    </row>
    <row r="191" spans="3:26" hidden="1">
      <c r="C191" s="34"/>
      <c r="D191" s="167"/>
      <c r="E191" s="167"/>
      <c r="F191" s="167"/>
      <c r="G191" s="34"/>
      <c r="H191" s="39" t="str">
        <f t="shared" si="42"/>
        <v/>
      </c>
      <c r="I191" s="39" t="str">
        <f t="shared" si="43"/>
        <v/>
      </c>
      <c r="J191" s="39" t="str">
        <f t="shared" si="44"/>
        <v/>
      </c>
      <c r="K191" s="39" t="str">
        <f t="shared" si="45"/>
        <v/>
      </c>
      <c r="P191" s="40" t="str">
        <f t="shared" si="46"/>
        <v/>
      </c>
      <c r="Q191" s="40" t="str">
        <f t="shared" si="47"/>
        <v/>
      </c>
      <c r="R191" s="40"/>
      <c r="S191" s="40"/>
      <c r="X191" s="40" t="str">
        <f t="shared" si="48"/>
        <v/>
      </c>
      <c r="Y191" s="40" t="str">
        <f t="shared" si="49"/>
        <v/>
      </c>
      <c r="Z191" s="40"/>
    </row>
    <row r="192" spans="3:26" hidden="1">
      <c r="C192" s="34"/>
      <c r="D192" s="167"/>
      <c r="E192" s="167"/>
      <c r="F192" s="167"/>
      <c r="G192" s="34"/>
      <c r="H192" s="39" t="str">
        <f t="shared" si="42"/>
        <v/>
      </c>
      <c r="I192" s="39" t="str">
        <f t="shared" si="43"/>
        <v/>
      </c>
      <c r="J192" s="39" t="str">
        <f t="shared" si="44"/>
        <v/>
      </c>
      <c r="K192" s="39" t="str">
        <f t="shared" si="45"/>
        <v/>
      </c>
      <c r="P192" s="40" t="str">
        <f t="shared" si="46"/>
        <v/>
      </c>
      <c r="Q192" s="40" t="str">
        <f t="shared" si="47"/>
        <v/>
      </c>
      <c r="R192" s="40"/>
      <c r="S192" s="40"/>
      <c r="X192" s="40" t="str">
        <f t="shared" si="48"/>
        <v/>
      </c>
      <c r="Y192" s="40" t="str">
        <f t="shared" si="49"/>
        <v/>
      </c>
      <c r="Z192" s="40"/>
    </row>
    <row r="193" spans="3:26" hidden="1">
      <c r="C193" s="34"/>
      <c r="D193" s="167"/>
      <c r="E193" s="167"/>
      <c r="F193" s="167"/>
      <c r="G193" s="34"/>
      <c r="H193" s="39" t="str">
        <f t="shared" si="42"/>
        <v/>
      </c>
      <c r="I193" s="39" t="str">
        <f t="shared" si="43"/>
        <v/>
      </c>
      <c r="J193" s="39" t="str">
        <f t="shared" si="44"/>
        <v/>
      </c>
      <c r="K193" s="39" t="str">
        <f t="shared" si="45"/>
        <v/>
      </c>
      <c r="P193" s="40" t="str">
        <f t="shared" si="46"/>
        <v/>
      </c>
      <c r="Q193" s="40" t="str">
        <f t="shared" si="47"/>
        <v/>
      </c>
      <c r="R193" s="40"/>
      <c r="S193" s="40"/>
      <c r="X193" s="40" t="str">
        <f t="shared" si="48"/>
        <v/>
      </c>
      <c r="Y193" s="40" t="str">
        <f t="shared" si="49"/>
        <v/>
      </c>
      <c r="Z193" s="40"/>
    </row>
    <row r="194" spans="3:26" hidden="1">
      <c r="C194" s="34"/>
      <c r="D194" s="167"/>
      <c r="E194" s="167"/>
      <c r="F194" s="167"/>
      <c r="G194" s="34"/>
      <c r="H194" s="39" t="str">
        <f t="shared" si="42"/>
        <v/>
      </c>
      <c r="I194" s="39" t="str">
        <f t="shared" si="43"/>
        <v/>
      </c>
      <c r="J194" s="39" t="str">
        <f t="shared" si="44"/>
        <v/>
      </c>
      <c r="K194" s="39" t="str">
        <f t="shared" si="45"/>
        <v/>
      </c>
      <c r="P194" s="40" t="str">
        <f t="shared" si="46"/>
        <v/>
      </c>
      <c r="Q194" s="40" t="str">
        <f t="shared" si="47"/>
        <v/>
      </c>
      <c r="R194" s="40"/>
      <c r="S194" s="40"/>
      <c r="X194" s="40" t="str">
        <f t="shared" si="48"/>
        <v/>
      </c>
      <c r="Y194" s="40" t="str">
        <f t="shared" si="49"/>
        <v/>
      </c>
      <c r="Z194" s="40"/>
    </row>
    <row r="195" spans="3:26" hidden="1">
      <c r="C195" s="34"/>
      <c r="D195" s="167"/>
      <c r="E195" s="167"/>
      <c r="F195" s="167"/>
      <c r="G195" s="34"/>
      <c r="H195" s="39" t="str">
        <f t="shared" si="42"/>
        <v/>
      </c>
      <c r="I195" s="39" t="str">
        <f t="shared" si="43"/>
        <v/>
      </c>
      <c r="J195" s="39" t="str">
        <f t="shared" si="44"/>
        <v/>
      </c>
      <c r="K195" s="39" t="str">
        <f t="shared" si="45"/>
        <v/>
      </c>
      <c r="P195" s="40" t="str">
        <f t="shared" si="46"/>
        <v/>
      </c>
      <c r="Q195" s="40" t="str">
        <f t="shared" si="47"/>
        <v/>
      </c>
      <c r="R195" s="40"/>
      <c r="S195" s="40"/>
      <c r="X195" s="40" t="str">
        <f t="shared" si="48"/>
        <v/>
      </c>
      <c r="Y195" s="40" t="str">
        <f t="shared" si="49"/>
        <v/>
      </c>
      <c r="Z195" s="40"/>
    </row>
    <row r="196" spans="3:26" hidden="1">
      <c r="C196" s="34"/>
      <c r="D196" s="167"/>
      <c r="E196" s="167"/>
      <c r="F196" s="167"/>
      <c r="G196" s="34"/>
      <c r="H196" s="39" t="str">
        <f t="shared" si="42"/>
        <v/>
      </c>
      <c r="I196" s="39" t="str">
        <f t="shared" si="43"/>
        <v/>
      </c>
      <c r="J196" s="39" t="str">
        <f t="shared" si="44"/>
        <v/>
      </c>
      <c r="K196" s="39" t="str">
        <f t="shared" si="45"/>
        <v/>
      </c>
      <c r="P196" s="40" t="str">
        <f t="shared" si="46"/>
        <v/>
      </c>
      <c r="Q196" s="40" t="str">
        <f t="shared" si="47"/>
        <v/>
      </c>
      <c r="R196" s="40"/>
      <c r="S196" s="40"/>
      <c r="X196" s="40" t="str">
        <f t="shared" si="48"/>
        <v/>
      </c>
      <c r="Y196" s="40" t="str">
        <f t="shared" si="49"/>
        <v/>
      </c>
      <c r="Z196" s="40"/>
    </row>
    <row r="197" spans="3:26" hidden="1">
      <c r="C197" s="34"/>
      <c r="D197" s="167"/>
      <c r="E197" s="167"/>
      <c r="F197" s="167"/>
      <c r="G197" s="34"/>
      <c r="H197" s="39" t="str">
        <f t="shared" si="42"/>
        <v/>
      </c>
      <c r="I197" s="39" t="str">
        <f t="shared" si="43"/>
        <v/>
      </c>
      <c r="J197" s="39" t="str">
        <f t="shared" si="44"/>
        <v/>
      </c>
      <c r="K197" s="39" t="str">
        <f t="shared" si="45"/>
        <v/>
      </c>
      <c r="P197" s="40" t="str">
        <f t="shared" si="46"/>
        <v/>
      </c>
      <c r="Q197" s="40" t="str">
        <f t="shared" si="47"/>
        <v/>
      </c>
      <c r="R197" s="40"/>
      <c r="S197" s="40"/>
      <c r="X197" s="40" t="str">
        <f t="shared" si="48"/>
        <v/>
      </c>
      <c r="Y197" s="40" t="str">
        <f t="shared" si="49"/>
        <v/>
      </c>
      <c r="Z197" s="40"/>
    </row>
    <row r="198" spans="3:26" hidden="1">
      <c r="C198" s="34"/>
      <c r="D198" s="167"/>
      <c r="E198" s="167"/>
      <c r="F198" s="167"/>
      <c r="G198" s="34"/>
      <c r="H198" s="39" t="str">
        <f t="shared" si="42"/>
        <v/>
      </c>
      <c r="I198" s="39" t="str">
        <f t="shared" si="43"/>
        <v/>
      </c>
      <c r="J198" s="39" t="str">
        <f t="shared" si="44"/>
        <v/>
      </c>
      <c r="K198" s="39" t="str">
        <f t="shared" si="45"/>
        <v/>
      </c>
      <c r="P198" s="40" t="str">
        <f t="shared" si="46"/>
        <v/>
      </c>
      <c r="Q198" s="40" t="str">
        <f t="shared" si="47"/>
        <v/>
      </c>
      <c r="R198" s="40"/>
      <c r="S198" s="40"/>
      <c r="X198" s="40" t="str">
        <f t="shared" si="48"/>
        <v/>
      </c>
      <c r="Y198" s="40" t="str">
        <f t="shared" si="49"/>
        <v/>
      </c>
      <c r="Z198" s="40"/>
    </row>
    <row r="199" spans="3:26" hidden="1">
      <c r="C199" s="34"/>
      <c r="D199" s="167"/>
      <c r="E199" s="167"/>
      <c r="F199" s="167"/>
      <c r="G199" s="34"/>
      <c r="H199" s="39" t="str">
        <f t="shared" si="42"/>
        <v/>
      </c>
      <c r="I199" s="39" t="str">
        <f t="shared" si="43"/>
        <v/>
      </c>
      <c r="J199" s="39" t="str">
        <f t="shared" si="44"/>
        <v/>
      </c>
      <c r="K199" s="39" t="str">
        <f t="shared" si="45"/>
        <v/>
      </c>
      <c r="P199" s="40" t="str">
        <f t="shared" si="46"/>
        <v/>
      </c>
      <c r="Q199" s="40" t="str">
        <f t="shared" si="47"/>
        <v/>
      </c>
      <c r="R199" s="40"/>
      <c r="S199" s="40"/>
      <c r="X199" s="40" t="str">
        <f t="shared" si="48"/>
        <v/>
      </c>
      <c r="Y199" s="40" t="str">
        <f t="shared" si="49"/>
        <v/>
      </c>
      <c r="Z199" s="40"/>
    </row>
    <row r="200" spans="3:26" hidden="1">
      <c r="C200" s="34"/>
      <c r="D200" s="167"/>
      <c r="E200" s="167"/>
      <c r="F200" s="167"/>
      <c r="G200" s="34"/>
      <c r="H200" s="39" t="str">
        <f t="shared" si="42"/>
        <v/>
      </c>
      <c r="I200" s="39" t="str">
        <f t="shared" si="43"/>
        <v/>
      </c>
      <c r="J200" s="39" t="str">
        <f t="shared" si="44"/>
        <v/>
      </c>
      <c r="K200" s="39" t="str">
        <f t="shared" si="45"/>
        <v/>
      </c>
      <c r="P200" s="40" t="str">
        <f t="shared" si="46"/>
        <v/>
      </c>
      <c r="Q200" s="40" t="str">
        <f t="shared" si="47"/>
        <v/>
      </c>
      <c r="R200" s="40"/>
      <c r="S200" s="40"/>
      <c r="X200" s="40" t="str">
        <f t="shared" si="48"/>
        <v/>
      </c>
      <c r="Y200" s="40" t="str">
        <f t="shared" si="49"/>
        <v/>
      </c>
      <c r="Z200" s="40"/>
    </row>
    <row r="201" spans="3:26" hidden="1">
      <c r="C201" s="34"/>
      <c r="D201" s="167"/>
      <c r="E201" s="167"/>
      <c r="F201" s="167"/>
      <c r="G201" s="34"/>
      <c r="H201" s="39" t="str">
        <f t="shared" si="42"/>
        <v/>
      </c>
      <c r="I201" s="39" t="str">
        <f t="shared" si="43"/>
        <v/>
      </c>
      <c r="J201" s="39" t="str">
        <f t="shared" si="44"/>
        <v/>
      </c>
      <c r="K201" s="39" t="str">
        <f t="shared" si="45"/>
        <v/>
      </c>
      <c r="P201" s="40" t="str">
        <f t="shared" si="46"/>
        <v/>
      </c>
      <c r="Q201" s="40" t="str">
        <f t="shared" si="47"/>
        <v/>
      </c>
      <c r="R201" s="40"/>
      <c r="S201" s="40"/>
      <c r="X201" s="40" t="str">
        <f t="shared" si="48"/>
        <v/>
      </c>
      <c r="Y201" s="40" t="str">
        <f t="shared" si="49"/>
        <v/>
      </c>
      <c r="Z201" s="40"/>
    </row>
    <row r="202" spans="3:26" hidden="1">
      <c r="C202" s="34"/>
      <c r="D202" s="167"/>
      <c r="E202" s="167"/>
      <c r="F202" s="167"/>
      <c r="G202" s="34"/>
      <c r="H202" s="39" t="str">
        <f t="shared" si="42"/>
        <v/>
      </c>
      <c r="I202" s="39" t="str">
        <f t="shared" si="43"/>
        <v/>
      </c>
      <c r="J202" s="39" t="str">
        <f t="shared" si="44"/>
        <v/>
      </c>
      <c r="K202" s="39" t="str">
        <f t="shared" si="45"/>
        <v/>
      </c>
      <c r="P202" s="40" t="str">
        <f t="shared" si="46"/>
        <v/>
      </c>
      <c r="Q202" s="40" t="str">
        <f t="shared" si="47"/>
        <v/>
      </c>
      <c r="R202" s="40"/>
      <c r="S202" s="40"/>
      <c r="X202" s="40" t="str">
        <f t="shared" si="48"/>
        <v/>
      </c>
      <c r="Y202" s="40" t="str">
        <f t="shared" si="49"/>
        <v/>
      </c>
      <c r="Z202" s="40"/>
    </row>
    <row r="203" spans="3:26" hidden="1">
      <c r="C203" s="34"/>
      <c r="D203" s="167"/>
      <c r="E203" s="167"/>
      <c r="F203" s="167"/>
      <c r="G203" s="34"/>
      <c r="H203" s="39" t="str">
        <f t="shared" si="42"/>
        <v/>
      </c>
      <c r="I203" s="39" t="str">
        <f t="shared" si="43"/>
        <v/>
      </c>
      <c r="J203" s="39" t="str">
        <f t="shared" si="44"/>
        <v/>
      </c>
      <c r="K203" s="39" t="str">
        <f t="shared" si="45"/>
        <v/>
      </c>
      <c r="P203" s="40" t="str">
        <f t="shared" si="46"/>
        <v/>
      </c>
      <c r="Q203" s="40" t="str">
        <f t="shared" si="47"/>
        <v/>
      </c>
      <c r="R203" s="40"/>
      <c r="S203" s="40"/>
      <c r="X203" s="40" t="str">
        <f t="shared" si="48"/>
        <v/>
      </c>
      <c r="Y203" s="40" t="str">
        <f t="shared" si="49"/>
        <v/>
      </c>
      <c r="Z203" s="40"/>
    </row>
    <row r="204" spans="3:26" hidden="1">
      <c r="C204" s="34"/>
      <c r="D204" s="167"/>
      <c r="E204" s="167"/>
      <c r="F204" s="167"/>
      <c r="G204" s="34"/>
      <c r="H204" s="39" t="str">
        <f t="shared" si="42"/>
        <v/>
      </c>
      <c r="I204" s="39" t="str">
        <f t="shared" si="43"/>
        <v/>
      </c>
      <c r="J204" s="39" t="str">
        <f t="shared" si="44"/>
        <v/>
      </c>
      <c r="K204" s="39" t="str">
        <f t="shared" si="45"/>
        <v/>
      </c>
      <c r="P204" s="40" t="str">
        <f t="shared" si="46"/>
        <v/>
      </c>
      <c r="Q204" s="40" t="str">
        <f t="shared" si="47"/>
        <v/>
      </c>
      <c r="R204" s="40"/>
      <c r="S204" s="40"/>
      <c r="X204" s="40" t="str">
        <f t="shared" si="48"/>
        <v/>
      </c>
      <c r="Y204" s="40" t="str">
        <f t="shared" si="49"/>
        <v/>
      </c>
      <c r="Z204" s="40"/>
    </row>
    <row r="205" spans="3:26" hidden="1">
      <c r="C205" s="34"/>
      <c r="D205" s="167"/>
      <c r="E205" s="167"/>
      <c r="F205" s="167"/>
      <c r="G205" s="34"/>
      <c r="H205" s="39" t="str">
        <f t="shared" si="42"/>
        <v/>
      </c>
      <c r="I205" s="39" t="str">
        <f t="shared" si="43"/>
        <v/>
      </c>
      <c r="J205" s="39" t="str">
        <f t="shared" si="44"/>
        <v/>
      </c>
      <c r="K205" s="39" t="str">
        <f t="shared" si="45"/>
        <v/>
      </c>
      <c r="P205" s="40" t="str">
        <f t="shared" si="46"/>
        <v/>
      </c>
      <c r="Q205" s="40" t="str">
        <f t="shared" si="47"/>
        <v/>
      </c>
      <c r="R205" s="40"/>
      <c r="S205" s="40"/>
      <c r="X205" s="40" t="str">
        <f t="shared" si="48"/>
        <v/>
      </c>
      <c r="Y205" s="40" t="str">
        <f t="shared" si="49"/>
        <v/>
      </c>
      <c r="Z205" s="40"/>
    </row>
    <row r="206" spans="3:26" hidden="1">
      <c r="C206" s="34"/>
      <c r="D206" s="167"/>
      <c r="E206" s="167"/>
      <c r="F206" s="167"/>
      <c r="G206" s="34"/>
      <c r="H206" s="39" t="str">
        <f t="shared" si="42"/>
        <v/>
      </c>
      <c r="I206" s="39" t="str">
        <f t="shared" si="43"/>
        <v/>
      </c>
      <c r="J206" s="39" t="str">
        <f t="shared" si="44"/>
        <v/>
      </c>
      <c r="K206" s="39" t="str">
        <f t="shared" si="45"/>
        <v/>
      </c>
      <c r="P206" s="40" t="str">
        <f t="shared" si="46"/>
        <v/>
      </c>
      <c r="Q206" s="40" t="str">
        <f t="shared" si="47"/>
        <v/>
      </c>
      <c r="R206" s="40"/>
      <c r="S206" s="40"/>
      <c r="X206" s="40" t="str">
        <f t="shared" si="48"/>
        <v/>
      </c>
      <c r="Y206" s="40" t="str">
        <f t="shared" si="49"/>
        <v/>
      </c>
      <c r="Z206" s="40"/>
    </row>
    <row r="207" spans="3:26" hidden="1">
      <c r="C207" s="34"/>
      <c r="D207" s="167"/>
      <c r="E207" s="167"/>
      <c r="F207" s="167"/>
      <c r="G207" s="34"/>
      <c r="H207" s="39" t="str">
        <f t="shared" si="42"/>
        <v/>
      </c>
      <c r="I207" s="39" t="str">
        <f t="shared" si="43"/>
        <v/>
      </c>
      <c r="J207" s="39" t="str">
        <f t="shared" si="44"/>
        <v/>
      </c>
      <c r="K207" s="39" t="str">
        <f t="shared" si="45"/>
        <v/>
      </c>
      <c r="P207" s="40" t="str">
        <f t="shared" si="46"/>
        <v/>
      </c>
      <c r="Q207" s="40" t="str">
        <f t="shared" si="47"/>
        <v/>
      </c>
      <c r="R207" s="40"/>
      <c r="S207" s="40"/>
      <c r="X207" s="40" t="str">
        <f t="shared" si="48"/>
        <v/>
      </c>
      <c r="Y207" s="40" t="str">
        <f t="shared" si="49"/>
        <v/>
      </c>
      <c r="Z207" s="40"/>
    </row>
    <row r="208" spans="3:26" hidden="1">
      <c r="C208" s="34"/>
      <c r="D208" s="167"/>
      <c r="E208" s="167"/>
      <c r="F208" s="167"/>
      <c r="G208" s="34"/>
      <c r="H208" s="39" t="str">
        <f t="shared" si="42"/>
        <v/>
      </c>
      <c r="I208" s="39" t="str">
        <f t="shared" si="43"/>
        <v/>
      </c>
      <c r="J208" s="39" t="str">
        <f t="shared" si="44"/>
        <v/>
      </c>
      <c r="K208" s="39" t="str">
        <f t="shared" si="45"/>
        <v/>
      </c>
      <c r="P208" s="40" t="str">
        <f t="shared" si="46"/>
        <v/>
      </c>
      <c r="Q208" s="40" t="str">
        <f t="shared" si="47"/>
        <v/>
      </c>
      <c r="R208" s="40"/>
      <c r="S208" s="40"/>
      <c r="X208" s="40" t="str">
        <f t="shared" si="48"/>
        <v/>
      </c>
      <c r="Y208" s="40" t="str">
        <f t="shared" si="49"/>
        <v/>
      </c>
      <c r="Z208" s="40"/>
    </row>
    <row r="209" spans="3:26" hidden="1">
      <c r="C209" s="34"/>
      <c r="D209" s="167"/>
      <c r="E209" s="167"/>
      <c r="F209" s="167"/>
      <c r="G209" s="34"/>
      <c r="H209" s="39" t="str">
        <f t="shared" si="42"/>
        <v/>
      </c>
      <c r="I209" s="39" t="str">
        <f t="shared" si="43"/>
        <v/>
      </c>
      <c r="J209" s="39" t="str">
        <f t="shared" si="44"/>
        <v/>
      </c>
      <c r="K209" s="39" t="str">
        <f t="shared" si="45"/>
        <v/>
      </c>
      <c r="P209" s="40" t="str">
        <f t="shared" si="46"/>
        <v/>
      </c>
      <c r="Q209" s="40" t="str">
        <f t="shared" si="47"/>
        <v/>
      </c>
      <c r="R209" s="40"/>
      <c r="S209" s="40"/>
      <c r="X209" s="40" t="str">
        <f t="shared" si="48"/>
        <v/>
      </c>
      <c r="Y209" s="40" t="str">
        <f t="shared" si="49"/>
        <v/>
      </c>
      <c r="Z209" s="40"/>
    </row>
    <row r="210" spans="3:26" hidden="1">
      <c r="C210" s="34"/>
      <c r="D210" s="167"/>
      <c r="E210" s="167"/>
      <c r="F210" s="167"/>
      <c r="G210" s="34"/>
      <c r="H210" s="39" t="str">
        <f t="shared" si="42"/>
        <v/>
      </c>
      <c r="I210" s="39" t="str">
        <f t="shared" si="43"/>
        <v/>
      </c>
      <c r="J210" s="39" t="str">
        <f t="shared" si="44"/>
        <v/>
      </c>
      <c r="K210" s="39" t="str">
        <f t="shared" si="45"/>
        <v/>
      </c>
      <c r="P210" s="40" t="str">
        <f t="shared" si="46"/>
        <v/>
      </c>
      <c r="Q210" s="40" t="str">
        <f t="shared" si="47"/>
        <v/>
      </c>
      <c r="R210" s="40"/>
      <c r="S210" s="40"/>
      <c r="X210" s="40" t="str">
        <f t="shared" si="48"/>
        <v/>
      </c>
      <c r="Y210" s="40" t="str">
        <f t="shared" si="49"/>
        <v/>
      </c>
      <c r="Z210" s="40"/>
    </row>
    <row r="211" spans="3:26" hidden="1">
      <c r="C211" s="34"/>
      <c r="D211" s="167"/>
      <c r="E211" s="167"/>
      <c r="F211" s="167"/>
      <c r="G211" s="34"/>
      <c r="H211" s="39" t="str">
        <f t="shared" si="42"/>
        <v/>
      </c>
      <c r="I211" s="39" t="str">
        <f t="shared" si="43"/>
        <v/>
      </c>
      <c r="J211" s="39" t="str">
        <f t="shared" si="44"/>
        <v/>
      </c>
      <c r="K211" s="39" t="str">
        <f t="shared" si="45"/>
        <v/>
      </c>
      <c r="P211" s="40" t="str">
        <f t="shared" si="46"/>
        <v/>
      </c>
      <c r="Q211" s="40" t="str">
        <f t="shared" si="47"/>
        <v/>
      </c>
      <c r="R211" s="40"/>
      <c r="S211" s="40"/>
      <c r="X211" s="40" t="str">
        <f t="shared" si="48"/>
        <v/>
      </c>
      <c r="Y211" s="40" t="str">
        <f t="shared" si="49"/>
        <v/>
      </c>
      <c r="Z211" s="40"/>
    </row>
    <row r="212" spans="3:26" hidden="1">
      <c r="C212" s="34"/>
      <c r="D212" s="167"/>
      <c r="E212" s="167"/>
      <c r="F212" s="167"/>
      <c r="G212" s="34"/>
      <c r="H212" s="39" t="str">
        <f t="shared" si="42"/>
        <v/>
      </c>
      <c r="I212" s="39" t="str">
        <f t="shared" si="43"/>
        <v/>
      </c>
      <c r="J212" s="39" t="str">
        <f t="shared" si="44"/>
        <v/>
      </c>
      <c r="K212" s="39" t="str">
        <f t="shared" si="45"/>
        <v/>
      </c>
      <c r="P212" s="40" t="str">
        <f t="shared" si="46"/>
        <v/>
      </c>
      <c r="Q212" s="40" t="str">
        <f t="shared" si="47"/>
        <v/>
      </c>
      <c r="R212" s="40"/>
      <c r="S212" s="40"/>
      <c r="X212" s="40" t="str">
        <f t="shared" si="48"/>
        <v/>
      </c>
      <c r="Y212" s="40" t="str">
        <f t="shared" si="49"/>
        <v/>
      </c>
      <c r="Z212" s="40"/>
    </row>
    <row r="213" spans="3:26" hidden="1">
      <c r="C213" s="34"/>
      <c r="D213" s="167"/>
      <c r="E213" s="167"/>
      <c r="F213" s="167"/>
      <c r="G213" s="34"/>
      <c r="H213" s="39" t="str">
        <f t="shared" si="42"/>
        <v/>
      </c>
      <c r="I213" s="39" t="str">
        <f t="shared" si="43"/>
        <v/>
      </c>
      <c r="J213" s="39" t="str">
        <f t="shared" si="44"/>
        <v/>
      </c>
      <c r="K213" s="39" t="str">
        <f t="shared" si="45"/>
        <v/>
      </c>
      <c r="P213" s="40" t="str">
        <f t="shared" si="46"/>
        <v/>
      </c>
      <c r="Q213" s="40" t="str">
        <f t="shared" si="47"/>
        <v/>
      </c>
      <c r="R213" s="40"/>
      <c r="S213" s="40"/>
      <c r="X213" s="40" t="str">
        <f t="shared" si="48"/>
        <v/>
      </c>
      <c r="Y213" s="40" t="str">
        <f t="shared" si="49"/>
        <v/>
      </c>
      <c r="Z213" s="40"/>
    </row>
    <row r="214" spans="3:26" hidden="1">
      <c r="C214" s="34"/>
      <c r="D214" s="167"/>
      <c r="E214" s="167"/>
      <c r="F214" s="167"/>
      <c r="G214" s="34"/>
      <c r="H214" s="39" t="str">
        <f t="shared" si="42"/>
        <v/>
      </c>
      <c r="I214" s="39" t="str">
        <f t="shared" si="43"/>
        <v/>
      </c>
      <c r="J214" s="39" t="str">
        <f t="shared" si="44"/>
        <v/>
      </c>
      <c r="K214" s="39" t="str">
        <f t="shared" si="45"/>
        <v/>
      </c>
      <c r="P214" s="40" t="str">
        <f t="shared" si="46"/>
        <v/>
      </c>
      <c r="Q214" s="40" t="str">
        <f t="shared" si="47"/>
        <v/>
      </c>
      <c r="R214" s="40"/>
      <c r="S214" s="40"/>
      <c r="X214" s="40" t="str">
        <f t="shared" si="48"/>
        <v/>
      </c>
      <c r="Y214" s="40" t="str">
        <f t="shared" si="49"/>
        <v/>
      </c>
      <c r="Z214" s="40"/>
    </row>
    <row r="215" spans="3:26" hidden="1">
      <c r="C215" s="34"/>
      <c r="D215" s="167"/>
      <c r="E215" s="167"/>
      <c r="F215" s="167"/>
      <c r="G215" s="34"/>
      <c r="H215" s="39" t="str">
        <f t="shared" si="42"/>
        <v/>
      </c>
      <c r="I215" s="39" t="str">
        <f t="shared" si="43"/>
        <v/>
      </c>
      <c r="J215" s="39" t="str">
        <f t="shared" si="44"/>
        <v/>
      </c>
      <c r="K215" s="39" t="str">
        <f t="shared" si="45"/>
        <v/>
      </c>
      <c r="P215" s="40" t="str">
        <f t="shared" si="46"/>
        <v/>
      </c>
      <c r="Q215" s="40" t="str">
        <f t="shared" si="47"/>
        <v/>
      </c>
      <c r="R215" s="40"/>
      <c r="S215" s="40"/>
      <c r="X215" s="40" t="str">
        <f t="shared" si="48"/>
        <v/>
      </c>
      <c r="Y215" s="40" t="str">
        <f t="shared" si="49"/>
        <v/>
      </c>
      <c r="Z215" s="40"/>
    </row>
    <row r="216" spans="3:26" hidden="1">
      <c r="C216" s="34"/>
      <c r="D216" s="167"/>
      <c r="E216" s="167"/>
      <c r="F216" s="167"/>
      <c r="G216" s="34"/>
      <c r="H216" s="39" t="str">
        <f t="shared" si="42"/>
        <v/>
      </c>
      <c r="I216" s="39" t="str">
        <f t="shared" si="43"/>
        <v/>
      </c>
      <c r="J216" s="39" t="str">
        <f t="shared" si="44"/>
        <v/>
      </c>
      <c r="K216" s="39" t="str">
        <f t="shared" si="45"/>
        <v/>
      </c>
      <c r="P216" s="40" t="str">
        <f t="shared" si="46"/>
        <v/>
      </c>
      <c r="Q216" s="40" t="str">
        <f t="shared" si="47"/>
        <v/>
      </c>
      <c r="R216" s="40"/>
      <c r="S216" s="40"/>
      <c r="X216" s="40" t="str">
        <f t="shared" si="48"/>
        <v/>
      </c>
      <c r="Y216" s="40" t="str">
        <f t="shared" si="49"/>
        <v/>
      </c>
      <c r="Z216" s="40"/>
    </row>
    <row r="217" spans="3:26" hidden="1">
      <c r="C217" s="34"/>
      <c r="D217" s="167"/>
      <c r="E217" s="167"/>
      <c r="F217" s="167"/>
      <c r="G217" s="34"/>
      <c r="H217" s="39" t="str">
        <f t="shared" si="42"/>
        <v/>
      </c>
      <c r="I217" s="39" t="str">
        <f t="shared" si="43"/>
        <v/>
      </c>
      <c r="J217" s="39" t="str">
        <f t="shared" si="44"/>
        <v/>
      </c>
      <c r="K217" s="39" t="str">
        <f t="shared" si="45"/>
        <v/>
      </c>
      <c r="P217" s="40" t="str">
        <f t="shared" si="46"/>
        <v/>
      </c>
      <c r="Q217" s="40" t="str">
        <f t="shared" si="47"/>
        <v/>
      </c>
      <c r="R217" s="40"/>
      <c r="S217" s="40"/>
      <c r="X217" s="40" t="str">
        <f t="shared" si="48"/>
        <v/>
      </c>
      <c r="Y217" s="40" t="str">
        <f t="shared" si="49"/>
        <v/>
      </c>
      <c r="Z217" s="40"/>
    </row>
    <row r="218" spans="3:26" hidden="1">
      <c r="C218" s="34"/>
      <c r="D218" s="167"/>
      <c r="E218" s="167"/>
      <c r="F218" s="167"/>
      <c r="G218" s="34"/>
      <c r="H218" s="39" t="str">
        <f t="shared" si="42"/>
        <v/>
      </c>
      <c r="I218" s="39" t="str">
        <f t="shared" si="43"/>
        <v/>
      </c>
      <c r="J218" s="39" t="str">
        <f t="shared" si="44"/>
        <v/>
      </c>
      <c r="K218" s="39" t="str">
        <f t="shared" si="45"/>
        <v/>
      </c>
      <c r="P218" s="40" t="str">
        <f t="shared" si="46"/>
        <v/>
      </c>
      <c r="Q218" s="40" t="str">
        <f t="shared" si="47"/>
        <v/>
      </c>
      <c r="R218" s="40"/>
      <c r="S218" s="40"/>
      <c r="X218" s="40" t="str">
        <f t="shared" si="48"/>
        <v/>
      </c>
      <c r="Y218" s="40" t="str">
        <f t="shared" si="49"/>
        <v/>
      </c>
      <c r="Z218" s="40"/>
    </row>
    <row r="219" spans="3:26" hidden="1">
      <c r="C219" s="34"/>
      <c r="D219" s="167"/>
      <c r="E219" s="167"/>
      <c r="F219" s="167"/>
      <c r="G219" s="34"/>
      <c r="H219" s="39" t="str">
        <f t="shared" si="42"/>
        <v/>
      </c>
      <c r="I219" s="39" t="str">
        <f t="shared" si="43"/>
        <v/>
      </c>
      <c r="J219" s="39" t="str">
        <f t="shared" si="44"/>
        <v/>
      </c>
      <c r="K219" s="39" t="str">
        <f t="shared" si="45"/>
        <v/>
      </c>
      <c r="P219" s="40" t="str">
        <f t="shared" si="46"/>
        <v/>
      </c>
      <c r="Q219" s="40" t="str">
        <f t="shared" si="47"/>
        <v/>
      </c>
      <c r="R219" s="40"/>
      <c r="S219" s="40"/>
      <c r="X219" s="40" t="str">
        <f t="shared" si="48"/>
        <v/>
      </c>
      <c r="Y219" s="40" t="str">
        <f t="shared" si="49"/>
        <v/>
      </c>
      <c r="Z219" s="40"/>
    </row>
    <row r="220" spans="3:26" hidden="1">
      <c r="C220" s="34"/>
      <c r="D220" s="167"/>
      <c r="E220" s="167"/>
      <c r="F220" s="167"/>
      <c r="G220" s="34"/>
      <c r="H220" s="39" t="str">
        <f t="shared" si="42"/>
        <v/>
      </c>
      <c r="I220" s="39" t="str">
        <f t="shared" si="43"/>
        <v/>
      </c>
      <c r="J220" s="39" t="str">
        <f t="shared" si="44"/>
        <v/>
      </c>
      <c r="K220" s="39" t="str">
        <f t="shared" si="45"/>
        <v/>
      </c>
      <c r="P220" s="40" t="str">
        <f t="shared" si="46"/>
        <v/>
      </c>
      <c r="Q220" s="40" t="str">
        <f t="shared" si="47"/>
        <v/>
      </c>
      <c r="R220" s="40"/>
      <c r="S220" s="40"/>
      <c r="X220" s="40" t="str">
        <f t="shared" si="48"/>
        <v/>
      </c>
      <c r="Y220" s="40" t="str">
        <f t="shared" si="49"/>
        <v/>
      </c>
      <c r="Z220" s="40"/>
    </row>
    <row r="221" spans="3:26" hidden="1">
      <c r="C221" s="34"/>
      <c r="D221" s="167"/>
      <c r="E221" s="167"/>
      <c r="F221" s="167"/>
      <c r="G221" s="34"/>
      <c r="H221" s="39" t="str">
        <f t="shared" si="42"/>
        <v/>
      </c>
      <c r="I221" s="39" t="str">
        <f t="shared" si="43"/>
        <v/>
      </c>
      <c r="J221" s="39" t="str">
        <f t="shared" si="44"/>
        <v/>
      </c>
      <c r="K221" s="39" t="str">
        <f t="shared" si="45"/>
        <v/>
      </c>
      <c r="P221" s="40" t="str">
        <f t="shared" si="46"/>
        <v/>
      </c>
      <c r="Q221" s="40" t="str">
        <f t="shared" si="47"/>
        <v/>
      </c>
      <c r="R221" s="40"/>
      <c r="S221" s="40"/>
      <c r="X221" s="40" t="str">
        <f t="shared" si="48"/>
        <v/>
      </c>
      <c r="Y221" s="40" t="str">
        <f t="shared" si="49"/>
        <v/>
      </c>
      <c r="Z221" s="40"/>
    </row>
    <row r="222" spans="3:26" hidden="1">
      <c r="C222" s="34"/>
      <c r="D222" s="167"/>
      <c r="E222" s="167"/>
      <c r="F222" s="167"/>
      <c r="G222" s="34"/>
      <c r="H222" s="39" t="str">
        <f t="shared" si="42"/>
        <v/>
      </c>
      <c r="I222" s="39" t="str">
        <f t="shared" si="43"/>
        <v/>
      </c>
      <c r="J222" s="39" t="str">
        <f t="shared" si="44"/>
        <v/>
      </c>
      <c r="K222" s="39" t="str">
        <f t="shared" si="45"/>
        <v/>
      </c>
      <c r="P222" s="40" t="str">
        <f t="shared" si="46"/>
        <v/>
      </c>
      <c r="Q222" s="40" t="str">
        <f t="shared" si="47"/>
        <v/>
      </c>
      <c r="R222" s="40"/>
      <c r="S222" s="40"/>
      <c r="X222" s="40" t="str">
        <f t="shared" si="48"/>
        <v/>
      </c>
      <c r="Y222" s="40" t="str">
        <f t="shared" si="49"/>
        <v/>
      </c>
      <c r="Z222" s="40"/>
    </row>
    <row r="223" spans="3:26" hidden="1">
      <c r="C223" s="34"/>
      <c r="D223" s="167"/>
      <c r="E223" s="167"/>
      <c r="F223" s="167"/>
      <c r="G223" s="34"/>
      <c r="H223" s="39" t="str">
        <f t="shared" si="42"/>
        <v/>
      </c>
      <c r="I223" s="39" t="str">
        <f t="shared" si="43"/>
        <v/>
      </c>
      <c r="J223" s="39" t="str">
        <f t="shared" si="44"/>
        <v/>
      </c>
      <c r="K223" s="39" t="str">
        <f t="shared" si="45"/>
        <v/>
      </c>
      <c r="P223" s="40" t="str">
        <f t="shared" si="46"/>
        <v/>
      </c>
      <c r="Q223" s="40" t="str">
        <f t="shared" si="47"/>
        <v/>
      </c>
      <c r="R223" s="40"/>
      <c r="S223" s="40"/>
      <c r="X223" s="40" t="str">
        <f t="shared" si="48"/>
        <v/>
      </c>
      <c r="Y223" s="40" t="str">
        <f t="shared" si="49"/>
        <v/>
      </c>
      <c r="Z223" s="40"/>
    </row>
    <row r="224" spans="3:26" hidden="1">
      <c r="C224" s="34"/>
      <c r="D224" s="167"/>
      <c r="E224" s="167"/>
      <c r="F224" s="167"/>
      <c r="G224" s="34"/>
      <c r="H224" s="39" t="str">
        <f t="shared" si="42"/>
        <v/>
      </c>
      <c r="I224" s="39" t="str">
        <f t="shared" si="43"/>
        <v/>
      </c>
      <c r="J224" s="39" t="str">
        <f t="shared" si="44"/>
        <v/>
      </c>
      <c r="K224" s="39" t="str">
        <f t="shared" si="45"/>
        <v/>
      </c>
      <c r="P224" s="40" t="str">
        <f t="shared" si="46"/>
        <v/>
      </c>
      <c r="Q224" s="40" t="str">
        <f t="shared" si="47"/>
        <v/>
      </c>
      <c r="R224" s="40"/>
      <c r="S224" s="40"/>
      <c r="X224" s="40" t="str">
        <f t="shared" si="48"/>
        <v/>
      </c>
      <c r="Y224" s="40" t="str">
        <f t="shared" si="49"/>
        <v/>
      </c>
      <c r="Z224" s="40"/>
    </row>
    <row r="225" spans="3:26" hidden="1">
      <c r="C225" s="34"/>
      <c r="D225" s="167"/>
      <c r="E225" s="167"/>
      <c r="F225" s="167"/>
      <c r="G225" s="34"/>
      <c r="H225" s="39" t="str">
        <f t="shared" si="42"/>
        <v/>
      </c>
      <c r="I225" s="39" t="str">
        <f t="shared" si="43"/>
        <v/>
      </c>
      <c r="J225" s="39" t="str">
        <f t="shared" si="44"/>
        <v/>
      </c>
      <c r="K225" s="39" t="str">
        <f t="shared" si="45"/>
        <v/>
      </c>
      <c r="P225" s="40" t="str">
        <f t="shared" si="46"/>
        <v/>
      </c>
      <c r="Q225" s="40" t="str">
        <f t="shared" si="47"/>
        <v/>
      </c>
      <c r="R225" s="40"/>
      <c r="S225" s="40"/>
      <c r="X225" s="40" t="str">
        <f t="shared" si="48"/>
        <v/>
      </c>
      <c r="Y225" s="40" t="str">
        <f t="shared" si="49"/>
        <v/>
      </c>
      <c r="Z225" s="40"/>
    </row>
    <row r="226" spans="3:26" hidden="1">
      <c r="C226" s="34"/>
      <c r="D226" s="167"/>
      <c r="E226" s="167"/>
      <c r="F226" s="167"/>
      <c r="G226" s="34"/>
      <c r="H226" s="39" t="str">
        <f t="shared" si="42"/>
        <v/>
      </c>
      <c r="I226" s="39" t="str">
        <f t="shared" si="43"/>
        <v/>
      </c>
      <c r="J226" s="39" t="str">
        <f t="shared" si="44"/>
        <v/>
      </c>
      <c r="K226" s="39" t="str">
        <f t="shared" si="45"/>
        <v/>
      </c>
      <c r="P226" s="40" t="str">
        <f t="shared" si="46"/>
        <v/>
      </c>
      <c r="Q226" s="40" t="str">
        <f t="shared" si="47"/>
        <v/>
      </c>
      <c r="R226" s="40"/>
      <c r="S226" s="40"/>
      <c r="X226" s="40" t="str">
        <f t="shared" si="48"/>
        <v/>
      </c>
      <c r="Y226" s="40" t="str">
        <f t="shared" si="49"/>
        <v/>
      </c>
      <c r="Z226" s="40"/>
    </row>
    <row r="227" spans="3:26" hidden="1">
      <c r="C227" s="34"/>
      <c r="D227" s="167"/>
      <c r="E227" s="167"/>
      <c r="F227" s="167"/>
      <c r="G227" s="34"/>
      <c r="H227" s="39" t="str">
        <f t="shared" si="42"/>
        <v/>
      </c>
      <c r="I227" s="39" t="str">
        <f t="shared" si="43"/>
        <v/>
      </c>
      <c r="J227" s="39" t="str">
        <f t="shared" si="44"/>
        <v/>
      </c>
      <c r="K227" s="39" t="str">
        <f t="shared" si="45"/>
        <v/>
      </c>
      <c r="P227" s="40" t="str">
        <f t="shared" si="46"/>
        <v/>
      </c>
      <c r="Q227" s="40" t="str">
        <f t="shared" si="47"/>
        <v/>
      </c>
      <c r="R227" s="40"/>
      <c r="S227" s="40"/>
      <c r="X227" s="40" t="str">
        <f t="shared" si="48"/>
        <v/>
      </c>
      <c r="Y227" s="40" t="str">
        <f t="shared" si="49"/>
        <v/>
      </c>
      <c r="Z227" s="40"/>
    </row>
    <row r="228" spans="3:26" hidden="1">
      <c r="C228" s="34"/>
      <c r="D228" s="167"/>
      <c r="E228" s="167"/>
      <c r="F228" s="167"/>
      <c r="G228" s="34"/>
      <c r="H228" s="39" t="str">
        <f t="shared" si="42"/>
        <v/>
      </c>
      <c r="I228" s="39" t="str">
        <f t="shared" si="43"/>
        <v/>
      </c>
      <c r="J228" s="39" t="str">
        <f t="shared" si="44"/>
        <v/>
      </c>
      <c r="K228" s="39" t="str">
        <f t="shared" si="45"/>
        <v/>
      </c>
      <c r="P228" s="40" t="str">
        <f t="shared" si="46"/>
        <v/>
      </c>
      <c r="Q228" s="40" t="str">
        <f t="shared" si="47"/>
        <v/>
      </c>
      <c r="R228" s="40"/>
      <c r="S228" s="40"/>
      <c r="X228" s="40" t="str">
        <f t="shared" si="48"/>
        <v/>
      </c>
      <c r="Y228" s="40" t="str">
        <f t="shared" si="49"/>
        <v/>
      </c>
      <c r="Z228" s="40"/>
    </row>
    <row r="229" spans="3:26" hidden="1">
      <c r="C229" s="34"/>
      <c r="D229" s="167"/>
      <c r="E229" s="167"/>
      <c r="F229" s="167"/>
      <c r="G229" s="34"/>
      <c r="H229" s="39" t="str">
        <f t="shared" si="42"/>
        <v/>
      </c>
      <c r="I229" s="39" t="str">
        <f t="shared" si="43"/>
        <v/>
      </c>
      <c r="J229" s="39" t="str">
        <f t="shared" si="44"/>
        <v/>
      </c>
      <c r="K229" s="39" t="str">
        <f t="shared" si="45"/>
        <v/>
      </c>
      <c r="P229" s="40" t="str">
        <f t="shared" si="46"/>
        <v/>
      </c>
      <c r="Q229" s="40" t="str">
        <f t="shared" si="47"/>
        <v/>
      </c>
      <c r="R229" s="40"/>
      <c r="S229" s="40"/>
      <c r="X229" s="40" t="str">
        <f t="shared" si="48"/>
        <v/>
      </c>
      <c r="Y229" s="40" t="str">
        <f t="shared" si="49"/>
        <v/>
      </c>
      <c r="Z229" s="40"/>
    </row>
    <row r="230" spans="3:26" hidden="1">
      <c r="C230" s="34"/>
      <c r="D230" s="167"/>
      <c r="E230" s="167"/>
      <c r="F230" s="167"/>
      <c r="G230" s="34"/>
      <c r="H230" s="39" t="str">
        <f t="shared" si="42"/>
        <v/>
      </c>
      <c r="I230" s="39" t="str">
        <f t="shared" si="43"/>
        <v/>
      </c>
      <c r="J230" s="39" t="str">
        <f t="shared" si="44"/>
        <v/>
      </c>
      <c r="K230" s="39" t="str">
        <f t="shared" si="45"/>
        <v/>
      </c>
      <c r="P230" s="40" t="str">
        <f t="shared" si="46"/>
        <v/>
      </c>
      <c r="Q230" s="40" t="str">
        <f t="shared" si="47"/>
        <v/>
      </c>
      <c r="R230" s="40"/>
      <c r="S230" s="40"/>
      <c r="X230" s="40" t="str">
        <f t="shared" si="48"/>
        <v/>
      </c>
      <c r="Y230" s="40" t="str">
        <f t="shared" si="49"/>
        <v/>
      </c>
      <c r="Z230" s="40"/>
    </row>
    <row r="231" spans="3:26" hidden="1">
      <c r="C231" s="34"/>
      <c r="D231" s="167"/>
      <c r="E231" s="167"/>
      <c r="F231" s="167"/>
      <c r="G231" s="34"/>
      <c r="H231" s="39" t="str">
        <f>IF(G231 &gt; 0, ROUND(D231/G231,0), "")</f>
        <v/>
      </c>
      <c r="I231" s="39" t="str">
        <f>IF(G231 &gt; 0, ROUND(F231/G231,0), "")</f>
        <v/>
      </c>
      <c r="J231" s="39" t="str">
        <f>IF(E231="","",D231-E231)</f>
        <v/>
      </c>
      <c r="K231" s="39" t="str">
        <f>IF(E231="","",IF(G231&gt;0,ROUND(J231/G231,0),""))</f>
        <v/>
      </c>
      <c r="P231" s="40" t="str">
        <f>IF(O231&gt;0,ROUND(L231/O231,0),"")</f>
        <v/>
      </c>
      <c r="Q231" s="40" t="str">
        <f>IF(O231&gt;0,ROUND(N231/O231,0),"")</f>
        <v/>
      </c>
      <c r="R231" s="40"/>
      <c r="S231" s="40"/>
      <c r="X231" s="40" t="str">
        <f>IF(W231 &gt;0, ROUND(T231/W231,0),"")</f>
        <v/>
      </c>
      <c r="Y231" s="40" t="str">
        <f>IF(W231 &gt;0, ROUND(V231/W231,0),"")</f>
        <v/>
      </c>
      <c r="Z231" s="40"/>
    </row>
    <row r="232" spans="3:26" hidden="1">
      <c r="C232" s="34"/>
      <c r="D232" s="167"/>
      <c r="E232" s="167"/>
      <c r="F232" s="167"/>
      <c r="G232" s="34"/>
      <c r="H232" s="39" t="str">
        <f>IF(G232 &gt; 0, ROUND(D232/G232,0), "")</f>
        <v/>
      </c>
      <c r="I232" s="39" t="str">
        <f>IF(G232 &gt; 0, ROUND(F232/G232,0), "")</f>
        <v/>
      </c>
      <c r="J232" s="39" t="str">
        <f>IF(E232="","",D232-E232)</f>
        <v/>
      </c>
      <c r="K232" s="39" t="str">
        <f>IF(E232="","",IF(G232&gt;0,ROUND(J232/G232,0),""))</f>
        <v/>
      </c>
      <c r="P232" s="40" t="str">
        <f>IF(O232&gt;0,ROUND(L232/O232,0),"")</f>
        <v/>
      </c>
      <c r="Q232" s="40" t="str">
        <f>IF(O232&gt;0,ROUND(N232/O232,0),"")</f>
        <v/>
      </c>
      <c r="R232" s="40"/>
      <c r="S232" s="40"/>
      <c r="X232" s="40" t="str">
        <f>IF(W232 &gt;0, ROUND(T232/W232,0),"")</f>
        <v/>
      </c>
      <c r="Y232" s="40" t="str">
        <f>IF(W232 &gt;0, ROUND(V232/W232,0),"")</f>
        <v/>
      </c>
      <c r="Z232" s="40"/>
    </row>
    <row r="233" spans="3:26" hidden="1">
      <c r="C233" s="34"/>
      <c r="D233" s="167"/>
      <c r="E233" s="167"/>
      <c r="F233" s="167"/>
      <c r="G233" s="34"/>
      <c r="H233" s="39" t="str">
        <f>IF(G233 &gt; 0, ROUND(D233/G233,0), "")</f>
        <v/>
      </c>
      <c r="I233" s="39" t="str">
        <f>IF(G233 &gt; 0, ROUND(F233/G233,0), "")</f>
        <v/>
      </c>
      <c r="J233" s="39" t="str">
        <f>IF(E233="","",D233-E233)</f>
        <v/>
      </c>
      <c r="K233" s="39" t="str">
        <f>IF(E233="","",IF(G233&gt;0,ROUND(J233/G233,0),""))</f>
        <v/>
      </c>
      <c r="P233" s="40" t="str">
        <f>IF(O233&gt;0,ROUND(L233/O233,0),"")</f>
        <v/>
      </c>
      <c r="Q233" s="40" t="str">
        <f>IF(O233&gt;0,ROUND(N233/O233,0),"")</f>
        <v/>
      </c>
      <c r="R233" s="40"/>
      <c r="S233" s="40"/>
      <c r="X233" s="40" t="str">
        <f>IF(W233 &gt;0, ROUND(T233/W233,0),"")</f>
        <v/>
      </c>
      <c r="Y233" s="40" t="str">
        <f>IF(W233 &gt;0, ROUND(V233/W233,0),"")</f>
        <v/>
      </c>
      <c r="Z233" s="40"/>
    </row>
    <row r="234" spans="3:26" hidden="1">
      <c r="C234" s="34"/>
      <c r="D234" s="167"/>
      <c r="E234" s="167"/>
      <c r="F234" s="167"/>
      <c r="G234" s="34"/>
      <c r="H234" s="39" t="str">
        <f>IF(G234 &gt; 0, ROUND(D234/G234,0), "")</f>
        <v/>
      </c>
      <c r="I234" s="39" t="str">
        <f>IF(G234 &gt; 0, ROUND(F234/G234,0), "")</f>
        <v/>
      </c>
      <c r="J234" s="39" t="str">
        <f>IF(E234="","",D234-E234)</f>
        <v/>
      </c>
      <c r="K234" s="39" t="str">
        <f>IF(E234="","",IF(G234&gt;0,ROUND(J234/G234,0),""))</f>
        <v/>
      </c>
      <c r="P234" s="40" t="str">
        <f>IF(O234&gt;0,ROUND(L234/O234,0),"")</f>
        <v/>
      </c>
      <c r="Q234" s="40" t="str">
        <f>IF(O234&gt;0,ROUND(N234/O234,0),"")</f>
        <v/>
      </c>
      <c r="R234" s="40"/>
      <c r="S234" s="40"/>
      <c r="X234" s="40" t="str">
        <f>IF(W234 &gt;0, ROUND(T234/W234,0),"")</f>
        <v/>
      </c>
      <c r="Y234" s="40" t="str">
        <f>IF(W234 &gt;0, ROUND(V234/W234,0),"")</f>
        <v/>
      </c>
      <c r="Z234" s="40"/>
    </row>
    <row r="235" spans="3:26">
      <c r="C235" s="34"/>
      <c r="D235" s="34"/>
      <c r="E235" s="34"/>
      <c r="F235" s="34"/>
      <c r="G235" s="34"/>
    </row>
    <row r="236" spans="3:26">
      <c r="C236" s="34"/>
      <c r="D236" s="167"/>
      <c r="E236" s="167"/>
      <c r="F236" s="34"/>
      <c r="G236" s="34"/>
    </row>
    <row r="237" spans="3:26">
      <c r="C237" s="34"/>
      <c r="D237" s="34"/>
      <c r="E237" s="34"/>
      <c r="F237" s="34"/>
      <c r="G237" s="34"/>
      <c r="J237" s="222"/>
    </row>
  </sheetData>
  <phoneticPr fontId="17" type="noConversion"/>
  <pageMargins left="0.39370078740157483" right="0.39370078740157483" top="0.52500000000000002" bottom="0.55118110236220474" header="0.31496062992125984" footer="0.31496062992125984"/>
  <pageSetup paperSize="9" scale="63" orientation="landscape" r:id="rId1"/>
  <headerFooter>
    <oddHeader>&amp;L&amp;"標楷體,粗體"一般成交量</oddHeader>
  </headerFooter>
  <rowBreaks count="1" manualBreakCount="1">
    <brk id="118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2"/>
  <sheetViews>
    <sheetView zoomScale="80" zoomScaleNormal="80" workbookViewId="0"/>
  </sheetViews>
  <sheetFormatPr defaultRowHeight="16.5"/>
  <cols>
    <col min="1" max="2" width="6.375" style="34" customWidth="1"/>
    <col min="3" max="3" width="11.125" customWidth="1"/>
    <col min="4" max="5" width="12.875" customWidth="1"/>
    <col min="6" max="6" width="9" customWidth="1"/>
    <col min="7" max="9" width="12.125" style="46" customWidth="1"/>
    <col min="10" max="10" width="9.375" style="55" customWidth="1"/>
    <col min="11" max="12" width="12.875" customWidth="1"/>
    <col min="13" max="13" width="8.875" customWidth="1"/>
    <col min="14" max="16" width="12.125" style="46" customWidth="1"/>
    <col min="17" max="17" width="9.75" style="46" customWidth="1"/>
    <col min="18" max="18" width="12.875" customWidth="1"/>
    <col min="19" max="19" width="13.5" customWidth="1"/>
    <col min="20" max="20" width="9.125" bestFit="1" customWidth="1"/>
    <col min="21" max="22" width="12.125" style="46" customWidth="1"/>
  </cols>
  <sheetData>
    <row r="1" spans="1:24">
      <c r="A1" s="97"/>
      <c r="B1" s="97"/>
      <c r="C1" s="69"/>
      <c r="D1" s="69"/>
      <c r="E1" s="257" t="s">
        <v>234</v>
      </c>
      <c r="F1" s="261" t="s">
        <v>244</v>
      </c>
      <c r="G1" s="257" t="s">
        <v>235</v>
      </c>
    </row>
    <row r="2" spans="1:24">
      <c r="A2" s="97" t="s">
        <v>125</v>
      </c>
      <c r="B2" s="97"/>
      <c r="C2" s="169"/>
      <c r="D2" s="169"/>
      <c r="E2" s="268">
        <f>ROW(A8)</f>
        <v>8</v>
      </c>
      <c r="F2" s="268">
        <f>ROW(A19)</f>
        <v>19</v>
      </c>
      <c r="G2" s="269">
        <f>F2 + 100 - 1</f>
        <v>118</v>
      </c>
      <c r="K2" s="46"/>
      <c r="L2" s="46"/>
      <c r="M2" s="46"/>
      <c r="R2" s="46"/>
      <c r="S2" s="46"/>
      <c r="T2" s="46"/>
    </row>
    <row r="3" spans="1:24">
      <c r="A3" s="97" t="s">
        <v>126</v>
      </c>
      <c r="B3" s="97"/>
      <c r="C3" s="169"/>
      <c r="D3" s="169"/>
      <c r="E3" s="268">
        <f>ROW(A8)</f>
        <v>8</v>
      </c>
      <c r="F3" s="268">
        <f>ROW(A19)</f>
        <v>19</v>
      </c>
      <c r="G3" s="269">
        <f>F3 + 100 - 1</f>
        <v>118</v>
      </c>
      <c r="K3" s="46"/>
      <c r="L3" s="46"/>
      <c r="M3" s="46"/>
      <c r="R3" s="46"/>
      <c r="S3" s="46"/>
      <c r="T3" s="46"/>
    </row>
    <row r="4" spans="1:24">
      <c r="A4" s="168" t="s">
        <v>205</v>
      </c>
      <c r="B4" s="97"/>
      <c r="C4" s="169"/>
      <c r="D4" s="169"/>
      <c r="E4" s="268">
        <f>ROW(A124)</f>
        <v>124</v>
      </c>
      <c r="F4" s="268">
        <f>ROW(A135)</f>
        <v>135</v>
      </c>
      <c r="G4" s="269">
        <f>F4 + 100 - 1</f>
        <v>234</v>
      </c>
      <c r="K4" s="46"/>
      <c r="L4" s="46"/>
      <c r="M4" s="46"/>
      <c r="R4" s="46"/>
      <c r="S4" s="46"/>
      <c r="T4" s="46"/>
    </row>
    <row r="5" spans="1:24">
      <c r="C5" s="33"/>
      <c r="D5" s="33"/>
      <c r="E5" s="33"/>
      <c r="F5" s="31"/>
      <c r="K5" s="46"/>
      <c r="L5" s="46"/>
      <c r="M5" s="46"/>
      <c r="R5" s="46"/>
      <c r="S5" s="46"/>
      <c r="T5" s="46"/>
    </row>
    <row r="6" spans="1:24">
      <c r="A6" s="43"/>
      <c r="B6" s="43"/>
      <c r="C6" s="37"/>
      <c r="D6" s="262" t="s">
        <v>124</v>
      </c>
      <c r="E6" s="263" t="str">
        <f>C2 &amp; " - " &amp; D2</f>
        <v xml:space="preserve"> - </v>
      </c>
      <c r="F6" s="262"/>
      <c r="G6" s="38"/>
      <c r="H6" s="38"/>
      <c r="I6" s="38"/>
      <c r="J6" s="56"/>
      <c r="K6" s="264" t="s">
        <v>117</v>
      </c>
      <c r="L6" s="265" t="str">
        <f>C3 &amp; " - " &amp; D3</f>
        <v xml:space="preserve"> - </v>
      </c>
      <c r="M6" s="264"/>
      <c r="N6" s="35"/>
      <c r="O6" s="35"/>
      <c r="P6" s="35"/>
      <c r="Q6" s="35"/>
      <c r="R6" s="266" t="s">
        <v>118</v>
      </c>
      <c r="S6" s="267" t="str">
        <f>MID(D2,1,4) &amp; "0101" &amp; " - " &amp; D2</f>
        <v xml:space="preserve">0101 - </v>
      </c>
      <c r="T6" s="266"/>
      <c r="U6" s="47"/>
      <c r="V6" s="47"/>
      <c r="W6" s="50"/>
      <c r="X6" s="50"/>
    </row>
    <row r="7" spans="1:24" ht="36" customHeight="1" thickBot="1">
      <c r="A7" s="43"/>
      <c r="B7" s="43"/>
      <c r="C7" s="37"/>
      <c r="D7" s="155" t="s">
        <v>224</v>
      </c>
      <c r="E7" s="44" t="s">
        <v>127</v>
      </c>
      <c r="F7" s="38" t="s">
        <v>120</v>
      </c>
      <c r="G7" s="155" t="s">
        <v>229</v>
      </c>
      <c r="H7" s="44" t="s">
        <v>129</v>
      </c>
      <c r="I7" s="155" t="s">
        <v>225</v>
      </c>
      <c r="J7" s="156" t="s">
        <v>226</v>
      </c>
      <c r="K7" s="157" t="s">
        <v>224</v>
      </c>
      <c r="L7" s="45" t="s">
        <v>127</v>
      </c>
      <c r="M7" s="35" t="s">
        <v>120</v>
      </c>
      <c r="N7" s="157" t="s">
        <v>229</v>
      </c>
      <c r="O7" s="45" t="s">
        <v>129</v>
      </c>
      <c r="P7" s="157" t="s">
        <v>225</v>
      </c>
      <c r="Q7" s="158" t="s">
        <v>226</v>
      </c>
      <c r="R7" s="161" t="s">
        <v>224</v>
      </c>
      <c r="S7" s="48" t="s">
        <v>127</v>
      </c>
      <c r="T7" s="47" t="s">
        <v>120</v>
      </c>
      <c r="U7" s="161" t="s">
        <v>229</v>
      </c>
      <c r="V7" s="48" t="s">
        <v>129</v>
      </c>
      <c r="W7" s="161" t="s">
        <v>225</v>
      </c>
      <c r="X7" s="360" t="s">
        <v>226</v>
      </c>
    </row>
    <row r="8" spans="1:24" s="203" customFormat="1" ht="17.25" thickTop="1">
      <c r="A8" s="170"/>
      <c r="B8" s="170"/>
      <c r="C8" s="204" t="s">
        <v>139</v>
      </c>
      <c r="D8" s="180">
        <f>D9+D10</f>
        <v>0</v>
      </c>
      <c r="E8" s="180">
        <f>E9+E10</f>
        <v>0</v>
      </c>
      <c r="F8" s="180">
        <f>MAX(F19:F118)</f>
        <v>0</v>
      </c>
      <c r="G8" s="180" t="str">
        <f t="shared" ref="G8:G14" si="0">IF(F8 &gt; 0, ROUND(D8/F8,0), "")</f>
        <v/>
      </c>
      <c r="H8" s="180" t="str">
        <f>IF(F8 &gt; 0, ROUND(E8/F8,0), "")</f>
        <v/>
      </c>
      <c r="I8" s="181" t="str">
        <f>INDEX(一般成交量!K:K,MATCH(C8, 一般成交量!$C$8:$C$10,0) +ROW(一般成交量!$C$8:$C$10)-1,1)</f>
        <v/>
      </c>
      <c r="J8" s="182" t="str">
        <f>IF(G8&lt;&gt;"",IF(I8&gt;0,G8/I8*100,""),"")</f>
        <v/>
      </c>
      <c r="K8" s="183">
        <f>K9+K10</f>
        <v>0</v>
      </c>
      <c r="L8" s="183">
        <f>L9+L10</f>
        <v>0</v>
      </c>
      <c r="M8" s="183">
        <f>MAX(M19:M118)</f>
        <v>0</v>
      </c>
      <c r="N8" s="183" t="str">
        <f t="shared" ref="N8:N14" si="1">IF(M8&gt;0,ROUND(K8/M8,0),"")</f>
        <v/>
      </c>
      <c r="O8" s="183" t="str">
        <f>IF(M8 &gt; 0, ROUND(L8/M8,0), "")</f>
        <v/>
      </c>
      <c r="P8" s="184" t="str">
        <f>INDEX(一般成交量!S:S,MATCH(C8, 一般成交量!$C$8:$C$10,0) +ROW(一般成交量!$C$8:$C$10)-1,1)</f>
        <v/>
      </c>
      <c r="Q8" s="185" t="str">
        <f>IF(N8&lt;&gt;"",IF(P8&gt;0,N8/P8*100,""),"")</f>
        <v/>
      </c>
      <c r="R8" s="187">
        <f>R9+R10</f>
        <v>0</v>
      </c>
      <c r="S8" s="187">
        <f>S9+S10</f>
        <v>0</v>
      </c>
      <c r="T8" s="187">
        <f>MAX(T20:T72)</f>
        <v>0</v>
      </c>
      <c r="U8" s="187" t="str">
        <f>IF(T8 &gt;0, ROUND(R8/T8,0),"")</f>
        <v/>
      </c>
      <c r="V8" s="188" t="str">
        <f>IF(T8 &gt; 0, ROUND(S8/T8,0), "")</f>
        <v/>
      </c>
      <c r="W8" s="179"/>
      <c r="X8" s="207"/>
    </row>
    <row r="9" spans="1:24" s="203" customFormat="1">
      <c r="A9" s="170"/>
      <c r="B9" s="170"/>
      <c r="C9" s="205" t="s">
        <v>36</v>
      </c>
      <c r="D9" s="171">
        <f>SUMIF($A$19:$A$118,"F",D19:D118)</f>
        <v>0</v>
      </c>
      <c r="E9" s="171">
        <f>SUMIF($A$19:$A$118,"F",E19:E118)</f>
        <v>0</v>
      </c>
      <c r="F9" s="171">
        <f t="array" ref="F9">MAX(IF((A19:A118 ="F"),F19:F118))</f>
        <v>0</v>
      </c>
      <c r="G9" s="171" t="str">
        <f t="shared" si="0"/>
        <v/>
      </c>
      <c r="H9" s="171" t="str">
        <f>IF(F9 &gt; 0, ROUND(E9/F9,0), "")</f>
        <v/>
      </c>
      <c r="I9" s="172" t="str">
        <f>INDEX(一般成交量!K:K,MATCH(C9, 一般成交量!$C$8:$C$10,0) +ROW(一般成交量!$C$8:$C$10)-1,1)</f>
        <v/>
      </c>
      <c r="J9" s="173" t="str">
        <f>IF(G9&lt;&gt;"",IF(I9&gt;0,G9/I9*100,""),"")</f>
        <v/>
      </c>
      <c r="K9" s="174">
        <f>SUMIF($A$19:$A$118,"F",K19:K118)</f>
        <v>0</v>
      </c>
      <c r="L9" s="174">
        <f>SUMIF($A$19:$A$118,"F",L19:L118)</f>
        <v>0</v>
      </c>
      <c r="M9" s="174">
        <f t="array" ref="M9">MAX(IF((A19:A118 ="F"),M19:M118))</f>
        <v>0</v>
      </c>
      <c r="N9" s="174" t="str">
        <f t="shared" si="1"/>
        <v/>
      </c>
      <c r="O9" s="174" t="str">
        <f>IF(M9 &gt; 0, ROUND(L9/M9,0), "")</f>
        <v/>
      </c>
      <c r="P9" s="175" t="str">
        <f>INDEX(一般成交量!S:S,MATCH(C9, 一般成交量!$C$8:$C$10,0) +ROW(一般成交量!$C$8:$C$10)-1,1)</f>
        <v/>
      </c>
      <c r="Q9" s="176" t="str">
        <f>IF(N9&lt;&gt;"",IF(P9&gt;0,N9/P9*100,""),"")</f>
        <v/>
      </c>
      <c r="R9" s="177">
        <f>SUMIF($A$19:$A$118,"F",R19:R118)</f>
        <v>0</v>
      </c>
      <c r="S9" s="177">
        <f>SUMIF($A$19:$A$118,"F",S19:S118)</f>
        <v>0</v>
      </c>
      <c r="T9" s="177">
        <f>T8</f>
        <v>0</v>
      </c>
      <c r="U9" s="177" t="str">
        <f>IF(T9 &gt;0, ROUND(R9/T9,0),"")</f>
        <v/>
      </c>
      <c r="V9" s="190" t="str">
        <f>IF(T9 &gt; 0, ROUND(S9/T9,0), "")</f>
        <v/>
      </c>
      <c r="W9" s="179"/>
      <c r="X9" s="207"/>
    </row>
    <row r="10" spans="1:24" s="203" customFormat="1" ht="17.25" thickBot="1">
      <c r="A10" s="170"/>
      <c r="B10" s="170"/>
      <c r="C10" s="206" t="s">
        <v>49</v>
      </c>
      <c r="D10" s="192">
        <f>SUMIF($A$19:$A$118,"O",D19:D118)</f>
        <v>0</v>
      </c>
      <c r="E10" s="192">
        <f>SUMIF($A$19:$A$118,"O",E19:E118)</f>
        <v>0</v>
      </c>
      <c r="F10" s="192">
        <f t="array" ref="F10">MAX(IF((A19:A118 ="O"),F19:F118))</f>
        <v>0</v>
      </c>
      <c r="G10" s="192" t="str">
        <f t="shared" si="0"/>
        <v/>
      </c>
      <c r="H10" s="192" t="str">
        <f>IF(F10 &gt; 0, ROUND(E10/F10,0), "")</f>
        <v/>
      </c>
      <c r="I10" s="193" t="str">
        <f>INDEX(一般成交量!K:K,MATCH(C10, 一般成交量!$C$8:$C$10,0) +ROW(一般成交量!$C$8:$C$10)-1,1)</f>
        <v/>
      </c>
      <c r="J10" s="194" t="str">
        <f>IF(G10&lt;&gt;"",IF(I10&gt;0,G10/I10*100,""),"")</f>
        <v/>
      </c>
      <c r="K10" s="195">
        <f>SUMIF($A$19:$A$118,"O",K19:K118)</f>
        <v>0</v>
      </c>
      <c r="L10" s="195">
        <f>SUMIF($A$19:$A$118,"O",L19:L118)</f>
        <v>0</v>
      </c>
      <c r="M10" s="195">
        <f t="array" ref="M10">MAX(IF((A19:A118 ="O"),M19:M118))</f>
        <v>0</v>
      </c>
      <c r="N10" s="195" t="str">
        <f t="shared" si="1"/>
        <v/>
      </c>
      <c r="O10" s="195" t="str">
        <f>IF(M10 &gt; 0, ROUND(L10/M10,0), "")</f>
        <v/>
      </c>
      <c r="P10" s="196" t="str">
        <f>INDEX(一般成交量!S:S,MATCH(C10, 一般成交量!$C$8:$C$10,0) +ROW(一般成交量!$C$8:$C$10)-1,1)</f>
        <v/>
      </c>
      <c r="Q10" s="197" t="str">
        <f>IF(N10&lt;&gt;"",IF(P10&gt;0,N10/P10*100,""),"")</f>
        <v/>
      </c>
      <c r="R10" s="198">
        <f>SUMIF($A$19:$A$118,"O",R19:R118)</f>
        <v>0</v>
      </c>
      <c r="S10" s="198">
        <f>SUMIF($A$19:$A$118,"O",S19:S118)</f>
        <v>0</v>
      </c>
      <c r="T10" s="198">
        <f>T8</f>
        <v>0</v>
      </c>
      <c r="U10" s="198" t="str">
        <f>IF(T10 &gt;0, ROUND(R10/T10,0),"")</f>
        <v/>
      </c>
      <c r="V10" s="199" t="str">
        <f>IF(T10 &gt; 0, ROUND(S10/T10,0), "")</f>
        <v/>
      </c>
      <c r="W10" s="179"/>
      <c r="X10" s="207"/>
    </row>
    <row r="11" spans="1:24" ht="17.25" thickTop="1">
      <c r="D11" s="32"/>
      <c r="E11" s="32"/>
      <c r="F11" s="32"/>
      <c r="G11" s="40" t="str">
        <f t="shared" si="0"/>
        <v/>
      </c>
      <c r="H11" s="40"/>
      <c r="I11" s="40"/>
      <c r="J11" s="58"/>
      <c r="K11" s="40"/>
      <c r="L11" s="40"/>
      <c r="M11" s="40"/>
      <c r="N11" s="40" t="str">
        <f t="shared" si="1"/>
        <v/>
      </c>
      <c r="O11" s="40"/>
      <c r="P11" s="40"/>
      <c r="Q11" s="40"/>
      <c r="R11" s="40"/>
      <c r="S11" s="32"/>
      <c r="T11" s="32"/>
      <c r="U11" s="40" t="str">
        <f>IF(T11 &gt;0, ROUND(R11/T11,0),"")</f>
        <v/>
      </c>
      <c r="V11" s="40"/>
      <c r="W11" s="32"/>
    </row>
    <row r="12" spans="1:24" ht="17.25" thickBot="1">
      <c r="C12" s="21" t="s">
        <v>151</v>
      </c>
      <c r="D12" s="32"/>
      <c r="E12" s="32" t="s">
        <v>148</v>
      </c>
      <c r="F12" s="32"/>
      <c r="G12" s="40" t="str">
        <f t="shared" si="0"/>
        <v/>
      </c>
      <c r="H12" s="40"/>
      <c r="I12" s="40"/>
      <c r="J12" s="58"/>
      <c r="K12" s="40"/>
      <c r="L12" s="40"/>
      <c r="M12" s="40"/>
      <c r="N12" s="40" t="str">
        <f t="shared" si="1"/>
        <v/>
      </c>
      <c r="O12" s="40"/>
      <c r="P12" s="40"/>
      <c r="Q12" s="40"/>
      <c r="R12" s="40"/>
      <c r="S12" s="32"/>
      <c r="T12" s="32"/>
      <c r="U12" s="40" t="str">
        <f>IF(T12 &gt;0, ROUND(R12/T12,0),"")</f>
        <v/>
      </c>
      <c r="V12" s="40"/>
      <c r="W12" s="32"/>
    </row>
    <row r="13" spans="1:24" s="207" customFormat="1" ht="17.25" thickTop="1">
      <c r="A13" s="178"/>
      <c r="B13" s="178"/>
      <c r="C13" s="186" t="s">
        <v>149</v>
      </c>
      <c r="D13" s="180">
        <f>SUMIF($B$19:$B$118,"RHF",D19:D118) + SUMIF($B$19:$B$118,"RTF",D19:D118)</f>
        <v>0</v>
      </c>
      <c r="E13" s="180">
        <f>SUMIF($B$19:$B$118,"RHF",E19:E118) + SUMIF($B$19:$B$118,"RTF",E19:E118)</f>
        <v>0</v>
      </c>
      <c r="F13" s="180">
        <f t="array" ref="F13">MAX(IF(OR((C19:C118 ="RHF"),(C19:C118 ="RTF")),F19:F118))</f>
        <v>0</v>
      </c>
      <c r="G13" s="180" t="str">
        <f t="shared" si="0"/>
        <v/>
      </c>
      <c r="H13" s="180" t="str">
        <f>IF(F13 &gt; 0, ROUND(E13/F13,0), "")</f>
        <v/>
      </c>
      <c r="I13" s="181" t="str">
        <f>INDEX(一般成交量!K:K,MATCH(C13, 一般成交量!$C$13:$C$16,0) +ROW(一般成交量!$C$13:$C$16)-1,1)</f>
        <v/>
      </c>
      <c r="J13" s="182" t="str">
        <f>IF(G13&lt;&gt;"",IF(I13&gt;0,G13/I13*100,""),"")</f>
        <v/>
      </c>
      <c r="K13" s="183">
        <f>SUMIF($B$19:$B$118,"RHF",K19:K118) + SUMIF($B$19:$B$118,"RTF",K19:K118)</f>
        <v>0</v>
      </c>
      <c r="L13" s="183">
        <f>SUMIF($B$19:$B$118,"RHF",L19:L118) + SUMIF($B$19:$B$118,"RTF",L19:L118)</f>
        <v>0</v>
      </c>
      <c r="M13" s="183">
        <f t="array" ref="M13">MAX(MAX(IF((C19:C118 ="RHF"),M19:M118)),MAX(IF((C19:C118 ="RTF"),M19:M118)))</f>
        <v>0</v>
      </c>
      <c r="N13" s="183" t="str">
        <f t="shared" si="1"/>
        <v/>
      </c>
      <c r="O13" s="183" t="str">
        <f>IF(M13 &gt; 0, ROUND(L13/M13,0), "")</f>
        <v/>
      </c>
      <c r="P13" s="184" t="str">
        <f>INDEX(一般成交量!S:S,MATCH(C13, 一般成交量!$C$13:$C$16,0) +ROW(一般成交量!$C$13:$C$16)-1,1)</f>
        <v/>
      </c>
      <c r="Q13" s="209" t="str">
        <f>IF(N13&lt;&gt;"",IF(P13&gt;0,N13/P13*100,""),"")</f>
        <v/>
      </c>
      <c r="R13" s="179"/>
      <c r="S13" s="179"/>
      <c r="T13" s="179"/>
      <c r="U13" s="179"/>
      <c r="V13" s="179"/>
      <c r="W13" s="179"/>
    </row>
    <row r="14" spans="1:24" s="207" customFormat="1" ht="17.25" thickBot="1">
      <c r="A14" s="178"/>
      <c r="B14" s="178"/>
      <c r="C14" s="191" t="s">
        <v>150</v>
      </c>
      <c r="D14" s="192">
        <f>SUMIF($B$19:$B$118,"RHO",D19:D118) + SUMIF($B$19:$B$118,"RTO",D19:D118)</f>
        <v>0</v>
      </c>
      <c r="E14" s="192">
        <f>SUMIF($B$19:$B$118,"RHO",E19:E118) + SUMIF($B$19:$B$118,"RTO",E19:E118)</f>
        <v>0</v>
      </c>
      <c r="F14" s="192">
        <f t="array" ref="F14">MAX(IF(OR((C19:C118 ="RHO"),(C19:C118 ="RTO")),F19:F118))</f>
        <v>0</v>
      </c>
      <c r="G14" s="192" t="str">
        <f t="shared" si="0"/>
        <v/>
      </c>
      <c r="H14" s="192" t="str">
        <f>IF(F14 &gt; 0, ROUND(E14/F14,0), "")</f>
        <v/>
      </c>
      <c r="I14" s="193" t="str">
        <f>INDEX(一般成交量!K:K,MATCH(C14, 一般成交量!$C$13:$C$16,0) +ROW(一般成交量!$C$13:$C$16)-1,1)</f>
        <v/>
      </c>
      <c r="J14" s="194" t="str">
        <f>IF(G14&lt;&gt;"",IF(I14&gt;0,G14/I14*100,""),"")</f>
        <v/>
      </c>
      <c r="K14" s="195">
        <f>SUMIF($B$19:$B$118,"RHO",K19:K118) + SUMIF($B$19:$B$118,"RTO",K19:K118)</f>
        <v>0</v>
      </c>
      <c r="L14" s="195">
        <f>SUMIF($B$19:$B$118,"RHO",L19:L118) + SUMIF($B$19:$B$118,"RTO",L19:L118)</f>
        <v>0</v>
      </c>
      <c r="M14" s="195">
        <f t="array" ref="M14">MAX(MAX(IF((C19:C118 ="RHO"),M19:M118)),MAX(IF((C19:C118 ="RTO"),M19:M118)))</f>
        <v>0</v>
      </c>
      <c r="N14" s="195" t="str">
        <f t="shared" si="1"/>
        <v/>
      </c>
      <c r="O14" s="195" t="str">
        <f>IF(M14 &gt; 0, ROUND(L14/M14,0), "")</f>
        <v/>
      </c>
      <c r="P14" s="196" t="str">
        <f>INDEX(一般成交量!S:S,MATCH(C14, 一般成交量!$C$13:$C$16,0) +ROW(一般成交量!$C$13:$C$16)-1,1)</f>
        <v/>
      </c>
      <c r="Q14" s="212" t="str">
        <f>IF(N14&lt;&gt;"",IF(P14&gt;0,N14/P14*100,""),"")</f>
        <v/>
      </c>
      <c r="R14" s="179"/>
      <c r="S14" s="179"/>
      <c r="T14" s="179"/>
      <c r="U14" s="179"/>
      <c r="V14" s="179"/>
      <c r="W14" s="179"/>
    </row>
    <row r="15" spans="1:24" s="207" customFormat="1" ht="17.25" hidden="1" thickTop="1">
      <c r="A15" s="178"/>
      <c r="B15" s="178"/>
      <c r="C15" s="189"/>
      <c r="D15" s="171"/>
      <c r="E15" s="171"/>
      <c r="F15" s="171"/>
      <c r="G15" s="171"/>
      <c r="H15" s="171"/>
      <c r="I15" s="172"/>
      <c r="J15" s="173"/>
      <c r="K15" s="174"/>
      <c r="L15" s="174"/>
      <c r="M15" s="174"/>
      <c r="N15" s="174"/>
      <c r="O15" s="174"/>
      <c r="P15" s="175"/>
      <c r="Q15" s="210"/>
      <c r="R15" s="179"/>
      <c r="S15" s="179"/>
      <c r="T15" s="179"/>
      <c r="U15" s="179"/>
      <c r="V15" s="179"/>
      <c r="W15" s="179"/>
    </row>
    <row r="16" spans="1:24" s="207" customFormat="1" ht="18" hidden="1" thickTop="1" thickBot="1">
      <c r="A16" s="178"/>
      <c r="B16" s="178"/>
      <c r="C16" s="191"/>
      <c r="D16" s="192"/>
      <c r="E16" s="192"/>
      <c r="F16" s="192"/>
      <c r="G16" s="192"/>
      <c r="H16" s="192"/>
      <c r="I16" s="192"/>
      <c r="J16" s="194"/>
      <c r="K16" s="195"/>
      <c r="L16" s="195"/>
      <c r="M16" s="195"/>
      <c r="N16" s="195"/>
      <c r="O16" s="195"/>
      <c r="P16" s="195"/>
      <c r="Q16" s="211"/>
      <c r="R16" s="179"/>
      <c r="S16" s="179"/>
      <c r="T16" s="179"/>
      <c r="U16" s="179"/>
      <c r="V16" s="179"/>
      <c r="W16" s="179"/>
    </row>
    <row r="17" spans="1:23" s="207" customFormat="1" ht="17.25" thickTop="1">
      <c r="A17" s="178"/>
      <c r="B17" s="178"/>
      <c r="C17" s="178"/>
      <c r="D17" s="179"/>
      <c r="E17" s="179"/>
      <c r="F17" s="179"/>
      <c r="G17" s="179"/>
      <c r="H17" s="179"/>
      <c r="I17" s="179"/>
      <c r="J17" s="208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  <c r="W17" s="179"/>
    </row>
    <row r="18" spans="1:23">
      <c r="C18" s="21" t="s">
        <v>12</v>
      </c>
      <c r="D18" s="32"/>
      <c r="E18" s="32"/>
      <c r="F18" s="32"/>
      <c r="G18" s="40"/>
      <c r="H18" s="40"/>
      <c r="I18" s="40"/>
      <c r="J18" s="58"/>
      <c r="K18" s="40"/>
      <c r="L18" s="40"/>
      <c r="M18" s="40"/>
      <c r="N18" s="40"/>
      <c r="O18" s="40"/>
      <c r="P18" s="40"/>
      <c r="Q18" s="40"/>
      <c r="R18" s="40"/>
      <c r="S18" s="32"/>
      <c r="T18" s="32"/>
      <c r="U18" s="40"/>
      <c r="V18" s="40"/>
      <c r="W18" s="32"/>
    </row>
    <row r="19" spans="1:23">
      <c r="A19" s="200"/>
      <c r="B19" s="200"/>
      <c r="C19" s="200"/>
      <c r="D19" s="201"/>
      <c r="E19" s="201"/>
      <c r="F19" s="201"/>
      <c r="G19" s="171" t="str">
        <f>IF(F19 &gt; 0, ROUND(D19/F19,0), "")</f>
        <v/>
      </c>
      <c r="H19" s="171" t="str">
        <f>IF(F19 &gt; 0, ROUND(E19/F19,0), "")</f>
        <v/>
      </c>
      <c r="I19" s="172" t="e">
        <f>INDEX(一般成交量!K:K,MATCH(C19, 一般成交量!$C$19:$C$118,0) +ROW(一般成交量!$C$19:$C$118)-1,1)</f>
        <v>#N/A</v>
      </c>
      <c r="J19" s="173" t="str">
        <f>IF(G19&lt;&gt;"",IF(I19&gt;0,G19/I19*100,""),"")</f>
        <v/>
      </c>
      <c r="K19" s="201"/>
      <c r="L19" s="201"/>
      <c r="M19" s="201"/>
      <c r="N19" s="174" t="str">
        <f>IF(M19&gt;0,ROUND(K19/M19,0),"")</f>
        <v/>
      </c>
      <c r="O19" s="174" t="str">
        <f>IF(M19&gt;0,ROUND(L19/M19,0),"")</f>
        <v/>
      </c>
      <c r="P19" s="175" t="e">
        <f>INDEX(一般成交量!S:S,MATCH(C19, 一般成交量!$C$19:$C$118,0) +ROW(一般成交量!$C$19:$C$118)-1,1)</f>
        <v>#N/A</v>
      </c>
      <c r="Q19" s="176" t="str">
        <f>IF(N19&lt;&gt;"",IF(P19&gt;0,N19/P19*100,""),"")</f>
        <v/>
      </c>
      <c r="R19" s="201"/>
      <c r="S19" s="201"/>
      <c r="T19" s="201"/>
      <c r="U19" s="177" t="str">
        <f>IF(T19 &gt;0, ROUND(R19/T19,0),"")</f>
        <v/>
      </c>
      <c r="V19" s="177" t="str">
        <f>IF(T19 &gt;0, ROUND(S19/T19,0),"")</f>
        <v/>
      </c>
      <c r="W19" s="32"/>
    </row>
    <row r="20" spans="1:23">
      <c r="A20" s="200"/>
      <c r="B20" s="200"/>
      <c r="C20" s="200"/>
      <c r="D20" s="201"/>
      <c r="E20" s="201"/>
      <c r="F20" s="201"/>
      <c r="G20" s="171" t="str">
        <f t="shared" ref="G20:G31" si="2">IF(F20 &gt; 0, ROUND(D20/F20,0), "")</f>
        <v/>
      </c>
      <c r="H20" s="171" t="str">
        <f t="shared" ref="H20:H31" si="3">IF(F20 &gt; 0, ROUND(E20/F20,0), "")</f>
        <v/>
      </c>
      <c r="I20" s="172" t="e">
        <f>INDEX(一般成交量!K:K,MATCH(C20, 一般成交量!$C$19:$C$118,0) +ROW(一般成交量!$C$19:$C$118)-1,1)</f>
        <v>#N/A</v>
      </c>
      <c r="J20" s="173" t="str">
        <f t="shared" ref="J20:J31" si="4">IF(G20&lt;&gt;"",IF(I20&gt;0,G20/I20*100,""),"")</f>
        <v/>
      </c>
      <c r="K20" s="201"/>
      <c r="L20" s="201"/>
      <c r="M20" s="201"/>
      <c r="N20" s="174" t="str">
        <f t="shared" ref="N20:N31" si="5">IF(M20&gt;0,ROUND(K20/M20,0),"")</f>
        <v/>
      </c>
      <c r="O20" s="174" t="str">
        <f t="shared" ref="O20:O31" si="6">IF(M20&gt;0,ROUND(L20/M20,0),"")</f>
        <v/>
      </c>
      <c r="P20" s="175" t="e">
        <f>INDEX(一般成交量!S:S,MATCH(C20, 一般成交量!$C$19:$C$118,0) +ROW(一般成交量!$C$19:$C$118)-1,1)</f>
        <v>#N/A</v>
      </c>
      <c r="Q20" s="176" t="str">
        <f t="shared" ref="Q20:Q31" si="7">IF(N20&lt;&gt;"",IF(P20&gt;0,N20/P20*100,""),"")</f>
        <v/>
      </c>
      <c r="R20" s="201"/>
      <c r="S20" s="201"/>
      <c r="T20" s="201"/>
      <c r="U20" s="177" t="str">
        <f t="shared" ref="U20:U31" si="8">IF(T20 &gt;0, ROUND(R20/T20,0),"")</f>
        <v/>
      </c>
      <c r="V20" s="177" t="str">
        <f t="shared" ref="V20:V31" si="9">IF(T20 &gt;0, ROUND(S20/T20,0),"")</f>
        <v/>
      </c>
      <c r="W20" s="32"/>
    </row>
    <row r="21" spans="1:23">
      <c r="A21" s="200"/>
      <c r="B21" s="200"/>
      <c r="C21" s="200"/>
      <c r="D21" s="201"/>
      <c r="E21" s="201"/>
      <c r="F21" s="201"/>
      <c r="G21" s="171" t="str">
        <f t="shared" si="2"/>
        <v/>
      </c>
      <c r="H21" s="171" t="str">
        <f t="shared" si="3"/>
        <v/>
      </c>
      <c r="I21" s="172" t="e">
        <f>INDEX(一般成交量!K:K,MATCH(C21, 一般成交量!$C$19:$C$118,0) +ROW(一般成交量!$C$19:$C$118)-1,1)</f>
        <v>#N/A</v>
      </c>
      <c r="J21" s="173" t="str">
        <f t="shared" si="4"/>
        <v/>
      </c>
      <c r="K21" s="201"/>
      <c r="L21" s="201"/>
      <c r="M21" s="201"/>
      <c r="N21" s="174" t="str">
        <f t="shared" si="5"/>
        <v/>
      </c>
      <c r="O21" s="174" t="str">
        <f t="shared" si="6"/>
        <v/>
      </c>
      <c r="P21" s="175" t="e">
        <f>INDEX(一般成交量!S:S,MATCH(C21, 一般成交量!$C$19:$C$118,0) +ROW(一般成交量!$C$19:$C$118)-1,1)</f>
        <v>#N/A</v>
      </c>
      <c r="Q21" s="176" t="str">
        <f t="shared" si="7"/>
        <v/>
      </c>
      <c r="R21" s="201"/>
      <c r="S21" s="201"/>
      <c r="T21" s="201"/>
      <c r="U21" s="177" t="str">
        <f t="shared" si="8"/>
        <v/>
      </c>
      <c r="V21" s="177" t="str">
        <f t="shared" si="9"/>
        <v/>
      </c>
      <c r="W21" s="32"/>
    </row>
    <row r="22" spans="1:23">
      <c r="A22" s="200"/>
      <c r="B22" s="200"/>
      <c r="C22" s="200"/>
      <c r="D22" s="201"/>
      <c r="E22" s="201"/>
      <c r="F22" s="201"/>
      <c r="G22" s="171" t="str">
        <f t="shared" si="2"/>
        <v/>
      </c>
      <c r="H22" s="171" t="str">
        <f t="shared" si="3"/>
        <v/>
      </c>
      <c r="I22" s="172" t="e">
        <f>INDEX(一般成交量!K:K,MATCH(C22, 一般成交量!$C$19:$C$118,0) +ROW(一般成交量!$C$19:$C$118)-1,1)</f>
        <v>#N/A</v>
      </c>
      <c r="J22" s="173" t="str">
        <f t="shared" si="4"/>
        <v/>
      </c>
      <c r="K22" s="201"/>
      <c r="L22" s="201"/>
      <c r="M22" s="201"/>
      <c r="N22" s="174" t="str">
        <f t="shared" si="5"/>
        <v/>
      </c>
      <c r="O22" s="174" t="str">
        <f t="shared" si="6"/>
        <v/>
      </c>
      <c r="P22" s="175" t="e">
        <f>INDEX(一般成交量!S:S,MATCH(C22, 一般成交量!$C$19:$C$118,0) +ROW(一般成交量!$C$19:$C$118)-1,1)</f>
        <v>#N/A</v>
      </c>
      <c r="Q22" s="176" t="str">
        <f t="shared" si="7"/>
        <v/>
      </c>
      <c r="R22" s="201"/>
      <c r="S22" s="201"/>
      <c r="T22" s="201"/>
      <c r="U22" s="177" t="str">
        <f t="shared" si="8"/>
        <v/>
      </c>
      <c r="V22" s="177" t="str">
        <f t="shared" si="9"/>
        <v/>
      </c>
      <c r="W22" s="32"/>
    </row>
    <row r="23" spans="1:23">
      <c r="A23" s="200"/>
      <c r="B23" s="200"/>
      <c r="C23" s="200"/>
      <c r="D23" s="201"/>
      <c r="E23" s="201"/>
      <c r="F23" s="201"/>
      <c r="G23" s="171" t="str">
        <f t="shared" si="2"/>
        <v/>
      </c>
      <c r="H23" s="171" t="str">
        <f t="shared" si="3"/>
        <v/>
      </c>
      <c r="I23" s="172" t="e">
        <f>INDEX(一般成交量!K:K,MATCH(C23, 一般成交量!$C$19:$C$118,0) +ROW(一般成交量!$C$19:$C$118)-1,1)</f>
        <v>#N/A</v>
      </c>
      <c r="J23" s="173" t="str">
        <f t="shared" si="4"/>
        <v/>
      </c>
      <c r="K23" s="201"/>
      <c r="L23" s="201"/>
      <c r="M23" s="201"/>
      <c r="N23" s="174" t="str">
        <f t="shared" si="5"/>
        <v/>
      </c>
      <c r="O23" s="174" t="str">
        <f t="shared" si="6"/>
        <v/>
      </c>
      <c r="P23" s="175" t="e">
        <f>INDEX(一般成交量!S:S,MATCH(C23, 一般成交量!$C$19:$C$118,0) +ROW(一般成交量!$C$19:$C$118)-1,1)</f>
        <v>#N/A</v>
      </c>
      <c r="Q23" s="176" t="str">
        <f t="shared" si="7"/>
        <v/>
      </c>
      <c r="R23" s="201"/>
      <c r="S23" s="201"/>
      <c r="T23" s="201"/>
      <c r="U23" s="177" t="str">
        <f t="shared" si="8"/>
        <v/>
      </c>
      <c r="V23" s="177" t="str">
        <f t="shared" si="9"/>
        <v/>
      </c>
      <c r="W23" s="32"/>
    </row>
    <row r="24" spans="1:23">
      <c r="A24" s="200"/>
      <c r="B24" s="200"/>
      <c r="C24" s="200"/>
      <c r="D24" s="201"/>
      <c r="E24" s="201"/>
      <c r="F24" s="201"/>
      <c r="G24" s="171" t="str">
        <f t="shared" si="2"/>
        <v/>
      </c>
      <c r="H24" s="171" t="str">
        <f t="shared" si="3"/>
        <v/>
      </c>
      <c r="I24" s="172" t="e">
        <f>INDEX(一般成交量!K:K,MATCH(C24, 一般成交量!$C$19:$C$118,0) +ROW(一般成交量!$C$19:$C$118)-1,1)</f>
        <v>#N/A</v>
      </c>
      <c r="J24" s="173" t="str">
        <f t="shared" si="4"/>
        <v/>
      </c>
      <c r="K24" s="201"/>
      <c r="L24" s="201"/>
      <c r="M24" s="201"/>
      <c r="N24" s="174" t="str">
        <f t="shared" si="5"/>
        <v/>
      </c>
      <c r="O24" s="174" t="str">
        <f t="shared" si="6"/>
        <v/>
      </c>
      <c r="P24" s="175" t="e">
        <f>INDEX(一般成交量!S:S,MATCH(C24, 一般成交量!$C$19:$C$118,0) +ROW(一般成交量!$C$19:$C$118)-1,1)</f>
        <v>#N/A</v>
      </c>
      <c r="Q24" s="176" t="str">
        <f t="shared" si="7"/>
        <v/>
      </c>
      <c r="R24" s="201"/>
      <c r="S24" s="201"/>
      <c r="T24" s="201"/>
      <c r="U24" s="177" t="str">
        <f t="shared" si="8"/>
        <v/>
      </c>
      <c r="V24" s="177" t="str">
        <f t="shared" si="9"/>
        <v/>
      </c>
      <c r="W24" s="32"/>
    </row>
    <row r="25" spans="1:23">
      <c r="A25" s="200"/>
      <c r="B25" s="200"/>
      <c r="C25" s="200"/>
      <c r="D25" s="201"/>
      <c r="E25" s="201"/>
      <c r="F25" s="201"/>
      <c r="G25" s="171" t="str">
        <f t="shared" si="2"/>
        <v/>
      </c>
      <c r="H25" s="171" t="str">
        <f t="shared" si="3"/>
        <v/>
      </c>
      <c r="I25" s="172" t="e">
        <f>INDEX(一般成交量!K:K,MATCH(C25, 一般成交量!$C$19:$C$118,0) +ROW(一般成交量!$C$19:$C$118)-1,1)</f>
        <v>#N/A</v>
      </c>
      <c r="J25" s="173" t="str">
        <f t="shared" si="4"/>
        <v/>
      </c>
      <c r="K25" s="201"/>
      <c r="L25" s="201"/>
      <c r="M25" s="201"/>
      <c r="N25" s="174" t="str">
        <f t="shared" si="5"/>
        <v/>
      </c>
      <c r="O25" s="174" t="str">
        <f t="shared" si="6"/>
        <v/>
      </c>
      <c r="P25" s="175" t="e">
        <f>INDEX(一般成交量!S:S,MATCH(C25, 一般成交量!$C$19:$C$118,0) +ROW(一般成交量!$C$19:$C$118)-1,1)</f>
        <v>#N/A</v>
      </c>
      <c r="Q25" s="176" t="str">
        <f t="shared" si="7"/>
        <v/>
      </c>
      <c r="R25" s="201"/>
      <c r="S25" s="201"/>
      <c r="T25" s="201"/>
      <c r="U25" s="177" t="str">
        <f t="shared" si="8"/>
        <v/>
      </c>
      <c r="V25" s="177" t="str">
        <f t="shared" si="9"/>
        <v/>
      </c>
      <c r="W25" s="32"/>
    </row>
    <row r="26" spans="1:23">
      <c r="A26" s="200"/>
      <c r="B26" s="200"/>
      <c r="C26" s="200"/>
      <c r="D26" s="201"/>
      <c r="E26" s="201"/>
      <c r="F26" s="201"/>
      <c r="G26" s="171" t="str">
        <f t="shared" si="2"/>
        <v/>
      </c>
      <c r="H26" s="171" t="str">
        <f t="shared" si="3"/>
        <v/>
      </c>
      <c r="I26" s="172" t="e">
        <f>INDEX(一般成交量!K:K,MATCH(C26, 一般成交量!$C$19:$C$118,0) +ROW(一般成交量!$C$19:$C$118)-1,1)</f>
        <v>#N/A</v>
      </c>
      <c r="J26" s="173" t="str">
        <f t="shared" si="4"/>
        <v/>
      </c>
      <c r="K26" s="201"/>
      <c r="L26" s="201"/>
      <c r="M26" s="201"/>
      <c r="N26" s="174" t="str">
        <f t="shared" si="5"/>
        <v/>
      </c>
      <c r="O26" s="174" t="str">
        <f t="shared" si="6"/>
        <v/>
      </c>
      <c r="P26" s="175" t="e">
        <f>INDEX(一般成交量!S:S,MATCH(C26, 一般成交量!$C$19:$C$118,0) +ROW(一般成交量!$C$19:$C$118)-1,1)</f>
        <v>#N/A</v>
      </c>
      <c r="Q26" s="176" t="str">
        <f t="shared" si="7"/>
        <v/>
      </c>
      <c r="R26" s="201"/>
      <c r="S26" s="201"/>
      <c r="T26" s="201"/>
      <c r="U26" s="177" t="str">
        <f t="shared" si="8"/>
        <v/>
      </c>
      <c r="V26" s="177" t="str">
        <f t="shared" si="9"/>
        <v/>
      </c>
      <c r="W26" s="32"/>
    </row>
    <row r="27" spans="1:23">
      <c r="A27" s="200"/>
      <c r="B27" s="200"/>
      <c r="C27" s="200"/>
      <c r="D27" s="201"/>
      <c r="E27" s="201"/>
      <c r="F27" s="201"/>
      <c r="G27" s="171" t="str">
        <f t="shared" si="2"/>
        <v/>
      </c>
      <c r="H27" s="171" t="str">
        <f t="shared" si="3"/>
        <v/>
      </c>
      <c r="I27" s="172" t="e">
        <f>INDEX(一般成交量!K:K,MATCH(C27, 一般成交量!$C$19:$C$118,0) +ROW(一般成交量!$C$19:$C$118)-1,1)</f>
        <v>#N/A</v>
      </c>
      <c r="J27" s="173" t="str">
        <f t="shared" si="4"/>
        <v/>
      </c>
      <c r="K27" s="201"/>
      <c r="L27" s="201"/>
      <c r="M27" s="201"/>
      <c r="N27" s="174" t="str">
        <f t="shared" si="5"/>
        <v/>
      </c>
      <c r="O27" s="174" t="str">
        <f t="shared" si="6"/>
        <v/>
      </c>
      <c r="P27" s="175" t="e">
        <f>INDEX(一般成交量!S:S,MATCH(C27, 一般成交量!$C$19:$C$118,0) +ROW(一般成交量!$C$19:$C$118)-1,1)</f>
        <v>#N/A</v>
      </c>
      <c r="Q27" s="176" t="str">
        <f t="shared" si="7"/>
        <v/>
      </c>
      <c r="R27" s="201"/>
      <c r="S27" s="201"/>
      <c r="T27" s="201"/>
      <c r="U27" s="177" t="str">
        <f t="shared" si="8"/>
        <v/>
      </c>
      <c r="V27" s="177" t="str">
        <f t="shared" si="9"/>
        <v/>
      </c>
      <c r="W27" s="32"/>
    </row>
    <row r="28" spans="1:23">
      <c r="A28" s="200"/>
      <c r="B28" s="200"/>
      <c r="C28" s="200"/>
      <c r="D28" s="201"/>
      <c r="E28" s="201"/>
      <c r="F28" s="201"/>
      <c r="G28" s="171" t="str">
        <f t="shared" si="2"/>
        <v/>
      </c>
      <c r="H28" s="171" t="str">
        <f t="shared" si="3"/>
        <v/>
      </c>
      <c r="I28" s="172" t="e">
        <f>INDEX(一般成交量!K:K,MATCH(C28, 一般成交量!$C$19:$C$118,0) +ROW(一般成交量!$C$19:$C$118)-1,1)</f>
        <v>#N/A</v>
      </c>
      <c r="J28" s="173" t="str">
        <f t="shared" si="4"/>
        <v/>
      </c>
      <c r="K28" s="201"/>
      <c r="L28" s="201"/>
      <c r="M28" s="201"/>
      <c r="N28" s="174" t="str">
        <f t="shared" si="5"/>
        <v/>
      </c>
      <c r="O28" s="174" t="str">
        <f t="shared" si="6"/>
        <v/>
      </c>
      <c r="P28" s="175" t="e">
        <f>INDEX(一般成交量!S:S,MATCH(C28, 一般成交量!$C$19:$C$118,0) +ROW(一般成交量!$C$19:$C$118)-1,1)</f>
        <v>#N/A</v>
      </c>
      <c r="Q28" s="176" t="str">
        <f t="shared" si="7"/>
        <v/>
      </c>
      <c r="R28" s="201"/>
      <c r="S28" s="201"/>
      <c r="T28" s="201"/>
      <c r="U28" s="177" t="str">
        <f t="shared" si="8"/>
        <v/>
      </c>
      <c r="V28" s="177" t="str">
        <f t="shared" si="9"/>
        <v/>
      </c>
      <c r="W28" s="32"/>
    </row>
    <row r="29" spans="1:23">
      <c r="A29" s="200"/>
      <c r="B29" s="200"/>
      <c r="C29" s="200"/>
      <c r="D29" s="201"/>
      <c r="E29" s="201"/>
      <c r="F29" s="201"/>
      <c r="G29" s="171" t="str">
        <f t="shared" si="2"/>
        <v/>
      </c>
      <c r="H29" s="171" t="str">
        <f t="shared" si="3"/>
        <v/>
      </c>
      <c r="I29" s="172" t="e">
        <f>INDEX(一般成交量!K:K,MATCH(C29, 一般成交量!$C$19:$C$118,0) +ROW(一般成交量!$C$19:$C$118)-1,1)</f>
        <v>#N/A</v>
      </c>
      <c r="J29" s="173" t="str">
        <f t="shared" si="4"/>
        <v/>
      </c>
      <c r="K29" s="201"/>
      <c r="L29" s="201"/>
      <c r="M29" s="201"/>
      <c r="N29" s="174" t="str">
        <f t="shared" si="5"/>
        <v/>
      </c>
      <c r="O29" s="174" t="str">
        <f t="shared" si="6"/>
        <v/>
      </c>
      <c r="P29" s="175" t="e">
        <f>INDEX(一般成交量!S:S,MATCH(C29, 一般成交量!$C$19:$C$118,0) +ROW(一般成交量!$C$19:$C$118)-1,1)</f>
        <v>#N/A</v>
      </c>
      <c r="Q29" s="176" t="str">
        <f t="shared" si="7"/>
        <v/>
      </c>
      <c r="R29" s="201"/>
      <c r="S29" s="201"/>
      <c r="T29" s="201"/>
      <c r="U29" s="177" t="str">
        <f t="shared" si="8"/>
        <v/>
      </c>
      <c r="V29" s="177" t="str">
        <f t="shared" si="9"/>
        <v/>
      </c>
      <c r="W29" s="32"/>
    </row>
    <row r="30" spans="1:23">
      <c r="A30" s="200"/>
      <c r="B30" s="200"/>
      <c r="C30" s="202"/>
      <c r="D30" s="201"/>
      <c r="E30" s="201"/>
      <c r="F30" s="201"/>
      <c r="G30" s="171" t="str">
        <f t="shared" si="2"/>
        <v/>
      </c>
      <c r="H30" s="171" t="str">
        <f t="shared" si="3"/>
        <v/>
      </c>
      <c r="I30" s="172" t="e">
        <f>INDEX(一般成交量!K:K,MATCH(C30, 一般成交量!$C$19:$C$118,0) +ROW(一般成交量!$C$19:$C$118)-1,1)</f>
        <v>#N/A</v>
      </c>
      <c r="J30" s="173" t="str">
        <f t="shared" si="4"/>
        <v/>
      </c>
      <c r="K30" s="201"/>
      <c r="L30" s="201"/>
      <c r="M30" s="201"/>
      <c r="N30" s="174" t="str">
        <f t="shared" si="5"/>
        <v/>
      </c>
      <c r="O30" s="174" t="str">
        <f t="shared" si="6"/>
        <v/>
      </c>
      <c r="P30" s="175" t="e">
        <f>INDEX(一般成交量!S:S,MATCH(C30, 一般成交量!$C$19:$C$118,0) +ROW(一般成交量!$C$19:$C$118)-1,1)</f>
        <v>#N/A</v>
      </c>
      <c r="Q30" s="176" t="str">
        <f t="shared" si="7"/>
        <v/>
      </c>
      <c r="R30" s="201"/>
      <c r="S30" s="201"/>
      <c r="T30" s="201"/>
      <c r="U30" s="177" t="str">
        <f t="shared" si="8"/>
        <v/>
      </c>
      <c r="V30" s="177" t="str">
        <f t="shared" si="9"/>
        <v/>
      </c>
      <c r="W30" s="32"/>
    </row>
    <row r="31" spans="1:23">
      <c r="A31" s="200"/>
      <c r="B31" s="200"/>
      <c r="C31" s="202"/>
      <c r="D31" s="201"/>
      <c r="E31" s="201"/>
      <c r="F31" s="201"/>
      <c r="G31" s="171" t="str">
        <f t="shared" si="2"/>
        <v/>
      </c>
      <c r="H31" s="171" t="str">
        <f t="shared" si="3"/>
        <v/>
      </c>
      <c r="I31" s="172" t="e">
        <f>INDEX(一般成交量!K:K,MATCH(C31, 一般成交量!$C$19:$C$118,0) +ROW(一般成交量!$C$19:$C$118)-1,1)</f>
        <v>#N/A</v>
      </c>
      <c r="J31" s="173" t="str">
        <f t="shared" si="4"/>
        <v/>
      </c>
      <c r="K31" s="201"/>
      <c r="L31" s="201"/>
      <c r="M31" s="201"/>
      <c r="N31" s="174" t="str">
        <f t="shared" si="5"/>
        <v/>
      </c>
      <c r="O31" s="174" t="str">
        <f t="shared" si="6"/>
        <v/>
      </c>
      <c r="P31" s="175" t="e">
        <f>INDEX(一般成交量!S:S,MATCH(C31, 一般成交量!$C$19:$C$118,0) +ROW(一般成交量!$C$19:$C$118)-1,1)</f>
        <v>#N/A</v>
      </c>
      <c r="Q31" s="176" t="str">
        <f t="shared" si="7"/>
        <v/>
      </c>
      <c r="R31" s="201"/>
      <c r="S31" s="201"/>
      <c r="T31" s="201"/>
      <c r="U31" s="177" t="str">
        <f t="shared" si="8"/>
        <v/>
      </c>
      <c r="V31" s="177" t="str">
        <f t="shared" si="9"/>
        <v/>
      </c>
      <c r="W31" s="32"/>
    </row>
    <row r="32" spans="1:23">
      <c r="A32" s="200"/>
      <c r="B32" s="200"/>
      <c r="C32" s="202"/>
      <c r="D32" s="201"/>
      <c r="E32" s="201"/>
      <c r="F32" s="201"/>
      <c r="G32" s="171" t="str">
        <f t="shared" ref="G32:G37" si="10">IF(F32 &gt; 0, ROUND(D32/F32,0), "")</f>
        <v/>
      </c>
      <c r="H32" s="171" t="str">
        <f t="shared" ref="H32:H37" si="11">IF(F32 &gt; 0, ROUND(E32/F32,0), "")</f>
        <v/>
      </c>
      <c r="I32" s="172" t="e">
        <f>INDEX(一般成交量!K:K,MATCH(C32, 一般成交量!$C$19:$C$118,0) +ROW(一般成交量!$C$19:$C$118)-1,1)</f>
        <v>#N/A</v>
      </c>
      <c r="J32" s="173" t="str">
        <f t="shared" ref="J32:J37" si="12">IF(G32&lt;&gt;"",IF(I32&gt;0,G32/I32*100,""),"")</f>
        <v/>
      </c>
      <c r="K32" s="201"/>
      <c r="L32" s="201"/>
      <c r="M32" s="201"/>
      <c r="N32" s="174" t="str">
        <f t="shared" ref="N32:N37" si="13">IF(M32&gt;0,ROUND(K32/M32,0),"")</f>
        <v/>
      </c>
      <c r="O32" s="174" t="str">
        <f t="shared" ref="O32:O37" si="14">IF(M32&gt;0,ROUND(L32/M32,0),"")</f>
        <v/>
      </c>
      <c r="P32" s="175" t="e">
        <f>INDEX(一般成交量!S:S,MATCH(C32, 一般成交量!$C$19:$C$118,0) +ROW(一般成交量!$C$19:$C$118)-1,1)</f>
        <v>#N/A</v>
      </c>
      <c r="Q32" s="176" t="str">
        <f t="shared" ref="Q32:Q37" si="15">IF(N32&lt;&gt;"",IF(P32&gt;0,N32/P32*100,""),"")</f>
        <v/>
      </c>
      <c r="R32" s="201"/>
      <c r="S32" s="201"/>
      <c r="T32" s="201"/>
      <c r="U32" s="177" t="str">
        <f t="shared" ref="U32:U37" si="16">IF(T32 &gt;0, ROUND(R32/T32,0),"")</f>
        <v/>
      </c>
      <c r="V32" s="177" t="str">
        <f t="shared" ref="V32:V37" si="17">IF(T32 &gt;0, ROUND(S32/T32,0),"")</f>
        <v/>
      </c>
      <c r="W32" s="32"/>
    </row>
    <row r="33" spans="1:23">
      <c r="A33" s="200"/>
      <c r="B33" s="200"/>
      <c r="C33" s="202"/>
      <c r="D33" s="201"/>
      <c r="E33" s="201"/>
      <c r="F33" s="201"/>
      <c r="G33" s="171" t="str">
        <f t="shared" si="10"/>
        <v/>
      </c>
      <c r="H33" s="171" t="str">
        <f t="shared" si="11"/>
        <v/>
      </c>
      <c r="I33" s="172" t="e">
        <f>INDEX(一般成交量!K:K,MATCH(C33, 一般成交量!$C$19:$C$118,0) +ROW(一般成交量!$C$19:$C$118)-1,1)</f>
        <v>#N/A</v>
      </c>
      <c r="J33" s="173" t="str">
        <f t="shared" si="12"/>
        <v/>
      </c>
      <c r="K33" s="201"/>
      <c r="L33" s="201"/>
      <c r="M33" s="201"/>
      <c r="N33" s="174" t="str">
        <f t="shared" si="13"/>
        <v/>
      </c>
      <c r="O33" s="174" t="str">
        <f t="shared" si="14"/>
        <v/>
      </c>
      <c r="P33" s="175" t="e">
        <f>INDEX(一般成交量!S:S,MATCH(C33, 一般成交量!$C$19:$C$118,0) +ROW(一般成交量!$C$19:$C$118)-1,1)</f>
        <v>#N/A</v>
      </c>
      <c r="Q33" s="176" t="str">
        <f t="shared" si="15"/>
        <v/>
      </c>
      <c r="R33" s="201"/>
      <c r="S33" s="201"/>
      <c r="T33" s="201"/>
      <c r="U33" s="177" t="str">
        <f t="shared" si="16"/>
        <v/>
      </c>
      <c r="V33" s="177" t="str">
        <f t="shared" si="17"/>
        <v/>
      </c>
      <c r="W33" s="32"/>
    </row>
    <row r="34" spans="1:23">
      <c r="A34" s="200"/>
      <c r="B34" s="200"/>
      <c r="C34" s="202"/>
      <c r="D34" s="201"/>
      <c r="E34" s="201"/>
      <c r="F34" s="201"/>
      <c r="G34" s="171" t="str">
        <f t="shared" si="10"/>
        <v/>
      </c>
      <c r="H34" s="171" t="str">
        <f t="shared" si="11"/>
        <v/>
      </c>
      <c r="I34" s="172" t="e">
        <f>INDEX(一般成交量!K:K,MATCH(C34, 一般成交量!$C$19:$C$118,0) +ROW(一般成交量!$C$19:$C$118)-1,1)</f>
        <v>#N/A</v>
      </c>
      <c r="J34" s="173" t="str">
        <f t="shared" si="12"/>
        <v/>
      </c>
      <c r="K34" s="201"/>
      <c r="L34" s="201"/>
      <c r="M34" s="201"/>
      <c r="N34" s="174" t="str">
        <f t="shared" si="13"/>
        <v/>
      </c>
      <c r="O34" s="174" t="str">
        <f t="shared" si="14"/>
        <v/>
      </c>
      <c r="P34" s="175" t="e">
        <f>INDEX(一般成交量!S:S,MATCH(C34, 一般成交量!$C$19:$C$118,0) +ROW(一般成交量!$C$19:$C$118)-1,1)</f>
        <v>#N/A</v>
      </c>
      <c r="Q34" s="176" t="str">
        <f t="shared" si="15"/>
        <v/>
      </c>
      <c r="R34" s="201"/>
      <c r="S34" s="201"/>
      <c r="T34" s="201"/>
      <c r="U34" s="177" t="str">
        <f t="shared" si="16"/>
        <v/>
      </c>
      <c r="V34" s="177" t="str">
        <f t="shared" si="17"/>
        <v/>
      </c>
      <c r="W34" s="32"/>
    </row>
    <row r="35" spans="1:23">
      <c r="A35" s="200"/>
      <c r="B35" s="200"/>
      <c r="C35" s="202"/>
      <c r="D35" s="201"/>
      <c r="E35" s="201"/>
      <c r="F35" s="201"/>
      <c r="G35" s="171" t="str">
        <f t="shared" si="10"/>
        <v/>
      </c>
      <c r="H35" s="171" t="str">
        <f t="shared" si="11"/>
        <v/>
      </c>
      <c r="I35" s="172" t="e">
        <f>INDEX(一般成交量!K:K,MATCH(C35, 一般成交量!$C$19:$C$118,0) +ROW(一般成交量!$C$19:$C$118)-1,1)</f>
        <v>#N/A</v>
      </c>
      <c r="J35" s="173" t="str">
        <f t="shared" si="12"/>
        <v/>
      </c>
      <c r="K35" s="201"/>
      <c r="L35" s="201"/>
      <c r="M35" s="201"/>
      <c r="N35" s="174" t="str">
        <f t="shared" si="13"/>
        <v/>
      </c>
      <c r="O35" s="174" t="str">
        <f t="shared" si="14"/>
        <v/>
      </c>
      <c r="P35" s="175" t="e">
        <f>INDEX(一般成交量!S:S,MATCH(C35, 一般成交量!$C$19:$C$118,0) +ROW(一般成交量!$C$19:$C$118)-1,1)</f>
        <v>#N/A</v>
      </c>
      <c r="Q35" s="176" t="str">
        <f t="shared" si="15"/>
        <v/>
      </c>
      <c r="R35" s="201"/>
      <c r="S35" s="201"/>
      <c r="T35" s="201"/>
      <c r="U35" s="177" t="str">
        <f t="shared" si="16"/>
        <v/>
      </c>
      <c r="V35" s="177" t="str">
        <f t="shared" si="17"/>
        <v/>
      </c>
      <c r="W35" s="32"/>
    </row>
    <row r="36" spans="1:23">
      <c r="A36" s="200"/>
      <c r="B36" s="200"/>
      <c r="C36" s="202"/>
      <c r="D36" s="201"/>
      <c r="E36" s="201"/>
      <c r="F36" s="201"/>
      <c r="G36" s="171" t="str">
        <f t="shared" si="10"/>
        <v/>
      </c>
      <c r="H36" s="171" t="str">
        <f t="shared" si="11"/>
        <v/>
      </c>
      <c r="I36" s="172" t="e">
        <f>INDEX(一般成交量!K:K,MATCH(C36, 一般成交量!$C$19:$C$118,0) +ROW(一般成交量!$C$19:$C$118)-1,1)</f>
        <v>#N/A</v>
      </c>
      <c r="J36" s="173" t="str">
        <f t="shared" si="12"/>
        <v/>
      </c>
      <c r="K36" s="201"/>
      <c r="L36" s="201"/>
      <c r="M36" s="201"/>
      <c r="N36" s="174" t="str">
        <f t="shared" si="13"/>
        <v/>
      </c>
      <c r="O36" s="174" t="str">
        <f t="shared" si="14"/>
        <v/>
      </c>
      <c r="P36" s="175" t="e">
        <f>INDEX(一般成交量!S:S,MATCH(C36, 一般成交量!$C$19:$C$118,0) +ROW(一般成交量!$C$19:$C$118)-1,1)</f>
        <v>#N/A</v>
      </c>
      <c r="Q36" s="176" t="str">
        <f t="shared" si="15"/>
        <v/>
      </c>
      <c r="R36" s="201"/>
      <c r="S36" s="201"/>
      <c r="T36" s="201"/>
      <c r="U36" s="177" t="str">
        <f t="shared" si="16"/>
        <v/>
      </c>
      <c r="V36" s="177" t="str">
        <f t="shared" si="17"/>
        <v/>
      </c>
      <c r="W36" s="32"/>
    </row>
    <row r="37" spans="1:23">
      <c r="A37" s="200"/>
      <c r="B37" s="200"/>
      <c r="C37" s="202"/>
      <c r="D37" s="201"/>
      <c r="E37" s="201"/>
      <c r="F37" s="201"/>
      <c r="G37" s="171" t="str">
        <f t="shared" si="10"/>
        <v/>
      </c>
      <c r="H37" s="171" t="str">
        <f t="shared" si="11"/>
        <v/>
      </c>
      <c r="I37" s="172" t="e">
        <f>INDEX(一般成交量!K:K,MATCH(C37, 一般成交量!$C$19:$C$118,0) +ROW(一般成交量!$C$19:$C$118)-1,1)</f>
        <v>#N/A</v>
      </c>
      <c r="J37" s="173" t="str">
        <f t="shared" si="12"/>
        <v/>
      </c>
      <c r="K37" s="201"/>
      <c r="L37" s="201"/>
      <c r="M37" s="201"/>
      <c r="N37" s="174" t="str">
        <f t="shared" si="13"/>
        <v/>
      </c>
      <c r="O37" s="174" t="str">
        <f t="shared" si="14"/>
        <v/>
      </c>
      <c r="P37" s="175" t="e">
        <f>INDEX(一般成交量!S:S,MATCH(C37, 一般成交量!$C$19:$C$118,0) +ROW(一般成交量!$C$19:$C$118)-1,1)</f>
        <v>#N/A</v>
      </c>
      <c r="Q37" s="176" t="str">
        <f t="shared" si="15"/>
        <v/>
      </c>
      <c r="R37" s="201"/>
      <c r="S37" s="201"/>
      <c r="T37" s="201"/>
      <c r="U37" s="177" t="str">
        <f t="shared" si="16"/>
        <v/>
      </c>
      <c r="V37" s="177" t="str">
        <f t="shared" si="17"/>
        <v/>
      </c>
      <c r="W37" s="32"/>
    </row>
    <row r="38" spans="1:23" hidden="1">
      <c r="C38" s="34"/>
      <c r="D38" s="32"/>
      <c r="E38" s="32"/>
      <c r="F38" s="32"/>
      <c r="G38" s="39"/>
      <c r="H38" s="39"/>
      <c r="I38" s="39"/>
      <c r="J38" s="57"/>
      <c r="K38" s="32"/>
      <c r="L38" s="32"/>
      <c r="M38" s="32"/>
      <c r="N38" s="36"/>
      <c r="O38" s="36"/>
      <c r="P38" s="36"/>
      <c r="Q38" s="36"/>
      <c r="R38" s="32"/>
      <c r="S38" s="32"/>
      <c r="T38" s="32"/>
      <c r="U38" s="49"/>
      <c r="V38" s="49"/>
      <c r="W38" s="32"/>
    </row>
    <row r="39" spans="1:23" hidden="1">
      <c r="C39" s="34"/>
      <c r="D39" s="32"/>
      <c r="E39" s="32"/>
      <c r="F39" s="32"/>
      <c r="G39" s="39"/>
      <c r="H39" s="39"/>
      <c r="I39" s="39"/>
      <c r="J39" s="57"/>
      <c r="K39" s="32"/>
      <c r="L39" s="32"/>
      <c r="M39" s="32"/>
      <c r="N39" s="36"/>
      <c r="O39" s="36"/>
      <c r="P39" s="36"/>
      <c r="Q39" s="36"/>
      <c r="R39" s="32"/>
      <c r="S39" s="32"/>
      <c r="T39" s="32"/>
      <c r="U39" s="49"/>
      <c r="V39" s="49"/>
      <c r="W39" s="32"/>
    </row>
    <row r="40" spans="1:23" hidden="1">
      <c r="C40" s="34"/>
      <c r="D40" s="32"/>
      <c r="E40" s="32"/>
      <c r="F40" s="32"/>
      <c r="G40" s="39"/>
      <c r="H40" s="39"/>
      <c r="I40" s="39"/>
      <c r="J40" s="57"/>
      <c r="K40" s="32"/>
      <c r="L40" s="32"/>
      <c r="M40" s="32"/>
      <c r="N40" s="36"/>
      <c r="O40" s="36"/>
      <c r="P40" s="36"/>
      <c r="Q40" s="36"/>
      <c r="R40" s="32"/>
      <c r="S40" s="32"/>
      <c r="T40" s="32"/>
      <c r="U40" s="49"/>
      <c r="V40" s="49"/>
      <c r="W40" s="32"/>
    </row>
    <row r="41" spans="1:23" hidden="1">
      <c r="C41" s="34"/>
      <c r="D41" s="32"/>
      <c r="E41" s="32"/>
      <c r="F41" s="32"/>
      <c r="G41" s="39"/>
      <c r="H41" s="39"/>
      <c r="I41" s="39"/>
      <c r="J41" s="57"/>
      <c r="K41" s="32"/>
      <c r="L41" s="32"/>
      <c r="M41" s="32"/>
      <c r="N41" s="36"/>
      <c r="O41" s="36"/>
      <c r="P41" s="36"/>
      <c r="Q41" s="36"/>
      <c r="R41" s="32"/>
      <c r="S41" s="32"/>
      <c r="T41" s="32"/>
      <c r="U41" s="49"/>
      <c r="V41" s="49"/>
      <c r="W41" s="32"/>
    </row>
    <row r="42" spans="1:23" hidden="1">
      <c r="C42" s="34"/>
      <c r="D42" s="32"/>
      <c r="E42" s="32"/>
      <c r="F42" s="32"/>
      <c r="G42" s="39"/>
      <c r="H42" s="39"/>
      <c r="I42" s="39"/>
      <c r="J42" s="57"/>
      <c r="K42" s="32"/>
      <c r="L42" s="32"/>
      <c r="M42" s="32"/>
      <c r="N42" s="36"/>
      <c r="O42" s="36"/>
      <c r="P42" s="36"/>
      <c r="Q42" s="36"/>
      <c r="R42" s="32"/>
      <c r="S42" s="32"/>
      <c r="T42" s="32"/>
      <c r="U42" s="49"/>
      <c r="V42" s="49"/>
      <c r="W42" s="32"/>
    </row>
    <row r="43" spans="1:23" hidden="1">
      <c r="C43" s="34"/>
      <c r="D43" s="32"/>
      <c r="E43" s="32"/>
      <c r="F43" s="32"/>
      <c r="G43" s="39"/>
      <c r="H43" s="39"/>
      <c r="I43" s="39"/>
      <c r="J43" s="57"/>
      <c r="K43" s="32"/>
      <c r="L43" s="32"/>
      <c r="M43" s="32"/>
      <c r="N43" s="36"/>
      <c r="O43" s="36"/>
      <c r="P43" s="36"/>
      <c r="Q43" s="36"/>
      <c r="R43" s="32"/>
      <c r="S43" s="32"/>
      <c r="T43" s="32"/>
      <c r="U43" s="49"/>
      <c r="V43" s="49"/>
      <c r="W43" s="32"/>
    </row>
    <row r="44" spans="1:23" hidden="1">
      <c r="C44" s="34"/>
      <c r="D44" s="32"/>
      <c r="E44" s="32"/>
      <c r="F44" s="32"/>
      <c r="G44" s="39"/>
      <c r="H44" s="39"/>
      <c r="I44" s="39"/>
      <c r="J44" s="57"/>
      <c r="K44" s="32"/>
      <c r="L44" s="32"/>
      <c r="M44" s="32"/>
      <c r="N44" s="36"/>
      <c r="O44" s="36"/>
      <c r="P44" s="36"/>
      <c r="Q44" s="36"/>
      <c r="R44" s="32"/>
      <c r="S44" s="32"/>
      <c r="T44" s="32"/>
      <c r="U44" s="49"/>
      <c r="V44" s="49"/>
      <c r="W44" s="32"/>
    </row>
    <row r="45" spans="1:23" hidden="1">
      <c r="C45" s="34"/>
      <c r="D45" s="32"/>
      <c r="E45" s="32"/>
      <c r="F45" s="32"/>
      <c r="G45" s="39"/>
      <c r="H45" s="39"/>
      <c r="I45" s="39"/>
      <c r="J45" s="57"/>
      <c r="K45" s="32"/>
      <c r="L45" s="32"/>
      <c r="M45" s="32"/>
      <c r="N45" s="36"/>
      <c r="O45" s="36"/>
      <c r="P45" s="36"/>
      <c r="Q45" s="36"/>
      <c r="R45" s="32"/>
      <c r="S45" s="32"/>
      <c r="T45" s="32"/>
      <c r="U45" s="49"/>
      <c r="V45" s="49"/>
      <c r="W45" s="32"/>
    </row>
    <row r="46" spans="1:23" hidden="1">
      <c r="C46" s="34"/>
      <c r="D46" s="32"/>
      <c r="E46" s="32"/>
      <c r="F46" s="32"/>
      <c r="G46" s="39"/>
      <c r="H46" s="39"/>
      <c r="I46" s="39"/>
      <c r="J46" s="57"/>
      <c r="K46" s="40"/>
      <c r="L46" s="40"/>
      <c r="M46" s="40"/>
      <c r="N46" s="36"/>
      <c r="O46" s="36"/>
      <c r="P46" s="36"/>
      <c r="Q46" s="36"/>
      <c r="R46" s="32"/>
      <c r="S46" s="32"/>
      <c r="T46" s="34"/>
      <c r="U46" s="49"/>
      <c r="V46" s="49"/>
      <c r="W46" s="32"/>
    </row>
    <row r="47" spans="1:23" hidden="1">
      <c r="C47" s="34"/>
      <c r="D47" s="32"/>
      <c r="E47" s="32"/>
      <c r="F47" s="32"/>
      <c r="G47" s="39"/>
      <c r="H47" s="39"/>
      <c r="I47" s="39"/>
      <c r="J47" s="57"/>
      <c r="K47" s="40"/>
      <c r="L47" s="40"/>
      <c r="M47" s="40"/>
      <c r="N47" s="36"/>
      <c r="O47" s="36"/>
      <c r="P47" s="36"/>
      <c r="Q47" s="36"/>
      <c r="R47" s="32"/>
      <c r="S47" s="32"/>
      <c r="T47" s="34"/>
      <c r="U47" s="49"/>
      <c r="V47" s="49"/>
      <c r="W47" s="32"/>
    </row>
    <row r="48" spans="1:23" hidden="1">
      <c r="C48" s="34"/>
      <c r="D48" s="32"/>
      <c r="E48" s="32"/>
      <c r="F48" s="32"/>
      <c r="G48" s="39"/>
      <c r="H48" s="39"/>
      <c r="I48" s="39"/>
      <c r="J48" s="57"/>
      <c r="K48" s="32"/>
      <c r="L48" s="32"/>
      <c r="M48" s="32"/>
      <c r="N48" s="36"/>
      <c r="O48" s="36"/>
      <c r="P48" s="36"/>
      <c r="Q48" s="36"/>
      <c r="R48" s="32"/>
      <c r="S48" s="32"/>
      <c r="T48" s="32"/>
      <c r="U48" s="49"/>
      <c r="V48" s="49"/>
      <c r="W48" s="32"/>
    </row>
    <row r="49" spans="3:23" hidden="1">
      <c r="C49" s="34"/>
      <c r="D49" s="32"/>
      <c r="E49" s="32"/>
      <c r="F49" s="32"/>
      <c r="G49" s="39"/>
      <c r="H49" s="39"/>
      <c r="I49" s="39"/>
      <c r="J49" s="57"/>
      <c r="K49" s="32"/>
      <c r="L49" s="32"/>
      <c r="M49" s="32"/>
      <c r="N49" s="36"/>
      <c r="O49" s="36"/>
      <c r="P49" s="36"/>
      <c r="Q49" s="36"/>
      <c r="R49" s="32"/>
      <c r="S49" s="32"/>
      <c r="T49" s="32"/>
      <c r="U49" s="49"/>
      <c r="V49" s="49"/>
      <c r="W49" s="32"/>
    </row>
    <row r="50" spans="3:23" hidden="1">
      <c r="C50" s="34"/>
      <c r="D50" s="32"/>
      <c r="E50" s="32"/>
      <c r="F50" s="32"/>
      <c r="G50" s="39"/>
      <c r="H50" s="39"/>
      <c r="I50" s="39"/>
      <c r="J50" s="57"/>
      <c r="K50" s="32"/>
      <c r="L50" s="32"/>
      <c r="M50" s="32"/>
      <c r="N50" s="36"/>
      <c r="O50" s="36"/>
      <c r="P50" s="36"/>
      <c r="Q50" s="36"/>
      <c r="R50" s="32"/>
      <c r="S50" s="32"/>
      <c r="T50" s="32"/>
      <c r="U50" s="49"/>
      <c r="V50" s="49"/>
      <c r="W50" s="32"/>
    </row>
    <row r="51" spans="3:23" hidden="1">
      <c r="C51" s="34"/>
      <c r="D51" s="32"/>
      <c r="E51" s="32"/>
      <c r="F51" s="32"/>
      <c r="G51" s="39"/>
      <c r="H51" s="39"/>
      <c r="I51" s="39"/>
      <c r="J51" s="57"/>
      <c r="K51" s="32"/>
      <c r="L51" s="32"/>
      <c r="M51" s="32"/>
      <c r="N51" s="36"/>
      <c r="O51" s="36"/>
      <c r="P51" s="36"/>
      <c r="Q51" s="36"/>
      <c r="R51" s="32"/>
      <c r="S51" s="32"/>
      <c r="T51" s="32"/>
      <c r="U51" s="49"/>
      <c r="V51" s="49"/>
      <c r="W51" s="32"/>
    </row>
    <row r="52" spans="3:23" hidden="1">
      <c r="C52" s="34"/>
      <c r="D52" s="32"/>
      <c r="E52" s="32"/>
      <c r="F52" s="32"/>
      <c r="G52" s="39"/>
      <c r="H52" s="39"/>
      <c r="I52" s="39"/>
      <c r="J52" s="57"/>
      <c r="K52" s="32"/>
      <c r="L52" s="32"/>
      <c r="M52" s="32"/>
      <c r="N52" s="36"/>
      <c r="O52" s="36"/>
      <c r="P52" s="36"/>
      <c r="Q52" s="36"/>
      <c r="R52" s="32"/>
      <c r="S52" s="32"/>
      <c r="T52" s="32"/>
      <c r="U52" s="49"/>
      <c r="V52" s="49"/>
      <c r="W52" s="32"/>
    </row>
    <row r="53" spans="3:23" hidden="1">
      <c r="C53" s="34"/>
      <c r="D53" s="32"/>
      <c r="E53" s="32"/>
      <c r="F53" s="32"/>
      <c r="G53" s="39"/>
      <c r="H53" s="39"/>
      <c r="I53" s="39"/>
      <c r="J53" s="57"/>
      <c r="K53" s="32"/>
      <c r="L53" s="32"/>
      <c r="M53" s="32"/>
      <c r="N53" s="36"/>
      <c r="O53" s="36"/>
      <c r="P53" s="36"/>
      <c r="Q53" s="36"/>
      <c r="R53" s="32"/>
      <c r="S53" s="32"/>
      <c r="T53" s="32"/>
      <c r="U53" s="49"/>
      <c r="V53" s="49"/>
      <c r="W53" s="32"/>
    </row>
    <row r="54" spans="3:23" hidden="1">
      <c r="C54" s="34"/>
      <c r="D54" s="32"/>
      <c r="E54" s="32"/>
      <c r="F54" s="32"/>
      <c r="G54" s="39"/>
      <c r="H54" s="39"/>
      <c r="I54" s="39"/>
      <c r="J54" s="57"/>
      <c r="K54" s="32"/>
      <c r="L54" s="32"/>
      <c r="M54" s="32"/>
      <c r="N54" s="36"/>
      <c r="O54" s="36"/>
      <c r="P54" s="36"/>
      <c r="Q54" s="36"/>
      <c r="R54" s="32"/>
      <c r="S54" s="32"/>
      <c r="T54" s="32"/>
      <c r="U54" s="49"/>
      <c r="V54" s="49"/>
      <c r="W54" s="32"/>
    </row>
    <row r="55" spans="3:23" hidden="1">
      <c r="C55" s="34"/>
      <c r="D55" s="32"/>
      <c r="E55" s="32"/>
      <c r="F55" s="32"/>
      <c r="G55" s="39"/>
      <c r="H55" s="39"/>
      <c r="I55" s="39"/>
      <c r="J55" s="57"/>
      <c r="K55" s="32"/>
      <c r="L55" s="32"/>
      <c r="M55" s="32"/>
      <c r="N55" s="36"/>
      <c r="O55" s="36"/>
      <c r="P55" s="36"/>
      <c r="Q55" s="36"/>
      <c r="R55" s="32"/>
      <c r="S55" s="32"/>
      <c r="T55" s="32"/>
      <c r="U55" s="49"/>
      <c r="V55" s="49"/>
      <c r="W55" s="32"/>
    </row>
    <row r="56" spans="3:23" hidden="1">
      <c r="C56" s="34"/>
      <c r="D56" s="32"/>
      <c r="E56" s="32"/>
      <c r="F56" s="32"/>
      <c r="G56" s="39"/>
      <c r="H56" s="39"/>
      <c r="I56" s="39"/>
      <c r="J56" s="57"/>
      <c r="K56" s="32"/>
      <c r="L56" s="32"/>
      <c r="M56" s="32"/>
      <c r="N56" s="36"/>
      <c r="O56" s="36"/>
      <c r="P56" s="36"/>
      <c r="Q56" s="36"/>
      <c r="R56" s="32"/>
      <c r="S56" s="32"/>
      <c r="T56" s="32"/>
      <c r="U56" s="49"/>
      <c r="V56" s="49"/>
      <c r="W56" s="32"/>
    </row>
    <row r="57" spans="3:23" hidden="1">
      <c r="C57" s="34"/>
      <c r="D57" s="32"/>
      <c r="E57" s="32"/>
      <c r="F57" s="32"/>
      <c r="G57" s="39"/>
      <c r="H57" s="39"/>
      <c r="I57" s="39"/>
      <c r="J57" s="57"/>
      <c r="K57" s="32"/>
      <c r="L57" s="32"/>
      <c r="M57" s="32"/>
      <c r="N57" s="36"/>
      <c r="O57" s="36"/>
      <c r="P57" s="36"/>
      <c r="Q57" s="36"/>
      <c r="R57" s="32"/>
      <c r="S57" s="32"/>
      <c r="T57" s="32"/>
      <c r="U57" s="49"/>
      <c r="V57" s="49"/>
      <c r="W57" s="32"/>
    </row>
    <row r="58" spans="3:23" hidden="1">
      <c r="C58" s="52"/>
      <c r="D58" s="32"/>
      <c r="E58" s="32"/>
      <c r="F58" s="32"/>
      <c r="G58" s="39"/>
      <c r="H58" s="39"/>
      <c r="I58" s="39"/>
      <c r="J58" s="57"/>
      <c r="K58" s="32"/>
      <c r="L58" s="32"/>
      <c r="M58" s="32"/>
      <c r="N58" s="36"/>
      <c r="O58" s="36"/>
      <c r="P58" s="36"/>
      <c r="Q58" s="36"/>
      <c r="R58" s="32"/>
      <c r="S58" s="32"/>
      <c r="T58" s="32"/>
      <c r="U58" s="49"/>
      <c r="V58" s="49"/>
      <c r="W58" s="32"/>
    </row>
    <row r="59" spans="3:23" hidden="1">
      <c r="C59" s="52"/>
      <c r="D59" s="32"/>
      <c r="E59" s="32"/>
      <c r="F59" s="32"/>
      <c r="G59" s="39"/>
      <c r="H59" s="39"/>
      <c r="I59" s="39"/>
      <c r="J59" s="57"/>
      <c r="K59" s="32"/>
      <c r="L59" s="32"/>
      <c r="M59" s="32"/>
      <c r="N59" s="36"/>
      <c r="O59" s="36"/>
      <c r="P59" s="36"/>
      <c r="Q59" s="36"/>
      <c r="R59" s="32"/>
      <c r="S59" s="32"/>
      <c r="T59" s="32"/>
      <c r="U59" s="49"/>
      <c r="V59" s="49"/>
      <c r="W59" s="32"/>
    </row>
    <row r="60" spans="3:23" hidden="1">
      <c r="C60" s="34"/>
      <c r="D60" s="32"/>
      <c r="E60" s="32"/>
      <c r="F60" s="32"/>
      <c r="G60" s="39"/>
      <c r="H60" s="39"/>
      <c r="I60" s="39"/>
      <c r="J60" s="57"/>
      <c r="K60" s="32"/>
      <c r="L60" s="32"/>
      <c r="M60" s="32"/>
      <c r="N60" s="36"/>
      <c r="O60" s="36"/>
      <c r="P60" s="36"/>
      <c r="Q60" s="36"/>
      <c r="R60" s="32"/>
      <c r="S60" s="32"/>
      <c r="T60" s="32"/>
      <c r="U60" s="49"/>
      <c r="V60" s="49"/>
      <c r="W60" s="32"/>
    </row>
    <row r="61" spans="3:23" hidden="1">
      <c r="C61" s="34"/>
      <c r="D61" s="32"/>
      <c r="E61" s="32"/>
      <c r="F61" s="32"/>
      <c r="G61" s="39"/>
      <c r="H61" s="39"/>
      <c r="I61" s="39"/>
      <c r="J61" s="57"/>
      <c r="K61" s="32"/>
      <c r="L61" s="32"/>
      <c r="M61" s="32"/>
      <c r="N61" s="36"/>
      <c r="O61" s="36"/>
      <c r="P61" s="36"/>
      <c r="Q61" s="36"/>
      <c r="R61" s="32"/>
      <c r="S61" s="32"/>
      <c r="T61" s="32"/>
      <c r="U61" s="49"/>
      <c r="V61" s="49"/>
      <c r="W61" s="32"/>
    </row>
    <row r="62" spans="3:23" hidden="1">
      <c r="C62" s="34"/>
      <c r="D62" s="32"/>
      <c r="E62" s="32"/>
      <c r="F62" s="32"/>
      <c r="G62" s="39"/>
      <c r="H62" s="39"/>
      <c r="I62" s="39"/>
      <c r="J62" s="57"/>
      <c r="K62" s="32"/>
      <c r="L62" s="32"/>
      <c r="M62" s="32"/>
      <c r="N62" s="36"/>
      <c r="O62" s="36"/>
      <c r="P62" s="36"/>
      <c r="Q62" s="36"/>
      <c r="R62" s="32"/>
      <c r="S62" s="32"/>
      <c r="T62" s="32"/>
      <c r="U62" s="49"/>
      <c r="V62" s="49"/>
      <c r="W62" s="32"/>
    </row>
    <row r="63" spans="3:23" hidden="1">
      <c r="C63" s="34"/>
      <c r="D63" s="32"/>
      <c r="E63" s="32"/>
      <c r="F63" s="32"/>
      <c r="G63" s="39"/>
      <c r="H63" s="39"/>
      <c r="I63" s="39"/>
      <c r="J63" s="57"/>
      <c r="K63" s="32"/>
      <c r="L63" s="32"/>
      <c r="M63" s="32"/>
      <c r="N63" s="36"/>
      <c r="O63" s="36"/>
      <c r="P63" s="36"/>
      <c r="Q63" s="36"/>
      <c r="R63" s="32"/>
      <c r="S63" s="32"/>
      <c r="T63" s="32"/>
      <c r="U63" s="49"/>
      <c r="V63" s="49"/>
      <c r="W63" s="32"/>
    </row>
    <row r="64" spans="3:23" hidden="1">
      <c r="C64" s="34"/>
      <c r="D64" s="32"/>
      <c r="E64" s="32"/>
      <c r="F64" s="32"/>
      <c r="G64" s="39"/>
      <c r="H64" s="39"/>
      <c r="I64" s="39"/>
      <c r="J64" s="57"/>
      <c r="K64" s="32"/>
      <c r="L64" s="32"/>
      <c r="M64" s="32"/>
      <c r="N64" s="36"/>
      <c r="O64" s="36"/>
      <c r="P64" s="36"/>
      <c r="Q64" s="36"/>
      <c r="R64" s="32"/>
      <c r="S64" s="32"/>
      <c r="T64" s="32"/>
      <c r="U64" s="49"/>
      <c r="V64" s="49"/>
      <c r="W64" s="32"/>
    </row>
    <row r="65" spans="3:23" hidden="1">
      <c r="C65" s="34"/>
      <c r="D65" s="32"/>
      <c r="E65" s="32"/>
      <c r="F65" s="32"/>
      <c r="G65" s="39"/>
      <c r="H65" s="39"/>
      <c r="I65" s="39"/>
      <c r="J65" s="57"/>
      <c r="K65" s="32"/>
      <c r="L65" s="32"/>
      <c r="M65" s="32"/>
      <c r="N65" s="36"/>
      <c r="O65" s="36"/>
      <c r="P65" s="36"/>
      <c r="Q65" s="36"/>
      <c r="R65" s="32"/>
      <c r="S65" s="32"/>
      <c r="T65" s="32"/>
      <c r="U65" s="49"/>
      <c r="V65" s="49"/>
      <c r="W65" s="32"/>
    </row>
    <row r="66" spans="3:23" hidden="1">
      <c r="C66" s="34"/>
      <c r="D66" s="32"/>
      <c r="E66" s="32"/>
      <c r="F66" s="32"/>
      <c r="G66" s="39"/>
      <c r="H66" s="39"/>
      <c r="I66" s="39"/>
      <c r="J66" s="57"/>
      <c r="K66" s="32"/>
      <c r="L66" s="32"/>
      <c r="M66" s="32"/>
      <c r="N66" s="36"/>
      <c r="O66" s="36"/>
      <c r="P66" s="36"/>
      <c r="Q66" s="36"/>
      <c r="R66" s="32"/>
      <c r="S66" s="32"/>
      <c r="T66" s="32"/>
      <c r="U66" s="49"/>
      <c r="V66" s="49"/>
      <c r="W66" s="32"/>
    </row>
    <row r="67" spans="3:23" hidden="1">
      <c r="C67" s="34"/>
      <c r="D67" s="32"/>
      <c r="E67" s="32"/>
      <c r="F67" s="32"/>
      <c r="G67" s="39"/>
      <c r="H67" s="39"/>
      <c r="I67" s="39"/>
      <c r="J67" s="57"/>
      <c r="K67" s="32"/>
      <c r="L67" s="32"/>
      <c r="M67" s="32"/>
      <c r="N67" s="36"/>
      <c r="O67" s="36"/>
      <c r="P67" s="36"/>
      <c r="Q67" s="36"/>
      <c r="R67" s="32"/>
      <c r="S67" s="32"/>
      <c r="T67" s="32"/>
      <c r="U67" s="49"/>
      <c r="V67" s="49"/>
      <c r="W67" s="32"/>
    </row>
    <row r="68" spans="3:23" hidden="1">
      <c r="C68" s="34"/>
      <c r="D68" s="32"/>
      <c r="E68" s="32"/>
      <c r="F68" s="32"/>
      <c r="G68" s="39"/>
      <c r="H68" s="39"/>
      <c r="I68" s="39"/>
      <c r="J68" s="57"/>
      <c r="K68" s="32"/>
      <c r="L68" s="32"/>
      <c r="M68" s="32"/>
      <c r="N68" s="36"/>
      <c r="O68" s="36"/>
      <c r="P68" s="36"/>
      <c r="Q68" s="36"/>
      <c r="R68" s="32"/>
      <c r="S68" s="32"/>
      <c r="T68" s="32"/>
      <c r="U68" s="49"/>
      <c r="V68" s="49"/>
      <c r="W68" s="32"/>
    </row>
    <row r="69" spans="3:23" hidden="1">
      <c r="C69" s="34"/>
      <c r="D69" s="32"/>
      <c r="E69" s="32"/>
      <c r="F69" s="32"/>
      <c r="G69" s="39"/>
      <c r="H69" s="39"/>
      <c r="I69" s="39"/>
      <c r="J69" s="57"/>
      <c r="K69" s="32"/>
      <c r="L69" s="32"/>
      <c r="M69" s="32"/>
      <c r="N69" s="36"/>
      <c r="O69" s="36"/>
      <c r="P69" s="36"/>
      <c r="Q69" s="36"/>
      <c r="R69" s="32"/>
      <c r="S69" s="32"/>
      <c r="T69" s="32"/>
      <c r="U69" s="49"/>
      <c r="V69" s="49"/>
      <c r="W69" s="32"/>
    </row>
    <row r="70" spans="3:23" hidden="1">
      <c r="C70" s="34"/>
      <c r="D70" s="32"/>
      <c r="E70" s="32"/>
      <c r="F70" s="32"/>
      <c r="G70" s="39"/>
      <c r="H70" s="39"/>
      <c r="I70" s="39"/>
      <c r="J70" s="57"/>
      <c r="K70" s="32"/>
      <c r="L70" s="32"/>
      <c r="M70" s="32"/>
      <c r="N70" s="36"/>
      <c r="O70" s="36"/>
      <c r="P70" s="36"/>
      <c r="Q70" s="36"/>
      <c r="R70" s="32"/>
      <c r="S70" s="32"/>
      <c r="T70" s="32"/>
      <c r="U70" s="49"/>
      <c r="V70" s="49"/>
      <c r="W70" s="32"/>
    </row>
    <row r="71" spans="3:23" hidden="1">
      <c r="C71" s="34"/>
      <c r="D71" s="32"/>
      <c r="E71" s="32"/>
      <c r="F71" s="32"/>
      <c r="G71" s="39"/>
      <c r="H71" s="39"/>
      <c r="I71" s="39"/>
      <c r="J71" s="57"/>
      <c r="K71" s="32"/>
      <c r="L71" s="32"/>
      <c r="M71" s="32"/>
      <c r="N71" s="36"/>
      <c r="O71" s="36"/>
      <c r="P71" s="36"/>
      <c r="Q71" s="36"/>
      <c r="R71" s="32"/>
      <c r="S71" s="32"/>
      <c r="T71" s="32"/>
      <c r="U71" s="49"/>
      <c r="V71" s="49"/>
      <c r="W71" s="32"/>
    </row>
    <row r="72" spans="3:23" hidden="1">
      <c r="G72" s="39"/>
      <c r="H72" s="39"/>
      <c r="I72" s="39"/>
      <c r="J72" s="57"/>
      <c r="N72" s="36"/>
      <c r="O72" s="36"/>
      <c r="P72" s="36"/>
      <c r="Q72" s="36"/>
      <c r="U72" s="49"/>
      <c r="V72" s="49"/>
    </row>
    <row r="73" spans="3:23" hidden="1">
      <c r="G73" s="39"/>
      <c r="H73" s="39"/>
      <c r="I73" s="39"/>
      <c r="J73" s="57"/>
      <c r="N73" s="36"/>
      <c r="O73" s="36"/>
      <c r="P73" s="36"/>
      <c r="Q73" s="36"/>
      <c r="U73" s="49"/>
      <c r="V73" s="49"/>
    </row>
    <row r="74" spans="3:23" hidden="1">
      <c r="G74" s="39"/>
      <c r="H74" s="39"/>
      <c r="I74" s="39"/>
      <c r="J74" s="57"/>
      <c r="N74" s="36"/>
      <c r="O74" s="36"/>
      <c r="P74" s="36"/>
      <c r="Q74" s="36"/>
      <c r="U74" s="49"/>
      <c r="V74" s="49"/>
    </row>
    <row r="75" spans="3:23" hidden="1">
      <c r="G75" s="39"/>
      <c r="H75" s="39"/>
      <c r="I75" s="39"/>
      <c r="J75" s="57"/>
      <c r="N75" s="36"/>
      <c r="O75" s="36"/>
      <c r="P75" s="36"/>
      <c r="Q75" s="36"/>
      <c r="U75" s="49"/>
      <c r="V75" s="49"/>
    </row>
    <row r="76" spans="3:23" hidden="1">
      <c r="G76" s="39"/>
      <c r="H76" s="39"/>
      <c r="I76" s="39"/>
      <c r="J76" s="57"/>
      <c r="N76" s="36"/>
      <c r="O76" s="36"/>
      <c r="P76" s="36"/>
      <c r="Q76" s="36"/>
      <c r="U76" s="49"/>
      <c r="V76" s="49"/>
    </row>
    <row r="77" spans="3:23" hidden="1">
      <c r="G77" s="39"/>
      <c r="H77" s="39"/>
      <c r="I77" s="39"/>
      <c r="J77" s="57"/>
      <c r="N77" s="36"/>
      <c r="O77" s="36"/>
      <c r="P77" s="36"/>
      <c r="Q77" s="36"/>
      <c r="U77" s="49"/>
      <c r="V77" s="49"/>
    </row>
    <row r="78" spans="3:23" hidden="1">
      <c r="G78" s="39"/>
      <c r="H78" s="39"/>
      <c r="I78" s="39"/>
      <c r="J78" s="57"/>
      <c r="N78" s="36"/>
      <c r="O78" s="36"/>
      <c r="P78" s="36"/>
      <c r="Q78" s="36"/>
      <c r="U78" s="49"/>
      <c r="V78" s="49"/>
    </row>
    <row r="79" spans="3:23" hidden="1">
      <c r="G79" s="39"/>
      <c r="H79" s="39"/>
      <c r="I79" s="39"/>
      <c r="J79" s="57"/>
      <c r="N79" s="36"/>
      <c r="O79" s="36"/>
      <c r="P79" s="36"/>
      <c r="Q79" s="36"/>
      <c r="U79" s="49"/>
      <c r="V79" s="49"/>
    </row>
    <row r="80" spans="3:23" hidden="1">
      <c r="G80" s="39"/>
      <c r="H80" s="39"/>
      <c r="I80" s="39"/>
      <c r="J80" s="57"/>
      <c r="N80" s="36"/>
      <c r="O80" s="36"/>
      <c r="P80" s="36"/>
      <c r="Q80" s="36"/>
      <c r="U80" s="49"/>
      <c r="V80" s="49"/>
    </row>
    <row r="81" spans="7:22" hidden="1">
      <c r="G81" s="39"/>
      <c r="H81" s="39"/>
      <c r="I81" s="39"/>
      <c r="J81" s="57"/>
      <c r="N81" s="36"/>
      <c r="O81" s="36"/>
      <c r="P81" s="36"/>
      <c r="Q81" s="36"/>
      <c r="U81" s="49"/>
      <c r="V81" s="49"/>
    </row>
    <row r="82" spans="7:22" hidden="1">
      <c r="G82" s="39"/>
      <c r="H82" s="39"/>
      <c r="I82" s="39"/>
      <c r="J82" s="57"/>
      <c r="N82" s="36"/>
      <c r="O82" s="36"/>
      <c r="P82" s="36"/>
      <c r="Q82" s="36"/>
      <c r="U82" s="49"/>
      <c r="V82" s="49"/>
    </row>
    <row r="83" spans="7:22" hidden="1">
      <c r="G83" s="39"/>
      <c r="H83" s="39"/>
      <c r="I83" s="39"/>
      <c r="J83" s="57"/>
      <c r="N83" s="36"/>
      <c r="O83" s="36"/>
      <c r="P83" s="36"/>
      <c r="Q83" s="36"/>
      <c r="U83" s="49"/>
      <c r="V83" s="49"/>
    </row>
    <row r="84" spans="7:22" hidden="1">
      <c r="G84" s="39"/>
      <c r="H84" s="39"/>
      <c r="I84" s="39"/>
      <c r="J84" s="57"/>
      <c r="N84" s="36"/>
      <c r="O84" s="36"/>
      <c r="P84" s="36"/>
      <c r="Q84" s="36"/>
      <c r="U84" s="49"/>
      <c r="V84" s="49"/>
    </row>
    <row r="85" spans="7:22" hidden="1">
      <c r="G85" s="39"/>
      <c r="H85" s="39"/>
      <c r="I85" s="39"/>
      <c r="J85" s="57"/>
      <c r="N85" s="36"/>
      <c r="O85" s="36"/>
      <c r="P85" s="36"/>
      <c r="Q85" s="36"/>
      <c r="U85" s="49"/>
      <c r="V85" s="49"/>
    </row>
    <row r="86" spans="7:22" hidden="1">
      <c r="G86" s="39"/>
      <c r="H86" s="39"/>
      <c r="I86" s="39"/>
      <c r="J86" s="57"/>
      <c r="N86" s="36"/>
      <c r="O86" s="36"/>
      <c r="P86" s="36"/>
      <c r="Q86" s="36"/>
      <c r="U86" s="49"/>
      <c r="V86" s="49"/>
    </row>
    <row r="87" spans="7:22" hidden="1">
      <c r="G87" s="39"/>
      <c r="H87" s="39"/>
      <c r="I87" s="39"/>
      <c r="J87" s="57"/>
      <c r="N87" s="36"/>
      <c r="O87" s="36"/>
      <c r="P87" s="36"/>
      <c r="Q87" s="36"/>
      <c r="U87" s="49"/>
      <c r="V87" s="49"/>
    </row>
    <row r="88" spans="7:22" hidden="1">
      <c r="G88" s="39"/>
      <c r="H88" s="39"/>
      <c r="I88" s="39"/>
      <c r="J88" s="57"/>
      <c r="N88" s="36"/>
      <c r="O88" s="36"/>
      <c r="P88" s="36"/>
      <c r="Q88" s="36"/>
      <c r="U88" s="49"/>
      <c r="V88" s="49"/>
    </row>
    <row r="89" spans="7:22" hidden="1">
      <c r="G89" s="39"/>
      <c r="H89" s="39"/>
      <c r="I89" s="39"/>
      <c r="J89" s="57"/>
      <c r="N89" s="36"/>
      <c r="O89" s="36"/>
      <c r="P89" s="36"/>
      <c r="Q89" s="36"/>
      <c r="U89" s="49"/>
      <c r="V89" s="49"/>
    </row>
    <row r="90" spans="7:22" hidden="1">
      <c r="G90" s="39"/>
      <c r="H90" s="39"/>
      <c r="I90" s="39"/>
      <c r="J90" s="57"/>
      <c r="N90" s="36"/>
      <c r="O90" s="36"/>
      <c r="P90" s="36"/>
      <c r="Q90" s="36"/>
      <c r="U90" s="49"/>
      <c r="V90" s="49"/>
    </row>
    <row r="91" spans="7:22" hidden="1">
      <c r="G91" s="39"/>
      <c r="H91" s="39"/>
      <c r="I91" s="39"/>
      <c r="J91" s="57"/>
      <c r="N91" s="36"/>
      <c r="O91" s="36"/>
      <c r="P91" s="36"/>
      <c r="Q91" s="36"/>
      <c r="U91" s="49"/>
      <c r="V91" s="49"/>
    </row>
    <row r="92" spans="7:22" hidden="1">
      <c r="G92" s="39"/>
      <c r="H92" s="39"/>
      <c r="I92" s="39"/>
      <c r="J92" s="57"/>
      <c r="N92" s="36"/>
      <c r="O92" s="36"/>
      <c r="P92" s="36"/>
      <c r="Q92" s="36"/>
      <c r="U92" s="49"/>
      <c r="V92" s="49"/>
    </row>
    <row r="93" spans="7:22" hidden="1">
      <c r="G93" s="39"/>
      <c r="H93" s="39"/>
      <c r="I93" s="39"/>
      <c r="J93" s="57"/>
      <c r="N93" s="36"/>
      <c r="O93" s="36"/>
      <c r="P93" s="36"/>
      <c r="Q93" s="36"/>
      <c r="U93" s="49"/>
      <c r="V93" s="49"/>
    </row>
    <row r="94" spans="7:22" hidden="1">
      <c r="G94" s="39"/>
      <c r="H94" s="39"/>
      <c r="I94" s="39"/>
      <c r="J94" s="57"/>
      <c r="N94" s="36"/>
      <c r="O94" s="36"/>
      <c r="P94" s="36"/>
      <c r="Q94" s="36"/>
      <c r="U94" s="49"/>
      <c r="V94" s="49"/>
    </row>
    <row r="95" spans="7:22" hidden="1">
      <c r="G95" s="39"/>
      <c r="H95" s="39"/>
      <c r="I95" s="39"/>
      <c r="J95" s="57"/>
      <c r="N95" s="36"/>
      <c r="O95" s="36"/>
      <c r="P95" s="36"/>
      <c r="Q95" s="36"/>
      <c r="U95" s="49"/>
      <c r="V95" s="49"/>
    </row>
    <row r="96" spans="7:22" hidden="1">
      <c r="G96" s="39"/>
      <c r="H96" s="39"/>
      <c r="I96" s="39"/>
      <c r="J96" s="57"/>
      <c r="N96" s="36"/>
      <c r="O96" s="36"/>
      <c r="P96" s="36"/>
      <c r="Q96" s="36"/>
      <c r="U96" s="49"/>
      <c r="V96" s="49"/>
    </row>
    <row r="97" spans="7:22" hidden="1">
      <c r="G97" s="39"/>
      <c r="H97" s="39"/>
      <c r="I97" s="39"/>
      <c r="J97" s="57"/>
      <c r="N97" s="36"/>
      <c r="O97" s="36"/>
      <c r="P97" s="36"/>
      <c r="Q97" s="36"/>
      <c r="U97" s="49"/>
      <c r="V97" s="49"/>
    </row>
    <row r="98" spans="7:22" hidden="1">
      <c r="G98" s="39"/>
      <c r="H98" s="39"/>
      <c r="I98" s="39"/>
      <c r="J98" s="57"/>
      <c r="N98" s="36"/>
      <c r="O98" s="36"/>
      <c r="P98" s="36"/>
      <c r="Q98" s="36"/>
      <c r="U98" s="49"/>
      <c r="V98" s="49"/>
    </row>
    <row r="99" spans="7:22" hidden="1">
      <c r="G99" s="39"/>
      <c r="H99" s="39"/>
      <c r="I99" s="39"/>
      <c r="J99" s="57"/>
      <c r="N99" s="36"/>
      <c r="O99" s="36"/>
      <c r="P99" s="36"/>
      <c r="Q99" s="36"/>
      <c r="U99" s="49"/>
      <c r="V99" s="49"/>
    </row>
    <row r="100" spans="7:22" hidden="1">
      <c r="G100" s="39"/>
      <c r="H100" s="39"/>
      <c r="I100" s="39"/>
      <c r="J100" s="57"/>
      <c r="N100" s="36"/>
      <c r="O100" s="36"/>
      <c r="P100" s="36"/>
      <c r="Q100" s="36"/>
      <c r="U100" s="49"/>
      <c r="V100" s="49"/>
    </row>
    <row r="101" spans="7:22" hidden="1">
      <c r="G101" s="39"/>
      <c r="H101" s="39"/>
      <c r="I101" s="39"/>
      <c r="J101" s="57"/>
      <c r="N101" s="36"/>
      <c r="O101" s="36"/>
      <c r="P101" s="36"/>
      <c r="Q101" s="36"/>
      <c r="U101" s="49"/>
      <c r="V101" s="49"/>
    </row>
    <row r="102" spans="7:22" hidden="1">
      <c r="G102" s="39"/>
      <c r="H102" s="39"/>
      <c r="I102" s="39"/>
      <c r="J102" s="57"/>
      <c r="N102" s="36"/>
      <c r="O102" s="36"/>
      <c r="P102" s="36"/>
      <c r="Q102" s="36"/>
      <c r="U102" s="49"/>
      <c r="V102" s="49"/>
    </row>
    <row r="103" spans="7:22" hidden="1">
      <c r="G103" s="39"/>
      <c r="H103" s="39"/>
      <c r="I103" s="39"/>
      <c r="J103" s="57"/>
      <c r="N103" s="36"/>
      <c r="O103" s="36"/>
      <c r="P103" s="36"/>
      <c r="Q103" s="36"/>
      <c r="U103" s="49"/>
      <c r="V103" s="49"/>
    </row>
    <row r="104" spans="7:22" hidden="1">
      <c r="G104" s="39"/>
      <c r="H104" s="39"/>
      <c r="I104" s="39"/>
      <c r="J104" s="57"/>
      <c r="N104" s="36"/>
      <c r="O104" s="36"/>
      <c r="P104" s="36"/>
      <c r="Q104" s="36"/>
      <c r="U104" s="49"/>
      <c r="V104" s="49"/>
    </row>
    <row r="105" spans="7:22" hidden="1">
      <c r="G105" s="39"/>
      <c r="H105" s="39"/>
      <c r="I105" s="39"/>
      <c r="J105" s="57"/>
      <c r="N105" s="36"/>
      <c r="O105" s="36"/>
      <c r="P105" s="36"/>
      <c r="Q105" s="36"/>
      <c r="U105" s="49"/>
      <c r="V105" s="49"/>
    </row>
    <row r="106" spans="7:22" hidden="1">
      <c r="G106" s="39"/>
      <c r="H106" s="39"/>
      <c r="I106" s="39"/>
      <c r="J106" s="57"/>
      <c r="N106" s="36"/>
      <c r="O106" s="36"/>
      <c r="P106" s="36"/>
      <c r="Q106" s="36"/>
      <c r="U106" s="49"/>
      <c r="V106" s="49"/>
    </row>
    <row r="107" spans="7:22" hidden="1">
      <c r="G107" s="39"/>
      <c r="H107" s="39"/>
      <c r="I107" s="39"/>
      <c r="J107" s="57"/>
      <c r="N107" s="36"/>
      <c r="O107" s="36"/>
      <c r="P107" s="36"/>
      <c r="Q107" s="36"/>
      <c r="U107" s="49"/>
      <c r="V107" s="49"/>
    </row>
    <row r="108" spans="7:22" hidden="1">
      <c r="G108" s="39"/>
      <c r="H108" s="39"/>
      <c r="I108" s="39"/>
      <c r="J108" s="57"/>
      <c r="N108" s="36"/>
      <c r="O108" s="36"/>
      <c r="P108" s="36"/>
      <c r="Q108" s="36"/>
      <c r="U108" s="49"/>
      <c r="V108" s="49"/>
    </row>
    <row r="109" spans="7:22" hidden="1">
      <c r="G109" s="39"/>
      <c r="H109" s="39"/>
      <c r="I109" s="39"/>
      <c r="J109" s="57"/>
      <c r="N109" s="36"/>
      <c r="O109" s="36"/>
      <c r="P109" s="36"/>
      <c r="Q109" s="36"/>
      <c r="U109" s="49"/>
      <c r="V109" s="49"/>
    </row>
    <row r="110" spans="7:22" hidden="1">
      <c r="G110" s="39"/>
      <c r="H110" s="39"/>
      <c r="I110" s="39"/>
      <c r="J110" s="57"/>
      <c r="N110" s="36"/>
      <c r="O110" s="36"/>
      <c r="P110" s="36"/>
      <c r="Q110" s="36"/>
      <c r="U110" s="49"/>
      <c r="V110" s="49"/>
    </row>
    <row r="111" spans="7:22" hidden="1">
      <c r="G111" s="39"/>
      <c r="H111" s="39"/>
      <c r="I111" s="39"/>
      <c r="J111" s="57"/>
      <c r="N111" s="36"/>
      <c r="O111" s="36"/>
      <c r="P111" s="36"/>
      <c r="Q111" s="36"/>
      <c r="U111" s="49"/>
      <c r="V111" s="49"/>
    </row>
    <row r="112" spans="7:22" hidden="1">
      <c r="G112" s="39"/>
      <c r="H112" s="39"/>
      <c r="I112" s="39"/>
      <c r="J112" s="57"/>
      <c r="N112" s="36"/>
      <c r="O112" s="36"/>
      <c r="P112" s="36"/>
      <c r="Q112" s="36"/>
      <c r="U112" s="49"/>
      <c r="V112" s="49"/>
    </row>
    <row r="113" spans="1:22" hidden="1">
      <c r="G113" s="39"/>
      <c r="H113" s="39"/>
      <c r="I113" s="39"/>
      <c r="J113" s="57"/>
      <c r="N113" s="36"/>
      <c r="O113" s="36"/>
      <c r="P113" s="36"/>
      <c r="Q113" s="36"/>
      <c r="U113" s="49"/>
      <c r="V113" s="49"/>
    </row>
    <row r="114" spans="1:22" hidden="1">
      <c r="G114" s="39"/>
      <c r="H114" s="39"/>
      <c r="I114" s="39"/>
      <c r="J114" s="57"/>
      <c r="N114" s="36"/>
      <c r="O114" s="36"/>
      <c r="P114" s="36"/>
      <c r="Q114" s="36"/>
      <c r="U114" s="49"/>
      <c r="V114" s="49"/>
    </row>
    <row r="115" spans="1:22" hidden="1">
      <c r="G115" s="39"/>
      <c r="H115" s="39"/>
      <c r="I115" s="39"/>
      <c r="J115" s="57"/>
      <c r="N115" s="36"/>
      <c r="O115" s="36"/>
      <c r="P115" s="36"/>
      <c r="Q115" s="36"/>
      <c r="U115" s="49"/>
      <c r="V115" s="49"/>
    </row>
    <row r="116" spans="1:22" hidden="1">
      <c r="G116" s="39"/>
      <c r="H116" s="39"/>
      <c r="I116" s="39"/>
      <c r="J116" s="57"/>
      <c r="N116" s="36"/>
      <c r="O116" s="36"/>
      <c r="P116" s="36"/>
      <c r="Q116" s="36"/>
      <c r="U116" s="49"/>
      <c r="V116" s="49"/>
    </row>
    <row r="117" spans="1:22" hidden="1">
      <c r="G117" s="39"/>
      <c r="H117" s="39"/>
      <c r="I117" s="39"/>
      <c r="J117" s="57"/>
      <c r="N117" s="36"/>
      <c r="O117" s="36"/>
      <c r="P117" s="36"/>
      <c r="Q117" s="36"/>
      <c r="U117" s="49"/>
      <c r="V117" s="49"/>
    </row>
    <row r="118" spans="1:22" hidden="1">
      <c r="G118" s="39"/>
      <c r="H118" s="39"/>
      <c r="I118" s="39"/>
      <c r="J118" s="57"/>
      <c r="N118" s="36"/>
      <c r="O118" s="36"/>
      <c r="P118" s="36"/>
      <c r="Q118" s="36"/>
      <c r="U118" s="49"/>
      <c r="V118" s="49"/>
    </row>
    <row r="119" spans="1:22" hidden="1">
      <c r="G119" s="40" t="str">
        <f>IF(F119 &gt; 0, ROUND(D119/F119,0), "")</f>
        <v/>
      </c>
      <c r="H119" s="40" t="str">
        <f>IF(F119 &gt; 0, ROUND(E119/F119,0), "")</f>
        <v/>
      </c>
      <c r="I119" s="40"/>
      <c r="J119" s="58"/>
      <c r="N119" s="40" t="str">
        <f>IF(M119&gt;0,ROUND(K119/M119,0),"")</f>
        <v/>
      </c>
      <c r="O119" s="40" t="str">
        <f>IF(M119&gt;0,ROUND(L119/M119,0),"")</f>
        <v/>
      </c>
      <c r="P119" s="40"/>
      <c r="Q119" s="40"/>
      <c r="U119" s="40" t="str">
        <f>IF(T119 &gt;0, ROUND(R119/T119,0),"")</f>
        <v/>
      </c>
      <c r="V119" s="40" t="str">
        <f>IF(T119 &gt;0, ROUND(S119/T119,0),"")</f>
        <v/>
      </c>
    </row>
    <row r="120" spans="1:22">
      <c r="G120" s="40" t="str">
        <f>IF(F120 &gt; 0, ROUND(D120/F120,0), "")</f>
        <v/>
      </c>
      <c r="H120" s="40" t="str">
        <f>IF(F120 &gt; 0, ROUND(E120/F120,0), "")</f>
        <v/>
      </c>
      <c r="I120" s="40" t="s">
        <v>141</v>
      </c>
      <c r="J120" s="58"/>
      <c r="N120" s="40" t="str">
        <f>IF(M120&gt;0,ROUND(K120/M120,0),"")</f>
        <v/>
      </c>
      <c r="O120" s="40" t="str">
        <f>IF(M120&gt;0,ROUND(L120/M120,0),"")</f>
        <v/>
      </c>
      <c r="P120" s="40"/>
      <c r="Q120" s="40"/>
      <c r="U120" s="40" t="str">
        <f>IF(T120 &gt;0, ROUND(R120/T120,0),"")</f>
        <v/>
      </c>
      <c r="V120" s="40" t="str">
        <f>IF(T120 &gt;0, ROUND(S120/T120,0),"")</f>
        <v/>
      </c>
    </row>
    <row r="121" spans="1:22" hidden="1">
      <c r="A121" s="165"/>
      <c r="B121" s="43"/>
      <c r="C121" s="68"/>
      <c r="D121" s="106"/>
      <c r="E121" s="68"/>
      <c r="F121" s="42"/>
      <c r="G121" s="42"/>
      <c r="H121" s="42"/>
      <c r="I121" s="42"/>
      <c r="J121" s="59"/>
      <c r="K121" s="46"/>
      <c r="L121" s="46"/>
      <c r="M121" s="46"/>
      <c r="R121" s="46"/>
      <c r="S121" s="46"/>
      <c r="T121" s="46"/>
    </row>
    <row r="122" spans="1:22">
      <c r="A122" s="43"/>
      <c r="B122" s="43"/>
      <c r="C122" s="37"/>
      <c r="D122" s="262" t="s">
        <v>205</v>
      </c>
      <c r="E122" s="263" t="str">
        <f>C4 &amp; " - " &amp; D4</f>
        <v xml:space="preserve"> - </v>
      </c>
      <c r="F122" s="262"/>
      <c r="G122" s="38"/>
      <c r="H122" s="38"/>
      <c r="I122" s="38"/>
      <c r="J122" s="56"/>
      <c r="K122" s="42"/>
      <c r="L122" s="42"/>
      <c r="N122"/>
      <c r="O122"/>
      <c r="P122"/>
      <c r="Q122"/>
      <c r="U122"/>
      <c r="V122"/>
    </row>
    <row r="123" spans="1:22" ht="36" customHeight="1" thickBot="1">
      <c r="A123" s="43"/>
      <c r="B123" s="43"/>
      <c r="C123" s="37"/>
      <c r="D123" s="155" t="s">
        <v>224</v>
      </c>
      <c r="E123" s="44" t="s">
        <v>127</v>
      </c>
      <c r="F123" s="38" t="s">
        <v>120</v>
      </c>
      <c r="G123" s="155" t="s">
        <v>229</v>
      </c>
      <c r="H123" s="44" t="s">
        <v>129</v>
      </c>
      <c r="I123" s="155" t="s">
        <v>225</v>
      </c>
      <c r="J123" s="156" t="s">
        <v>226</v>
      </c>
      <c r="K123" s="155" t="s">
        <v>317</v>
      </c>
      <c r="L123" s="155" t="s">
        <v>318</v>
      </c>
      <c r="M123" s="70"/>
      <c r="N123" s="159"/>
      <c r="O123" s="159"/>
      <c r="P123" s="70"/>
      <c r="Q123"/>
      <c r="U123"/>
      <c r="V123"/>
    </row>
    <row r="124" spans="1:22" ht="17.25" thickTop="1">
      <c r="A124" s="43"/>
      <c r="B124" s="43"/>
      <c r="C124" s="204" t="s">
        <v>139</v>
      </c>
      <c r="D124" s="180">
        <f>D125+D126</f>
        <v>0</v>
      </c>
      <c r="E124" s="180">
        <f>E125+E126</f>
        <v>0</v>
      </c>
      <c r="F124" s="180">
        <f>MAX(F135:F234)</f>
        <v>0</v>
      </c>
      <c r="G124" s="180" t="str">
        <f t="shared" ref="G124:G130" si="18">IF(F124 &gt; 0, ROUND(D124/F124,0), "")</f>
        <v/>
      </c>
      <c r="H124" s="180" t="str">
        <f>IF(F124 &gt; 0, ROUND(E124/F124,0), "")</f>
        <v/>
      </c>
      <c r="I124" s="181" t="str">
        <f>INDEX(一般成交量!K:K,MATCH(C124, 一般成交量!$C$124:$C$126,0) +ROW(一般成交量!$C$124:$C$126)-1,1)</f>
        <v/>
      </c>
      <c r="J124" s="182" t="str">
        <f>IF(G124&lt;&gt;"",IF(I124&gt;0,G124/I124*100,""),"")</f>
        <v/>
      </c>
      <c r="K124" s="180">
        <f>K125+K126</f>
        <v>0</v>
      </c>
      <c r="L124" s="434" t="e">
        <f>IF(G124&gt;0&amp;K124&gt;0,ROUND(K124/D124,3),"")</f>
        <v>#DIV/0!</v>
      </c>
      <c r="M124" s="40"/>
      <c r="N124" s="40"/>
      <c r="O124" s="40"/>
      <c r="P124" s="40"/>
      <c r="Q124" s="32"/>
      <c r="U124"/>
      <c r="V124"/>
    </row>
    <row r="125" spans="1:22">
      <c r="A125" s="43"/>
      <c r="B125" s="43"/>
      <c r="C125" s="205" t="s">
        <v>36</v>
      </c>
      <c r="D125" s="171">
        <f>SUMIF($A$135:$A$234,"F",D135:D234)</f>
        <v>0</v>
      </c>
      <c r="E125" s="171">
        <f>SUMIF($A$135:$A$234,"F",E135:E234)</f>
        <v>0</v>
      </c>
      <c r="F125" s="171">
        <f t="array" ref="F125">MAX(IF((A135:A234 ="F"),F135:F234))</f>
        <v>0</v>
      </c>
      <c r="G125" s="171" t="str">
        <f t="shared" si="18"/>
        <v/>
      </c>
      <c r="H125" s="171" t="str">
        <f>IF(F125 &gt; 0, ROUND(E125/F125,0), "")</f>
        <v/>
      </c>
      <c r="I125" s="172" t="str">
        <f>INDEX(一般成交量!K:K,MATCH(C125, 一般成交量!$C$124:$C$126,0) +ROW(一般成交量!$C$124:$C$126)-1,1)</f>
        <v/>
      </c>
      <c r="J125" s="173" t="str">
        <f>IF(G125&lt;&gt;"",IF(I125&gt;0,G125/I125*100,""),"")</f>
        <v/>
      </c>
      <c r="K125" s="171">
        <f>SUMIF($A$135:$A$234,"F",K135:K234)</f>
        <v>0</v>
      </c>
      <c r="L125" s="435" t="e">
        <f>IF(G125&gt;0&amp;K125&gt;0,ROUND(K125/D125,3),"")</f>
        <v>#DIV/0!</v>
      </c>
      <c r="M125" s="40"/>
      <c r="N125" s="40"/>
      <c r="O125" s="40"/>
      <c r="P125" s="40"/>
      <c r="Q125" s="32"/>
      <c r="U125"/>
      <c r="V125"/>
    </row>
    <row r="126" spans="1:22" ht="17.25" thickBot="1">
      <c r="A126" s="43"/>
      <c r="B126" s="43"/>
      <c r="C126" s="206" t="s">
        <v>49</v>
      </c>
      <c r="D126" s="192">
        <f>SUMIF($A$135:$A$234,"O",D135:D234)</f>
        <v>0</v>
      </c>
      <c r="E126" s="192">
        <f>SUMIF($A$135:$A$234,"O",E135:E234)</f>
        <v>0</v>
      </c>
      <c r="F126" s="192">
        <f t="array" ref="F126">MAX(IF((A135:A234 ="O"),F135:F234))</f>
        <v>0</v>
      </c>
      <c r="G126" s="192" t="str">
        <f t="shared" si="18"/>
        <v/>
      </c>
      <c r="H126" s="192" t="str">
        <f>IF(F126 &gt; 0, ROUND(E126/F126,0), "")</f>
        <v/>
      </c>
      <c r="I126" s="193" t="str">
        <f>INDEX(一般成交量!K:K,MATCH(C126, 一般成交量!$C$124:$C$126,0) +ROW(一般成交量!$C$124:$C$126)-1,1)</f>
        <v/>
      </c>
      <c r="J126" s="194" t="str">
        <f>IF(G126&lt;&gt;"",IF(I126&gt;0,G126/I126*100,""),"")</f>
        <v/>
      </c>
      <c r="K126" s="192">
        <f>SUMIF($A$135:$A$234,"O",K135:K234)</f>
        <v>0</v>
      </c>
      <c r="L126" s="436" t="e">
        <f>IF(G126&gt;0&amp;K126&gt;0,ROUND(K126/D126,3),"")</f>
        <v>#DIV/0!</v>
      </c>
      <c r="M126" s="40"/>
      <c r="N126" s="40"/>
      <c r="O126" s="40"/>
      <c r="P126" s="40"/>
      <c r="Q126" s="32"/>
      <c r="U126"/>
      <c r="V126"/>
    </row>
    <row r="127" spans="1:22" ht="17.25" thickTop="1">
      <c r="D127" s="32"/>
      <c r="E127" s="32"/>
      <c r="F127" s="32"/>
      <c r="G127" s="40" t="str">
        <f t="shared" si="18"/>
        <v/>
      </c>
      <c r="H127" s="40"/>
      <c r="I127" s="40"/>
      <c r="J127" s="58"/>
      <c r="K127" s="40"/>
      <c r="L127" s="437"/>
      <c r="M127" s="40"/>
      <c r="N127" s="40"/>
      <c r="O127" s="40"/>
      <c r="P127" s="40"/>
      <c r="Q127" s="32"/>
      <c r="U127"/>
      <c r="V127"/>
    </row>
    <row r="128" spans="1:22" ht="17.25" thickBot="1">
      <c r="C128" s="21" t="s">
        <v>151</v>
      </c>
      <c r="D128" s="32"/>
      <c r="E128" s="32" t="s">
        <v>148</v>
      </c>
      <c r="F128" s="32"/>
      <c r="G128" s="40" t="str">
        <f t="shared" si="18"/>
        <v/>
      </c>
      <c r="H128" s="40"/>
      <c r="I128" s="40"/>
      <c r="J128" s="58"/>
      <c r="K128" s="40"/>
      <c r="L128" s="437"/>
      <c r="M128" s="40"/>
      <c r="N128" s="40"/>
      <c r="O128" s="40"/>
      <c r="P128" s="40"/>
      <c r="Q128" s="32"/>
      <c r="U128"/>
      <c r="V128"/>
    </row>
    <row r="129" spans="1:22" s="46" customFormat="1" ht="17.25" thickTop="1">
      <c r="A129" s="98"/>
      <c r="B129" s="98"/>
      <c r="C129" s="186" t="s">
        <v>149</v>
      </c>
      <c r="D129" s="180">
        <f>SUMIF($B$135:$B$234,"RHF",D135:D234) + SUMIF($B$135:$B$234,"RTF",D135:D234)</f>
        <v>0</v>
      </c>
      <c r="E129" s="180">
        <f ca="1">SUMIF($B$135:$B$234,"RHF",E135:E234) + SUMIF($B$23:$B$234,"RTF",E135:E234)</f>
        <v>0</v>
      </c>
      <c r="F129" s="180">
        <f t="array" ref="F129">MAX(MAX(IF((C135:C234 ="RHF"),F135:F234)),MAX(IF((C135:C234 ="RTF"),F135:F234)))</f>
        <v>0</v>
      </c>
      <c r="G129" s="180" t="str">
        <f t="shared" si="18"/>
        <v/>
      </c>
      <c r="H129" s="180" t="str">
        <f>IF(F129 &gt; 0, ROUND(E129/F129,0), "")</f>
        <v/>
      </c>
      <c r="I129" s="181" t="str">
        <f>INDEX(一般成交量!K:K,MATCH(C129, 一般成交量!$C$129:$C$132,0) +ROW(一般成交量!$C$129:$C$132)-1,1)</f>
        <v/>
      </c>
      <c r="J129" s="215" t="str">
        <f>IF(G129&lt;&gt;"",IF(I129&gt;0,G129/I129*100,""),"")</f>
        <v/>
      </c>
      <c r="K129" s="40"/>
      <c r="L129" s="437"/>
      <c r="M129" s="40"/>
      <c r="N129" s="40"/>
      <c r="O129" s="40"/>
      <c r="P129" s="40"/>
      <c r="Q129" s="40"/>
    </row>
    <row r="130" spans="1:22" s="46" customFormat="1" ht="17.25" thickBot="1">
      <c r="A130" s="98"/>
      <c r="B130" s="98"/>
      <c r="C130" s="191" t="s">
        <v>150</v>
      </c>
      <c r="D130" s="192">
        <f>SUMIF($B$135:$B$234,"RHO",D135:D234) + SUMIF($B$135:$B$234,"RTO",D135:D234)</f>
        <v>0</v>
      </c>
      <c r="E130" s="192">
        <f>SUMIF($B$135:$B$234,"RHO",E135:E234) + SUMIF($B$135:$B$234,"RTO",E135:E234)</f>
        <v>0</v>
      </c>
      <c r="F130" s="192">
        <f t="array" ref="F130">MAX(MAX(IF((C135:C234 ="RHO"),F135:F234)),MAX(IF((C135:C234 ="RTO"),F135:F234)))</f>
        <v>0</v>
      </c>
      <c r="G130" s="192" t="str">
        <f t="shared" si="18"/>
        <v/>
      </c>
      <c r="H130" s="192" t="str">
        <f>IF(F130 &gt; 0, ROUND(E130/F130,0), "")</f>
        <v/>
      </c>
      <c r="I130" s="193" t="str">
        <f>INDEX(一般成交量!K:K,MATCH(C130, 一般成交量!$C$129:$C$132,0) +ROW(一般成交量!$C$129:$C$132)-1,1)</f>
        <v/>
      </c>
      <c r="J130" s="217" t="str">
        <f>IF(G130&lt;&gt;"",IF(I130&gt;0,G130/I130*100,""),"")</f>
        <v/>
      </c>
      <c r="K130" s="40"/>
      <c r="L130" s="437"/>
      <c r="M130" s="40"/>
      <c r="N130" s="40"/>
      <c r="O130" s="40"/>
      <c r="P130" s="40"/>
      <c r="Q130" s="40"/>
    </row>
    <row r="131" spans="1:22" s="46" customFormat="1" ht="17.25" hidden="1" thickTop="1">
      <c r="A131" s="98"/>
      <c r="B131" s="98"/>
      <c r="C131" s="189"/>
      <c r="D131" s="171"/>
      <c r="E131" s="171"/>
      <c r="F131" s="171"/>
      <c r="G131" s="171"/>
      <c r="H131" s="171"/>
      <c r="I131" s="171"/>
      <c r="J131" s="216"/>
      <c r="K131" s="40"/>
      <c r="L131" s="437"/>
      <c r="M131" s="40"/>
      <c r="N131" s="40"/>
      <c r="O131" s="40"/>
      <c r="P131" s="40"/>
      <c r="Q131" s="40"/>
    </row>
    <row r="132" spans="1:22" s="46" customFormat="1" ht="18" hidden="1" thickTop="1" thickBot="1">
      <c r="A132" s="98"/>
      <c r="B132" s="98"/>
      <c r="C132" s="191"/>
      <c r="D132" s="192"/>
      <c r="E132" s="192"/>
      <c r="F132" s="192"/>
      <c r="G132" s="192"/>
      <c r="H132" s="192"/>
      <c r="I132" s="192"/>
      <c r="J132" s="217"/>
      <c r="K132" s="40"/>
      <c r="L132" s="437"/>
      <c r="M132" s="40"/>
      <c r="N132" s="40"/>
      <c r="O132" s="40"/>
      <c r="P132" s="40"/>
      <c r="Q132" s="40"/>
    </row>
    <row r="133" spans="1:22" s="46" customFormat="1" ht="17.25" thickTop="1">
      <c r="A133" s="98"/>
      <c r="B133" s="98"/>
      <c r="C133" s="98"/>
      <c r="D133" s="40"/>
      <c r="E133" s="40"/>
      <c r="F133" s="40"/>
      <c r="G133" s="40"/>
      <c r="H133" s="40"/>
      <c r="I133" s="40"/>
      <c r="J133" s="58"/>
      <c r="K133" s="40"/>
      <c r="L133" s="437"/>
      <c r="M133" s="40"/>
      <c r="N133" s="40"/>
      <c r="O133" s="40"/>
      <c r="P133" s="40"/>
      <c r="Q133" s="40"/>
    </row>
    <row r="134" spans="1:22">
      <c r="C134" s="21" t="s">
        <v>12</v>
      </c>
      <c r="D134" s="32"/>
      <c r="E134" s="32"/>
      <c r="F134" s="32"/>
      <c r="G134" s="40"/>
      <c r="H134" s="40"/>
      <c r="I134" s="40"/>
      <c r="J134" s="58"/>
      <c r="K134" s="40"/>
      <c r="L134" s="437"/>
      <c r="M134" s="40"/>
      <c r="N134" s="40"/>
      <c r="O134" s="40"/>
      <c r="P134" s="40"/>
      <c r="Q134" s="32"/>
      <c r="U134"/>
      <c r="V134"/>
    </row>
    <row r="135" spans="1:22">
      <c r="C135" s="34"/>
      <c r="D135" s="32"/>
      <c r="E135" s="32"/>
      <c r="F135" s="32"/>
      <c r="G135" s="39" t="str">
        <f t="shared" ref="G135:G147" si="19">IF(F135 &gt; 0, ROUND(D135/F135,0), "")</f>
        <v/>
      </c>
      <c r="H135" s="39" t="str">
        <f>IF(F135 &gt; 0, ROUND(E135/F135,0), "")</f>
        <v/>
      </c>
      <c r="I135" s="72" t="e">
        <f>INDEX(一般成交量!K:K,MATCH(C135, 一般成交量!$C$135:$C$234,0) +ROW(一般成交量!$C$135:$C$234)-1,1)</f>
        <v>#N/A</v>
      </c>
      <c r="J135" s="173" t="str">
        <f>IF(G135&lt;&gt;"",IF(I135&gt;0,G135/I135*100,""),"")</f>
        <v/>
      </c>
      <c r="K135" s="40"/>
      <c r="L135" s="437" t="e">
        <f>IF(G135&gt;0&amp;K135&gt;0,ROUND(K135/D135,3),"")</f>
        <v>#DIV/0!</v>
      </c>
      <c r="M135" s="40"/>
      <c r="N135" s="40"/>
      <c r="O135" s="40"/>
      <c r="P135" s="40"/>
      <c r="Q135" s="32"/>
      <c r="U135"/>
      <c r="V135"/>
    </row>
    <row r="136" spans="1:22">
      <c r="C136" s="34"/>
      <c r="D136" s="32"/>
      <c r="E136" s="32"/>
      <c r="F136" s="32"/>
      <c r="G136" s="39" t="str">
        <f t="shared" si="19"/>
        <v/>
      </c>
      <c r="H136" s="39" t="str">
        <f t="shared" ref="H136:H147" si="20">IF(F136 &gt; 0, ROUND(E136/F136,0), "")</f>
        <v/>
      </c>
      <c r="I136" s="72" t="e">
        <f>INDEX(一般成交量!K:K,MATCH(C136, 一般成交量!$C$135:$C$234,0) +ROW(一般成交量!$C$135:$C$234)-1,1)</f>
        <v>#N/A</v>
      </c>
      <c r="J136" s="173" t="str">
        <f t="shared" ref="J136:J147" si="21">IF(G136&lt;&gt;"",IF(I136&gt;0,G136/I136*100,""),"")</f>
        <v/>
      </c>
      <c r="K136" s="40"/>
      <c r="L136" s="437" t="e">
        <f t="shared" ref="L136:L147" si="22">IF(G136&gt;0&amp;K136&gt;0,ROUND(K136/D136,3),"")</f>
        <v>#DIV/0!</v>
      </c>
      <c r="M136" s="40"/>
      <c r="N136" s="40"/>
      <c r="O136" s="40"/>
      <c r="P136" s="40"/>
      <c r="Q136" s="32"/>
      <c r="U136"/>
      <c r="V136"/>
    </row>
    <row r="137" spans="1:22">
      <c r="C137" s="34"/>
      <c r="D137" s="32"/>
      <c r="E137" s="32"/>
      <c r="F137" s="32"/>
      <c r="G137" s="39" t="str">
        <f t="shared" si="19"/>
        <v/>
      </c>
      <c r="H137" s="39" t="str">
        <f t="shared" si="20"/>
        <v/>
      </c>
      <c r="I137" s="72" t="e">
        <f>INDEX(一般成交量!K:K,MATCH(C137, 一般成交量!$C$135:$C$234,0) +ROW(一般成交量!$C$135:$C$234)-1,1)</f>
        <v>#N/A</v>
      </c>
      <c r="J137" s="173" t="str">
        <f t="shared" si="21"/>
        <v/>
      </c>
      <c r="K137" s="40"/>
      <c r="L137" s="437" t="e">
        <f t="shared" si="22"/>
        <v>#DIV/0!</v>
      </c>
      <c r="M137" s="40"/>
      <c r="N137" s="40"/>
      <c r="O137" s="40"/>
      <c r="P137" s="40"/>
      <c r="Q137" s="32"/>
      <c r="U137"/>
      <c r="V137"/>
    </row>
    <row r="138" spans="1:22">
      <c r="C138" s="34"/>
      <c r="D138" s="32"/>
      <c r="E138" s="32"/>
      <c r="F138" s="32"/>
      <c r="G138" s="39" t="str">
        <f t="shared" si="19"/>
        <v/>
      </c>
      <c r="H138" s="39" t="str">
        <f t="shared" si="20"/>
        <v/>
      </c>
      <c r="I138" s="72" t="e">
        <f>INDEX(一般成交量!K:K,MATCH(C138, 一般成交量!$C$135:$C$234,0) +ROW(一般成交量!$C$135:$C$234)-1,1)</f>
        <v>#N/A</v>
      </c>
      <c r="J138" s="173" t="str">
        <f t="shared" si="21"/>
        <v/>
      </c>
      <c r="K138" s="40"/>
      <c r="L138" s="437" t="e">
        <f t="shared" si="22"/>
        <v>#DIV/0!</v>
      </c>
      <c r="M138" s="40"/>
      <c r="N138" s="40"/>
      <c r="O138" s="40"/>
      <c r="P138" s="40"/>
      <c r="Q138" s="32"/>
      <c r="U138"/>
      <c r="V138"/>
    </row>
    <row r="139" spans="1:22">
      <c r="C139" s="34"/>
      <c r="D139" s="32"/>
      <c r="E139" s="32"/>
      <c r="F139" s="32"/>
      <c r="G139" s="39" t="str">
        <f t="shared" si="19"/>
        <v/>
      </c>
      <c r="H139" s="39" t="str">
        <f t="shared" si="20"/>
        <v/>
      </c>
      <c r="I139" s="72" t="e">
        <f>INDEX(一般成交量!K:K,MATCH(C139, 一般成交量!$C$135:$C$234,0) +ROW(一般成交量!$C$135:$C$234)-1,1)</f>
        <v>#N/A</v>
      </c>
      <c r="J139" s="173" t="str">
        <f t="shared" si="21"/>
        <v/>
      </c>
      <c r="K139" s="40"/>
      <c r="L139" s="437" t="e">
        <f t="shared" si="22"/>
        <v>#DIV/0!</v>
      </c>
      <c r="M139" s="40"/>
      <c r="N139" s="40"/>
      <c r="O139" s="40"/>
      <c r="P139" s="40"/>
      <c r="Q139" s="32"/>
      <c r="U139"/>
      <c r="V139"/>
    </row>
    <row r="140" spans="1:22">
      <c r="C140" s="34"/>
      <c r="D140" s="32"/>
      <c r="E140" s="32"/>
      <c r="F140" s="32"/>
      <c r="G140" s="39" t="str">
        <f t="shared" si="19"/>
        <v/>
      </c>
      <c r="H140" s="39" t="str">
        <f t="shared" si="20"/>
        <v/>
      </c>
      <c r="I140" s="72" t="e">
        <f>INDEX(一般成交量!K:K,MATCH(C140, 一般成交量!$C$135:$C$234,0) +ROW(一般成交量!$C$135:$C$234)-1,1)</f>
        <v>#N/A</v>
      </c>
      <c r="J140" s="173" t="str">
        <f t="shared" si="21"/>
        <v/>
      </c>
      <c r="K140" s="40"/>
      <c r="L140" s="437" t="e">
        <f t="shared" si="22"/>
        <v>#DIV/0!</v>
      </c>
      <c r="M140" s="40"/>
      <c r="N140" s="40"/>
      <c r="O140" s="40"/>
      <c r="P140" s="40"/>
      <c r="Q140" s="32"/>
      <c r="U140"/>
      <c r="V140"/>
    </row>
    <row r="141" spans="1:22">
      <c r="C141" s="34"/>
      <c r="D141" s="32"/>
      <c r="E141" s="32"/>
      <c r="F141" s="32"/>
      <c r="G141" s="39" t="str">
        <f t="shared" si="19"/>
        <v/>
      </c>
      <c r="H141" s="39" t="str">
        <f t="shared" si="20"/>
        <v/>
      </c>
      <c r="I141" s="72" t="e">
        <f>INDEX(一般成交量!K:K,MATCH(C141, 一般成交量!$C$135:$C$234,0) +ROW(一般成交量!$C$135:$C$234)-1,1)</f>
        <v>#N/A</v>
      </c>
      <c r="J141" s="173" t="str">
        <f t="shared" si="21"/>
        <v/>
      </c>
      <c r="K141" s="40"/>
      <c r="L141" s="437" t="e">
        <f t="shared" si="22"/>
        <v>#DIV/0!</v>
      </c>
      <c r="M141" s="40"/>
      <c r="N141" s="40"/>
      <c r="O141" s="40"/>
      <c r="P141" s="40"/>
      <c r="Q141" s="32"/>
      <c r="U141"/>
      <c r="V141"/>
    </row>
    <row r="142" spans="1:22">
      <c r="C142" s="34"/>
      <c r="D142" s="32"/>
      <c r="E142" s="32"/>
      <c r="F142" s="32"/>
      <c r="G142" s="39" t="str">
        <f t="shared" si="19"/>
        <v/>
      </c>
      <c r="H142" s="39" t="str">
        <f t="shared" si="20"/>
        <v/>
      </c>
      <c r="I142" s="72" t="e">
        <f>INDEX(一般成交量!K:K,MATCH(C142, 一般成交量!$C$135:$C$234,0) +ROW(一般成交量!$C$135:$C$234)-1,1)</f>
        <v>#N/A</v>
      </c>
      <c r="J142" s="173" t="str">
        <f t="shared" si="21"/>
        <v/>
      </c>
      <c r="K142" s="40"/>
      <c r="L142" s="437" t="e">
        <f t="shared" si="22"/>
        <v>#DIV/0!</v>
      </c>
      <c r="M142" s="40"/>
      <c r="N142" s="40"/>
      <c r="O142" s="40"/>
      <c r="P142" s="40"/>
      <c r="Q142" s="32"/>
      <c r="U142"/>
      <c r="V142"/>
    </row>
    <row r="143" spans="1:22">
      <c r="C143" s="34"/>
      <c r="D143" s="32"/>
      <c r="E143" s="32"/>
      <c r="F143" s="32"/>
      <c r="G143" s="39" t="str">
        <f t="shared" si="19"/>
        <v/>
      </c>
      <c r="H143" s="39" t="str">
        <f t="shared" si="20"/>
        <v/>
      </c>
      <c r="I143" s="72" t="e">
        <f>INDEX(一般成交量!K:K,MATCH(C143, 一般成交量!$C$135:$C$234,0) +ROW(一般成交量!$C$135:$C$234)-1,1)</f>
        <v>#N/A</v>
      </c>
      <c r="J143" s="173" t="str">
        <f t="shared" si="21"/>
        <v/>
      </c>
      <c r="K143" s="40"/>
      <c r="L143" s="437" t="e">
        <f t="shared" si="22"/>
        <v>#DIV/0!</v>
      </c>
      <c r="M143" s="40"/>
      <c r="N143" s="40"/>
      <c r="O143" s="40"/>
      <c r="P143" s="40"/>
      <c r="Q143" s="32"/>
      <c r="U143"/>
      <c r="V143"/>
    </row>
    <row r="144" spans="1:22">
      <c r="C144" s="34"/>
      <c r="D144" s="32"/>
      <c r="E144" s="32"/>
      <c r="F144" s="32"/>
      <c r="G144" s="39" t="str">
        <f t="shared" si="19"/>
        <v/>
      </c>
      <c r="H144" s="39" t="str">
        <f t="shared" si="20"/>
        <v/>
      </c>
      <c r="I144" s="72" t="e">
        <f>INDEX(一般成交量!K:K,MATCH(C144, 一般成交量!$C$135:$C$234,0) +ROW(一般成交量!$C$135:$C$234)-1,1)</f>
        <v>#N/A</v>
      </c>
      <c r="J144" s="173" t="str">
        <f t="shared" si="21"/>
        <v/>
      </c>
      <c r="K144" s="40"/>
      <c r="L144" s="437" t="e">
        <f t="shared" si="22"/>
        <v>#DIV/0!</v>
      </c>
      <c r="M144" s="40"/>
      <c r="N144" s="40"/>
      <c r="O144" s="40"/>
      <c r="P144" s="40"/>
      <c r="Q144" s="32"/>
      <c r="U144"/>
      <c r="V144"/>
    </row>
    <row r="145" spans="3:22">
      <c r="C145" s="34"/>
      <c r="D145" s="32"/>
      <c r="E145" s="32"/>
      <c r="F145" s="32"/>
      <c r="G145" s="39" t="str">
        <f t="shared" si="19"/>
        <v/>
      </c>
      <c r="H145" s="39" t="str">
        <f t="shared" si="20"/>
        <v/>
      </c>
      <c r="I145" s="72" t="e">
        <f>INDEX(一般成交量!K:K,MATCH(C145, 一般成交量!$C$135:$C$234,0) +ROW(一般成交量!$C$135:$C$234)-1,1)</f>
        <v>#N/A</v>
      </c>
      <c r="J145" s="173" t="str">
        <f t="shared" si="21"/>
        <v/>
      </c>
      <c r="K145" s="40"/>
      <c r="L145" s="437" t="e">
        <f t="shared" si="22"/>
        <v>#DIV/0!</v>
      </c>
      <c r="M145" s="40"/>
      <c r="N145" s="40"/>
      <c r="O145" s="40"/>
      <c r="P145" s="40"/>
      <c r="Q145" s="32"/>
      <c r="U145"/>
      <c r="V145"/>
    </row>
    <row r="146" spans="3:22">
      <c r="C146" s="34"/>
      <c r="D146" s="32"/>
      <c r="E146" s="32"/>
      <c r="F146" s="32"/>
      <c r="G146" s="39" t="str">
        <f t="shared" si="19"/>
        <v/>
      </c>
      <c r="H146" s="39" t="str">
        <f t="shared" si="20"/>
        <v/>
      </c>
      <c r="I146" s="72" t="e">
        <f>INDEX(一般成交量!K:K,MATCH(C146, 一般成交量!$C$135:$C$234,0) +ROW(一般成交量!$C$135:$C$234)-1,1)</f>
        <v>#N/A</v>
      </c>
      <c r="J146" s="173" t="str">
        <f t="shared" si="21"/>
        <v/>
      </c>
      <c r="K146" s="40"/>
      <c r="L146" s="437" t="e">
        <f t="shared" si="22"/>
        <v>#DIV/0!</v>
      </c>
      <c r="M146" s="40"/>
      <c r="N146" s="40"/>
      <c r="O146" s="40"/>
      <c r="P146" s="40"/>
      <c r="Q146" s="32"/>
      <c r="U146"/>
      <c r="V146"/>
    </row>
    <row r="147" spans="3:22" s="34" customFormat="1" ht="15.75">
      <c r="D147" s="32"/>
      <c r="E147" s="32"/>
      <c r="F147" s="32"/>
      <c r="G147" s="39" t="str">
        <f t="shared" si="19"/>
        <v/>
      </c>
      <c r="H147" s="39" t="str">
        <f t="shared" si="20"/>
        <v/>
      </c>
      <c r="I147" s="72" t="e">
        <f>INDEX(一般成交量!K:K,MATCH(C147, 一般成交量!$C$135:$C$234,0) +ROW(一般成交量!$C$135:$C$234)-1,1)</f>
        <v>#N/A</v>
      </c>
      <c r="J147" s="173" t="str">
        <f t="shared" si="21"/>
        <v/>
      </c>
      <c r="K147" s="40"/>
      <c r="L147" s="437" t="e">
        <f t="shared" si="22"/>
        <v>#DIV/0!</v>
      </c>
      <c r="M147" s="40"/>
      <c r="N147" s="40"/>
      <c r="O147" s="40"/>
      <c r="P147" s="40"/>
      <c r="Q147" s="32"/>
    </row>
    <row r="148" spans="3:22" s="34" customFormat="1" ht="15.75">
      <c r="D148" s="32"/>
      <c r="E148" s="32"/>
      <c r="F148" s="32"/>
      <c r="G148" s="39" t="str">
        <f t="shared" ref="G148:G153" si="23">IF(F148 &gt; 0, ROUND(D148/F148,0), "")</f>
        <v/>
      </c>
      <c r="H148" s="39" t="str">
        <f t="shared" ref="H148:H153" si="24">IF(F148 &gt; 0, ROUND(E148/F148,0), "")</f>
        <v/>
      </c>
      <c r="I148" s="72" t="e">
        <f>INDEX(一般成交量!K:K,MATCH(C148, 一般成交量!$C$135:$C$234,0) +ROW(一般成交量!$C$135:$C$234)-1,1)</f>
        <v>#N/A</v>
      </c>
      <c r="J148" s="173" t="str">
        <f t="shared" ref="J148:J153" si="25">IF(G148&lt;&gt;"",IF(I148&gt;0,G148/I148*100,""),"")</f>
        <v/>
      </c>
      <c r="K148" s="40"/>
      <c r="L148" s="437" t="e">
        <f t="shared" ref="L148:L153" si="26">IF(G148&gt;0&amp;K148&gt;0,ROUND(K148/D148,3),"")</f>
        <v>#DIV/0!</v>
      </c>
      <c r="M148" s="40"/>
      <c r="N148" s="40"/>
      <c r="O148" s="40"/>
      <c r="P148" s="40"/>
      <c r="Q148" s="32"/>
    </row>
    <row r="149" spans="3:22" s="34" customFormat="1" ht="15.75">
      <c r="D149" s="32"/>
      <c r="E149" s="32"/>
      <c r="F149" s="32"/>
      <c r="G149" s="39" t="str">
        <f t="shared" si="23"/>
        <v/>
      </c>
      <c r="H149" s="39" t="str">
        <f t="shared" si="24"/>
        <v/>
      </c>
      <c r="I149" s="72" t="e">
        <f>INDEX(一般成交量!K:K,MATCH(C149, 一般成交量!$C$135:$C$234,0) +ROW(一般成交量!$C$135:$C$234)-1,1)</f>
        <v>#N/A</v>
      </c>
      <c r="J149" s="173" t="str">
        <f t="shared" si="25"/>
        <v/>
      </c>
      <c r="K149" s="40"/>
      <c r="L149" s="437" t="e">
        <f t="shared" si="26"/>
        <v>#DIV/0!</v>
      </c>
      <c r="M149" s="40"/>
      <c r="N149" s="40"/>
      <c r="O149" s="40"/>
      <c r="P149" s="40"/>
      <c r="Q149" s="32"/>
    </row>
    <row r="150" spans="3:22" s="34" customFormat="1" ht="15.75">
      <c r="D150" s="32"/>
      <c r="E150" s="32"/>
      <c r="F150" s="32"/>
      <c r="G150" s="39" t="str">
        <f t="shared" si="23"/>
        <v/>
      </c>
      <c r="H150" s="39" t="str">
        <f t="shared" si="24"/>
        <v/>
      </c>
      <c r="I150" s="72" t="e">
        <f>INDEX(一般成交量!K:K,MATCH(C150, 一般成交量!$C$135:$C$234,0) +ROW(一般成交量!$C$135:$C$234)-1,1)</f>
        <v>#N/A</v>
      </c>
      <c r="J150" s="173" t="str">
        <f t="shared" si="25"/>
        <v/>
      </c>
      <c r="K150" s="40"/>
      <c r="L150" s="437" t="e">
        <f t="shared" si="26"/>
        <v>#DIV/0!</v>
      </c>
      <c r="M150" s="40"/>
      <c r="N150" s="40"/>
      <c r="O150" s="40"/>
      <c r="P150" s="40"/>
      <c r="Q150" s="32"/>
    </row>
    <row r="151" spans="3:22" s="34" customFormat="1" ht="15.75">
      <c r="D151" s="32"/>
      <c r="E151" s="32"/>
      <c r="F151" s="32"/>
      <c r="G151" s="39" t="str">
        <f t="shared" si="23"/>
        <v/>
      </c>
      <c r="H151" s="39" t="str">
        <f t="shared" si="24"/>
        <v/>
      </c>
      <c r="I151" s="72" t="e">
        <f>INDEX(一般成交量!K:K,MATCH(C151, 一般成交量!$C$135:$C$234,0) +ROW(一般成交量!$C$135:$C$234)-1,1)</f>
        <v>#N/A</v>
      </c>
      <c r="J151" s="173" t="str">
        <f t="shared" si="25"/>
        <v/>
      </c>
      <c r="K151" s="40"/>
      <c r="L151" s="437" t="e">
        <f t="shared" si="26"/>
        <v>#DIV/0!</v>
      </c>
      <c r="M151" s="40"/>
      <c r="N151" s="40"/>
      <c r="O151" s="40"/>
      <c r="P151" s="40"/>
      <c r="Q151" s="32"/>
    </row>
    <row r="152" spans="3:22" s="34" customFormat="1" ht="15.75">
      <c r="D152" s="32"/>
      <c r="E152" s="32"/>
      <c r="F152" s="32"/>
      <c r="G152" s="39" t="str">
        <f t="shared" si="23"/>
        <v/>
      </c>
      <c r="H152" s="39" t="str">
        <f t="shared" si="24"/>
        <v/>
      </c>
      <c r="I152" s="72" t="e">
        <f>INDEX(一般成交量!K:K,MATCH(C152, 一般成交量!$C$135:$C$234,0) +ROW(一般成交量!$C$135:$C$234)-1,1)</f>
        <v>#N/A</v>
      </c>
      <c r="J152" s="173" t="str">
        <f t="shared" si="25"/>
        <v/>
      </c>
      <c r="K152" s="40"/>
      <c r="L152" s="437" t="e">
        <f t="shared" si="26"/>
        <v>#DIV/0!</v>
      </c>
      <c r="M152" s="40"/>
      <c r="N152" s="40"/>
      <c r="O152" s="40"/>
      <c r="P152" s="40"/>
      <c r="Q152" s="32"/>
    </row>
    <row r="153" spans="3:22" s="34" customFormat="1" ht="15.75">
      <c r="D153" s="32"/>
      <c r="E153" s="32"/>
      <c r="F153" s="32"/>
      <c r="G153" s="39" t="str">
        <f t="shared" si="23"/>
        <v/>
      </c>
      <c r="H153" s="39" t="str">
        <f t="shared" si="24"/>
        <v/>
      </c>
      <c r="I153" s="72" t="e">
        <f>INDEX(一般成交量!K:K,MATCH(C153, 一般成交量!$C$135:$C$234,0) +ROW(一般成交量!$C$135:$C$234)-1,1)</f>
        <v>#N/A</v>
      </c>
      <c r="J153" s="173" t="str">
        <f t="shared" si="25"/>
        <v/>
      </c>
      <c r="K153" s="40"/>
      <c r="L153" s="437" t="e">
        <f t="shared" si="26"/>
        <v>#DIV/0!</v>
      </c>
      <c r="M153" s="40"/>
      <c r="N153" s="40"/>
      <c r="O153" s="40"/>
      <c r="P153" s="40"/>
      <c r="Q153" s="32"/>
    </row>
    <row r="154" spans="3:22" s="34" customFormat="1" ht="15.75" hidden="1">
      <c r="G154" s="39" t="str">
        <f t="shared" ref="G154:G163" si="27">IF(F154 &gt; 0, ROUND(D154/F154,0), "")</f>
        <v/>
      </c>
      <c r="H154" s="39" t="str">
        <f t="shared" ref="H154:H173" si="28">IF(F154 &gt; 0, ROUND(E154/F154,0), "")</f>
        <v/>
      </c>
      <c r="I154" s="72" t="e">
        <f>INDEX(一般成交量!K:K,MATCH(C154, 一般成交量!$C$135:$C$234,0) +ROW(一般成交量!$C$135:$C$234)-1,1)</f>
        <v>#N/A</v>
      </c>
      <c r="J154" s="57" t="e">
        <f t="shared" ref="J154:J199" si="29" xml:space="preserve"> IF(I154 &gt; 0, G154/I154 * 100, "")</f>
        <v>#N/A</v>
      </c>
      <c r="L154" s="40" t="e">
        <f t="shared" ref="L154:L199" si="30">IF(G154&gt;0&amp;K154&gt;0,ROUND(K154/D154*100,3),"")</f>
        <v>#DIV/0!</v>
      </c>
      <c r="N154" s="40" t="str">
        <f t="shared" ref="N154:N163" si="31">IF(M154&gt;0,ROUND(K154/M154,0),"")</f>
        <v/>
      </c>
      <c r="O154" s="40" t="str">
        <f t="shared" ref="O154:O173" si="32">IF(M154&gt;0,ROUND(L154/M154,0),"")</f>
        <v/>
      </c>
      <c r="P154" s="40"/>
      <c r="Q154" s="40"/>
      <c r="U154" s="40" t="str">
        <f t="shared" ref="U154:U163" si="33">IF(T154 &gt;0, ROUND(R154/T154,0),"")</f>
        <v/>
      </c>
      <c r="V154" s="40" t="str">
        <f t="shared" ref="V154:V173" si="34">IF(T154 &gt;0, ROUND(S154/T154,0),"")</f>
        <v/>
      </c>
    </row>
    <row r="155" spans="3:22" s="34" customFormat="1" ht="15.75" hidden="1">
      <c r="G155" s="39" t="str">
        <f t="shared" si="27"/>
        <v/>
      </c>
      <c r="H155" s="39" t="str">
        <f t="shared" si="28"/>
        <v/>
      </c>
      <c r="I155" s="72" t="e">
        <f>INDEX(一般成交量!K:K,MATCH(C155, 一般成交量!$C$135:$C$234,0) +ROW(一般成交量!$C$135:$C$234)-1,1)</f>
        <v>#N/A</v>
      </c>
      <c r="J155" s="57" t="e">
        <f t="shared" si="29"/>
        <v>#N/A</v>
      </c>
      <c r="L155" s="40" t="e">
        <f t="shared" si="30"/>
        <v>#DIV/0!</v>
      </c>
      <c r="N155" s="40" t="str">
        <f t="shared" si="31"/>
        <v/>
      </c>
      <c r="O155" s="40" t="str">
        <f t="shared" si="32"/>
        <v/>
      </c>
      <c r="P155" s="40"/>
      <c r="Q155" s="40"/>
      <c r="U155" s="40" t="str">
        <f t="shared" si="33"/>
        <v/>
      </c>
      <c r="V155" s="40" t="str">
        <f t="shared" si="34"/>
        <v/>
      </c>
    </row>
    <row r="156" spans="3:22" s="34" customFormat="1" ht="15.75" hidden="1">
      <c r="G156" s="39" t="str">
        <f t="shared" si="27"/>
        <v/>
      </c>
      <c r="H156" s="39" t="str">
        <f t="shared" si="28"/>
        <v/>
      </c>
      <c r="I156" s="72" t="e">
        <f>INDEX(一般成交量!K:K,MATCH(C156, 一般成交量!$C$135:$C$234,0) +ROW(一般成交量!$C$135:$C$234)-1,1)</f>
        <v>#N/A</v>
      </c>
      <c r="J156" s="57" t="e">
        <f t="shared" si="29"/>
        <v>#N/A</v>
      </c>
      <c r="L156" s="40" t="e">
        <f t="shared" si="30"/>
        <v>#DIV/0!</v>
      </c>
      <c r="N156" s="40" t="str">
        <f t="shared" si="31"/>
        <v/>
      </c>
      <c r="O156" s="40" t="str">
        <f t="shared" si="32"/>
        <v/>
      </c>
      <c r="P156" s="40"/>
      <c r="Q156" s="40"/>
      <c r="U156" s="40" t="str">
        <f t="shared" si="33"/>
        <v/>
      </c>
      <c r="V156" s="40" t="str">
        <f t="shared" si="34"/>
        <v/>
      </c>
    </row>
    <row r="157" spans="3:22" s="34" customFormat="1" ht="15.75" hidden="1">
      <c r="G157" s="39" t="str">
        <f t="shared" si="27"/>
        <v/>
      </c>
      <c r="H157" s="39" t="str">
        <f t="shared" si="28"/>
        <v/>
      </c>
      <c r="I157" s="72" t="e">
        <f>INDEX(一般成交量!K:K,MATCH(C157, 一般成交量!$C$135:$C$234,0) +ROW(一般成交量!$C$135:$C$234)-1,1)</f>
        <v>#N/A</v>
      </c>
      <c r="J157" s="57" t="e">
        <f t="shared" si="29"/>
        <v>#N/A</v>
      </c>
      <c r="L157" s="40" t="e">
        <f t="shared" si="30"/>
        <v>#DIV/0!</v>
      </c>
      <c r="N157" s="40" t="str">
        <f t="shared" si="31"/>
        <v/>
      </c>
      <c r="O157" s="40" t="str">
        <f t="shared" si="32"/>
        <v/>
      </c>
      <c r="P157" s="40"/>
      <c r="Q157" s="40"/>
      <c r="U157" s="40" t="str">
        <f t="shared" si="33"/>
        <v/>
      </c>
      <c r="V157" s="40" t="str">
        <f t="shared" si="34"/>
        <v/>
      </c>
    </row>
    <row r="158" spans="3:22" s="34" customFormat="1" ht="15.75" hidden="1">
      <c r="G158" s="39" t="str">
        <f t="shared" si="27"/>
        <v/>
      </c>
      <c r="H158" s="39" t="str">
        <f t="shared" si="28"/>
        <v/>
      </c>
      <c r="I158" s="72" t="e">
        <f>INDEX(一般成交量!K:K,MATCH(C158, 一般成交量!$C$135:$C$234,0) +ROW(一般成交量!$C$135:$C$234)-1,1)</f>
        <v>#N/A</v>
      </c>
      <c r="J158" s="57" t="e">
        <f t="shared" si="29"/>
        <v>#N/A</v>
      </c>
      <c r="L158" s="40" t="e">
        <f t="shared" si="30"/>
        <v>#DIV/0!</v>
      </c>
      <c r="N158" s="40" t="str">
        <f t="shared" si="31"/>
        <v/>
      </c>
      <c r="O158" s="40" t="str">
        <f t="shared" si="32"/>
        <v/>
      </c>
      <c r="P158" s="40"/>
      <c r="Q158" s="40"/>
      <c r="U158" s="40" t="str">
        <f t="shared" si="33"/>
        <v/>
      </c>
      <c r="V158" s="40" t="str">
        <f t="shared" si="34"/>
        <v/>
      </c>
    </row>
    <row r="159" spans="3:22" s="34" customFormat="1" ht="15.75" hidden="1">
      <c r="G159" s="39" t="str">
        <f t="shared" si="27"/>
        <v/>
      </c>
      <c r="H159" s="39" t="str">
        <f t="shared" si="28"/>
        <v/>
      </c>
      <c r="I159" s="72" t="e">
        <f>INDEX(一般成交量!K:K,MATCH(C159, 一般成交量!$C$135:$C$234,0) +ROW(一般成交量!$C$135:$C$234)-1,1)</f>
        <v>#N/A</v>
      </c>
      <c r="J159" s="57" t="e">
        <f t="shared" si="29"/>
        <v>#N/A</v>
      </c>
      <c r="L159" s="40" t="e">
        <f t="shared" si="30"/>
        <v>#DIV/0!</v>
      </c>
      <c r="N159" s="40" t="str">
        <f t="shared" si="31"/>
        <v/>
      </c>
      <c r="O159" s="40" t="str">
        <f t="shared" si="32"/>
        <v/>
      </c>
      <c r="P159" s="40"/>
      <c r="Q159" s="40"/>
      <c r="U159" s="40" t="str">
        <f t="shared" si="33"/>
        <v/>
      </c>
      <c r="V159" s="40" t="str">
        <f t="shared" si="34"/>
        <v/>
      </c>
    </row>
    <row r="160" spans="3:22" s="34" customFormat="1" ht="15.75" hidden="1">
      <c r="G160" s="39" t="str">
        <f t="shared" si="27"/>
        <v/>
      </c>
      <c r="H160" s="39" t="str">
        <f t="shared" si="28"/>
        <v/>
      </c>
      <c r="I160" s="72" t="e">
        <f>INDEX(一般成交量!K:K,MATCH(C160, 一般成交量!$C$135:$C$234,0) +ROW(一般成交量!$C$135:$C$234)-1,1)</f>
        <v>#N/A</v>
      </c>
      <c r="J160" s="57" t="e">
        <f t="shared" si="29"/>
        <v>#N/A</v>
      </c>
      <c r="L160" s="40" t="e">
        <f t="shared" si="30"/>
        <v>#DIV/0!</v>
      </c>
      <c r="N160" s="40" t="str">
        <f t="shared" si="31"/>
        <v/>
      </c>
      <c r="O160" s="40" t="str">
        <f t="shared" si="32"/>
        <v/>
      </c>
      <c r="P160" s="40"/>
      <c r="Q160" s="40"/>
      <c r="U160" s="40" t="str">
        <f t="shared" si="33"/>
        <v/>
      </c>
      <c r="V160" s="40" t="str">
        <f t="shared" si="34"/>
        <v/>
      </c>
    </row>
    <row r="161" spans="7:22" s="34" customFormat="1" ht="15.75" hidden="1">
      <c r="G161" s="39" t="str">
        <f t="shared" si="27"/>
        <v/>
      </c>
      <c r="H161" s="39" t="str">
        <f t="shared" si="28"/>
        <v/>
      </c>
      <c r="I161" s="72" t="e">
        <f>INDEX(一般成交量!K:K,MATCH(C161, 一般成交量!$C$135:$C$234,0) +ROW(一般成交量!$C$135:$C$234)-1,1)</f>
        <v>#N/A</v>
      </c>
      <c r="J161" s="57" t="e">
        <f t="shared" si="29"/>
        <v>#N/A</v>
      </c>
      <c r="L161" s="40" t="e">
        <f t="shared" si="30"/>
        <v>#DIV/0!</v>
      </c>
      <c r="N161" s="40" t="str">
        <f t="shared" si="31"/>
        <v/>
      </c>
      <c r="O161" s="40" t="str">
        <f t="shared" si="32"/>
        <v/>
      </c>
      <c r="P161" s="40"/>
      <c r="Q161" s="40"/>
      <c r="U161" s="40" t="str">
        <f t="shared" si="33"/>
        <v/>
      </c>
      <c r="V161" s="40" t="str">
        <f t="shared" si="34"/>
        <v/>
      </c>
    </row>
    <row r="162" spans="7:22" s="34" customFormat="1" ht="15.75" hidden="1">
      <c r="G162" s="39" t="str">
        <f t="shared" si="27"/>
        <v/>
      </c>
      <c r="H162" s="39" t="str">
        <f t="shared" si="28"/>
        <v/>
      </c>
      <c r="I162" s="72" t="e">
        <f>INDEX(一般成交量!K:K,MATCH(C162, 一般成交量!$C$135:$C$234,0) +ROW(一般成交量!$C$135:$C$234)-1,1)</f>
        <v>#N/A</v>
      </c>
      <c r="J162" s="57" t="e">
        <f t="shared" si="29"/>
        <v>#N/A</v>
      </c>
      <c r="L162" s="40" t="e">
        <f t="shared" si="30"/>
        <v>#DIV/0!</v>
      </c>
      <c r="N162" s="40" t="str">
        <f t="shared" si="31"/>
        <v/>
      </c>
      <c r="O162" s="40" t="str">
        <f t="shared" si="32"/>
        <v/>
      </c>
      <c r="P162" s="40"/>
      <c r="Q162" s="40"/>
      <c r="U162" s="40" t="str">
        <f t="shared" si="33"/>
        <v/>
      </c>
      <c r="V162" s="40" t="str">
        <f t="shared" si="34"/>
        <v/>
      </c>
    </row>
    <row r="163" spans="7:22" s="34" customFormat="1" ht="15.75" hidden="1">
      <c r="G163" s="39" t="str">
        <f t="shared" si="27"/>
        <v/>
      </c>
      <c r="H163" s="39" t="str">
        <f t="shared" si="28"/>
        <v/>
      </c>
      <c r="I163" s="72" t="e">
        <f>INDEX(一般成交量!K:K,MATCH(C163, 一般成交量!$C$135:$C$234,0) +ROW(一般成交量!$C$135:$C$234)-1,1)</f>
        <v>#N/A</v>
      </c>
      <c r="J163" s="57" t="e">
        <f t="shared" si="29"/>
        <v>#N/A</v>
      </c>
      <c r="L163" s="40" t="e">
        <f t="shared" si="30"/>
        <v>#DIV/0!</v>
      </c>
      <c r="N163" s="40" t="str">
        <f t="shared" si="31"/>
        <v/>
      </c>
      <c r="O163" s="40" t="str">
        <f t="shared" si="32"/>
        <v/>
      </c>
      <c r="P163" s="40"/>
      <c r="Q163" s="40"/>
      <c r="U163" s="40" t="str">
        <f t="shared" si="33"/>
        <v/>
      </c>
      <c r="V163" s="40" t="str">
        <f t="shared" si="34"/>
        <v/>
      </c>
    </row>
    <row r="164" spans="7:22" s="34" customFormat="1" ht="15.75" hidden="1">
      <c r="G164" s="39" t="str">
        <f t="shared" ref="G164:G227" si="35">IF(F164 &gt; 0, ROUND(D164/F164,0), "")</f>
        <v/>
      </c>
      <c r="H164" s="39" t="str">
        <f t="shared" si="28"/>
        <v/>
      </c>
      <c r="I164" s="72" t="e">
        <f>INDEX(一般成交量!K:K,MATCH(C164, 一般成交量!$C$135:$C$234,0) +ROW(一般成交量!$C$135:$C$234)-1,1)</f>
        <v>#N/A</v>
      </c>
      <c r="J164" s="57" t="e">
        <f t="shared" si="29"/>
        <v>#N/A</v>
      </c>
      <c r="L164" s="40" t="e">
        <f t="shared" si="30"/>
        <v>#DIV/0!</v>
      </c>
      <c r="N164" s="40" t="str">
        <f t="shared" ref="N164:N227" si="36">IF(M164&gt;0,ROUND(K164/M164,0),"")</f>
        <v/>
      </c>
      <c r="O164" s="40" t="str">
        <f t="shared" si="32"/>
        <v/>
      </c>
      <c r="P164" s="40"/>
      <c r="Q164" s="40"/>
      <c r="U164" s="40" t="str">
        <f t="shared" ref="U164:U227" si="37">IF(T164 &gt;0, ROUND(R164/T164,0),"")</f>
        <v/>
      </c>
      <c r="V164" s="40" t="str">
        <f t="shared" si="34"/>
        <v/>
      </c>
    </row>
    <row r="165" spans="7:22" s="34" customFormat="1" ht="15.75" hidden="1">
      <c r="G165" s="39" t="str">
        <f t="shared" si="35"/>
        <v/>
      </c>
      <c r="H165" s="39" t="str">
        <f t="shared" si="28"/>
        <v/>
      </c>
      <c r="I165" s="72" t="e">
        <f>INDEX(一般成交量!K:K,MATCH(C165, 一般成交量!$C$135:$C$234,0) +ROW(一般成交量!$C$135:$C$234)-1,1)</f>
        <v>#N/A</v>
      </c>
      <c r="J165" s="57" t="e">
        <f t="shared" si="29"/>
        <v>#N/A</v>
      </c>
      <c r="L165" s="40" t="e">
        <f t="shared" si="30"/>
        <v>#DIV/0!</v>
      </c>
      <c r="N165" s="40" t="str">
        <f t="shared" si="36"/>
        <v/>
      </c>
      <c r="O165" s="40" t="str">
        <f t="shared" si="32"/>
        <v/>
      </c>
      <c r="P165" s="40"/>
      <c r="Q165" s="40"/>
      <c r="U165" s="40" t="str">
        <f t="shared" si="37"/>
        <v/>
      </c>
      <c r="V165" s="40" t="str">
        <f t="shared" si="34"/>
        <v/>
      </c>
    </row>
    <row r="166" spans="7:22" s="34" customFormat="1" ht="15.75" hidden="1">
      <c r="G166" s="39" t="str">
        <f t="shared" si="35"/>
        <v/>
      </c>
      <c r="H166" s="39" t="str">
        <f t="shared" si="28"/>
        <v/>
      </c>
      <c r="I166" s="72" t="e">
        <f>INDEX(一般成交量!K:K,MATCH(C166, 一般成交量!$C$135:$C$234,0) +ROW(一般成交量!$C$135:$C$234)-1,1)</f>
        <v>#N/A</v>
      </c>
      <c r="J166" s="57" t="e">
        <f t="shared" si="29"/>
        <v>#N/A</v>
      </c>
      <c r="L166" s="40" t="e">
        <f t="shared" si="30"/>
        <v>#DIV/0!</v>
      </c>
      <c r="N166" s="40" t="str">
        <f t="shared" si="36"/>
        <v/>
      </c>
      <c r="O166" s="40" t="str">
        <f t="shared" si="32"/>
        <v/>
      </c>
      <c r="P166" s="40"/>
      <c r="Q166" s="40"/>
      <c r="U166" s="40" t="str">
        <f t="shared" si="37"/>
        <v/>
      </c>
      <c r="V166" s="40" t="str">
        <f t="shared" si="34"/>
        <v/>
      </c>
    </row>
    <row r="167" spans="7:22" s="34" customFormat="1" ht="15.75" hidden="1">
      <c r="G167" s="39" t="str">
        <f t="shared" si="35"/>
        <v/>
      </c>
      <c r="H167" s="39" t="str">
        <f t="shared" si="28"/>
        <v/>
      </c>
      <c r="I167" s="72" t="e">
        <f>INDEX(一般成交量!K:K,MATCH(C167, 一般成交量!$C$135:$C$234,0) +ROW(一般成交量!$C$135:$C$234)-1,1)</f>
        <v>#N/A</v>
      </c>
      <c r="J167" s="57" t="e">
        <f t="shared" si="29"/>
        <v>#N/A</v>
      </c>
      <c r="L167" s="40" t="e">
        <f t="shared" si="30"/>
        <v>#DIV/0!</v>
      </c>
      <c r="N167" s="40" t="str">
        <f t="shared" si="36"/>
        <v/>
      </c>
      <c r="O167" s="40" t="str">
        <f t="shared" si="32"/>
        <v/>
      </c>
      <c r="P167" s="40"/>
      <c r="Q167" s="40"/>
      <c r="U167" s="40" t="str">
        <f t="shared" si="37"/>
        <v/>
      </c>
      <c r="V167" s="40" t="str">
        <f t="shared" si="34"/>
        <v/>
      </c>
    </row>
    <row r="168" spans="7:22" s="34" customFormat="1" ht="15.75" hidden="1">
      <c r="G168" s="39" t="str">
        <f t="shared" si="35"/>
        <v/>
      </c>
      <c r="H168" s="39" t="str">
        <f t="shared" si="28"/>
        <v/>
      </c>
      <c r="I168" s="72" t="e">
        <f>INDEX(一般成交量!K:K,MATCH(C168, 一般成交量!$C$135:$C$234,0) +ROW(一般成交量!$C$135:$C$234)-1,1)</f>
        <v>#N/A</v>
      </c>
      <c r="J168" s="57" t="e">
        <f t="shared" si="29"/>
        <v>#N/A</v>
      </c>
      <c r="L168" s="40" t="e">
        <f t="shared" si="30"/>
        <v>#DIV/0!</v>
      </c>
      <c r="N168" s="40" t="str">
        <f t="shared" si="36"/>
        <v/>
      </c>
      <c r="O168" s="40" t="str">
        <f t="shared" si="32"/>
        <v/>
      </c>
      <c r="P168" s="40"/>
      <c r="Q168" s="40"/>
      <c r="U168" s="40" t="str">
        <f t="shared" si="37"/>
        <v/>
      </c>
      <c r="V168" s="40" t="str">
        <f t="shared" si="34"/>
        <v/>
      </c>
    </row>
    <row r="169" spans="7:22" s="34" customFormat="1" ht="15.75" hidden="1">
      <c r="G169" s="39" t="str">
        <f t="shared" si="35"/>
        <v/>
      </c>
      <c r="H169" s="39" t="str">
        <f t="shared" si="28"/>
        <v/>
      </c>
      <c r="I169" s="72" t="e">
        <f>INDEX(一般成交量!K:K,MATCH(C169, 一般成交量!$C$135:$C$234,0) +ROW(一般成交量!$C$135:$C$234)-1,1)</f>
        <v>#N/A</v>
      </c>
      <c r="J169" s="57" t="e">
        <f t="shared" si="29"/>
        <v>#N/A</v>
      </c>
      <c r="L169" s="40" t="e">
        <f t="shared" si="30"/>
        <v>#DIV/0!</v>
      </c>
      <c r="N169" s="40" t="str">
        <f t="shared" si="36"/>
        <v/>
      </c>
      <c r="O169" s="40" t="str">
        <f t="shared" si="32"/>
        <v/>
      </c>
      <c r="P169" s="40"/>
      <c r="Q169" s="40"/>
      <c r="U169" s="40" t="str">
        <f t="shared" si="37"/>
        <v/>
      </c>
      <c r="V169" s="40" t="str">
        <f t="shared" si="34"/>
        <v/>
      </c>
    </row>
    <row r="170" spans="7:22" s="34" customFormat="1" ht="15.75" hidden="1">
      <c r="G170" s="39" t="str">
        <f t="shared" si="35"/>
        <v/>
      </c>
      <c r="H170" s="39" t="str">
        <f t="shared" si="28"/>
        <v/>
      </c>
      <c r="I170" s="72" t="e">
        <f>INDEX(一般成交量!K:K,MATCH(C170, 一般成交量!$C$135:$C$234,0) +ROW(一般成交量!$C$135:$C$234)-1,1)</f>
        <v>#N/A</v>
      </c>
      <c r="J170" s="57" t="e">
        <f t="shared" si="29"/>
        <v>#N/A</v>
      </c>
      <c r="L170" s="40" t="e">
        <f t="shared" si="30"/>
        <v>#DIV/0!</v>
      </c>
      <c r="N170" s="40" t="str">
        <f t="shared" si="36"/>
        <v/>
      </c>
      <c r="O170" s="40" t="str">
        <f t="shared" si="32"/>
        <v/>
      </c>
      <c r="P170" s="40"/>
      <c r="Q170" s="40"/>
      <c r="U170" s="40" t="str">
        <f t="shared" si="37"/>
        <v/>
      </c>
      <c r="V170" s="40" t="str">
        <f t="shared" si="34"/>
        <v/>
      </c>
    </row>
    <row r="171" spans="7:22" s="34" customFormat="1" ht="15.75" hidden="1">
      <c r="G171" s="39" t="str">
        <f t="shared" si="35"/>
        <v/>
      </c>
      <c r="H171" s="39" t="str">
        <f t="shared" si="28"/>
        <v/>
      </c>
      <c r="I171" s="72" t="e">
        <f>INDEX(一般成交量!K:K,MATCH(C171, 一般成交量!$C$135:$C$234,0) +ROW(一般成交量!$C$135:$C$234)-1,1)</f>
        <v>#N/A</v>
      </c>
      <c r="J171" s="57" t="e">
        <f t="shared" si="29"/>
        <v>#N/A</v>
      </c>
      <c r="L171" s="40" t="e">
        <f t="shared" si="30"/>
        <v>#DIV/0!</v>
      </c>
      <c r="N171" s="40" t="str">
        <f t="shared" si="36"/>
        <v/>
      </c>
      <c r="O171" s="40" t="str">
        <f t="shared" si="32"/>
        <v/>
      </c>
      <c r="P171" s="40"/>
      <c r="Q171" s="40"/>
      <c r="U171" s="40" t="str">
        <f t="shared" si="37"/>
        <v/>
      </c>
      <c r="V171" s="40" t="str">
        <f t="shared" si="34"/>
        <v/>
      </c>
    </row>
    <row r="172" spans="7:22" s="34" customFormat="1" ht="15.75" hidden="1">
      <c r="G172" s="39" t="str">
        <f t="shared" si="35"/>
        <v/>
      </c>
      <c r="H172" s="39" t="str">
        <f t="shared" si="28"/>
        <v/>
      </c>
      <c r="I172" s="72" t="e">
        <f>INDEX(一般成交量!K:K,MATCH(C172, 一般成交量!$C$135:$C$234,0) +ROW(一般成交量!$C$135:$C$234)-1,1)</f>
        <v>#N/A</v>
      </c>
      <c r="J172" s="57" t="e">
        <f t="shared" si="29"/>
        <v>#N/A</v>
      </c>
      <c r="L172" s="40" t="e">
        <f t="shared" si="30"/>
        <v>#DIV/0!</v>
      </c>
      <c r="N172" s="40" t="str">
        <f t="shared" si="36"/>
        <v/>
      </c>
      <c r="O172" s="40" t="str">
        <f t="shared" si="32"/>
        <v/>
      </c>
      <c r="P172" s="40"/>
      <c r="Q172" s="40"/>
      <c r="U172" s="40" t="str">
        <f t="shared" si="37"/>
        <v/>
      </c>
      <c r="V172" s="40" t="str">
        <f t="shared" si="34"/>
        <v/>
      </c>
    </row>
    <row r="173" spans="7:22" s="34" customFormat="1" ht="15.75" hidden="1">
      <c r="G173" s="39" t="str">
        <f t="shared" si="35"/>
        <v/>
      </c>
      <c r="H173" s="39" t="str">
        <f t="shared" si="28"/>
        <v/>
      </c>
      <c r="I173" s="72" t="e">
        <f>INDEX(一般成交量!K:K,MATCH(C173, 一般成交量!$C$135:$C$234,0) +ROW(一般成交量!$C$135:$C$234)-1,1)</f>
        <v>#N/A</v>
      </c>
      <c r="J173" s="57" t="e">
        <f t="shared" si="29"/>
        <v>#N/A</v>
      </c>
      <c r="L173" s="40" t="e">
        <f t="shared" si="30"/>
        <v>#DIV/0!</v>
      </c>
      <c r="N173" s="40" t="str">
        <f t="shared" si="36"/>
        <v/>
      </c>
      <c r="O173" s="40" t="str">
        <f t="shared" si="32"/>
        <v/>
      </c>
      <c r="P173" s="40"/>
      <c r="Q173" s="40"/>
      <c r="U173" s="40" t="str">
        <f t="shared" si="37"/>
        <v/>
      </c>
      <c r="V173" s="40" t="str">
        <f t="shared" si="34"/>
        <v/>
      </c>
    </row>
    <row r="174" spans="7:22" s="34" customFormat="1" ht="15.75" hidden="1">
      <c r="G174" s="39" t="str">
        <f t="shared" si="35"/>
        <v/>
      </c>
      <c r="H174" s="39" t="str">
        <f t="shared" ref="H174:H234" si="38">IF(F174 &gt; 0, ROUND(E174/F174,0), "")</f>
        <v/>
      </c>
      <c r="I174" s="72" t="e">
        <f>INDEX(一般成交量!K:K,MATCH(C174, 一般成交量!$C$135:$C$234,0) +ROW(一般成交量!$C$135:$C$234)-1,1)</f>
        <v>#N/A</v>
      </c>
      <c r="J174" s="57" t="e">
        <f t="shared" si="29"/>
        <v>#N/A</v>
      </c>
      <c r="L174" s="40" t="e">
        <f t="shared" si="30"/>
        <v>#DIV/0!</v>
      </c>
      <c r="N174" s="40" t="str">
        <f t="shared" si="36"/>
        <v/>
      </c>
      <c r="O174" s="40" t="str">
        <f t="shared" ref="O174:O234" si="39">IF(M174&gt;0,ROUND(L174/M174,0),"")</f>
        <v/>
      </c>
      <c r="P174" s="40"/>
      <c r="Q174" s="40"/>
      <c r="U174" s="40" t="str">
        <f t="shared" si="37"/>
        <v/>
      </c>
      <c r="V174" s="40" t="str">
        <f t="shared" ref="V174:V234" si="40">IF(T174 &gt;0, ROUND(S174/T174,0),"")</f>
        <v/>
      </c>
    </row>
    <row r="175" spans="7:22" s="34" customFormat="1" ht="15.75" hidden="1">
      <c r="G175" s="39" t="str">
        <f t="shared" si="35"/>
        <v/>
      </c>
      <c r="H175" s="39" t="str">
        <f t="shared" si="38"/>
        <v/>
      </c>
      <c r="I175" s="72" t="e">
        <f>INDEX(一般成交量!K:K,MATCH(C175, 一般成交量!$C$135:$C$234,0) +ROW(一般成交量!$C$135:$C$234)-1,1)</f>
        <v>#N/A</v>
      </c>
      <c r="J175" s="57" t="e">
        <f t="shared" si="29"/>
        <v>#N/A</v>
      </c>
      <c r="L175" s="40" t="e">
        <f t="shared" si="30"/>
        <v>#DIV/0!</v>
      </c>
      <c r="N175" s="40" t="str">
        <f t="shared" si="36"/>
        <v/>
      </c>
      <c r="O175" s="40" t="str">
        <f t="shared" si="39"/>
        <v/>
      </c>
      <c r="P175" s="40"/>
      <c r="Q175" s="40"/>
      <c r="U175" s="40" t="str">
        <f t="shared" si="37"/>
        <v/>
      </c>
      <c r="V175" s="40" t="str">
        <f t="shared" si="40"/>
        <v/>
      </c>
    </row>
    <row r="176" spans="7:22" s="34" customFormat="1" ht="15.75" hidden="1">
      <c r="G176" s="39" t="str">
        <f t="shared" si="35"/>
        <v/>
      </c>
      <c r="H176" s="39" t="str">
        <f t="shared" si="38"/>
        <v/>
      </c>
      <c r="I176" s="72" t="e">
        <f>INDEX(一般成交量!K:K,MATCH(C176, 一般成交量!$C$135:$C$234,0) +ROW(一般成交量!$C$135:$C$234)-1,1)</f>
        <v>#N/A</v>
      </c>
      <c r="J176" s="57" t="e">
        <f t="shared" si="29"/>
        <v>#N/A</v>
      </c>
      <c r="L176" s="40" t="e">
        <f t="shared" si="30"/>
        <v>#DIV/0!</v>
      </c>
      <c r="N176" s="40" t="str">
        <f t="shared" si="36"/>
        <v/>
      </c>
      <c r="O176" s="40" t="str">
        <f t="shared" si="39"/>
        <v/>
      </c>
      <c r="P176" s="40"/>
      <c r="Q176" s="40"/>
      <c r="U176" s="40" t="str">
        <f t="shared" si="37"/>
        <v/>
      </c>
      <c r="V176" s="40" t="str">
        <f t="shared" si="40"/>
        <v/>
      </c>
    </row>
    <row r="177" spans="7:22" s="34" customFormat="1" ht="15.75" hidden="1">
      <c r="G177" s="39" t="str">
        <f t="shared" si="35"/>
        <v/>
      </c>
      <c r="H177" s="39" t="str">
        <f t="shared" si="38"/>
        <v/>
      </c>
      <c r="I177" s="72" t="e">
        <f>INDEX(一般成交量!K:K,MATCH(C177, 一般成交量!$C$135:$C$234,0) +ROW(一般成交量!$C$135:$C$234)-1,1)</f>
        <v>#N/A</v>
      </c>
      <c r="J177" s="57" t="e">
        <f t="shared" si="29"/>
        <v>#N/A</v>
      </c>
      <c r="L177" s="40" t="e">
        <f t="shared" si="30"/>
        <v>#DIV/0!</v>
      </c>
      <c r="N177" s="40" t="str">
        <f t="shared" si="36"/>
        <v/>
      </c>
      <c r="O177" s="40" t="str">
        <f t="shared" si="39"/>
        <v/>
      </c>
      <c r="P177" s="40"/>
      <c r="Q177" s="40"/>
      <c r="U177" s="40" t="str">
        <f t="shared" si="37"/>
        <v/>
      </c>
      <c r="V177" s="40" t="str">
        <f t="shared" si="40"/>
        <v/>
      </c>
    </row>
    <row r="178" spans="7:22" s="34" customFormat="1" ht="15.75" hidden="1">
      <c r="G178" s="39" t="str">
        <f t="shared" si="35"/>
        <v/>
      </c>
      <c r="H178" s="39" t="str">
        <f t="shared" si="38"/>
        <v/>
      </c>
      <c r="I178" s="72" t="e">
        <f>INDEX(一般成交量!K:K,MATCH(C178, 一般成交量!$C$135:$C$234,0) +ROW(一般成交量!$C$135:$C$234)-1,1)</f>
        <v>#N/A</v>
      </c>
      <c r="J178" s="57" t="e">
        <f t="shared" si="29"/>
        <v>#N/A</v>
      </c>
      <c r="L178" s="40" t="e">
        <f t="shared" si="30"/>
        <v>#DIV/0!</v>
      </c>
      <c r="N178" s="40" t="str">
        <f t="shared" si="36"/>
        <v/>
      </c>
      <c r="O178" s="40" t="str">
        <f t="shared" si="39"/>
        <v/>
      </c>
      <c r="P178" s="40"/>
      <c r="Q178" s="40"/>
      <c r="U178" s="40" t="str">
        <f t="shared" si="37"/>
        <v/>
      </c>
      <c r="V178" s="40" t="str">
        <f t="shared" si="40"/>
        <v/>
      </c>
    </row>
    <row r="179" spans="7:22" s="34" customFormat="1" ht="15.75" hidden="1">
      <c r="G179" s="39" t="str">
        <f t="shared" si="35"/>
        <v/>
      </c>
      <c r="H179" s="39" t="str">
        <f t="shared" si="38"/>
        <v/>
      </c>
      <c r="I179" s="72" t="e">
        <f>INDEX(一般成交量!K:K,MATCH(C179, 一般成交量!$C$135:$C$234,0) +ROW(一般成交量!$C$135:$C$234)-1,1)</f>
        <v>#N/A</v>
      </c>
      <c r="J179" s="57" t="e">
        <f t="shared" si="29"/>
        <v>#N/A</v>
      </c>
      <c r="L179" s="40" t="e">
        <f t="shared" si="30"/>
        <v>#DIV/0!</v>
      </c>
      <c r="N179" s="40" t="str">
        <f t="shared" si="36"/>
        <v/>
      </c>
      <c r="O179" s="40" t="str">
        <f t="shared" si="39"/>
        <v/>
      </c>
      <c r="P179" s="40"/>
      <c r="Q179" s="40"/>
      <c r="U179" s="40" t="str">
        <f t="shared" si="37"/>
        <v/>
      </c>
      <c r="V179" s="40" t="str">
        <f t="shared" si="40"/>
        <v/>
      </c>
    </row>
    <row r="180" spans="7:22" s="34" customFormat="1" ht="15.75" hidden="1">
      <c r="G180" s="39" t="str">
        <f t="shared" si="35"/>
        <v/>
      </c>
      <c r="H180" s="39" t="str">
        <f t="shared" si="38"/>
        <v/>
      </c>
      <c r="I180" s="72" t="e">
        <f>INDEX(一般成交量!K:K,MATCH(C180, 一般成交量!$C$135:$C$234,0) +ROW(一般成交量!$C$135:$C$234)-1,1)</f>
        <v>#N/A</v>
      </c>
      <c r="J180" s="57" t="e">
        <f t="shared" si="29"/>
        <v>#N/A</v>
      </c>
      <c r="L180" s="40" t="e">
        <f t="shared" si="30"/>
        <v>#DIV/0!</v>
      </c>
      <c r="N180" s="40" t="str">
        <f t="shared" si="36"/>
        <v/>
      </c>
      <c r="O180" s="40" t="str">
        <f t="shared" si="39"/>
        <v/>
      </c>
      <c r="P180" s="40"/>
      <c r="Q180" s="40"/>
      <c r="U180" s="40" t="str">
        <f t="shared" si="37"/>
        <v/>
      </c>
      <c r="V180" s="40" t="str">
        <f t="shared" si="40"/>
        <v/>
      </c>
    </row>
    <row r="181" spans="7:22" s="34" customFormat="1" ht="15.75" hidden="1">
      <c r="G181" s="39" t="str">
        <f t="shared" si="35"/>
        <v/>
      </c>
      <c r="H181" s="39" t="str">
        <f t="shared" si="38"/>
        <v/>
      </c>
      <c r="I181" s="72" t="e">
        <f>INDEX(一般成交量!K:K,MATCH(C181, 一般成交量!$C$135:$C$234,0) +ROW(一般成交量!$C$135:$C$234)-1,1)</f>
        <v>#N/A</v>
      </c>
      <c r="J181" s="57" t="e">
        <f t="shared" si="29"/>
        <v>#N/A</v>
      </c>
      <c r="L181" s="40" t="e">
        <f t="shared" si="30"/>
        <v>#DIV/0!</v>
      </c>
      <c r="N181" s="40" t="str">
        <f t="shared" si="36"/>
        <v/>
      </c>
      <c r="O181" s="40" t="str">
        <f t="shared" si="39"/>
        <v/>
      </c>
      <c r="P181" s="40"/>
      <c r="Q181" s="40"/>
      <c r="U181" s="40" t="str">
        <f t="shared" si="37"/>
        <v/>
      </c>
      <c r="V181" s="40" t="str">
        <f t="shared" si="40"/>
        <v/>
      </c>
    </row>
    <row r="182" spans="7:22" s="34" customFormat="1" ht="15.75" hidden="1">
      <c r="G182" s="39" t="str">
        <f t="shared" si="35"/>
        <v/>
      </c>
      <c r="H182" s="39" t="str">
        <f t="shared" si="38"/>
        <v/>
      </c>
      <c r="I182" s="72" t="e">
        <f>INDEX(一般成交量!K:K,MATCH(C182, 一般成交量!$C$135:$C$234,0) +ROW(一般成交量!$C$135:$C$234)-1,1)</f>
        <v>#N/A</v>
      </c>
      <c r="J182" s="57" t="e">
        <f t="shared" si="29"/>
        <v>#N/A</v>
      </c>
      <c r="L182" s="40" t="e">
        <f t="shared" si="30"/>
        <v>#DIV/0!</v>
      </c>
      <c r="N182" s="40" t="str">
        <f t="shared" si="36"/>
        <v/>
      </c>
      <c r="O182" s="40" t="str">
        <f t="shared" si="39"/>
        <v/>
      </c>
      <c r="P182" s="40"/>
      <c r="Q182" s="40"/>
      <c r="U182" s="40" t="str">
        <f t="shared" si="37"/>
        <v/>
      </c>
      <c r="V182" s="40" t="str">
        <f t="shared" si="40"/>
        <v/>
      </c>
    </row>
    <row r="183" spans="7:22" s="34" customFormat="1" ht="15.75" hidden="1">
      <c r="G183" s="39" t="str">
        <f t="shared" si="35"/>
        <v/>
      </c>
      <c r="H183" s="39" t="str">
        <f t="shared" si="38"/>
        <v/>
      </c>
      <c r="I183" s="72" t="e">
        <f>INDEX(一般成交量!K:K,MATCH(C183, 一般成交量!$C$135:$C$234,0) +ROW(一般成交量!$C$135:$C$234)-1,1)</f>
        <v>#N/A</v>
      </c>
      <c r="J183" s="57" t="e">
        <f t="shared" si="29"/>
        <v>#N/A</v>
      </c>
      <c r="L183" s="40" t="e">
        <f t="shared" si="30"/>
        <v>#DIV/0!</v>
      </c>
      <c r="N183" s="40" t="str">
        <f t="shared" si="36"/>
        <v/>
      </c>
      <c r="O183" s="40" t="str">
        <f t="shared" si="39"/>
        <v/>
      </c>
      <c r="P183" s="40"/>
      <c r="Q183" s="40"/>
      <c r="U183" s="40" t="str">
        <f t="shared" si="37"/>
        <v/>
      </c>
      <c r="V183" s="40" t="str">
        <f t="shared" si="40"/>
        <v/>
      </c>
    </row>
    <row r="184" spans="7:22" s="34" customFormat="1" ht="15.75" hidden="1">
      <c r="G184" s="39" t="str">
        <f t="shared" si="35"/>
        <v/>
      </c>
      <c r="H184" s="39" t="str">
        <f t="shared" si="38"/>
        <v/>
      </c>
      <c r="I184" s="72" t="e">
        <f>INDEX(一般成交量!K:K,MATCH(C184, 一般成交量!$C$135:$C$234,0) +ROW(一般成交量!$C$135:$C$234)-1,1)</f>
        <v>#N/A</v>
      </c>
      <c r="J184" s="57" t="e">
        <f t="shared" si="29"/>
        <v>#N/A</v>
      </c>
      <c r="L184" s="40" t="e">
        <f t="shared" si="30"/>
        <v>#DIV/0!</v>
      </c>
      <c r="N184" s="40" t="str">
        <f t="shared" si="36"/>
        <v/>
      </c>
      <c r="O184" s="40" t="str">
        <f t="shared" si="39"/>
        <v/>
      </c>
      <c r="P184" s="40"/>
      <c r="Q184" s="40"/>
      <c r="U184" s="40" t="str">
        <f t="shared" si="37"/>
        <v/>
      </c>
      <c r="V184" s="40" t="str">
        <f t="shared" si="40"/>
        <v/>
      </c>
    </row>
    <row r="185" spans="7:22" s="34" customFormat="1" ht="15.75" hidden="1">
      <c r="G185" s="39" t="str">
        <f t="shared" si="35"/>
        <v/>
      </c>
      <c r="H185" s="39" t="str">
        <f t="shared" si="38"/>
        <v/>
      </c>
      <c r="I185" s="72" t="e">
        <f>INDEX(一般成交量!K:K,MATCH(C185, 一般成交量!$C$135:$C$234,0) +ROW(一般成交量!$C$135:$C$234)-1,1)</f>
        <v>#N/A</v>
      </c>
      <c r="J185" s="57" t="e">
        <f t="shared" si="29"/>
        <v>#N/A</v>
      </c>
      <c r="L185" s="40" t="e">
        <f t="shared" si="30"/>
        <v>#DIV/0!</v>
      </c>
      <c r="N185" s="40" t="str">
        <f t="shared" si="36"/>
        <v/>
      </c>
      <c r="O185" s="40" t="str">
        <f t="shared" si="39"/>
        <v/>
      </c>
      <c r="P185" s="40"/>
      <c r="Q185" s="40"/>
      <c r="U185" s="40" t="str">
        <f t="shared" si="37"/>
        <v/>
      </c>
      <c r="V185" s="40" t="str">
        <f t="shared" si="40"/>
        <v/>
      </c>
    </row>
    <row r="186" spans="7:22" s="34" customFormat="1" ht="15.75" hidden="1">
      <c r="G186" s="39" t="str">
        <f t="shared" si="35"/>
        <v/>
      </c>
      <c r="H186" s="39" t="str">
        <f t="shared" si="38"/>
        <v/>
      </c>
      <c r="I186" s="72" t="e">
        <f>INDEX(一般成交量!K:K,MATCH(C186, 一般成交量!$C$135:$C$234,0) +ROW(一般成交量!$C$135:$C$234)-1,1)</f>
        <v>#N/A</v>
      </c>
      <c r="J186" s="57" t="e">
        <f t="shared" si="29"/>
        <v>#N/A</v>
      </c>
      <c r="L186" s="40" t="e">
        <f t="shared" si="30"/>
        <v>#DIV/0!</v>
      </c>
      <c r="N186" s="40" t="str">
        <f t="shared" si="36"/>
        <v/>
      </c>
      <c r="O186" s="40" t="str">
        <f t="shared" si="39"/>
        <v/>
      </c>
      <c r="P186" s="40"/>
      <c r="Q186" s="40"/>
      <c r="U186" s="40" t="str">
        <f t="shared" si="37"/>
        <v/>
      </c>
      <c r="V186" s="40" t="str">
        <f t="shared" si="40"/>
        <v/>
      </c>
    </row>
    <row r="187" spans="7:22" s="34" customFormat="1" ht="15.75" hidden="1">
      <c r="G187" s="39" t="str">
        <f t="shared" si="35"/>
        <v/>
      </c>
      <c r="H187" s="39" t="str">
        <f t="shared" si="38"/>
        <v/>
      </c>
      <c r="I187" s="72" t="e">
        <f>INDEX(一般成交量!K:K,MATCH(C187, 一般成交量!$C$135:$C$234,0) +ROW(一般成交量!$C$135:$C$234)-1,1)</f>
        <v>#N/A</v>
      </c>
      <c r="J187" s="57" t="e">
        <f t="shared" si="29"/>
        <v>#N/A</v>
      </c>
      <c r="L187" s="40" t="e">
        <f t="shared" si="30"/>
        <v>#DIV/0!</v>
      </c>
      <c r="N187" s="40" t="str">
        <f t="shared" si="36"/>
        <v/>
      </c>
      <c r="O187" s="40" t="str">
        <f t="shared" si="39"/>
        <v/>
      </c>
      <c r="P187" s="40"/>
      <c r="Q187" s="40"/>
      <c r="U187" s="40" t="str">
        <f t="shared" si="37"/>
        <v/>
      </c>
      <c r="V187" s="40" t="str">
        <f t="shared" si="40"/>
        <v/>
      </c>
    </row>
    <row r="188" spans="7:22" s="34" customFormat="1" ht="15.75" hidden="1">
      <c r="G188" s="39" t="str">
        <f t="shared" si="35"/>
        <v/>
      </c>
      <c r="H188" s="39" t="str">
        <f t="shared" si="38"/>
        <v/>
      </c>
      <c r="I188" s="72" t="e">
        <f>INDEX(一般成交量!K:K,MATCH(C188, 一般成交量!$C$135:$C$234,0) +ROW(一般成交量!$C$135:$C$234)-1,1)</f>
        <v>#N/A</v>
      </c>
      <c r="J188" s="57" t="e">
        <f t="shared" si="29"/>
        <v>#N/A</v>
      </c>
      <c r="L188" s="40" t="e">
        <f t="shared" si="30"/>
        <v>#DIV/0!</v>
      </c>
      <c r="N188" s="40" t="str">
        <f t="shared" si="36"/>
        <v/>
      </c>
      <c r="O188" s="40" t="str">
        <f t="shared" si="39"/>
        <v/>
      </c>
      <c r="P188" s="40"/>
      <c r="Q188" s="40"/>
      <c r="U188" s="40" t="str">
        <f t="shared" si="37"/>
        <v/>
      </c>
      <c r="V188" s="40" t="str">
        <f t="shared" si="40"/>
        <v/>
      </c>
    </row>
    <row r="189" spans="7:22" s="34" customFormat="1" ht="15.75" hidden="1">
      <c r="G189" s="39" t="str">
        <f t="shared" si="35"/>
        <v/>
      </c>
      <c r="H189" s="39" t="str">
        <f t="shared" si="38"/>
        <v/>
      </c>
      <c r="I189" s="72" t="e">
        <f>INDEX(一般成交量!K:K,MATCH(C189, 一般成交量!$C$135:$C$234,0) +ROW(一般成交量!$C$135:$C$234)-1,1)</f>
        <v>#N/A</v>
      </c>
      <c r="J189" s="57" t="e">
        <f t="shared" si="29"/>
        <v>#N/A</v>
      </c>
      <c r="L189" s="40" t="e">
        <f t="shared" si="30"/>
        <v>#DIV/0!</v>
      </c>
      <c r="N189" s="40" t="str">
        <f t="shared" si="36"/>
        <v/>
      </c>
      <c r="O189" s="40" t="str">
        <f t="shared" si="39"/>
        <v/>
      </c>
      <c r="P189" s="40"/>
      <c r="Q189" s="40"/>
      <c r="U189" s="40" t="str">
        <f t="shared" si="37"/>
        <v/>
      </c>
      <c r="V189" s="40" t="str">
        <f t="shared" si="40"/>
        <v/>
      </c>
    </row>
    <row r="190" spans="7:22" s="34" customFormat="1" ht="15.75" hidden="1">
      <c r="G190" s="39" t="str">
        <f t="shared" si="35"/>
        <v/>
      </c>
      <c r="H190" s="39" t="str">
        <f t="shared" si="38"/>
        <v/>
      </c>
      <c r="I190" s="72" t="e">
        <f>INDEX(一般成交量!K:K,MATCH(C190, 一般成交量!$C$135:$C$234,0) +ROW(一般成交量!$C$135:$C$234)-1,1)</f>
        <v>#N/A</v>
      </c>
      <c r="J190" s="57" t="e">
        <f t="shared" si="29"/>
        <v>#N/A</v>
      </c>
      <c r="L190" s="40" t="e">
        <f t="shared" si="30"/>
        <v>#DIV/0!</v>
      </c>
      <c r="N190" s="40" t="str">
        <f t="shared" si="36"/>
        <v/>
      </c>
      <c r="O190" s="40" t="str">
        <f t="shared" si="39"/>
        <v/>
      </c>
      <c r="P190" s="40"/>
      <c r="Q190" s="40"/>
      <c r="U190" s="40" t="str">
        <f t="shared" si="37"/>
        <v/>
      </c>
      <c r="V190" s="40" t="str">
        <f t="shared" si="40"/>
        <v/>
      </c>
    </row>
    <row r="191" spans="7:22" s="34" customFormat="1" ht="15.75" hidden="1">
      <c r="G191" s="39" t="str">
        <f t="shared" si="35"/>
        <v/>
      </c>
      <c r="H191" s="39" t="str">
        <f t="shared" si="38"/>
        <v/>
      </c>
      <c r="I191" s="72" t="e">
        <f>INDEX(一般成交量!K:K,MATCH(C191, 一般成交量!$C$135:$C$234,0) +ROW(一般成交量!$C$135:$C$234)-1,1)</f>
        <v>#N/A</v>
      </c>
      <c r="J191" s="57" t="e">
        <f t="shared" si="29"/>
        <v>#N/A</v>
      </c>
      <c r="L191" s="40" t="e">
        <f t="shared" si="30"/>
        <v>#DIV/0!</v>
      </c>
      <c r="N191" s="40" t="str">
        <f t="shared" si="36"/>
        <v/>
      </c>
      <c r="O191" s="40" t="str">
        <f t="shared" si="39"/>
        <v/>
      </c>
      <c r="P191" s="40"/>
      <c r="Q191" s="40"/>
      <c r="U191" s="40" t="str">
        <f t="shared" si="37"/>
        <v/>
      </c>
      <c r="V191" s="40" t="str">
        <f t="shared" si="40"/>
        <v/>
      </c>
    </row>
    <row r="192" spans="7:22" s="34" customFormat="1" ht="15.75" hidden="1">
      <c r="G192" s="39" t="str">
        <f t="shared" si="35"/>
        <v/>
      </c>
      <c r="H192" s="39" t="str">
        <f t="shared" si="38"/>
        <v/>
      </c>
      <c r="I192" s="72" t="e">
        <f>INDEX(一般成交量!K:K,MATCH(C192, 一般成交量!$C$135:$C$234,0) +ROW(一般成交量!$C$135:$C$234)-1,1)</f>
        <v>#N/A</v>
      </c>
      <c r="J192" s="57" t="e">
        <f t="shared" si="29"/>
        <v>#N/A</v>
      </c>
      <c r="L192" s="40" t="e">
        <f t="shared" si="30"/>
        <v>#DIV/0!</v>
      </c>
      <c r="N192" s="40" t="str">
        <f t="shared" si="36"/>
        <v/>
      </c>
      <c r="O192" s="40" t="str">
        <f t="shared" si="39"/>
        <v/>
      </c>
      <c r="P192" s="40"/>
      <c r="Q192" s="40"/>
      <c r="U192" s="40" t="str">
        <f t="shared" si="37"/>
        <v/>
      </c>
      <c r="V192" s="40" t="str">
        <f t="shared" si="40"/>
        <v/>
      </c>
    </row>
    <row r="193" spans="7:22" s="34" customFormat="1" ht="15.75" hidden="1">
      <c r="G193" s="39" t="str">
        <f t="shared" si="35"/>
        <v/>
      </c>
      <c r="H193" s="39" t="str">
        <f t="shared" si="38"/>
        <v/>
      </c>
      <c r="I193" s="72" t="e">
        <f>INDEX(一般成交量!K:K,MATCH(C193, 一般成交量!$C$135:$C$234,0) +ROW(一般成交量!$C$135:$C$234)-1,1)</f>
        <v>#N/A</v>
      </c>
      <c r="J193" s="57" t="e">
        <f t="shared" si="29"/>
        <v>#N/A</v>
      </c>
      <c r="L193" s="40" t="e">
        <f t="shared" si="30"/>
        <v>#DIV/0!</v>
      </c>
      <c r="N193" s="40" t="str">
        <f t="shared" si="36"/>
        <v/>
      </c>
      <c r="O193" s="40" t="str">
        <f t="shared" si="39"/>
        <v/>
      </c>
      <c r="P193" s="40"/>
      <c r="Q193" s="40"/>
      <c r="U193" s="40" t="str">
        <f t="shared" si="37"/>
        <v/>
      </c>
      <c r="V193" s="40" t="str">
        <f t="shared" si="40"/>
        <v/>
      </c>
    </row>
    <row r="194" spans="7:22" s="34" customFormat="1" ht="15.75" hidden="1">
      <c r="G194" s="39" t="str">
        <f t="shared" si="35"/>
        <v/>
      </c>
      <c r="H194" s="39" t="str">
        <f t="shared" si="38"/>
        <v/>
      </c>
      <c r="I194" s="72" t="e">
        <f>INDEX(一般成交量!K:K,MATCH(C194, 一般成交量!$C$135:$C$234,0) +ROW(一般成交量!$C$135:$C$234)-1,1)</f>
        <v>#N/A</v>
      </c>
      <c r="J194" s="57" t="e">
        <f t="shared" si="29"/>
        <v>#N/A</v>
      </c>
      <c r="L194" s="40" t="e">
        <f t="shared" si="30"/>
        <v>#DIV/0!</v>
      </c>
      <c r="N194" s="40" t="str">
        <f t="shared" si="36"/>
        <v/>
      </c>
      <c r="O194" s="40" t="str">
        <f t="shared" si="39"/>
        <v/>
      </c>
      <c r="P194" s="40"/>
      <c r="Q194" s="40"/>
      <c r="U194" s="40" t="str">
        <f t="shared" si="37"/>
        <v/>
      </c>
      <c r="V194" s="40" t="str">
        <f t="shared" si="40"/>
        <v/>
      </c>
    </row>
    <row r="195" spans="7:22" s="34" customFormat="1" ht="15.75" hidden="1">
      <c r="G195" s="39" t="str">
        <f t="shared" si="35"/>
        <v/>
      </c>
      <c r="H195" s="39" t="str">
        <f t="shared" si="38"/>
        <v/>
      </c>
      <c r="I195" s="72" t="e">
        <f>INDEX(一般成交量!K:K,MATCH(C195, 一般成交量!$C$135:$C$234,0) +ROW(一般成交量!$C$135:$C$234)-1,1)</f>
        <v>#N/A</v>
      </c>
      <c r="J195" s="57" t="e">
        <f t="shared" si="29"/>
        <v>#N/A</v>
      </c>
      <c r="L195" s="40" t="e">
        <f t="shared" si="30"/>
        <v>#DIV/0!</v>
      </c>
      <c r="N195" s="40" t="str">
        <f t="shared" si="36"/>
        <v/>
      </c>
      <c r="O195" s="40" t="str">
        <f t="shared" si="39"/>
        <v/>
      </c>
      <c r="P195" s="40"/>
      <c r="Q195" s="40"/>
      <c r="U195" s="40" t="str">
        <f t="shared" si="37"/>
        <v/>
      </c>
      <c r="V195" s="40" t="str">
        <f t="shared" si="40"/>
        <v/>
      </c>
    </row>
    <row r="196" spans="7:22" s="34" customFormat="1" ht="15.75" hidden="1">
      <c r="G196" s="39" t="str">
        <f t="shared" si="35"/>
        <v/>
      </c>
      <c r="H196" s="39" t="str">
        <f t="shared" si="38"/>
        <v/>
      </c>
      <c r="I196" s="72" t="e">
        <f>INDEX(一般成交量!K:K,MATCH(C196, 一般成交量!$C$135:$C$234,0) +ROW(一般成交量!$C$135:$C$234)-1,1)</f>
        <v>#N/A</v>
      </c>
      <c r="J196" s="57" t="e">
        <f t="shared" si="29"/>
        <v>#N/A</v>
      </c>
      <c r="L196" s="40" t="e">
        <f t="shared" si="30"/>
        <v>#DIV/0!</v>
      </c>
      <c r="N196" s="40" t="str">
        <f t="shared" si="36"/>
        <v/>
      </c>
      <c r="O196" s="40" t="str">
        <f t="shared" si="39"/>
        <v/>
      </c>
      <c r="P196" s="40"/>
      <c r="Q196" s="40"/>
      <c r="U196" s="40" t="str">
        <f t="shared" si="37"/>
        <v/>
      </c>
      <c r="V196" s="40" t="str">
        <f t="shared" si="40"/>
        <v/>
      </c>
    </row>
    <row r="197" spans="7:22" s="34" customFormat="1" ht="15.75" hidden="1">
      <c r="G197" s="39" t="str">
        <f t="shared" si="35"/>
        <v/>
      </c>
      <c r="H197" s="39" t="str">
        <f t="shared" si="38"/>
        <v/>
      </c>
      <c r="I197" s="72" t="e">
        <f>INDEX(一般成交量!K:K,MATCH(C197, 一般成交量!$C$135:$C$234,0) +ROW(一般成交量!$C$135:$C$234)-1,1)</f>
        <v>#N/A</v>
      </c>
      <c r="J197" s="57" t="e">
        <f t="shared" si="29"/>
        <v>#N/A</v>
      </c>
      <c r="L197" s="40" t="e">
        <f t="shared" si="30"/>
        <v>#DIV/0!</v>
      </c>
      <c r="N197" s="40" t="str">
        <f t="shared" si="36"/>
        <v/>
      </c>
      <c r="O197" s="40" t="str">
        <f t="shared" si="39"/>
        <v/>
      </c>
      <c r="P197" s="40"/>
      <c r="Q197" s="40"/>
      <c r="U197" s="40" t="str">
        <f t="shared" si="37"/>
        <v/>
      </c>
      <c r="V197" s="40" t="str">
        <f t="shared" si="40"/>
        <v/>
      </c>
    </row>
    <row r="198" spans="7:22" s="34" customFormat="1" ht="15.75" hidden="1">
      <c r="G198" s="39" t="str">
        <f t="shared" si="35"/>
        <v/>
      </c>
      <c r="H198" s="39" t="str">
        <f t="shared" si="38"/>
        <v/>
      </c>
      <c r="I198" s="72" t="e">
        <f>INDEX(一般成交量!K:K,MATCH(C198, 一般成交量!$C$135:$C$234,0) +ROW(一般成交量!$C$135:$C$234)-1,1)</f>
        <v>#N/A</v>
      </c>
      <c r="J198" s="57" t="e">
        <f t="shared" si="29"/>
        <v>#N/A</v>
      </c>
      <c r="L198" s="40" t="e">
        <f t="shared" si="30"/>
        <v>#DIV/0!</v>
      </c>
      <c r="N198" s="40" t="str">
        <f t="shared" si="36"/>
        <v/>
      </c>
      <c r="O198" s="40" t="str">
        <f t="shared" si="39"/>
        <v/>
      </c>
      <c r="P198" s="40"/>
      <c r="Q198" s="40"/>
      <c r="U198" s="40" t="str">
        <f t="shared" si="37"/>
        <v/>
      </c>
      <c r="V198" s="40" t="str">
        <f t="shared" si="40"/>
        <v/>
      </c>
    </row>
    <row r="199" spans="7:22" s="34" customFormat="1" ht="15.75" hidden="1">
      <c r="G199" s="39" t="str">
        <f t="shared" si="35"/>
        <v/>
      </c>
      <c r="H199" s="39" t="str">
        <f t="shared" si="38"/>
        <v/>
      </c>
      <c r="I199" s="72" t="e">
        <f>INDEX(一般成交量!K:K,MATCH(C199, 一般成交量!$C$135:$C$234,0) +ROW(一般成交量!$C$135:$C$234)-1,1)</f>
        <v>#N/A</v>
      </c>
      <c r="J199" s="57" t="e">
        <f t="shared" si="29"/>
        <v>#N/A</v>
      </c>
      <c r="L199" s="40" t="e">
        <f t="shared" si="30"/>
        <v>#DIV/0!</v>
      </c>
      <c r="N199" s="40" t="str">
        <f t="shared" si="36"/>
        <v/>
      </c>
      <c r="O199" s="40" t="str">
        <f t="shared" si="39"/>
        <v/>
      </c>
      <c r="P199" s="40"/>
      <c r="Q199" s="40"/>
      <c r="U199" s="40" t="str">
        <f t="shared" si="37"/>
        <v/>
      </c>
      <c r="V199" s="40" t="str">
        <f t="shared" si="40"/>
        <v/>
      </c>
    </row>
    <row r="200" spans="7:22" s="34" customFormat="1" ht="15.75" hidden="1">
      <c r="G200" s="39" t="str">
        <f t="shared" si="35"/>
        <v/>
      </c>
      <c r="H200" s="39" t="str">
        <f t="shared" si="38"/>
        <v/>
      </c>
      <c r="I200" s="72" t="e">
        <f>INDEX(一般成交量!K:K,MATCH(C200, 一般成交量!$C$135:$C$234,0) +ROW(一般成交量!$C$135:$C$234)-1,1)</f>
        <v>#N/A</v>
      </c>
      <c r="J200" s="57" t="e">
        <f t="shared" ref="J200:J234" si="41" xml:space="preserve"> IF(I200 &gt; 0, G200/I200 * 100, "")</f>
        <v>#N/A</v>
      </c>
      <c r="L200" s="40" t="e">
        <f t="shared" ref="L200:L234" si="42">IF(G200&gt;0&amp;K200&gt;0,ROUND(K200/D200*100,3),"")</f>
        <v>#DIV/0!</v>
      </c>
      <c r="N200" s="40" t="str">
        <f t="shared" si="36"/>
        <v/>
      </c>
      <c r="O200" s="40" t="str">
        <f t="shared" si="39"/>
        <v/>
      </c>
      <c r="P200" s="40"/>
      <c r="Q200" s="40"/>
      <c r="U200" s="40" t="str">
        <f t="shared" si="37"/>
        <v/>
      </c>
      <c r="V200" s="40" t="str">
        <f t="shared" si="40"/>
        <v/>
      </c>
    </row>
    <row r="201" spans="7:22" s="34" customFormat="1" ht="15.75" hidden="1">
      <c r="G201" s="39" t="str">
        <f t="shared" si="35"/>
        <v/>
      </c>
      <c r="H201" s="39" t="str">
        <f t="shared" si="38"/>
        <v/>
      </c>
      <c r="I201" s="72" t="e">
        <f>INDEX(一般成交量!K:K,MATCH(C201, 一般成交量!$C$135:$C$234,0) +ROW(一般成交量!$C$135:$C$234)-1,1)</f>
        <v>#N/A</v>
      </c>
      <c r="J201" s="57" t="e">
        <f t="shared" si="41"/>
        <v>#N/A</v>
      </c>
      <c r="L201" s="40" t="e">
        <f t="shared" si="42"/>
        <v>#DIV/0!</v>
      </c>
      <c r="N201" s="40" t="str">
        <f t="shared" si="36"/>
        <v/>
      </c>
      <c r="O201" s="40" t="str">
        <f t="shared" si="39"/>
        <v/>
      </c>
      <c r="P201" s="40"/>
      <c r="Q201" s="40"/>
      <c r="U201" s="40" t="str">
        <f t="shared" si="37"/>
        <v/>
      </c>
      <c r="V201" s="40" t="str">
        <f t="shared" si="40"/>
        <v/>
      </c>
    </row>
    <row r="202" spans="7:22" s="34" customFormat="1" ht="15.75" hidden="1">
      <c r="G202" s="39" t="str">
        <f t="shared" si="35"/>
        <v/>
      </c>
      <c r="H202" s="39" t="str">
        <f t="shared" si="38"/>
        <v/>
      </c>
      <c r="I202" s="72" t="e">
        <f>INDEX(一般成交量!K:K,MATCH(C202, 一般成交量!$C$135:$C$234,0) +ROW(一般成交量!$C$135:$C$234)-1,1)</f>
        <v>#N/A</v>
      </c>
      <c r="J202" s="57" t="e">
        <f t="shared" si="41"/>
        <v>#N/A</v>
      </c>
      <c r="L202" s="40" t="e">
        <f t="shared" si="42"/>
        <v>#DIV/0!</v>
      </c>
      <c r="N202" s="40" t="str">
        <f t="shared" si="36"/>
        <v/>
      </c>
      <c r="O202" s="40" t="str">
        <f t="shared" si="39"/>
        <v/>
      </c>
      <c r="P202" s="40"/>
      <c r="Q202" s="40"/>
      <c r="U202" s="40" t="str">
        <f t="shared" si="37"/>
        <v/>
      </c>
      <c r="V202" s="40" t="str">
        <f t="shared" si="40"/>
        <v/>
      </c>
    </row>
    <row r="203" spans="7:22" s="34" customFormat="1" ht="15.75" hidden="1">
      <c r="G203" s="39" t="str">
        <f t="shared" si="35"/>
        <v/>
      </c>
      <c r="H203" s="39" t="str">
        <f t="shared" si="38"/>
        <v/>
      </c>
      <c r="I203" s="72" t="e">
        <f>INDEX(一般成交量!K:K,MATCH(C203, 一般成交量!$C$135:$C$234,0) +ROW(一般成交量!$C$135:$C$234)-1,1)</f>
        <v>#N/A</v>
      </c>
      <c r="J203" s="57" t="e">
        <f t="shared" si="41"/>
        <v>#N/A</v>
      </c>
      <c r="L203" s="40" t="e">
        <f t="shared" si="42"/>
        <v>#DIV/0!</v>
      </c>
      <c r="N203" s="40" t="str">
        <f t="shared" si="36"/>
        <v/>
      </c>
      <c r="O203" s="40" t="str">
        <f t="shared" si="39"/>
        <v/>
      </c>
      <c r="P203" s="40"/>
      <c r="Q203" s="40"/>
      <c r="U203" s="40" t="str">
        <f t="shared" si="37"/>
        <v/>
      </c>
      <c r="V203" s="40" t="str">
        <f t="shared" si="40"/>
        <v/>
      </c>
    </row>
    <row r="204" spans="7:22" s="34" customFormat="1" ht="15.75" hidden="1">
      <c r="G204" s="39" t="str">
        <f t="shared" si="35"/>
        <v/>
      </c>
      <c r="H204" s="39" t="str">
        <f t="shared" si="38"/>
        <v/>
      </c>
      <c r="I204" s="72" t="e">
        <f>INDEX(一般成交量!K:K,MATCH(C204, 一般成交量!$C$135:$C$234,0) +ROW(一般成交量!$C$135:$C$234)-1,1)</f>
        <v>#N/A</v>
      </c>
      <c r="J204" s="57" t="e">
        <f t="shared" si="41"/>
        <v>#N/A</v>
      </c>
      <c r="L204" s="40" t="e">
        <f t="shared" si="42"/>
        <v>#DIV/0!</v>
      </c>
      <c r="N204" s="40" t="str">
        <f t="shared" si="36"/>
        <v/>
      </c>
      <c r="O204" s="40" t="str">
        <f t="shared" si="39"/>
        <v/>
      </c>
      <c r="P204" s="40"/>
      <c r="Q204" s="40"/>
      <c r="U204" s="40" t="str">
        <f t="shared" si="37"/>
        <v/>
      </c>
      <c r="V204" s="40" t="str">
        <f t="shared" si="40"/>
        <v/>
      </c>
    </row>
    <row r="205" spans="7:22" s="34" customFormat="1" ht="15.75" hidden="1">
      <c r="G205" s="39" t="str">
        <f t="shared" si="35"/>
        <v/>
      </c>
      <c r="H205" s="39" t="str">
        <f t="shared" si="38"/>
        <v/>
      </c>
      <c r="I205" s="72" t="e">
        <f>INDEX(一般成交量!K:K,MATCH(C205, 一般成交量!$C$135:$C$234,0) +ROW(一般成交量!$C$135:$C$234)-1,1)</f>
        <v>#N/A</v>
      </c>
      <c r="J205" s="57" t="e">
        <f t="shared" si="41"/>
        <v>#N/A</v>
      </c>
      <c r="L205" s="40" t="e">
        <f t="shared" si="42"/>
        <v>#DIV/0!</v>
      </c>
      <c r="N205" s="40" t="str">
        <f t="shared" si="36"/>
        <v/>
      </c>
      <c r="O205" s="40" t="str">
        <f t="shared" si="39"/>
        <v/>
      </c>
      <c r="P205" s="40"/>
      <c r="Q205" s="40"/>
      <c r="U205" s="40" t="str">
        <f t="shared" si="37"/>
        <v/>
      </c>
      <c r="V205" s="40" t="str">
        <f t="shared" si="40"/>
        <v/>
      </c>
    </row>
    <row r="206" spans="7:22" s="34" customFormat="1" ht="15.75" hidden="1">
      <c r="G206" s="39" t="str">
        <f t="shared" si="35"/>
        <v/>
      </c>
      <c r="H206" s="39" t="str">
        <f t="shared" si="38"/>
        <v/>
      </c>
      <c r="I206" s="72" t="e">
        <f>INDEX(一般成交量!K:K,MATCH(C206, 一般成交量!$C$135:$C$234,0) +ROW(一般成交量!$C$135:$C$234)-1,1)</f>
        <v>#N/A</v>
      </c>
      <c r="J206" s="57" t="e">
        <f t="shared" si="41"/>
        <v>#N/A</v>
      </c>
      <c r="L206" s="40" t="e">
        <f t="shared" si="42"/>
        <v>#DIV/0!</v>
      </c>
      <c r="N206" s="40" t="str">
        <f t="shared" si="36"/>
        <v/>
      </c>
      <c r="O206" s="40" t="str">
        <f t="shared" si="39"/>
        <v/>
      </c>
      <c r="P206" s="40"/>
      <c r="Q206" s="40"/>
      <c r="U206" s="40" t="str">
        <f t="shared" si="37"/>
        <v/>
      </c>
      <c r="V206" s="40" t="str">
        <f t="shared" si="40"/>
        <v/>
      </c>
    </row>
    <row r="207" spans="7:22" s="34" customFormat="1" ht="15.75" hidden="1">
      <c r="G207" s="39" t="str">
        <f t="shared" si="35"/>
        <v/>
      </c>
      <c r="H207" s="39" t="str">
        <f t="shared" si="38"/>
        <v/>
      </c>
      <c r="I207" s="72" t="e">
        <f>INDEX(一般成交量!K:K,MATCH(C207, 一般成交量!$C$135:$C$234,0) +ROW(一般成交量!$C$135:$C$234)-1,1)</f>
        <v>#N/A</v>
      </c>
      <c r="J207" s="57" t="e">
        <f t="shared" si="41"/>
        <v>#N/A</v>
      </c>
      <c r="L207" s="40" t="e">
        <f t="shared" si="42"/>
        <v>#DIV/0!</v>
      </c>
      <c r="N207" s="40" t="str">
        <f t="shared" si="36"/>
        <v/>
      </c>
      <c r="O207" s="40" t="str">
        <f t="shared" si="39"/>
        <v/>
      </c>
      <c r="P207" s="40"/>
      <c r="Q207" s="40"/>
      <c r="U207" s="40" t="str">
        <f t="shared" si="37"/>
        <v/>
      </c>
      <c r="V207" s="40" t="str">
        <f t="shared" si="40"/>
        <v/>
      </c>
    </row>
    <row r="208" spans="7:22" s="34" customFormat="1" ht="15.75" hidden="1">
      <c r="G208" s="39" t="str">
        <f t="shared" si="35"/>
        <v/>
      </c>
      <c r="H208" s="39" t="str">
        <f t="shared" si="38"/>
        <v/>
      </c>
      <c r="I208" s="72" t="e">
        <f>INDEX(一般成交量!K:K,MATCH(C208, 一般成交量!$C$135:$C$234,0) +ROW(一般成交量!$C$135:$C$234)-1,1)</f>
        <v>#N/A</v>
      </c>
      <c r="J208" s="57" t="e">
        <f t="shared" si="41"/>
        <v>#N/A</v>
      </c>
      <c r="L208" s="40" t="e">
        <f t="shared" si="42"/>
        <v>#DIV/0!</v>
      </c>
      <c r="N208" s="40" t="str">
        <f t="shared" si="36"/>
        <v/>
      </c>
      <c r="O208" s="40" t="str">
        <f t="shared" si="39"/>
        <v/>
      </c>
      <c r="P208" s="40"/>
      <c r="Q208" s="40"/>
      <c r="U208" s="40" t="str">
        <f t="shared" si="37"/>
        <v/>
      </c>
      <c r="V208" s="40" t="str">
        <f t="shared" si="40"/>
        <v/>
      </c>
    </row>
    <row r="209" spans="7:22" s="34" customFormat="1" ht="15.75" hidden="1">
      <c r="G209" s="39" t="str">
        <f t="shared" si="35"/>
        <v/>
      </c>
      <c r="H209" s="39" t="str">
        <f t="shared" si="38"/>
        <v/>
      </c>
      <c r="I209" s="72" t="e">
        <f>INDEX(一般成交量!K:K,MATCH(C209, 一般成交量!$C$135:$C$234,0) +ROW(一般成交量!$C$135:$C$234)-1,1)</f>
        <v>#N/A</v>
      </c>
      <c r="J209" s="57" t="e">
        <f t="shared" si="41"/>
        <v>#N/A</v>
      </c>
      <c r="L209" s="40" t="e">
        <f t="shared" si="42"/>
        <v>#DIV/0!</v>
      </c>
      <c r="N209" s="40" t="str">
        <f t="shared" si="36"/>
        <v/>
      </c>
      <c r="O209" s="40" t="str">
        <f t="shared" si="39"/>
        <v/>
      </c>
      <c r="P209" s="40"/>
      <c r="Q209" s="40"/>
      <c r="U209" s="40" t="str">
        <f t="shared" si="37"/>
        <v/>
      </c>
      <c r="V209" s="40" t="str">
        <f t="shared" si="40"/>
        <v/>
      </c>
    </row>
    <row r="210" spans="7:22" s="34" customFormat="1" ht="15.75" hidden="1">
      <c r="G210" s="39" t="str">
        <f t="shared" si="35"/>
        <v/>
      </c>
      <c r="H210" s="39" t="str">
        <f t="shared" si="38"/>
        <v/>
      </c>
      <c r="I210" s="72" t="e">
        <f>INDEX(一般成交量!K:K,MATCH(C210, 一般成交量!$C$135:$C$234,0) +ROW(一般成交量!$C$135:$C$234)-1,1)</f>
        <v>#N/A</v>
      </c>
      <c r="J210" s="57" t="e">
        <f t="shared" si="41"/>
        <v>#N/A</v>
      </c>
      <c r="L210" s="40" t="e">
        <f t="shared" si="42"/>
        <v>#DIV/0!</v>
      </c>
      <c r="N210" s="40" t="str">
        <f t="shared" si="36"/>
        <v/>
      </c>
      <c r="O210" s="40" t="str">
        <f t="shared" si="39"/>
        <v/>
      </c>
      <c r="P210" s="40"/>
      <c r="Q210" s="40"/>
      <c r="U210" s="40" t="str">
        <f t="shared" si="37"/>
        <v/>
      </c>
      <c r="V210" s="40" t="str">
        <f t="shared" si="40"/>
        <v/>
      </c>
    </row>
    <row r="211" spans="7:22" s="34" customFormat="1" ht="15.75" hidden="1">
      <c r="G211" s="39" t="str">
        <f t="shared" si="35"/>
        <v/>
      </c>
      <c r="H211" s="39" t="str">
        <f t="shared" si="38"/>
        <v/>
      </c>
      <c r="I211" s="72" t="e">
        <f>INDEX(一般成交量!K:K,MATCH(C211, 一般成交量!$C$135:$C$234,0) +ROW(一般成交量!$C$135:$C$234)-1,1)</f>
        <v>#N/A</v>
      </c>
      <c r="J211" s="57" t="e">
        <f t="shared" si="41"/>
        <v>#N/A</v>
      </c>
      <c r="L211" s="40" t="e">
        <f t="shared" si="42"/>
        <v>#DIV/0!</v>
      </c>
      <c r="N211" s="40" t="str">
        <f t="shared" si="36"/>
        <v/>
      </c>
      <c r="O211" s="40" t="str">
        <f t="shared" si="39"/>
        <v/>
      </c>
      <c r="P211" s="40"/>
      <c r="Q211" s="40"/>
      <c r="U211" s="40" t="str">
        <f t="shared" si="37"/>
        <v/>
      </c>
      <c r="V211" s="40" t="str">
        <f t="shared" si="40"/>
        <v/>
      </c>
    </row>
    <row r="212" spans="7:22" s="34" customFormat="1" ht="15.75" hidden="1">
      <c r="G212" s="39" t="str">
        <f t="shared" si="35"/>
        <v/>
      </c>
      <c r="H212" s="39" t="str">
        <f t="shared" si="38"/>
        <v/>
      </c>
      <c r="I212" s="72" t="e">
        <f>INDEX(一般成交量!K:K,MATCH(C212, 一般成交量!$C$135:$C$234,0) +ROW(一般成交量!$C$135:$C$234)-1,1)</f>
        <v>#N/A</v>
      </c>
      <c r="J212" s="57" t="e">
        <f t="shared" si="41"/>
        <v>#N/A</v>
      </c>
      <c r="L212" s="40" t="e">
        <f t="shared" si="42"/>
        <v>#DIV/0!</v>
      </c>
      <c r="N212" s="40" t="str">
        <f t="shared" si="36"/>
        <v/>
      </c>
      <c r="O212" s="40" t="str">
        <f t="shared" si="39"/>
        <v/>
      </c>
      <c r="P212" s="40"/>
      <c r="Q212" s="40"/>
      <c r="U212" s="40" t="str">
        <f t="shared" si="37"/>
        <v/>
      </c>
      <c r="V212" s="40" t="str">
        <f t="shared" si="40"/>
        <v/>
      </c>
    </row>
    <row r="213" spans="7:22" s="34" customFormat="1" ht="15.75" hidden="1">
      <c r="G213" s="39" t="str">
        <f t="shared" si="35"/>
        <v/>
      </c>
      <c r="H213" s="39" t="str">
        <f t="shared" si="38"/>
        <v/>
      </c>
      <c r="I213" s="72" t="e">
        <f>INDEX(一般成交量!K:K,MATCH(C213, 一般成交量!$C$135:$C$234,0) +ROW(一般成交量!$C$135:$C$234)-1,1)</f>
        <v>#N/A</v>
      </c>
      <c r="J213" s="57" t="e">
        <f t="shared" si="41"/>
        <v>#N/A</v>
      </c>
      <c r="L213" s="40" t="e">
        <f t="shared" si="42"/>
        <v>#DIV/0!</v>
      </c>
      <c r="N213" s="40" t="str">
        <f t="shared" si="36"/>
        <v/>
      </c>
      <c r="O213" s="40" t="str">
        <f t="shared" si="39"/>
        <v/>
      </c>
      <c r="P213" s="40"/>
      <c r="Q213" s="40"/>
      <c r="U213" s="40" t="str">
        <f t="shared" si="37"/>
        <v/>
      </c>
      <c r="V213" s="40" t="str">
        <f t="shared" si="40"/>
        <v/>
      </c>
    </row>
    <row r="214" spans="7:22" s="34" customFormat="1" ht="15.75" hidden="1">
      <c r="G214" s="39" t="str">
        <f t="shared" si="35"/>
        <v/>
      </c>
      <c r="H214" s="39" t="str">
        <f t="shared" si="38"/>
        <v/>
      </c>
      <c r="I214" s="72" t="e">
        <f>INDEX(一般成交量!K:K,MATCH(C214, 一般成交量!$C$135:$C$234,0) +ROW(一般成交量!$C$135:$C$234)-1,1)</f>
        <v>#N/A</v>
      </c>
      <c r="J214" s="57" t="e">
        <f t="shared" si="41"/>
        <v>#N/A</v>
      </c>
      <c r="L214" s="40" t="e">
        <f t="shared" si="42"/>
        <v>#DIV/0!</v>
      </c>
      <c r="N214" s="40" t="str">
        <f t="shared" si="36"/>
        <v/>
      </c>
      <c r="O214" s="40" t="str">
        <f t="shared" si="39"/>
        <v/>
      </c>
      <c r="P214" s="40"/>
      <c r="Q214" s="40"/>
      <c r="U214" s="40" t="str">
        <f t="shared" si="37"/>
        <v/>
      </c>
      <c r="V214" s="40" t="str">
        <f t="shared" si="40"/>
        <v/>
      </c>
    </row>
    <row r="215" spans="7:22" s="34" customFormat="1" ht="15.75" hidden="1">
      <c r="G215" s="39" t="str">
        <f t="shared" si="35"/>
        <v/>
      </c>
      <c r="H215" s="39" t="str">
        <f t="shared" si="38"/>
        <v/>
      </c>
      <c r="I215" s="72" t="e">
        <f>INDEX(一般成交量!K:K,MATCH(C215, 一般成交量!$C$135:$C$234,0) +ROW(一般成交量!$C$135:$C$234)-1,1)</f>
        <v>#N/A</v>
      </c>
      <c r="J215" s="57" t="e">
        <f t="shared" si="41"/>
        <v>#N/A</v>
      </c>
      <c r="L215" s="40" t="e">
        <f t="shared" si="42"/>
        <v>#DIV/0!</v>
      </c>
      <c r="N215" s="40" t="str">
        <f t="shared" si="36"/>
        <v/>
      </c>
      <c r="O215" s="40" t="str">
        <f t="shared" si="39"/>
        <v/>
      </c>
      <c r="P215" s="40"/>
      <c r="Q215" s="40"/>
      <c r="U215" s="40" t="str">
        <f t="shared" si="37"/>
        <v/>
      </c>
      <c r="V215" s="40" t="str">
        <f t="shared" si="40"/>
        <v/>
      </c>
    </row>
    <row r="216" spans="7:22" s="34" customFormat="1" ht="15.75" hidden="1">
      <c r="G216" s="39" t="str">
        <f t="shared" si="35"/>
        <v/>
      </c>
      <c r="H216" s="39" t="str">
        <f t="shared" si="38"/>
        <v/>
      </c>
      <c r="I216" s="72" t="e">
        <f>INDEX(一般成交量!K:K,MATCH(C216, 一般成交量!$C$135:$C$234,0) +ROW(一般成交量!$C$135:$C$234)-1,1)</f>
        <v>#N/A</v>
      </c>
      <c r="J216" s="57" t="e">
        <f t="shared" si="41"/>
        <v>#N/A</v>
      </c>
      <c r="L216" s="40" t="e">
        <f t="shared" si="42"/>
        <v>#DIV/0!</v>
      </c>
      <c r="N216" s="40" t="str">
        <f t="shared" si="36"/>
        <v/>
      </c>
      <c r="O216" s="40" t="str">
        <f t="shared" si="39"/>
        <v/>
      </c>
      <c r="P216" s="40"/>
      <c r="Q216" s="40"/>
      <c r="U216" s="40" t="str">
        <f t="shared" si="37"/>
        <v/>
      </c>
      <c r="V216" s="40" t="str">
        <f t="shared" si="40"/>
        <v/>
      </c>
    </row>
    <row r="217" spans="7:22" s="34" customFormat="1" ht="15.75" hidden="1">
      <c r="G217" s="39" t="str">
        <f t="shared" si="35"/>
        <v/>
      </c>
      <c r="H217" s="39" t="str">
        <f t="shared" si="38"/>
        <v/>
      </c>
      <c r="I217" s="72" t="e">
        <f>INDEX(一般成交量!K:K,MATCH(C217, 一般成交量!$C$135:$C$234,0) +ROW(一般成交量!$C$135:$C$234)-1,1)</f>
        <v>#N/A</v>
      </c>
      <c r="J217" s="57" t="e">
        <f t="shared" si="41"/>
        <v>#N/A</v>
      </c>
      <c r="L217" s="40" t="e">
        <f t="shared" si="42"/>
        <v>#DIV/0!</v>
      </c>
      <c r="N217" s="40" t="str">
        <f t="shared" si="36"/>
        <v/>
      </c>
      <c r="O217" s="40" t="str">
        <f t="shared" si="39"/>
        <v/>
      </c>
      <c r="P217" s="40"/>
      <c r="Q217" s="40"/>
      <c r="U217" s="40" t="str">
        <f t="shared" si="37"/>
        <v/>
      </c>
      <c r="V217" s="40" t="str">
        <f t="shared" si="40"/>
        <v/>
      </c>
    </row>
    <row r="218" spans="7:22" s="34" customFormat="1" ht="15.75" hidden="1">
      <c r="G218" s="39" t="str">
        <f t="shared" si="35"/>
        <v/>
      </c>
      <c r="H218" s="39" t="str">
        <f t="shared" si="38"/>
        <v/>
      </c>
      <c r="I218" s="72" t="e">
        <f>INDEX(一般成交量!K:K,MATCH(C218, 一般成交量!$C$135:$C$234,0) +ROW(一般成交量!$C$135:$C$234)-1,1)</f>
        <v>#N/A</v>
      </c>
      <c r="J218" s="57" t="e">
        <f t="shared" si="41"/>
        <v>#N/A</v>
      </c>
      <c r="L218" s="40" t="e">
        <f t="shared" si="42"/>
        <v>#DIV/0!</v>
      </c>
      <c r="N218" s="40" t="str">
        <f t="shared" si="36"/>
        <v/>
      </c>
      <c r="O218" s="40" t="str">
        <f t="shared" si="39"/>
        <v/>
      </c>
      <c r="P218" s="40"/>
      <c r="Q218" s="40"/>
      <c r="U218" s="40" t="str">
        <f t="shared" si="37"/>
        <v/>
      </c>
      <c r="V218" s="40" t="str">
        <f t="shared" si="40"/>
        <v/>
      </c>
    </row>
    <row r="219" spans="7:22" s="34" customFormat="1" ht="15.75" hidden="1">
      <c r="G219" s="39" t="str">
        <f t="shared" si="35"/>
        <v/>
      </c>
      <c r="H219" s="39" t="str">
        <f t="shared" si="38"/>
        <v/>
      </c>
      <c r="I219" s="72" t="e">
        <f>INDEX(一般成交量!K:K,MATCH(C219, 一般成交量!$C$135:$C$234,0) +ROW(一般成交量!$C$135:$C$234)-1,1)</f>
        <v>#N/A</v>
      </c>
      <c r="J219" s="57" t="e">
        <f t="shared" si="41"/>
        <v>#N/A</v>
      </c>
      <c r="L219" s="40" t="e">
        <f t="shared" si="42"/>
        <v>#DIV/0!</v>
      </c>
      <c r="N219" s="40" t="str">
        <f t="shared" si="36"/>
        <v/>
      </c>
      <c r="O219" s="40" t="str">
        <f t="shared" si="39"/>
        <v/>
      </c>
      <c r="P219" s="40"/>
      <c r="Q219" s="40"/>
      <c r="U219" s="40" t="str">
        <f t="shared" si="37"/>
        <v/>
      </c>
      <c r="V219" s="40" t="str">
        <f t="shared" si="40"/>
        <v/>
      </c>
    </row>
    <row r="220" spans="7:22" s="34" customFormat="1" ht="15.75" hidden="1">
      <c r="G220" s="39" t="str">
        <f t="shared" si="35"/>
        <v/>
      </c>
      <c r="H220" s="39" t="str">
        <f t="shared" si="38"/>
        <v/>
      </c>
      <c r="I220" s="72" t="e">
        <f>INDEX(一般成交量!K:K,MATCH(C220, 一般成交量!$C$135:$C$234,0) +ROW(一般成交量!$C$135:$C$234)-1,1)</f>
        <v>#N/A</v>
      </c>
      <c r="J220" s="57" t="e">
        <f t="shared" si="41"/>
        <v>#N/A</v>
      </c>
      <c r="L220" s="40" t="e">
        <f t="shared" si="42"/>
        <v>#DIV/0!</v>
      </c>
      <c r="N220" s="40" t="str">
        <f t="shared" si="36"/>
        <v/>
      </c>
      <c r="O220" s="40" t="str">
        <f t="shared" si="39"/>
        <v/>
      </c>
      <c r="P220" s="40"/>
      <c r="Q220" s="40"/>
      <c r="U220" s="40" t="str">
        <f t="shared" si="37"/>
        <v/>
      </c>
      <c r="V220" s="40" t="str">
        <f t="shared" si="40"/>
        <v/>
      </c>
    </row>
    <row r="221" spans="7:22" s="34" customFormat="1" ht="15.75" hidden="1">
      <c r="G221" s="39" t="str">
        <f t="shared" si="35"/>
        <v/>
      </c>
      <c r="H221" s="39" t="str">
        <f t="shared" si="38"/>
        <v/>
      </c>
      <c r="I221" s="72" t="e">
        <f>INDEX(一般成交量!K:K,MATCH(C221, 一般成交量!$C$135:$C$234,0) +ROW(一般成交量!$C$135:$C$234)-1,1)</f>
        <v>#N/A</v>
      </c>
      <c r="J221" s="57" t="e">
        <f t="shared" si="41"/>
        <v>#N/A</v>
      </c>
      <c r="L221" s="40" t="e">
        <f t="shared" si="42"/>
        <v>#DIV/0!</v>
      </c>
      <c r="N221" s="40" t="str">
        <f t="shared" si="36"/>
        <v/>
      </c>
      <c r="O221" s="40" t="str">
        <f t="shared" si="39"/>
        <v/>
      </c>
      <c r="P221" s="40"/>
      <c r="Q221" s="40"/>
      <c r="U221" s="40" t="str">
        <f t="shared" si="37"/>
        <v/>
      </c>
      <c r="V221" s="40" t="str">
        <f t="shared" si="40"/>
        <v/>
      </c>
    </row>
    <row r="222" spans="7:22" s="34" customFormat="1" ht="15.75" hidden="1">
      <c r="G222" s="39" t="str">
        <f t="shared" si="35"/>
        <v/>
      </c>
      <c r="H222" s="39" t="str">
        <f t="shared" si="38"/>
        <v/>
      </c>
      <c r="I222" s="72" t="e">
        <f>INDEX(一般成交量!K:K,MATCH(C222, 一般成交量!$C$135:$C$234,0) +ROW(一般成交量!$C$135:$C$234)-1,1)</f>
        <v>#N/A</v>
      </c>
      <c r="J222" s="57" t="e">
        <f t="shared" si="41"/>
        <v>#N/A</v>
      </c>
      <c r="L222" s="40" t="e">
        <f t="shared" si="42"/>
        <v>#DIV/0!</v>
      </c>
      <c r="N222" s="40" t="str">
        <f t="shared" si="36"/>
        <v/>
      </c>
      <c r="O222" s="40" t="str">
        <f t="shared" si="39"/>
        <v/>
      </c>
      <c r="P222" s="40"/>
      <c r="Q222" s="40"/>
      <c r="U222" s="40" t="str">
        <f t="shared" si="37"/>
        <v/>
      </c>
      <c r="V222" s="40" t="str">
        <f t="shared" si="40"/>
        <v/>
      </c>
    </row>
    <row r="223" spans="7:22" s="34" customFormat="1" ht="15.75" hidden="1">
      <c r="G223" s="39" t="str">
        <f t="shared" si="35"/>
        <v/>
      </c>
      <c r="H223" s="39" t="str">
        <f t="shared" si="38"/>
        <v/>
      </c>
      <c r="I223" s="72" t="e">
        <f>INDEX(一般成交量!K:K,MATCH(C223, 一般成交量!$C$135:$C$234,0) +ROW(一般成交量!$C$135:$C$234)-1,1)</f>
        <v>#N/A</v>
      </c>
      <c r="J223" s="57" t="e">
        <f t="shared" si="41"/>
        <v>#N/A</v>
      </c>
      <c r="L223" s="40" t="e">
        <f t="shared" si="42"/>
        <v>#DIV/0!</v>
      </c>
      <c r="N223" s="40" t="str">
        <f t="shared" si="36"/>
        <v/>
      </c>
      <c r="O223" s="40" t="str">
        <f t="shared" si="39"/>
        <v/>
      </c>
      <c r="P223" s="40"/>
      <c r="Q223" s="40"/>
      <c r="U223" s="40" t="str">
        <f t="shared" si="37"/>
        <v/>
      </c>
      <c r="V223" s="40" t="str">
        <f t="shared" si="40"/>
        <v/>
      </c>
    </row>
    <row r="224" spans="7:22" s="34" customFormat="1" ht="15.75" hidden="1">
      <c r="G224" s="39" t="str">
        <f t="shared" si="35"/>
        <v/>
      </c>
      <c r="H224" s="39" t="str">
        <f t="shared" si="38"/>
        <v/>
      </c>
      <c r="I224" s="72" t="e">
        <f>INDEX(一般成交量!K:K,MATCH(C224, 一般成交量!$C$135:$C$234,0) +ROW(一般成交量!$C$135:$C$234)-1,1)</f>
        <v>#N/A</v>
      </c>
      <c r="J224" s="57" t="e">
        <f t="shared" si="41"/>
        <v>#N/A</v>
      </c>
      <c r="L224" s="40" t="e">
        <f t="shared" si="42"/>
        <v>#DIV/0!</v>
      </c>
      <c r="N224" s="40" t="str">
        <f t="shared" si="36"/>
        <v/>
      </c>
      <c r="O224" s="40" t="str">
        <f t="shared" si="39"/>
        <v/>
      </c>
      <c r="P224" s="40"/>
      <c r="Q224" s="40"/>
      <c r="U224" s="40" t="str">
        <f t="shared" si="37"/>
        <v/>
      </c>
      <c r="V224" s="40" t="str">
        <f t="shared" si="40"/>
        <v/>
      </c>
    </row>
    <row r="225" spans="1:22" s="34" customFormat="1" ht="15.75" hidden="1">
      <c r="G225" s="39" t="str">
        <f t="shared" si="35"/>
        <v/>
      </c>
      <c r="H225" s="39" t="str">
        <f t="shared" si="38"/>
        <v/>
      </c>
      <c r="I225" s="72" t="e">
        <f>INDEX(一般成交量!K:K,MATCH(C225, 一般成交量!$C$135:$C$234,0) +ROW(一般成交量!$C$135:$C$234)-1,1)</f>
        <v>#N/A</v>
      </c>
      <c r="J225" s="57" t="e">
        <f t="shared" si="41"/>
        <v>#N/A</v>
      </c>
      <c r="L225" s="40" t="e">
        <f t="shared" si="42"/>
        <v>#DIV/0!</v>
      </c>
      <c r="N225" s="40" t="str">
        <f t="shared" si="36"/>
        <v/>
      </c>
      <c r="O225" s="40" t="str">
        <f t="shared" si="39"/>
        <v/>
      </c>
      <c r="P225" s="40"/>
      <c r="Q225" s="40"/>
      <c r="U225" s="40" t="str">
        <f t="shared" si="37"/>
        <v/>
      </c>
      <c r="V225" s="40" t="str">
        <f t="shared" si="40"/>
        <v/>
      </c>
    </row>
    <row r="226" spans="1:22" s="34" customFormat="1" ht="15.75" hidden="1">
      <c r="G226" s="39" t="str">
        <f t="shared" si="35"/>
        <v/>
      </c>
      <c r="H226" s="39" t="str">
        <f t="shared" si="38"/>
        <v/>
      </c>
      <c r="I226" s="72" t="e">
        <f>INDEX(一般成交量!K:K,MATCH(C226, 一般成交量!$C$135:$C$234,0) +ROW(一般成交量!$C$135:$C$234)-1,1)</f>
        <v>#N/A</v>
      </c>
      <c r="J226" s="57" t="e">
        <f t="shared" si="41"/>
        <v>#N/A</v>
      </c>
      <c r="L226" s="40" t="e">
        <f t="shared" si="42"/>
        <v>#DIV/0!</v>
      </c>
      <c r="N226" s="40" t="str">
        <f t="shared" si="36"/>
        <v/>
      </c>
      <c r="O226" s="40" t="str">
        <f t="shared" si="39"/>
        <v/>
      </c>
      <c r="P226" s="40"/>
      <c r="Q226" s="40"/>
      <c r="U226" s="40" t="str">
        <f t="shared" si="37"/>
        <v/>
      </c>
      <c r="V226" s="40" t="str">
        <f t="shared" si="40"/>
        <v/>
      </c>
    </row>
    <row r="227" spans="1:22" s="34" customFormat="1" ht="15.75" hidden="1">
      <c r="G227" s="39" t="str">
        <f t="shared" si="35"/>
        <v/>
      </c>
      <c r="H227" s="39" t="str">
        <f t="shared" si="38"/>
        <v/>
      </c>
      <c r="I227" s="72" t="e">
        <f>INDEX(一般成交量!K:K,MATCH(C227, 一般成交量!$C$135:$C$234,0) +ROW(一般成交量!$C$135:$C$234)-1,1)</f>
        <v>#N/A</v>
      </c>
      <c r="J227" s="57" t="e">
        <f t="shared" si="41"/>
        <v>#N/A</v>
      </c>
      <c r="L227" s="40" t="e">
        <f t="shared" si="42"/>
        <v>#DIV/0!</v>
      </c>
      <c r="N227" s="40" t="str">
        <f t="shared" si="36"/>
        <v/>
      </c>
      <c r="O227" s="40" t="str">
        <f t="shared" si="39"/>
        <v/>
      </c>
      <c r="P227" s="40"/>
      <c r="Q227" s="40"/>
      <c r="U227" s="40" t="str">
        <f t="shared" si="37"/>
        <v/>
      </c>
      <c r="V227" s="40" t="str">
        <f t="shared" si="40"/>
        <v/>
      </c>
    </row>
    <row r="228" spans="1:22" s="34" customFormat="1" ht="15.75" hidden="1">
      <c r="G228" s="39" t="str">
        <f t="shared" ref="G228:G237" si="43">IF(F228 &gt; 0, ROUND(D228/F228,0), "")</f>
        <v/>
      </c>
      <c r="H228" s="39" t="str">
        <f t="shared" si="38"/>
        <v/>
      </c>
      <c r="I228" s="72" t="e">
        <f>INDEX(一般成交量!K:K,MATCH(C228, 一般成交量!$C$135:$C$234,0) +ROW(一般成交量!$C$135:$C$234)-1,1)</f>
        <v>#N/A</v>
      </c>
      <c r="J228" s="57" t="e">
        <f t="shared" si="41"/>
        <v>#N/A</v>
      </c>
      <c r="L228" s="40" t="e">
        <f t="shared" si="42"/>
        <v>#DIV/0!</v>
      </c>
      <c r="N228" s="40" t="str">
        <f t="shared" ref="N228:N244" si="44">IF(M228&gt;0,ROUND(K228/M228,0),"")</f>
        <v/>
      </c>
      <c r="O228" s="40" t="str">
        <f t="shared" si="39"/>
        <v/>
      </c>
      <c r="P228" s="40"/>
      <c r="Q228" s="40"/>
      <c r="U228" s="40" t="str">
        <f t="shared" ref="U228:U244" si="45">IF(T228 &gt;0, ROUND(R228/T228,0),"")</f>
        <v/>
      </c>
      <c r="V228" s="40" t="str">
        <f t="shared" si="40"/>
        <v/>
      </c>
    </row>
    <row r="229" spans="1:22" s="34" customFormat="1" ht="15.75" hidden="1">
      <c r="G229" s="39" t="str">
        <f t="shared" si="43"/>
        <v/>
      </c>
      <c r="H229" s="39" t="str">
        <f t="shared" si="38"/>
        <v/>
      </c>
      <c r="I229" s="72" t="e">
        <f>INDEX(一般成交量!K:K,MATCH(C229, 一般成交量!$C$135:$C$234,0) +ROW(一般成交量!$C$135:$C$234)-1,1)</f>
        <v>#N/A</v>
      </c>
      <c r="J229" s="57" t="e">
        <f t="shared" si="41"/>
        <v>#N/A</v>
      </c>
      <c r="L229" s="40" t="e">
        <f t="shared" si="42"/>
        <v>#DIV/0!</v>
      </c>
      <c r="N229" s="40" t="str">
        <f t="shared" si="44"/>
        <v/>
      </c>
      <c r="O229" s="40" t="str">
        <f t="shared" si="39"/>
        <v/>
      </c>
      <c r="P229" s="40"/>
      <c r="Q229" s="40"/>
      <c r="U229" s="40" t="str">
        <f t="shared" si="45"/>
        <v/>
      </c>
      <c r="V229" s="40" t="str">
        <f t="shared" si="40"/>
        <v/>
      </c>
    </row>
    <row r="230" spans="1:22" s="34" customFormat="1" ht="15.75" hidden="1">
      <c r="G230" s="39" t="str">
        <f t="shared" si="43"/>
        <v/>
      </c>
      <c r="H230" s="39" t="str">
        <f t="shared" si="38"/>
        <v/>
      </c>
      <c r="I230" s="72" t="e">
        <f>INDEX(一般成交量!K:K,MATCH(C230, 一般成交量!$C$135:$C$234,0) +ROW(一般成交量!$C$135:$C$234)-1,1)</f>
        <v>#N/A</v>
      </c>
      <c r="J230" s="57" t="e">
        <f t="shared" si="41"/>
        <v>#N/A</v>
      </c>
      <c r="L230" s="40" t="e">
        <f t="shared" si="42"/>
        <v>#DIV/0!</v>
      </c>
      <c r="N230" s="40" t="str">
        <f t="shared" si="44"/>
        <v/>
      </c>
      <c r="O230" s="40" t="str">
        <f t="shared" si="39"/>
        <v/>
      </c>
      <c r="P230" s="40"/>
      <c r="Q230" s="40"/>
      <c r="U230" s="40" t="str">
        <f t="shared" si="45"/>
        <v/>
      </c>
      <c r="V230" s="40" t="str">
        <f t="shared" si="40"/>
        <v/>
      </c>
    </row>
    <row r="231" spans="1:22" s="34" customFormat="1" ht="15.75" hidden="1">
      <c r="G231" s="39" t="str">
        <f t="shared" si="43"/>
        <v/>
      </c>
      <c r="H231" s="39" t="str">
        <f t="shared" si="38"/>
        <v/>
      </c>
      <c r="I231" s="72" t="e">
        <f>INDEX(一般成交量!K:K,MATCH(C231, 一般成交量!$C$135:$C$234,0) +ROW(一般成交量!$C$135:$C$234)-1,1)</f>
        <v>#N/A</v>
      </c>
      <c r="J231" s="57" t="e">
        <f t="shared" si="41"/>
        <v>#N/A</v>
      </c>
      <c r="L231" s="40" t="e">
        <f t="shared" si="42"/>
        <v>#DIV/0!</v>
      </c>
      <c r="N231" s="40" t="str">
        <f t="shared" si="44"/>
        <v/>
      </c>
      <c r="O231" s="40" t="str">
        <f t="shared" si="39"/>
        <v/>
      </c>
      <c r="P231" s="40"/>
      <c r="Q231" s="40"/>
      <c r="U231" s="40" t="str">
        <f t="shared" si="45"/>
        <v/>
      </c>
      <c r="V231" s="40" t="str">
        <f t="shared" si="40"/>
        <v/>
      </c>
    </row>
    <row r="232" spans="1:22" s="34" customFormat="1" ht="15.75" hidden="1">
      <c r="G232" s="39" t="str">
        <f t="shared" si="43"/>
        <v/>
      </c>
      <c r="H232" s="39" t="str">
        <f t="shared" si="38"/>
        <v/>
      </c>
      <c r="I232" s="72" t="e">
        <f>INDEX(一般成交量!K:K,MATCH(C232, 一般成交量!$C$135:$C$234,0) +ROW(一般成交量!$C$135:$C$234)-1,1)</f>
        <v>#N/A</v>
      </c>
      <c r="J232" s="57" t="e">
        <f t="shared" si="41"/>
        <v>#N/A</v>
      </c>
      <c r="L232" s="40" t="e">
        <f t="shared" si="42"/>
        <v>#DIV/0!</v>
      </c>
      <c r="N232" s="40" t="str">
        <f t="shared" si="44"/>
        <v/>
      </c>
      <c r="O232" s="40" t="str">
        <f t="shared" si="39"/>
        <v/>
      </c>
      <c r="P232" s="40"/>
      <c r="Q232" s="40"/>
      <c r="U232" s="40" t="str">
        <f t="shared" si="45"/>
        <v/>
      </c>
      <c r="V232" s="40" t="str">
        <f t="shared" si="40"/>
        <v/>
      </c>
    </row>
    <row r="233" spans="1:22" s="34" customFormat="1" ht="15.75" hidden="1">
      <c r="G233" s="39" t="str">
        <f t="shared" si="43"/>
        <v/>
      </c>
      <c r="H233" s="39" t="str">
        <f t="shared" si="38"/>
        <v/>
      </c>
      <c r="I233" s="72" t="e">
        <f>INDEX(一般成交量!K:K,MATCH(C233, 一般成交量!$C$135:$C$234,0) +ROW(一般成交量!$C$135:$C$234)-1,1)</f>
        <v>#N/A</v>
      </c>
      <c r="J233" s="57" t="e">
        <f t="shared" si="41"/>
        <v>#N/A</v>
      </c>
      <c r="L233" s="40" t="e">
        <f t="shared" si="42"/>
        <v>#DIV/0!</v>
      </c>
      <c r="N233" s="40" t="str">
        <f t="shared" si="44"/>
        <v/>
      </c>
      <c r="O233" s="40" t="str">
        <f t="shared" si="39"/>
        <v/>
      </c>
      <c r="P233" s="40"/>
      <c r="Q233" s="40"/>
      <c r="U233" s="40" t="str">
        <f t="shared" si="45"/>
        <v/>
      </c>
      <c r="V233" s="40" t="str">
        <f t="shared" si="40"/>
        <v/>
      </c>
    </row>
    <row r="234" spans="1:22" s="34" customFormat="1" ht="15.75" hidden="1">
      <c r="G234" s="39" t="str">
        <f t="shared" si="43"/>
        <v/>
      </c>
      <c r="H234" s="39" t="str">
        <f t="shared" si="38"/>
        <v/>
      </c>
      <c r="I234" s="72" t="e">
        <f>INDEX(一般成交量!K:K,MATCH(C234, 一般成交量!$C$135:$C$234,0) +ROW(一般成交量!$C$135:$C$234)-1,1)</f>
        <v>#N/A</v>
      </c>
      <c r="J234" s="57" t="e">
        <f t="shared" si="41"/>
        <v>#N/A</v>
      </c>
      <c r="L234" s="40" t="e">
        <f t="shared" si="42"/>
        <v>#DIV/0!</v>
      </c>
      <c r="N234" s="40" t="str">
        <f t="shared" si="44"/>
        <v/>
      </c>
      <c r="O234" s="40" t="str">
        <f t="shared" si="39"/>
        <v/>
      </c>
      <c r="P234" s="40"/>
      <c r="Q234" s="40"/>
      <c r="U234" s="40" t="str">
        <f t="shared" si="45"/>
        <v/>
      </c>
      <c r="V234" s="40" t="str">
        <f t="shared" si="40"/>
        <v/>
      </c>
    </row>
    <row r="235" spans="1:22" s="34" customFormat="1" ht="15.75" hidden="1">
      <c r="G235" s="40" t="str">
        <f t="shared" si="43"/>
        <v/>
      </c>
      <c r="H235" s="40" t="str">
        <f>IF(F235 &gt; 0, ROUND(E235/F235,0), "")</f>
        <v/>
      </c>
      <c r="I235" s="40"/>
      <c r="J235" s="58"/>
      <c r="N235" s="40" t="str">
        <f t="shared" si="44"/>
        <v/>
      </c>
      <c r="O235" s="40" t="str">
        <f t="shared" ref="O235:O254" si="46">IF(M235&gt;0,ROUND(L235/M235,0),"")</f>
        <v/>
      </c>
      <c r="P235" s="40"/>
      <c r="Q235" s="40"/>
      <c r="U235" s="40" t="str">
        <f t="shared" si="45"/>
        <v/>
      </c>
      <c r="V235" s="40" t="str">
        <f t="shared" ref="V235:V254" si="47">IF(T235 &gt;0, ROUND(S235/T235,0),"")</f>
        <v/>
      </c>
    </row>
    <row r="236" spans="1:22">
      <c r="G236" s="40" t="str">
        <f t="shared" si="43"/>
        <v/>
      </c>
      <c r="H236" s="40" t="str">
        <f>IF(F236 &gt; 0, ROUND(E236/F236,0), "")</f>
        <v/>
      </c>
      <c r="I236" s="40"/>
      <c r="J236" s="58"/>
      <c r="N236" s="40" t="str">
        <f t="shared" si="44"/>
        <v/>
      </c>
      <c r="O236" s="40" t="str">
        <f t="shared" si="46"/>
        <v/>
      </c>
      <c r="P236" s="40"/>
      <c r="Q236" s="40"/>
      <c r="U236" s="40" t="str">
        <f t="shared" si="45"/>
        <v/>
      </c>
      <c r="V236" s="40" t="str">
        <f t="shared" si="47"/>
        <v/>
      </c>
    </row>
    <row r="237" spans="1:22">
      <c r="G237" s="40" t="str">
        <f t="shared" si="43"/>
        <v/>
      </c>
      <c r="H237" s="40" t="str">
        <f>IF(F237 &gt; 0, ROUND(E237/F237,0), "")</f>
        <v/>
      </c>
      <c r="I237" s="40"/>
      <c r="J237" s="58"/>
      <c r="N237" s="40" t="str">
        <f t="shared" si="44"/>
        <v/>
      </c>
      <c r="O237" s="40" t="str">
        <f t="shared" si="46"/>
        <v/>
      </c>
      <c r="P237" s="40"/>
      <c r="Q237" s="40"/>
      <c r="U237" s="40" t="str">
        <f t="shared" si="45"/>
        <v/>
      </c>
      <c r="V237" s="40" t="str">
        <f t="shared" si="47"/>
        <v/>
      </c>
    </row>
    <row r="238" spans="1:22">
      <c r="A238" s="43"/>
      <c r="B238" s="43"/>
      <c r="C238" s="37"/>
      <c r="D238" s="262" t="s">
        <v>403</v>
      </c>
      <c r="E238" s="263"/>
      <c r="F238" s="262"/>
      <c r="G238" s="38"/>
      <c r="H238" s="38"/>
      <c r="I238" s="38"/>
      <c r="J238" s="56"/>
      <c r="K238" s="46"/>
      <c r="L238" s="46"/>
      <c r="M238" s="46"/>
      <c r="N238" s="40" t="str">
        <f>IF(M238&gt;0,ROUND(K238/M238,0),"")</f>
        <v/>
      </c>
      <c r="O238" s="40" t="str">
        <f>IF(M238&gt;0,ROUND(L238/M238,0),"")</f>
        <v/>
      </c>
      <c r="P238" s="40"/>
      <c r="Q238" s="40"/>
      <c r="U238" s="40" t="str">
        <f>IF(T238 &gt;0, ROUND(R238/T238,0),"")</f>
        <v/>
      </c>
      <c r="V238" s="40" t="str">
        <f>IF(T238 &gt;0, ROUND(S238/T238,0),"")</f>
        <v/>
      </c>
    </row>
    <row r="239" spans="1:22">
      <c r="A239" s="43"/>
      <c r="B239" s="43"/>
      <c r="C239" s="37"/>
      <c r="D239" s="262" t="s">
        <v>404</v>
      </c>
      <c r="E239" s="263"/>
      <c r="F239" s="262"/>
      <c r="G239" s="38"/>
      <c r="H239" s="38"/>
      <c r="I239" s="38"/>
      <c r="J239" s="56"/>
      <c r="K239" s="46"/>
      <c r="L239" s="46"/>
      <c r="M239" s="46"/>
      <c r="N239" s="40" t="str">
        <f t="shared" si="44"/>
        <v/>
      </c>
      <c r="O239" s="40" t="str">
        <f t="shared" si="46"/>
        <v/>
      </c>
      <c r="P239" s="40"/>
      <c r="Q239" s="40"/>
      <c r="U239" s="40" t="str">
        <f t="shared" si="45"/>
        <v/>
      </c>
      <c r="V239" s="40" t="str">
        <f t="shared" si="47"/>
        <v/>
      </c>
    </row>
    <row r="240" spans="1:22" s="34" customFormat="1" ht="46.5" customHeight="1" thickBot="1">
      <c r="A240" s="43"/>
      <c r="B240" s="43"/>
      <c r="C240" s="43"/>
      <c r="D240" s="380" t="s">
        <v>407</v>
      </c>
      <c r="E240" s="380" t="s">
        <v>405</v>
      </c>
      <c r="F240" s="380" t="s">
        <v>408</v>
      </c>
      <c r="G240" s="380" t="s">
        <v>409</v>
      </c>
      <c r="H240" s="380" t="s">
        <v>406</v>
      </c>
      <c r="I240" s="380" t="s">
        <v>410</v>
      </c>
      <c r="J240" s="380" t="s">
        <v>411</v>
      </c>
      <c r="K240" s="513"/>
      <c r="L240" s="513"/>
      <c r="M240" s="98"/>
      <c r="N240" s="40" t="str">
        <f t="shared" si="44"/>
        <v/>
      </c>
      <c r="O240" s="40" t="str">
        <f t="shared" si="46"/>
        <v/>
      </c>
      <c r="P240" s="40"/>
      <c r="Q240" s="40"/>
      <c r="U240" s="40" t="str">
        <f t="shared" si="45"/>
        <v/>
      </c>
      <c r="V240" s="40" t="str">
        <f t="shared" si="47"/>
        <v/>
      </c>
    </row>
    <row r="241" spans="1:22" ht="17.25" thickTop="1">
      <c r="A241" s="43"/>
      <c r="B241" s="43"/>
      <c r="C241" s="204" t="s">
        <v>139</v>
      </c>
      <c r="D241" s="180">
        <f>D242+D243</f>
        <v>0</v>
      </c>
      <c r="E241" s="180">
        <f>MAX(E252:E351)</f>
        <v>0</v>
      </c>
      <c r="F241" s="180">
        <f>IF(E241&gt; 0,ROUND(D241/E241,0), 0)</f>
        <v>0</v>
      </c>
      <c r="G241" s="180">
        <f>G242+G243</f>
        <v>0</v>
      </c>
      <c r="H241" s="180">
        <f>MAX(H242:H243)</f>
        <v>0</v>
      </c>
      <c r="I241" s="519">
        <f>IF(H241&gt; 0,ROUND(G241/H241,0), 0)</f>
        <v>0</v>
      </c>
      <c r="J241" s="516">
        <f>F241-I241</f>
        <v>0</v>
      </c>
      <c r="K241" s="179"/>
      <c r="L241" s="515"/>
      <c r="M241" s="46"/>
      <c r="N241" s="40" t="str">
        <f t="shared" si="44"/>
        <v/>
      </c>
      <c r="O241" s="40" t="str">
        <f t="shared" si="46"/>
        <v/>
      </c>
      <c r="P241" s="40"/>
      <c r="Q241" s="40"/>
      <c r="U241" s="40" t="str">
        <f t="shared" si="45"/>
        <v/>
      </c>
      <c r="V241" s="40" t="str">
        <f t="shared" si="47"/>
        <v/>
      </c>
    </row>
    <row r="242" spans="1:22">
      <c r="A242" s="43"/>
      <c r="B242" s="43"/>
      <c r="C242" s="205" t="s">
        <v>36</v>
      </c>
      <c r="D242" s="171">
        <f>SUMIF($A$252:$A$351,"F",D252:D351)</f>
        <v>0</v>
      </c>
      <c r="E242" s="171">
        <f t="array" ref="E242">MAX(IF((A252:A351 ="F"),E252:E351))</f>
        <v>0</v>
      </c>
      <c r="F242" s="171">
        <f>IF(E242&gt; 0,ROUND(D242/E242,0), 0)</f>
        <v>0</v>
      </c>
      <c r="G242" s="171">
        <f>SUMIF($A$252:$A$351,"F",G252:G351)</f>
        <v>0</v>
      </c>
      <c r="H242" s="171">
        <f t="array" ref="H242">MAX(IF((A252:A351 ="F"),H252:H351))</f>
        <v>0</v>
      </c>
      <c r="I242" s="520">
        <f>IF(H242&gt; 0,ROUND(G242/H242,0), 0)</f>
        <v>0</v>
      </c>
      <c r="J242" s="517">
        <f>F242-I242</f>
        <v>0</v>
      </c>
      <c r="K242" s="179"/>
      <c r="L242" s="515"/>
      <c r="M242" s="46"/>
      <c r="N242" s="40" t="str">
        <f t="shared" si="44"/>
        <v/>
      </c>
      <c r="O242" s="40" t="str">
        <f t="shared" si="46"/>
        <v/>
      </c>
      <c r="P242" s="40"/>
      <c r="Q242" s="40"/>
      <c r="U242" s="40" t="str">
        <f t="shared" si="45"/>
        <v/>
      </c>
      <c r="V242" s="40" t="str">
        <f t="shared" si="47"/>
        <v/>
      </c>
    </row>
    <row r="243" spans="1:22" ht="17.25" thickBot="1">
      <c r="A243" s="43"/>
      <c r="B243" s="43"/>
      <c r="C243" s="206" t="s">
        <v>49</v>
      </c>
      <c r="D243" s="192">
        <f>SUMIF($A$252:$A$351,"O",D252:D351)</f>
        <v>0</v>
      </c>
      <c r="E243" s="192">
        <f t="array" ref="E243">MAX(IF((A252:A351 ="F"),E252:E351))</f>
        <v>0</v>
      </c>
      <c r="F243" s="192">
        <f>IF(E243&gt; 0,ROUND(D243/E243,0), 0)</f>
        <v>0</v>
      </c>
      <c r="G243" s="192">
        <f>SUMIF($A$252:$A$351,"O",G252:G351)</f>
        <v>0</v>
      </c>
      <c r="H243" s="192">
        <f t="array" ref="H243">MAX(IF((A252:A351 ="F"),H252:H351))</f>
        <v>0</v>
      </c>
      <c r="I243" s="521">
        <f>IF(H243&gt; 0,ROUND(G243/H243,0), 0)</f>
        <v>0</v>
      </c>
      <c r="J243" s="518">
        <f>F243-I243</f>
        <v>0</v>
      </c>
      <c r="K243" s="179"/>
      <c r="L243" s="515"/>
      <c r="M243" s="46"/>
      <c r="N243" s="40" t="str">
        <f t="shared" si="44"/>
        <v/>
      </c>
      <c r="O243" s="40" t="str">
        <f t="shared" si="46"/>
        <v/>
      </c>
      <c r="P243" s="40"/>
      <c r="Q243" s="40"/>
      <c r="U243" s="40" t="str">
        <f t="shared" si="45"/>
        <v/>
      </c>
      <c r="V243" s="40" t="str">
        <f t="shared" si="47"/>
        <v/>
      </c>
    </row>
    <row r="244" spans="1:22" ht="17.25" thickTop="1">
      <c r="D244" s="32"/>
      <c r="E244" s="32"/>
      <c r="F244" s="32"/>
      <c r="G244" s="40" t="str">
        <f>IF(F244 &gt; 0, ROUND(D244/F244,0), "")</f>
        <v/>
      </c>
      <c r="H244" s="40"/>
      <c r="I244" s="40"/>
      <c r="J244" s="58"/>
      <c r="K244" s="40"/>
      <c r="L244" s="437"/>
      <c r="M244" s="46"/>
      <c r="N244" s="40" t="str">
        <f t="shared" si="44"/>
        <v/>
      </c>
      <c r="O244" s="40" t="str">
        <f t="shared" si="46"/>
        <v/>
      </c>
      <c r="P244" s="40"/>
      <c r="Q244" s="40"/>
      <c r="U244" s="40" t="str">
        <f t="shared" si="45"/>
        <v/>
      </c>
      <c r="V244" s="40" t="str">
        <f t="shared" si="47"/>
        <v/>
      </c>
    </row>
    <row r="245" spans="1:22" ht="17.25" hidden="1" thickBot="1">
      <c r="C245" s="21" t="s">
        <v>151</v>
      </c>
      <c r="D245" s="32"/>
      <c r="E245" s="32" t="s">
        <v>148</v>
      </c>
      <c r="F245" s="32"/>
      <c r="G245" s="40" t="str">
        <f>IF(F245 &gt; 0, ROUND(D245/F245,0), "")</f>
        <v/>
      </c>
      <c r="H245" s="40"/>
      <c r="I245" s="40"/>
      <c r="J245" s="58"/>
      <c r="K245" s="40"/>
      <c r="L245" s="437"/>
      <c r="M245" s="46"/>
      <c r="N245" s="40" t="str">
        <f t="shared" ref="N245:N286" si="48">IF(M245&gt;0,ROUND(K245/M245,0),"")</f>
        <v/>
      </c>
      <c r="O245" s="40" t="str">
        <f t="shared" si="46"/>
        <v/>
      </c>
      <c r="P245" s="40"/>
      <c r="Q245" s="40"/>
      <c r="U245" s="40" t="str">
        <f t="shared" ref="U245:U286" si="49">IF(T245 &gt;0, ROUND(R245/T245,0),"")</f>
        <v/>
      </c>
      <c r="V245" s="40" t="str">
        <f t="shared" si="47"/>
        <v/>
      </c>
    </row>
    <row r="246" spans="1:22" ht="17.25" hidden="1" thickTop="1">
      <c r="A246" s="98"/>
      <c r="B246" s="98"/>
      <c r="C246" s="186" t="s">
        <v>149</v>
      </c>
      <c r="D246" s="180">
        <f>SUMIF($B$135:$B$234,"RHF",D252:D351) + SUMIF($B$135:$B$234,"RTF",D252:D351)</f>
        <v>0</v>
      </c>
      <c r="E246" s="180">
        <f ca="1">SUMIF($B$135:$B$234,"RHF",E252:E351) + SUMIF($B$23:$B$234,"RTF",E252:E351)</f>
        <v>0</v>
      </c>
      <c r="F246" s="180">
        <f t="array" ref="F246">MAX(MAX(IF((C252:C351 ="RHF"),F252:F351)),MAX(IF((C252:C351 ="RTF"),F252:F351)))</f>
        <v>0</v>
      </c>
      <c r="G246" s="512" t="str">
        <f>IF(F246 &gt; 0, ROUND(D246/F246,0), "")</f>
        <v/>
      </c>
      <c r="H246" s="179" t="str">
        <f>IF(F246 &gt; 0, ROUND(E246/F246,0), "")</f>
        <v/>
      </c>
      <c r="I246" s="511" t="str">
        <f>INDEX(一般成交量!K:K,MATCH(C246, 一般成交量!$C$129:$C$132,0) +ROW(一般成交量!$C$129:$C$132)-1,1)</f>
        <v/>
      </c>
      <c r="J246" s="208" t="str">
        <f>IF(G246&lt;&gt;"",IF(I246&gt;0,G246/I246*100,""),"")</f>
        <v/>
      </c>
      <c r="K246" s="40"/>
      <c r="L246" s="437"/>
      <c r="M246" s="46"/>
      <c r="N246" s="40" t="str">
        <f t="shared" si="48"/>
        <v/>
      </c>
      <c r="O246" s="40" t="str">
        <f t="shared" si="46"/>
        <v/>
      </c>
      <c r="P246" s="40"/>
      <c r="Q246" s="40"/>
      <c r="U246" s="40" t="str">
        <f t="shared" si="49"/>
        <v/>
      </c>
      <c r="V246" s="40" t="str">
        <f t="shared" si="47"/>
        <v/>
      </c>
    </row>
    <row r="247" spans="1:22" ht="17.25" hidden="1" thickBot="1">
      <c r="A247" s="98"/>
      <c r="B247" s="98"/>
      <c r="C247" s="191" t="s">
        <v>150</v>
      </c>
      <c r="D247" s="192">
        <f>SUMIF($B$135:$B$234,"RHO",D252:D351) + SUMIF($B$135:$B$234,"RTO",D252:D351)</f>
        <v>0</v>
      </c>
      <c r="E247" s="192">
        <f>SUMIF($B$135:$B$234,"RHO",E252:E351) + SUMIF($B$135:$B$234,"RTO",E252:E351)</f>
        <v>0</v>
      </c>
      <c r="F247" s="192">
        <f t="array" ref="F247">MAX(MAX(IF((C252:C351 ="RHO"),F252:F351)),MAX(IF((C252:C351 ="RTO"),F252:F351)))</f>
        <v>0</v>
      </c>
      <c r="G247" s="512" t="str">
        <f>IF(F247 &gt; 0, ROUND(D247/F247,0), "")</f>
        <v/>
      </c>
      <c r="H247" s="179" t="str">
        <f>IF(F247 &gt; 0, ROUND(E247/F247,0), "")</f>
        <v/>
      </c>
      <c r="I247" s="511" t="str">
        <f>INDEX(一般成交量!K:K,MATCH(C247, 一般成交量!$C$129:$C$132,0) +ROW(一般成交量!$C$129:$C$132)-1,1)</f>
        <v/>
      </c>
      <c r="J247" s="208" t="str">
        <f>IF(G247&lt;&gt;"",IF(I247&gt;0,G247/I247*100,""),"")</f>
        <v/>
      </c>
      <c r="K247" s="40"/>
      <c r="L247" s="437"/>
      <c r="M247" s="46"/>
      <c r="N247" s="40" t="str">
        <f t="shared" si="48"/>
        <v/>
      </c>
      <c r="O247" s="40" t="str">
        <f t="shared" si="46"/>
        <v/>
      </c>
      <c r="P247" s="40"/>
      <c r="Q247" s="40"/>
      <c r="U247" s="40" t="str">
        <f t="shared" si="49"/>
        <v/>
      </c>
      <c r="V247" s="40" t="str">
        <f t="shared" si="47"/>
        <v/>
      </c>
    </row>
    <row r="248" spans="1:22" ht="17.25" hidden="1" thickTop="1">
      <c r="A248" s="98"/>
      <c r="B248" s="98"/>
      <c r="C248" s="189"/>
      <c r="D248" s="171"/>
      <c r="E248" s="171"/>
      <c r="F248" s="171"/>
      <c r="G248" s="171"/>
      <c r="H248" s="171"/>
      <c r="I248" s="171"/>
      <c r="J248" s="216"/>
      <c r="K248" s="40"/>
      <c r="L248" s="437"/>
      <c r="N248" s="40" t="str">
        <f t="shared" si="48"/>
        <v/>
      </c>
      <c r="O248" s="40" t="str">
        <f t="shared" si="46"/>
        <v/>
      </c>
      <c r="P248" s="40"/>
      <c r="Q248" s="40"/>
      <c r="U248" s="40" t="str">
        <f t="shared" si="49"/>
        <v/>
      </c>
      <c r="V248" s="40" t="str">
        <f t="shared" si="47"/>
        <v/>
      </c>
    </row>
    <row r="249" spans="1:22" ht="17.25" hidden="1" thickBot="1">
      <c r="A249" s="98"/>
      <c r="B249" s="98"/>
      <c r="C249" s="191"/>
      <c r="D249" s="192"/>
      <c r="E249" s="192"/>
      <c r="F249" s="192"/>
      <c r="G249" s="192"/>
      <c r="H249" s="192"/>
      <c r="I249" s="192"/>
      <c r="J249" s="217"/>
      <c r="K249" s="40"/>
      <c r="L249" s="437"/>
      <c r="N249" s="40" t="str">
        <f t="shared" si="48"/>
        <v/>
      </c>
      <c r="O249" s="40" t="str">
        <f t="shared" si="46"/>
        <v/>
      </c>
      <c r="P249" s="40"/>
      <c r="Q249" s="40"/>
      <c r="U249" s="40" t="str">
        <f t="shared" si="49"/>
        <v/>
      </c>
      <c r="V249" s="40" t="str">
        <f t="shared" si="47"/>
        <v/>
      </c>
    </row>
    <row r="250" spans="1:22" ht="17.25" hidden="1" thickTop="1">
      <c r="A250" s="98"/>
      <c r="B250" s="98"/>
      <c r="C250" s="98"/>
      <c r="D250" s="40"/>
      <c r="E250" s="40"/>
      <c r="F250" s="40"/>
      <c r="G250" s="40"/>
      <c r="H250" s="40"/>
      <c r="I250" s="40"/>
      <c r="J250" s="58"/>
      <c r="K250" s="40"/>
      <c r="L250" s="437"/>
      <c r="N250" s="40" t="str">
        <f t="shared" si="48"/>
        <v/>
      </c>
      <c r="O250" s="40" t="str">
        <f t="shared" si="46"/>
        <v/>
      </c>
      <c r="P250" s="40"/>
      <c r="Q250" s="40"/>
      <c r="U250" s="40" t="str">
        <f t="shared" si="49"/>
        <v/>
      </c>
      <c r="V250" s="40" t="str">
        <f t="shared" si="47"/>
        <v/>
      </c>
    </row>
    <row r="251" spans="1:22">
      <c r="C251" s="21" t="s">
        <v>12</v>
      </c>
      <c r="D251" s="32"/>
      <c r="E251" s="32"/>
      <c r="F251" s="32"/>
      <c r="G251" s="40"/>
      <c r="H251" s="40"/>
      <c r="I251" s="40"/>
      <c r="J251" s="58"/>
      <c r="K251" s="40"/>
      <c r="L251" s="437"/>
      <c r="N251" s="40"/>
      <c r="O251" s="40" t="str">
        <f t="shared" si="46"/>
        <v/>
      </c>
      <c r="P251" s="40"/>
      <c r="Q251" s="40"/>
      <c r="U251" s="40" t="str">
        <f t="shared" si="49"/>
        <v/>
      </c>
      <c r="V251" s="40" t="str">
        <f t="shared" si="47"/>
        <v/>
      </c>
    </row>
    <row r="252" spans="1:22">
      <c r="C252" s="34"/>
      <c r="D252" s="32"/>
      <c r="E252" s="32"/>
      <c r="F252" s="39">
        <f>IF(E252&gt; 0,ROUND(D252/E252,0), 0)</f>
        <v>0</v>
      </c>
      <c r="G252" s="40" t="str">
        <f t="shared" ref="G252:G264" si="50">IF(F252 &gt; 0, ROUND(D252/F252,0), "")</f>
        <v/>
      </c>
      <c r="H252" s="40"/>
      <c r="I252" s="39">
        <f>IF(H252&gt; 0,ROUND(G252/H252,0), 0)</f>
        <v>0</v>
      </c>
      <c r="J252" s="514">
        <f>F252-I252</f>
        <v>0</v>
      </c>
      <c r="K252" s="40"/>
      <c r="L252" s="437"/>
      <c r="N252" s="40"/>
      <c r="O252" s="40" t="str">
        <f t="shared" si="46"/>
        <v/>
      </c>
      <c r="P252" s="40"/>
      <c r="Q252" s="40"/>
      <c r="U252" s="40" t="str">
        <f t="shared" si="49"/>
        <v/>
      </c>
      <c r="V252" s="40" t="str">
        <f t="shared" si="47"/>
        <v/>
      </c>
    </row>
    <row r="253" spans="1:22">
      <c r="C253" s="34"/>
      <c r="D253" s="32"/>
      <c r="E253" s="32"/>
      <c r="F253" s="39">
        <f t="shared" ref="F253:F264" si="51">IF(E253&gt; 0,ROUND(D253/E253,0), 0)</f>
        <v>0</v>
      </c>
      <c r="G253" s="40" t="str">
        <f t="shared" si="50"/>
        <v/>
      </c>
      <c r="H253" s="40"/>
      <c r="I253" s="39">
        <f t="shared" ref="I253:I264" si="52">IF(H253&gt; 0,ROUND(G253/H253,0), 0)</f>
        <v>0</v>
      </c>
      <c r="J253" s="514">
        <f t="shared" ref="J253:J264" si="53">F253-I253</f>
        <v>0</v>
      </c>
      <c r="K253" s="40"/>
      <c r="L253" s="437"/>
      <c r="N253" s="40"/>
      <c r="O253" s="40" t="str">
        <f t="shared" si="46"/>
        <v/>
      </c>
      <c r="P253" s="40"/>
      <c r="Q253" s="40"/>
      <c r="U253" s="40" t="str">
        <f t="shared" si="49"/>
        <v/>
      </c>
      <c r="V253" s="40" t="str">
        <f t="shared" si="47"/>
        <v/>
      </c>
    </row>
    <row r="254" spans="1:22">
      <c r="C254" s="34"/>
      <c r="D254" s="32"/>
      <c r="E254" s="32"/>
      <c r="F254" s="39">
        <f t="shared" si="51"/>
        <v>0</v>
      </c>
      <c r="G254" s="40" t="str">
        <f t="shared" si="50"/>
        <v/>
      </c>
      <c r="H254" s="40"/>
      <c r="I254" s="39">
        <f t="shared" si="52"/>
        <v>0</v>
      </c>
      <c r="J254" s="514">
        <f t="shared" si="53"/>
        <v>0</v>
      </c>
      <c r="K254" s="40"/>
      <c r="L254" s="437"/>
      <c r="N254" s="40"/>
      <c r="O254" s="40" t="str">
        <f t="shared" si="46"/>
        <v/>
      </c>
      <c r="P254" s="40"/>
      <c r="Q254" s="40"/>
      <c r="U254" s="40" t="str">
        <f t="shared" si="49"/>
        <v/>
      </c>
      <c r="V254" s="40" t="str">
        <f t="shared" si="47"/>
        <v/>
      </c>
    </row>
    <row r="255" spans="1:22">
      <c r="C255" s="34"/>
      <c r="D255" s="32"/>
      <c r="E255" s="32"/>
      <c r="F255" s="39">
        <f t="shared" si="51"/>
        <v>0</v>
      </c>
      <c r="G255" s="40" t="str">
        <f t="shared" si="50"/>
        <v/>
      </c>
      <c r="H255" s="40"/>
      <c r="I255" s="39">
        <f t="shared" si="52"/>
        <v>0</v>
      </c>
      <c r="J255" s="514">
        <f t="shared" si="53"/>
        <v>0</v>
      </c>
      <c r="K255" s="40"/>
      <c r="L255" s="437"/>
      <c r="N255" s="40"/>
      <c r="O255" s="40" t="str">
        <f t="shared" ref="O255:O286" si="54">IF(M255&gt;0,ROUND(L255/M255,0),"")</f>
        <v/>
      </c>
      <c r="P255" s="40"/>
      <c r="Q255" s="40"/>
      <c r="U255" s="40" t="str">
        <f t="shared" si="49"/>
        <v/>
      </c>
      <c r="V255" s="40" t="str">
        <f t="shared" ref="V255:V286" si="55">IF(T255 &gt;0, ROUND(S255/T255,0),"")</f>
        <v/>
      </c>
    </row>
    <row r="256" spans="1:22">
      <c r="C256" s="34"/>
      <c r="D256" s="32"/>
      <c r="E256" s="32"/>
      <c r="F256" s="39">
        <f t="shared" si="51"/>
        <v>0</v>
      </c>
      <c r="G256" s="40" t="str">
        <f t="shared" si="50"/>
        <v/>
      </c>
      <c r="H256" s="40"/>
      <c r="I256" s="39">
        <f t="shared" si="52"/>
        <v>0</v>
      </c>
      <c r="J256" s="514">
        <f t="shared" si="53"/>
        <v>0</v>
      </c>
      <c r="K256" s="40"/>
      <c r="L256" s="437"/>
      <c r="N256" s="40"/>
      <c r="O256" s="40" t="str">
        <f t="shared" si="54"/>
        <v/>
      </c>
      <c r="P256" s="40"/>
      <c r="Q256" s="40"/>
      <c r="U256" s="40" t="str">
        <f t="shared" si="49"/>
        <v/>
      </c>
      <c r="V256" s="40" t="str">
        <f t="shared" si="55"/>
        <v/>
      </c>
    </row>
    <row r="257" spans="3:22">
      <c r="C257" s="34"/>
      <c r="D257" s="32"/>
      <c r="E257" s="32"/>
      <c r="F257" s="39">
        <f t="shared" si="51"/>
        <v>0</v>
      </c>
      <c r="G257" s="40" t="str">
        <f t="shared" si="50"/>
        <v/>
      </c>
      <c r="H257" s="40"/>
      <c r="I257" s="39">
        <f t="shared" si="52"/>
        <v>0</v>
      </c>
      <c r="J257" s="514">
        <f t="shared" si="53"/>
        <v>0</v>
      </c>
      <c r="K257" s="40"/>
      <c r="L257" s="437"/>
      <c r="N257" s="40"/>
      <c r="O257" s="40" t="str">
        <f t="shared" si="54"/>
        <v/>
      </c>
      <c r="P257" s="40"/>
      <c r="Q257" s="40"/>
      <c r="U257" s="40" t="str">
        <f t="shared" si="49"/>
        <v/>
      </c>
      <c r="V257" s="40" t="str">
        <f t="shared" si="55"/>
        <v/>
      </c>
    </row>
    <row r="258" spans="3:22">
      <c r="C258" s="34"/>
      <c r="D258" s="32"/>
      <c r="E258" s="32"/>
      <c r="F258" s="39">
        <f t="shared" si="51"/>
        <v>0</v>
      </c>
      <c r="G258" s="40" t="str">
        <f t="shared" si="50"/>
        <v/>
      </c>
      <c r="H258" s="40"/>
      <c r="I258" s="39">
        <f t="shared" si="52"/>
        <v>0</v>
      </c>
      <c r="J258" s="514">
        <f t="shared" si="53"/>
        <v>0</v>
      </c>
      <c r="K258" s="40"/>
      <c r="L258" s="437"/>
      <c r="N258" s="40"/>
      <c r="O258" s="40" t="str">
        <f t="shared" si="54"/>
        <v/>
      </c>
      <c r="P258" s="40"/>
      <c r="Q258" s="40"/>
      <c r="U258" s="40" t="str">
        <f t="shared" si="49"/>
        <v/>
      </c>
      <c r="V258" s="40" t="str">
        <f t="shared" si="55"/>
        <v/>
      </c>
    </row>
    <row r="259" spans="3:22">
      <c r="C259" s="34"/>
      <c r="D259" s="32"/>
      <c r="E259" s="32"/>
      <c r="F259" s="39">
        <f t="shared" si="51"/>
        <v>0</v>
      </c>
      <c r="G259" s="40" t="str">
        <f t="shared" si="50"/>
        <v/>
      </c>
      <c r="H259" s="40"/>
      <c r="I259" s="39">
        <f t="shared" si="52"/>
        <v>0</v>
      </c>
      <c r="J259" s="514">
        <f t="shared" si="53"/>
        <v>0</v>
      </c>
      <c r="K259" s="40"/>
      <c r="L259" s="437"/>
      <c r="N259" s="40"/>
      <c r="O259" s="40" t="str">
        <f t="shared" si="54"/>
        <v/>
      </c>
      <c r="P259" s="40"/>
      <c r="Q259" s="40"/>
      <c r="U259" s="40" t="str">
        <f t="shared" si="49"/>
        <v/>
      </c>
      <c r="V259" s="40" t="str">
        <f t="shared" si="55"/>
        <v/>
      </c>
    </row>
    <row r="260" spans="3:22">
      <c r="C260" s="34"/>
      <c r="D260" s="32"/>
      <c r="E260" s="32"/>
      <c r="F260" s="39">
        <f t="shared" si="51"/>
        <v>0</v>
      </c>
      <c r="G260" s="40" t="str">
        <f t="shared" si="50"/>
        <v/>
      </c>
      <c r="H260" s="40"/>
      <c r="I260" s="39">
        <f t="shared" si="52"/>
        <v>0</v>
      </c>
      <c r="J260" s="514">
        <f t="shared" si="53"/>
        <v>0</v>
      </c>
      <c r="K260" s="40"/>
      <c r="L260" s="437"/>
      <c r="N260" s="40"/>
      <c r="O260" s="40" t="str">
        <f t="shared" si="54"/>
        <v/>
      </c>
      <c r="P260" s="40"/>
      <c r="Q260" s="40"/>
      <c r="U260" s="40" t="str">
        <f t="shared" si="49"/>
        <v/>
      </c>
      <c r="V260" s="40" t="str">
        <f t="shared" si="55"/>
        <v/>
      </c>
    </row>
    <row r="261" spans="3:22">
      <c r="C261" s="34"/>
      <c r="D261" s="32"/>
      <c r="E261" s="32"/>
      <c r="F261" s="39">
        <f t="shared" si="51"/>
        <v>0</v>
      </c>
      <c r="G261" s="40" t="str">
        <f t="shared" si="50"/>
        <v/>
      </c>
      <c r="H261" s="40"/>
      <c r="I261" s="39">
        <f t="shared" si="52"/>
        <v>0</v>
      </c>
      <c r="J261" s="514">
        <f t="shared" si="53"/>
        <v>0</v>
      </c>
      <c r="K261" s="40"/>
      <c r="L261" s="437"/>
      <c r="N261" s="40"/>
      <c r="O261" s="40" t="str">
        <f t="shared" si="54"/>
        <v/>
      </c>
      <c r="P261" s="40"/>
      <c r="Q261" s="40"/>
      <c r="U261" s="40" t="str">
        <f t="shared" si="49"/>
        <v/>
      </c>
      <c r="V261" s="40" t="str">
        <f t="shared" si="55"/>
        <v/>
      </c>
    </row>
    <row r="262" spans="3:22">
      <c r="C262" s="34"/>
      <c r="D262" s="32"/>
      <c r="E262" s="32"/>
      <c r="F262" s="39">
        <f t="shared" si="51"/>
        <v>0</v>
      </c>
      <c r="G262" s="40" t="str">
        <f t="shared" si="50"/>
        <v/>
      </c>
      <c r="H262" s="40"/>
      <c r="I262" s="39">
        <f t="shared" si="52"/>
        <v>0</v>
      </c>
      <c r="J262" s="514">
        <f t="shared" si="53"/>
        <v>0</v>
      </c>
      <c r="K262" s="40"/>
      <c r="L262" s="437"/>
      <c r="N262" s="40"/>
      <c r="O262" s="40" t="str">
        <f t="shared" si="54"/>
        <v/>
      </c>
      <c r="P262" s="40"/>
      <c r="Q262" s="40"/>
      <c r="U262" s="40" t="str">
        <f t="shared" si="49"/>
        <v/>
      </c>
      <c r="V262" s="40" t="str">
        <f t="shared" si="55"/>
        <v/>
      </c>
    </row>
    <row r="263" spans="3:22">
      <c r="C263" s="34"/>
      <c r="D263" s="32"/>
      <c r="E263" s="32"/>
      <c r="F263" s="39">
        <f t="shared" si="51"/>
        <v>0</v>
      </c>
      <c r="G263" s="40" t="str">
        <f t="shared" si="50"/>
        <v/>
      </c>
      <c r="H263" s="40"/>
      <c r="I263" s="39">
        <f t="shared" si="52"/>
        <v>0</v>
      </c>
      <c r="J263" s="514">
        <f t="shared" si="53"/>
        <v>0</v>
      </c>
      <c r="K263" s="40"/>
      <c r="L263" s="437"/>
      <c r="N263" s="40"/>
      <c r="O263" s="40" t="str">
        <f t="shared" si="54"/>
        <v/>
      </c>
      <c r="P263" s="40"/>
      <c r="Q263" s="40"/>
      <c r="U263" s="40" t="str">
        <f t="shared" si="49"/>
        <v/>
      </c>
      <c r="V263" s="40" t="str">
        <f t="shared" si="55"/>
        <v/>
      </c>
    </row>
    <row r="264" spans="3:22">
      <c r="C264" s="34"/>
      <c r="D264" s="32"/>
      <c r="E264" s="32"/>
      <c r="F264" s="39">
        <f t="shared" si="51"/>
        <v>0</v>
      </c>
      <c r="G264" s="40" t="str">
        <f t="shared" si="50"/>
        <v/>
      </c>
      <c r="H264" s="40"/>
      <c r="I264" s="39">
        <f t="shared" si="52"/>
        <v>0</v>
      </c>
      <c r="J264" s="514">
        <f t="shared" si="53"/>
        <v>0</v>
      </c>
      <c r="K264" s="40"/>
      <c r="L264" s="437"/>
      <c r="N264" s="40"/>
      <c r="O264" s="40" t="str">
        <f t="shared" si="54"/>
        <v/>
      </c>
      <c r="P264" s="40"/>
      <c r="Q264" s="40"/>
      <c r="U264" s="40" t="str">
        <f t="shared" si="49"/>
        <v/>
      </c>
      <c r="V264" s="40" t="str">
        <f t="shared" si="55"/>
        <v/>
      </c>
    </row>
    <row r="265" spans="3:22">
      <c r="C265" s="34"/>
      <c r="D265" s="32"/>
      <c r="E265" s="32"/>
      <c r="F265" s="39">
        <f>IF(E265&gt; 0,ROUND(D265/E265,0), 0)</f>
        <v>0</v>
      </c>
      <c r="G265" s="40" t="str">
        <f>IF(F265 &gt; 0, ROUND(D265/F265,0), "")</f>
        <v/>
      </c>
      <c r="H265" s="40"/>
      <c r="I265" s="39">
        <f>IF(H265&gt; 0,ROUND(G265/H265,0), 0)</f>
        <v>0</v>
      </c>
      <c r="J265" s="514">
        <f>F265-I265</f>
        <v>0</v>
      </c>
      <c r="K265" s="40"/>
      <c r="L265" s="437"/>
      <c r="N265" s="40"/>
      <c r="O265" s="40" t="str">
        <f>IF(M265&gt;0,ROUND(L265/M265,0),"")</f>
        <v/>
      </c>
      <c r="P265" s="40"/>
      <c r="Q265" s="40"/>
      <c r="U265" s="40" t="str">
        <f>IF(T265 &gt;0, ROUND(R265/T265,0),"")</f>
        <v/>
      </c>
      <c r="V265" s="40" t="str">
        <f>IF(T265 &gt;0, ROUND(S265/T265,0),"")</f>
        <v/>
      </c>
    </row>
    <row r="266" spans="3:22">
      <c r="C266" s="34"/>
      <c r="D266" s="32"/>
      <c r="E266" s="32"/>
      <c r="F266" s="39">
        <f>IF(E266&gt; 0,ROUND(D266/E266,0), 0)</f>
        <v>0</v>
      </c>
      <c r="G266" s="40" t="str">
        <f>IF(F266 &gt; 0, ROUND(D266/F266,0), "")</f>
        <v/>
      </c>
      <c r="H266" s="40"/>
      <c r="I266" s="39">
        <f>IF(H266&gt; 0,ROUND(G266/H266,0), 0)</f>
        <v>0</v>
      </c>
      <c r="J266" s="514">
        <f>F266-I266</f>
        <v>0</v>
      </c>
      <c r="K266" s="40"/>
      <c r="L266" s="437"/>
      <c r="N266" s="40"/>
      <c r="O266" s="40" t="str">
        <f>IF(M266&gt;0,ROUND(L266/M266,0),"")</f>
        <v/>
      </c>
      <c r="P266" s="40"/>
      <c r="Q266" s="40"/>
      <c r="U266" s="40" t="str">
        <f>IF(T266 &gt;0, ROUND(R266/T266,0),"")</f>
        <v/>
      </c>
      <c r="V266" s="40" t="str">
        <f>IF(T266 &gt;0, ROUND(S266/T266,0),"")</f>
        <v/>
      </c>
    </row>
    <row r="267" spans="3:22">
      <c r="C267" s="34"/>
      <c r="D267" s="32"/>
      <c r="E267" s="32"/>
      <c r="F267" s="39">
        <f>IF(E267&gt; 0,ROUND(D267/E267,0), 0)</f>
        <v>0</v>
      </c>
      <c r="G267" s="40" t="str">
        <f>IF(F267 &gt; 0, ROUND(D267/F267,0), "")</f>
        <v/>
      </c>
      <c r="H267" s="40"/>
      <c r="I267" s="39">
        <f>IF(H267&gt; 0,ROUND(G267/H267,0), 0)</f>
        <v>0</v>
      </c>
      <c r="J267" s="514">
        <f>F267-I267</f>
        <v>0</v>
      </c>
      <c r="K267" s="40"/>
      <c r="L267" s="437"/>
      <c r="N267" s="40"/>
      <c r="O267" s="40" t="str">
        <f>IF(M267&gt;0,ROUND(L267/M267,0),"")</f>
        <v/>
      </c>
      <c r="P267" s="40"/>
      <c r="Q267" s="40"/>
      <c r="U267" s="40" t="str">
        <f>IF(T267 &gt;0, ROUND(R267/T267,0),"")</f>
        <v/>
      </c>
      <c r="V267" s="40" t="str">
        <f>IF(T267 &gt;0, ROUND(S267/T267,0),"")</f>
        <v/>
      </c>
    </row>
    <row r="268" spans="3:22">
      <c r="C268" s="34"/>
      <c r="D268" s="32"/>
      <c r="E268" s="32"/>
      <c r="F268" s="39">
        <f>IF(E268&gt; 0,ROUND(D268/E268,0), 0)</f>
        <v>0</v>
      </c>
      <c r="G268" s="40" t="str">
        <f>IF(F268 &gt; 0, ROUND(D268/F268,0), "")</f>
        <v/>
      </c>
      <c r="H268" s="40"/>
      <c r="I268" s="39">
        <f>IF(H268&gt; 0,ROUND(G268/H268,0), 0)</f>
        <v>0</v>
      </c>
      <c r="J268" s="514">
        <f>F268-I268</f>
        <v>0</v>
      </c>
      <c r="K268" s="40"/>
      <c r="L268" s="437"/>
      <c r="N268" s="40"/>
      <c r="O268" s="40" t="str">
        <f>IF(M268&gt;0,ROUND(L268/M268,0),"")</f>
        <v/>
      </c>
      <c r="P268" s="40"/>
      <c r="Q268" s="40"/>
      <c r="U268" s="40" t="str">
        <f>IF(T268 &gt;0, ROUND(R268/T268,0),"")</f>
        <v/>
      </c>
      <c r="V268" s="40" t="str">
        <f>IF(T268 &gt;0, ROUND(S268/T268,0),"")</f>
        <v/>
      </c>
    </row>
    <row r="269" spans="3:22" hidden="1">
      <c r="G269" s="40" t="str">
        <f t="shared" ref="G269:G286" si="56">IF(F269 &gt; 0, ROUND(D269/F269,0), "")</f>
        <v/>
      </c>
      <c r="H269" s="40" t="str">
        <f t="shared" ref="H269:H286" si="57">IF(F269 &gt; 0, ROUND(E269/F269,0), "")</f>
        <v/>
      </c>
      <c r="I269" s="40"/>
      <c r="J269" s="58"/>
      <c r="N269" s="40" t="str">
        <f t="shared" si="48"/>
        <v/>
      </c>
      <c r="O269" s="40" t="str">
        <f t="shared" si="54"/>
        <v/>
      </c>
      <c r="P269" s="40"/>
      <c r="Q269" s="40"/>
      <c r="U269" s="40" t="str">
        <f t="shared" si="49"/>
        <v/>
      </c>
      <c r="V269" s="40" t="str">
        <f t="shared" si="55"/>
        <v/>
      </c>
    </row>
    <row r="270" spans="3:22" hidden="1">
      <c r="G270" s="40" t="str">
        <f t="shared" si="56"/>
        <v/>
      </c>
      <c r="H270" s="40" t="str">
        <f t="shared" si="57"/>
        <v/>
      </c>
      <c r="I270" s="40"/>
      <c r="J270" s="58"/>
      <c r="N270" s="40" t="str">
        <f t="shared" si="48"/>
        <v/>
      </c>
      <c r="O270" s="40" t="str">
        <f t="shared" si="54"/>
        <v/>
      </c>
      <c r="P270" s="40"/>
      <c r="Q270" s="40"/>
      <c r="U270" s="40" t="str">
        <f t="shared" si="49"/>
        <v/>
      </c>
      <c r="V270" s="40" t="str">
        <f t="shared" si="55"/>
        <v/>
      </c>
    </row>
    <row r="271" spans="3:22" hidden="1">
      <c r="G271" s="40" t="str">
        <f t="shared" si="56"/>
        <v/>
      </c>
      <c r="H271" s="40" t="str">
        <f t="shared" si="57"/>
        <v/>
      </c>
      <c r="I271" s="40"/>
      <c r="J271" s="58"/>
      <c r="N271" s="40" t="str">
        <f t="shared" si="48"/>
        <v/>
      </c>
      <c r="O271" s="40" t="str">
        <f t="shared" si="54"/>
        <v/>
      </c>
      <c r="P271" s="40"/>
      <c r="Q271" s="40"/>
      <c r="U271" s="40" t="str">
        <f t="shared" si="49"/>
        <v/>
      </c>
      <c r="V271" s="40" t="str">
        <f t="shared" si="55"/>
        <v/>
      </c>
    </row>
    <row r="272" spans="3:22" hidden="1">
      <c r="G272" s="40" t="str">
        <f t="shared" si="56"/>
        <v/>
      </c>
      <c r="H272" s="40" t="str">
        <f t="shared" si="57"/>
        <v/>
      </c>
      <c r="I272" s="40"/>
      <c r="J272" s="58"/>
      <c r="N272" s="40" t="str">
        <f t="shared" si="48"/>
        <v/>
      </c>
      <c r="O272" s="40" t="str">
        <f t="shared" si="54"/>
        <v/>
      </c>
      <c r="P272" s="40"/>
      <c r="Q272" s="40"/>
      <c r="U272" s="40" t="str">
        <f t="shared" si="49"/>
        <v/>
      </c>
      <c r="V272" s="40" t="str">
        <f t="shared" si="55"/>
        <v/>
      </c>
    </row>
    <row r="273" spans="7:22" hidden="1">
      <c r="G273" s="40" t="str">
        <f t="shared" si="56"/>
        <v/>
      </c>
      <c r="H273" s="40" t="str">
        <f t="shared" si="57"/>
        <v/>
      </c>
      <c r="I273" s="40"/>
      <c r="J273" s="58"/>
      <c r="N273" s="40" t="str">
        <f t="shared" si="48"/>
        <v/>
      </c>
      <c r="O273" s="40" t="str">
        <f t="shared" si="54"/>
        <v/>
      </c>
      <c r="P273" s="40"/>
      <c r="Q273" s="40"/>
      <c r="U273" s="40" t="str">
        <f t="shared" si="49"/>
        <v/>
      </c>
      <c r="V273" s="40" t="str">
        <f t="shared" si="55"/>
        <v/>
      </c>
    </row>
    <row r="274" spans="7:22" hidden="1">
      <c r="G274" s="40" t="str">
        <f t="shared" si="56"/>
        <v/>
      </c>
      <c r="H274" s="40" t="str">
        <f t="shared" si="57"/>
        <v/>
      </c>
      <c r="I274" s="40"/>
      <c r="J274" s="58"/>
      <c r="N274" s="40" t="str">
        <f t="shared" si="48"/>
        <v/>
      </c>
      <c r="O274" s="40" t="str">
        <f t="shared" si="54"/>
        <v/>
      </c>
      <c r="P274" s="40"/>
      <c r="Q274" s="40"/>
      <c r="U274" s="40" t="str">
        <f t="shared" si="49"/>
        <v/>
      </c>
      <c r="V274" s="40" t="str">
        <f t="shared" si="55"/>
        <v/>
      </c>
    </row>
    <row r="275" spans="7:22" hidden="1">
      <c r="G275" s="40" t="str">
        <f t="shared" si="56"/>
        <v/>
      </c>
      <c r="H275" s="40" t="str">
        <f t="shared" si="57"/>
        <v/>
      </c>
      <c r="I275" s="40"/>
      <c r="J275" s="58"/>
      <c r="N275" s="40" t="str">
        <f t="shared" si="48"/>
        <v/>
      </c>
      <c r="O275" s="40" t="str">
        <f t="shared" si="54"/>
        <v/>
      </c>
      <c r="P275" s="40"/>
      <c r="Q275" s="40"/>
      <c r="U275" s="40" t="str">
        <f t="shared" si="49"/>
        <v/>
      </c>
      <c r="V275" s="40" t="str">
        <f t="shared" si="55"/>
        <v/>
      </c>
    </row>
    <row r="276" spans="7:22" hidden="1">
      <c r="G276" s="40" t="str">
        <f t="shared" si="56"/>
        <v/>
      </c>
      <c r="H276" s="40" t="str">
        <f t="shared" si="57"/>
        <v/>
      </c>
      <c r="I276" s="40"/>
      <c r="J276" s="58"/>
      <c r="N276" s="40" t="str">
        <f t="shared" si="48"/>
        <v/>
      </c>
      <c r="O276" s="40" t="str">
        <f t="shared" si="54"/>
        <v/>
      </c>
      <c r="P276" s="40"/>
      <c r="Q276" s="40"/>
      <c r="U276" s="40" t="str">
        <f t="shared" si="49"/>
        <v/>
      </c>
      <c r="V276" s="40" t="str">
        <f t="shared" si="55"/>
        <v/>
      </c>
    </row>
    <row r="277" spans="7:22" hidden="1">
      <c r="G277" s="40" t="str">
        <f t="shared" si="56"/>
        <v/>
      </c>
      <c r="H277" s="40" t="str">
        <f t="shared" si="57"/>
        <v/>
      </c>
      <c r="I277" s="40"/>
      <c r="J277" s="58"/>
      <c r="N277" s="40" t="str">
        <f t="shared" si="48"/>
        <v/>
      </c>
      <c r="O277" s="40" t="str">
        <f t="shared" si="54"/>
        <v/>
      </c>
      <c r="P277" s="40"/>
      <c r="Q277" s="40"/>
      <c r="U277" s="40" t="str">
        <f t="shared" si="49"/>
        <v/>
      </c>
      <c r="V277" s="40" t="str">
        <f t="shared" si="55"/>
        <v/>
      </c>
    </row>
    <row r="278" spans="7:22" hidden="1">
      <c r="G278" s="40" t="str">
        <f t="shared" si="56"/>
        <v/>
      </c>
      <c r="H278" s="40" t="str">
        <f t="shared" si="57"/>
        <v/>
      </c>
      <c r="I278" s="40"/>
      <c r="J278" s="58"/>
      <c r="N278" s="40" t="str">
        <f t="shared" si="48"/>
        <v/>
      </c>
      <c r="O278" s="40" t="str">
        <f t="shared" si="54"/>
        <v/>
      </c>
      <c r="P278" s="40"/>
      <c r="Q278" s="40"/>
      <c r="U278" s="40" t="str">
        <f t="shared" si="49"/>
        <v/>
      </c>
      <c r="V278" s="40" t="str">
        <f t="shared" si="55"/>
        <v/>
      </c>
    </row>
    <row r="279" spans="7:22" hidden="1">
      <c r="G279" s="40" t="str">
        <f t="shared" si="56"/>
        <v/>
      </c>
      <c r="H279" s="40" t="str">
        <f t="shared" si="57"/>
        <v/>
      </c>
      <c r="I279" s="40"/>
      <c r="J279" s="58"/>
      <c r="N279" s="40" t="str">
        <f t="shared" si="48"/>
        <v/>
      </c>
      <c r="O279" s="40" t="str">
        <f t="shared" si="54"/>
        <v/>
      </c>
      <c r="P279" s="40"/>
      <c r="Q279" s="40"/>
      <c r="U279" s="40" t="str">
        <f t="shared" si="49"/>
        <v/>
      </c>
      <c r="V279" s="40" t="str">
        <f t="shared" si="55"/>
        <v/>
      </c>
    </row>
    <row r="280" spans="7:22" hidden="1">
      <c r="G280" s="40" t="str">
        <f t="shared" si="56"/>
        <v/>
      </c>
      <c r="H280" s="40" t="str">
        <f t="shared" si="57"/>
        <v/>
      </c>
      <c r="I280" s="40"/>
      <c r="J280" s="58"/>
      <c r="N280" s="40" t="str">
        <f t="shared" si="48"/>
        <v/>
      </c>
      <c r="O280" s="40" t="str">
        <f t="shared" si="54"/>
        <v/>
      </c>
      <c r="P280" s="40"/>
      <c r="Q280" s="40"/>
      <c r="U280" s="40" t="str">
        <f t="shared" si="49"/>
        <v/>
      </c>
      <c r="V280" s="40" t="str">
        <f t="shared" si="55"/>
        <v/>
      </c>
    </row>
    <row r="281" spans="7:22" hidden="1">
      <c r="G281" s="40" t="str">
        <f t="shared" si="56"/>
        <v/>
      </c>
      <c r="H281" s="40" t="str">
        <f t="shared" si="57"/>
        <v/>
      </c>
      <c r="I281" s="40"/>
      <c r="J281" s="58"/>
      <c r="N281" s="40" t="str">
        <f t="shared" si="48"/>
        <v/>
      </c>
      <c r="O281" s="40" t="str">
        <f t="shared" si="54"/>
        <v/>
      </c>
      <c r="P281" s="40"/>
      <c r="Q281" s="40"/>
      <c r="U281" s="40" t="str">
        <f t="shared" si="49"/>
        <v/>
      </c>
      <c r="V281" s="40" t="str">
        <f t="shared" si="55"/>
        <v/>
      </c>
    </row>
    <row r="282" spans="7:22" hidden="1">
      <c r="G282" s="40" t="str">
        <f t="shared" si="56"/>
        <v/>
      </c>
      <c r="H282" s="40" t="str">
        <f t="shared" si="57"/>
        <v/>
      </c>
      <c r="I282" s="40"/>
      <c r="J282" s="58"/>
      <c r="N282" s="40" t="str">
        <f t="shared" si="48"/>
        <v/>
      </c>
      <c r="O282" s="40" t="str">
        <f t="shared" si="54"/>
        <v/>
      </c>
      <c r="P282" s="40"/>
      <c r="Q282" s="40"/>
      <c r="U282" s="40" t="str">
        <f t="shared" si="49"/>
        <v/>
      </c>
      <c r="V282" s="40" t="str">
        <f t="shared" si="55"/>
        <v/>
      </c>
    </row>
    <row r="283" spans="7:22" hidden="1">
      <c r="G283" s="40" t="str">
        <f t="shared" si="56"/>
        <v/>
      </c>
      <c r="H283" s="40" t="str">
        <f t="shared" si="57"/>
        <v/>
      </c>
      <c r="I283" s="40"/>
      <c r="J283" s="58"/>
      <c r="N283" s="40" t="str">
        <f t="shared" si="48"/>
        <v/>
      </c>
      <c r="O283" s="40" t="str">
        <f t="shared" si="54"/>
        <v/>
      </c>
      <c r="P283" s="40"/>
      <c r="Q283" s="40"/>
      <c r="U283" s="40" t="str">
        <f t="shared" si="49"/>
        <v/>
      </c>
      <c r="V283" s="40" t="str">
        <f t="shared" si="55"/>
        <v/>
      </c>
    </row>
    <row r="284" spans="7:22" hidden="1">
      <c r="G284" s="40" t="str">
        <f t="shared" si="56"/>
        <v/>
      </c>
      <c r="H284" s="40" t="str">
        <f t="shared" si="57"/>
        <v/>
      </c>
      <c r="I284" s="40"/>
      <c r="J284" s="58"/>
      <c r="N284" s="40" t="str">
        <f t="shared" si="48"/>
        <v/>
      </c>
      <c r="O284" s="40" t="str">
        <f t="shared" si="54"/>
        <v/>
      </c>
      <c r="P284" s="40"/>
      <c r="Q284" s="40"/>
      <c r="U284" s="40" t="str">
        <f t="shared" si="49"/>
        <v/>
      </c>
      <c r="V284" s="40" t="str">
        <f t="shared" si="55"/>
        <v/>
      </c>
    </row>
    <row r="285" spans="7:22" hidden="1">
      <c r="G285" s="40" t="str">
        <f t="shared" si="56"/>
        <v/>
      </c>
      <c r="H285" s="40" t="str">
        <f t="shared" si="57"/>
        <v/>
      </c>
      <c r="I285" s="40"/>
      <c r="J285" s="58"/>
      <c r="N285" s="40" t="str">
        <f t="shared" si="48"/>
        <v/>
      </c>
      <c r="O285" s="40" t="str">
        <f t="shared" si="54"/>
        <v/>
      </c>
      <c r="P285" s="40"/>
      <c r="Q285" s="40"/>
      <c r="U285" s="40" t="str">
        <f t="shared" si="49"/>
        <v/>
      </c>
      <c r="V285" s="40" t="str">
        <f t="shared" si="55"/>
        <v/>
      </c>
    </row>
    <row r="286" spans="7:22" hidden="1">
      <c r="G286" s="40" t="str">
        <f t="shared" si="56"/>
        <v/>
      </c>
      <c r="H286" s="40" t="str">
        <f t="shared" si="57"/>
        <v/>
      </c>
      <c r="I286" s="40"/>
      <c r="J286" s="58"/>
      <c r="N286" s="40" t="str">
        <f t="shared" si="48"/>
        <v/>
      </c>
      <c r="O286" s="40" t="str">
        <f t="shared" si="54"/>
        <v/>
      </c>
      <c r="P286" s="40"/>
      <c r="Q286" s="40"/>
      <c r="U286" s="40" t="str">
        <f t="shared" si="49"/>
        <v/>
      </c>
      <c r="V286" s="40" t="str">
        <f t="shared" si="55"/>
        <v/>
      </c>
    </row>
    <row r="287" spans="7:22" hidden="1"/>
    <row r="288" spans="7:22" hidden="1"/>
    <row r="289" hidden="1"/>
    <row r="290" hidden="1"/>
    <row r="291" hidden="1"/>
    <row r="292" hidden="1"/>
    <row r="293" hidden="1"/>
    <row r="294" hidden="1"/>
    <row r="295" hidden="1"/>
    <row r="296" hidden="1"/>
    <row r="297" hidden="1"/>
    <row r="298" hidden="1"/>
    <row r="299" hidden="1"/>
    <row r="300" hidden="1"/>
    <row r="301" hidden="1"/>
    <row r="302" hidden="1"/>
    <row r="303" hidden="1"/>
    <row r="304" hidden="1"/>
    <row r="305" hidden="1"/>
    <row r="306" hidden="1"/>
    <row r="307" hidden="1"/>
    <row r="308" hidden="1"/>
    <row r="309" hidden="1"/>
    <row r="310" hidden="1"/>
    <row r="311" hidden="1"/>
    <row r="312" hidden="1"/>
    <row r="313" hidden="1"/>
    <row r="314" hidden="1"/>
    <row r="315" hidden="1"/>
    <row r="316" hidden="1"/>
    <row r="317" hidden="1"/>
    <row r="318" hidden="1"/>
    <row r="319" hidden="1"/>
    <row r="320" hidden="1"/>
    <row r="321" hidden="1"/>
    <row r="322" hidden="1"/>
    <row r="323" hidden="1"/>
    <row r="324" hidden="1"/>
    <row r="325" hidden="1"/>
    <row r="326" hidden="1"/>
    <row r="327" hidden="1"/>
    <row r="328" hidden="1"/>
    <row r="329" hidden="1"/>
    <row r="330" hidden="1"/>
    <row r="331" hidden="1"/>
    <row r="332" hidden="1"/>
    <row r="333" hidden="1"/>
    <row r="334" hidden="1"/>
    <row r="335" hidden="1"/>
    <row r="336" hidden="1"/>
    <row r="337" hidden="1"/>
    <row r="338" hidden="1"/>
    <row r="339" hidden="1"/>
    <row r="340" hidden="1"/>
    <row r="341" hidden="1"/>
    <row r="342" hidden="1"/>
    <row r="343" hidden="1"/>
    <row r="344" hidden="1"/>
    <row r="345" hidden="1"/>
    <row r="346" hidden="1"/>
    <row r="347" hidden="1"/>
    <row r="348" hidden="1"/>
    <row r="349" hidden="1"/>
    <row r="350" hidden="1"/>
    <row r="351" hidden="1"/>
    <row r="352" hidden="1"/>
  </sheetData>
  <sheetCalcPr fullCalcOnLoad="1"/>
  <phoneticPr fontId="25" type="noConversion"/>
  <pageMargins left="0.39370078740157483" right="0.39370078740157483" top="0.51181102362204722" bottom="0.74803149606299213" header="0.31496062992125984" footer="0.31496062992125984"/>
  <pageSetup paperSize="9" scale="75" orientation="landscape" r:id="rId1"/>
  <headerFooter>
    <oddHeader>&amp;L&amp;"標楷體,粗體"盤後成交量</oddHeader>
  </headerFooter>
  <rowBreaks count="1" manualBreakCount="1">
    <brk id="11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06"/>
  <sheetViews>
    <sheetView zoomScale="80" zoomScaleNormal="80" workbookViewId="0"/>
  </sheetViews>
  <sheetFormatPr defaultRowHeight="16.5"/>
  <cols>
    <col min="1" max="1" width="6.375" style="34" customWidth="1"/>
    <col min="2" max="2" width="5.875" style="34" customWidth="1"/>
    <col min="3" max="3" width="17.125" style="34" customWidth="1"/>
    <col min="4" max="4" width="9.125" style="33" customWidth="1"/>
    <col min="5" max="5" width="10.125" customWidth="1"/>
    <col min="6" max="7" width="12.875" customWidth="1"/>
    <col min="8" max="8" width="9" customWidth="1"/>
    <col min="9" max="10" width="12.125" style="42" customWidth="1"/>
    <col min="11" max="11" width="9" customWidth="1"/>
    <col min="12" max="12" width="11" style="65" customWidth="1"/>
    <col min="13" max="14" width="12.875" style="82" customWidth="1"/>
    <col min="15" max="15" width="9" style="82" customWidth="1"/>
    <col min="16" max="17" width="12.125" style="95" customWidth="1"/>
    <col min="18" max="18" width="9" style="82" customWidth="1"/>
    <col min="19" max="19" width="11" style="96" customWidth="1"/>
    <col min="20" max="21" width="12.875" customWidth="1"/>
    <col min="22" max="22" width="8.875" customWidth="1"/>
    <col min="23" max="24" width="12.125" style="41" customWidth="1"/>
    <col min="25" max="25" width="10.125" customWidth="1"/>
    <col min="26" max="26" width="10.125" style="41" customWidth="1"/>
    <col min="27" max="28" width="12.875" style="82" customWidth="1"/>
    <col min="29" max="29" width="8.875" style="82" customWidth="1"/>
    <col min="30" max="31" width="12.125" style="83" customWidth="1"/>
    <col min="32" max="32" width="10.125" style="82" customWidth="1"/>
    <col min="33" max="33" width="10.125" style="83" customWidth="1"/>
  </cols>
  <sheetData>
    <row r="1" spans="1:34">
      <c r="A1" s="97"/>
      <c r="B1" s="97"/>
      <c r="C1" s="69"/>
      <c r="D1" s="69"/>
      <c r="E1" s="257" t="s">
        <v>234</v>
      </c>
      <c r="F1" s="261" t="s">
        <v>244</v>
      </c>
      <c r="G1" s="257" t="s">
        <v>235</v>
      </c>
      <c r="I1" s="46"/>
      <c r="J1" s="46"/>
      <c r="L1" s="60"/>
      <c r="P1" s="73"/>
      <c r="Q1" s="73"/>
      <c r="R1" s="73"/>
      <c r="S1" s="86"/>
      <c r="T1" s="46"/>
      <c r="U1" s="46"/>
      <c r="V1" s="46"/>
      <c r="W1" s="46"/>
      <c r="X1" s="46"/>
      <c r="Y1" s="46"/>
      <c r="Z1" s="46"/>
      <c r="AA1" s="73"/>
      <c r="AB1" s="73"/>
      <c r="AC1" s="73"/>
      <c r="AD1" s="73"/>
      <c r="AE1" s="73"/>
      <c r="AF1" s="73"/>
      <c r="AG1" s="73"/>
    </row>
    <row r="2" spans="1:34">
      <c r="A2" s="97" t="s">
        <v>125</v>
      </c>
      <c r="B2" s="97"/>
      <c r="C2" s="169"/>
      <c r="D2" s="169"/>
      <c r="E2" s="169"/>
      <c r="F2" s="97">
        <f>ROW(A11)</f>
        <v>11</v>
      </c>
      <c r="G2" s="69"/>
      <c r="H2" s="31"/>
      <c r="I2" s="60"/>
      <c r="J2" s="82"/>
      <c r="K2" s="84"/>
      <c r="L2" s="85"/>
      <c r="M2" s="73"/>
      <c r="N2" s="73"/>
      <c r="O2" s="85"/>
      <c r="P2" s="86"/>
      <c r="Q2" s="46"/>
      <c r="R2" s="46"/>
      <c r="S2" s="46"/>
      <c r="T2" s="46"/>
      <c r="U2" s="46"/>
      <c r="V2" s="46"/>
      <c r="W2" s="46"/>
      <c r="X2" s="73"/>
      <c r="Y2" s="73"/>
      <c r="Z2" s="73"/>
      <c r="AA2" s="73"/>
      <c r="AB2" s="73"/>
      <c r="AC2" s="73"/>
      <c r="AD2" s="73"/>
      <c r="AE2" s="71"/>
      <c r="AF2" s="71"/>
      <c r="AG2" s="71"/>
    </row>
    <row r="3" spans="1:34">
      <c r="A3" s="97" t="s">
        <v>126</v>
      </c>
      <c r="B3" s="97"/>
      <c r="C3" s="169"/>
      <c r="D3" s="169"/>
      <c r="E3" s="169"/>
      <c r="F3" s="97">
        <f>ROW(A11)</f>
        <v>11</v>
      </c>
      <c r="G3" s="69"/>
      <c r="H3" s="31"/>
      <c r="I3" s="60"/>
      <c r="J3" s="82"/>
      <c r="K3" s="84"/>
      <c r="L3" s="85"/>
      <c r="M3" s="73" t="s">
        <v>141</v>
      </c>
      <c r="N3" s="73"/>
      <c r="O3" s="85"/>
      <c r="P3" s="86"/>
      <c r="Q3" s="46"/>
      <c r="R3" s="46"/>
      <c r="S3" s="46"/>
      <c r="T3" s="46"/>
      <c r="U3" s="46"/>
      <c r="V3" s="46"/>
      <c r="W3" s="46"/>
      <c r="X3" s="73"/>
      <c r="Y3" s="73"/>
      <c r="Z3" s="73"/>
      <c r="AA3" s="73"/>
      <c r="AB3" s="73"/>
      <c r="AC3" s="73"/>
      <c r="AD3" s="73"/>
      <c r="AE3" s="71"/>
      <c r="AF3" s="71"/>
      <c r="AG3" s="71"/>
    </row>
    <row r="4" spans="1:34">
      <c r="I4" s="46"/>
      <c r="J4" s="46"/>
      <c r="L4" s="60"/>
      <c r="P4" s="73"/>
      <c r="Q4" s="73"/>
      <c r="S4" s="86"/>
      <c r="T4" s="46"/>
      <c r="U4" s="46"/>
      <c r="V4" s="46"/>
      <c r="W4" s="46"/>
      <c r="X4" s="46"/>
      <c r="Y4" s="46"/>
      <c r="Z4" s="46"/>
      <c r="AA4" s="73"/>
      <c r="AB4" s="73"/>
      <c r="AC4" s="73"/>
      <c r="AD4" s="73"/>
      <c r="AE4" s="73"/>
      <c r="AF4" s="73"/>
      <c r="AG4" s="73"/>
    </row>
    <row r="5" spans="1:34">
      <c r="A5" s="43"/>
      <c r="B5" s="43"/>
      <c r="C5" s="43"/>
      <c r="D5" s="68"/>
      <c r="E5" s="37"/>
      <c r="F5" s="38" t="s">
        <v>124</v>
      </c>
      <c r="G5" s="38"/>
      <c r="H5" s="38"/>
      <c r="I5" s="38"/>
      <c r="J5" s="38"/>
      <c r="K5" s="53" t="s">
        <v>140</v>
      </c>
      <c r="L5" s="61"/>
      <c r="M5" s="87"/>
      <c r="N5" s="87"/>
      <c r="O5" s="87"/>
      <c r="P5" s="87"/>
      <c r="Q5" s="87"/>
      <c r="R5" s="88" t="s">
        <v>140</v>
      </c>
      <c r="S5" s="89"/>
      <c r="T5" s="35" t="s">
        <v>117</v>
      </c>
      <c r="U5" s="35"/>
      <c r="V5" s="35"/>
      <c r="W5" s="35"/>
      <c r="X5" s="35"/>
      <c r="Y5" s="54" t="s">
        <v>140</v>
      </c>
      <c r="Z5" s="54"/>
      <c r="AA5" s="74"/>
      <c r="AB5" s="74"/>
      <c r="AC5" s="74"/>
      <c r="AD5" s="74"/>
      <c r="AE5" s="74"/>
      <c r="AF5" s="75" t="s">
        <v>140</v>
      </c>
      <c r="AG5" s="75"/>
    </row>
    <row r="6" spans="1:34">
      <c r="A6" s="43"/>
      <c r="B6" s="43"/>
      <c r="C6" s="43"/>
      <c r="D6" s="68"/>
      <c r="E6" s="37"/>
      <c r="F6" s="38" t="s">
        <v>144</v>
      </c>
      <c r="G6" s="38"/>
      <c r="H6" s="38"/>
      <c r="I6" s="38"/>
      <c r="J6" s="38"/>
      <c r="K6" s="38"/>
      <c r="L6" s="38"/>
      <c r="M6" s="87" t="s">
        <v>145</v>
      </c>
      <c r="N6" s="87"/>
      <c r="O6" s="87"/>
      <c r="P6" s="87"/>
      <c r="Q6" s="87"/>
      <c r="R6" s="87"/>
      <c r="S6" s="87"/>
      <c r="T6" s="35" t="s">
        <v>144</v>
      </c>
      <c r="U6" s="35"/>
      <c r="V6" s="35"/>
      <c r="W6" s="35"/>
      <c r="X6" s="35"/>
      <c r="Y6" s="35"/>
      <c r="Z6" s="35"/>
      <c r="AA6" s="74" t="s">
        <v>145</v>
      </c>
      <c r="AB6" s="74"/>
      <c r="AC6" s="74"/>
      <c r="AD6" s="74"/>
      <c r="AE6" s="74"/>
      <c r="AF6" s="74"/>
      <c r="AG6" s="74"/>
    </row>
    <row r="7" spans="1:34">
      <c r="A7" s="43"/>
      <c r="B7" s="43"/>
      <c r="C7" s="43"/>
      <c r="D7" s="68"/>
      <c r="E7" s="37"/>
      <c r="F7" s="38" t="s">
        <v>119</v>
      </c>
      <c r="G7" s="44" t="s">
        <v>127</v>
      </c>
      <c r="H7" s="38" t="s">
        <v>120</v>
      </c>
      <c r="I7" s="38" t="s">
        <v>128</v>
      </c>
      <c r="J7" s="44" t="s">
        <v>129</v>
      </c>
      <c r="K7" s="38" t="s">
        <v>119</v>
      </c>
      <c r="L7" s="62" t="s">
        <v>142</v>
      </c>
      <c r="M7" s="87" t="s">
        <v>119</v>
      </c>
      <c r="N7" s="90" t="s">
        <v>127</v>
      </c>
      <c r="O7" s="87" t="s">
        <v>120</v>
      </c>
      <c r="P7" s="87" t="s">
        <v>128</v>
      </c>
      <c r="Q7" s="90" t="s">
        <v>147</v>
      </c>
      <c r="R7" s="87" t="s">
        <v>119</v>
      </c>
      <c r="S7" s="91" t="s">
        <v>146</v>
      </c>
      <c r="T7" s="35" t="s">
        <v>119</v>
      </c>
      <c r="U7" s="45" t="s">
        <v>127</v>
      </c>
      <c r="V7" s="35" t="s">
        <v>120</v>
      </c>
      <c r="W7" s="35" t="s">
        <v>123</v>
      </c>
      <c r="X7" s="45" t="s">
        <v>129</v>
      </c>
      <c r="Y7" s="35" t="s">
        <v>119</v>
      </c>
      <c r="Z7" s="66" t="s">
        <v>142</v>
      </c>
      <c r="AA7" s="74" t="s">
        <v>119</v>
      </c>
      <c r="AB7" s="76" t="s">
        <v>127</v>
      </c>
      <c r="AC7" s="74" t="s">
        <v>120</v>
      </c>
      <c r="AD7" s="74" t="s">
        <v>123</v>
      </c>
      <c r="AE7" s="76" t="s">
        <v>147</v>
      </c>
      <c r="AF7" s="74" t="s">
        <v>119</v>
      </c>
      <c r="AG7" s="77" t="s">
        <v>146</v>
      </c>
    </row>
    <row r="8" spans="1:34">
      <c r="A8" s="43"/>
      <c r="B8" s="43"/>
      <c r="C8" s="43"/>
      <c r="D8" s="68"/>
      <c r="E8" s="37" t="s">
        <v>122</v>
      </c>
      <c r="F8" s="39">
        <f>SUM(F11:F61)</f>
        <v>0</v>
      </c>
      <c r="G8" s="39">
        <f>SUM(G11:G61)</f>
        <v>0</v>
      </c>
      <c r="H8" s="39">
        <f>MAX(H11:H61)</f>
        <v>0</v>
      </c>
      <c r="I8" s="39" t="str">
        <f t="shared" ref="I8:I14" si="0">IF(H8 &gt; 0, ROUND(F8/H8,0), "")</f>
        <v/>
      </c>
      <c r="J8" s="39" t="str">
        <f>IF(H8 &gt; 0, ROUND(G8/H8,0), "")</f>
        <v/>
      </c>
      <c r="K8" s="39">
        <f>SUM(K11:K61)</f>
        <v>0</v>
      </c>
      <c r="L8" s="63" t="str">
        <f>IF(SUMIF($D11:$D61,"5",F11:F61)&gt;0,K8/SUMIF($D11:$D61,"5",F11:F61),"")</f>
        <v/>
      </c>
      <c r="M8" s="92">
        <f>SUM(M11:M61)</f>
        <v>0</v>
      </c>
      <c r="N8" s="92">
        <f>SUM(N11:N61)</f>
        <v>0</v>
      </c>
      <c r="O8" s="92">
        <f>MAX(O11:O61)</f>
        <v>0</v>
      </c>
      <c r="P8" s="92" t="str">
        <f>IF(O8 &gt; 0, ROUND(M8/O8,0), "")</f>
        <v/>
      </c>
      <c r="Q8" s="92" t="str">
        <f>IF(O8 &gt; 0, ROUND(N8/O8,0), "")</f>
        <v/>
      </c>
      <c r="R8" s="92">
        <f>SUM(R11:R61)</f>
        <v>0</v>
      </c>
      <c r="S8" s="93" t="str">
        <f>IF(SUMIF($D11:$D61,"5",M11:M61)&gt;0,R8/SUMIF($D11:$D61,"5",M11:M61),"")</f>
        <v/>
      </c>
      <c r="T8" s="36">
        <f>SUM(T11:T61)</f>
        <v>0</v>
      </c>
      <c r="U8" s="36">
        <f>SUM(U11:U61)  - SUMPRODUCT(--ISNUMBER(FIND(" └─",T11:T61)),U11:U61)</f>
        <v>0</v>
      </c>
      <c r="V8" s="36">
        <f>MAX(V11:V61)</f>
        <v>0</v>
      </c>
      <c r="W8" s="36" t="str">
        <f>IF(V8&gt;0,ROUND(T8/V8,0),"")</f>
        <v/>
      </c>
      <c r="X8" s="36" t="str">
        <f>IF(V8 &gt; 0, ROUND(U8/V8,0), "")</f>
        <v/>
      </c>
      <c r="Y8" s="36">
        <f>SUM(Y11:Y61)</f>
        <v>0</v>
      </c>
      <c r="Z8" s="67" t="str">
        <f>IF(SUMIF($D11:$D61,"5",T11:T61)&gt;0,Y8/SUMIF($D11:$D61,"5",T11:T61),"")</f>
        <v/>
      </c>
      <c r="AA8" s="78">
        <f>SUM(AA11:AA61)</f>
        <v>0</v>
      </c>
      <c r="AB8" s="78">
        <f>SUM(AB11:AB61)  - SUMPRODUCT(--ISNUMBER(FIND(" └─",AA11:AA61)),AB11:AB61)</f>
        <v>0</v>
      </c>
      <c r="AC8" s="78">
        <f>MAX(AC11:AC61)</f>
        <v>0</v>
      </c>
      <c r="AD8" s="78" t="str">
        <f t="shared" ref="AD8:AD18" si="1">IF(AC8&gt;0,ROUND(AA8/AC8,0),"")</f>
        <v/>
      </c>
      <c r="AE8" s="78" t="str">
        <f>IF(AC8 &gt; 0, ROUND(AB8/AC8,0), "")</f>
        <v/>
      </c>
      <c r="AF8" s="78">
        <f>SUM(AF11:AF61)</f>
        <v>0</v>
      </c>
      <c r="AG8" s="79" t="str">
        <f>IF(SUMIF($D11:$D61,"5",AA11:AA61)&gt;0,AF8/SUMIF($D11:$D61,"5",AA11:AA61),"")</f>
        <v/>
      </c>
      <c r="AH8" s="32"/>
    </row>
    <row r="9" spans="1:34">
      <c r="F9" s="32"/>
      <c r="G9" s="32"/>
      <c r="H9" s="32"/>
      <c r="I9" s="40" t="str">
        <f t="shared" si="0"/>
        <v/>
      </c>
      <c r="J9" s="40"/>
      <c r="K9" s="32"/>
      <c r="L9" s="64" t="str">
        <f>IF(F9 &gt;0, K9 / F9, "")</f>
        <v/>
      </c>
      <c r="M9" s="81"/>
      <c r="N9" s="81"/>
      <c r="O9" s="81"/>
      <c r="P9" s="80" t="str">
        <f>IF(J9 &gt; 0, ROUND(M9/J9,0), "")</f>
        <v/>
      </c>
      <c r="Q9" s="80"/>
      <c r="R9" s="81"/>
      <c r="S9" s="94"/>
      <c r="T9" s="40"/>
      <c r="U9" s="40"/>
      <c r="V9" s="40"/>
      <c r="W9" s="40" t="str">
        <f>IF(V9&gt;0,ROUND(T9/V9,0),"")</f>
        <v/>
      </c>
      <c r="X9" s="40"/>
      <c r="Y9" s="40"/>
      <c r="Z9" s="40"/>
      <c r="AA9" s="80"/>
      <c r="AB9" s="80"/>
      <c r="AC9" s="80"/>
      <c r="AD9" s="80" t="str">
        <f t="shared" si="1"/>
        <v/>
      </c>
      <c r="AE9" s="80"/>
      <c r="AF9" s="80"/>
      <c r="AG9" s="80"/>
      <c r="AH9" s="32"/>
    </row>
    <row r="10" spans="1:34">
      <c r="D10" s="33" t="s">
        <v>143</v>
      </c>
      <c r="E10" s="21" t="s">
        <v>121</v>
      </c>
      <c r="F10" s="32"/>
      <c r="G10" s="32"/>
      <c r="H10" s="32"/>
      <c r="I10" s="40" t="str">
        <f t="shared" si="0"/>
        <v/>
      </c>
      <c r="J10" s="40"/>
      <c r="K10" s="32"/>
      <c r="L10" s="64"/>
      <c r="M10" s="81"/>
      <c r="N10" s="81"/>
      <c r="O10" s="81"/>
      <c r="P10" s="80" t="str">
        <f>IF(J10 &gt; 0, ROUND(M10/J10,0), "")</f>
        <v/>
      </c>
      <c r="Q10" s="80"/>
      <c r="R10" s="81"/>
      <c r="S10" s="94"/>
      <c r="T10" s="40"/>
      <c r="U10" s="40"/>
      <c r="V10" s="40"/>
      <c r="W10" s="40" t="str">
        <f>IF(V10&gt;0,ROUND(T10/V10,0),"")</f>
        <v/>
      </c>
      <c r="X10" s="40"/>
      <c r="Y10" s="40"/>
      <c r="Z10" s="40"/>
      <c r="AA10" s="80"/>
      <c r="AB10" s="80"/>
      <c r="AC10" s="80"/>
      <c r="AD10" s="80" t="str">
        <f t="shared" si="1"/>
        <v/>
      </c>
      <c r="AE10" s="80"/>
      <c r="AF10" s="80"/>
      <c r="AG10" s="80"/>
      <c r="AH10" s="32"/>
    </row>
    <row r="11" spans="1:34">
      <c r="E11" s="34"/>
      <c r="F11" s="32"/>
      <c r="G11" s="32"/>
      <c r="H11" s="32"/>
      <c r="I11" s="39" t="str">
        <f t="shared" si="0"/>
        <v/>
      </c>
      <c r="J11" s="39" t="str">
        <f>IF(H11 &gt; 0, ROUND(G11/H11,0), "")</f>
        <v/>
      </c>
      <c r="L11" s="63" t="str">
        <f>IF(K11="","-",IF(F11&gt;0,K11/F11,""))</f>
        <v>-</v>
      </c>
      <c r="M11" s="81"/>
      <c r="N11" s="81"/>
      <c r="O11" s="81"/>
      <c r="P11" s="92" t="str">
        <f>IF(O11 &gt; 0, ROUND(M11/O11,0), "")</f>
        <v/>
      </c>
      <c r="Q11" s="92" t="str">
        <f>IF(O11 &gt; 0, ROUND(N11/O11,0), "")</f>
        <v/>
      </c>
      <c r="S11" s="93" t="str">
        <f>IF(R11="","-",IF(M11&gt;0,R11/M11,""))</f>
        <v>-</v>
      </c>
      <c r="T11" s="32"/>
      <c r="U11" s="32"/>
      <c r="V11" s="32"/>
      <c r="W11" s="36" t="str">
        <f>IF(V11&gt;0,ROUND(T11/V11,0),"")</f>
        <v/>
      </c>
      <c r="X11" s="36" t="str">
        <f>IF(V11&gt;0,ROUND(U11/V11,0),"")</f>
        <v/>
      </c>
      <c r="Y11" s="32"/>
      <c r="Z11" s="67" t="str">
        <f>IF(Y11="","-",IF(T11&gt;0,Y11/T11,""))</f>
        <v>-</v>
      </c>
      <c r="AA11" s="81"/>
      <c r="AB11" s="81"/>
      <c r="AC11" s="81"/>
      <c r="AD11" s="78" t="str">
        <f t="shared" si="1"/>
        <v/>
      </c>
      <c r="AE11" s="78" t="str">
        <f t="shared" ref="AE11:AE18" si="2">IF(AC11&gt;0,ROUND(AB11/AC11,0),"")</f>
        <v/>
      </c>
      <c r="AF11" s="81"/>
      <c r="AG11" s="79" t="str">
        <f>IF(AF11="","-",IF(AA11&gt;0,AF11/AA11,""))</f>
        <v>-</v>
      </c>
      <c r="AH11" s="32"/>
    </row>
    <row r="12" spans="1:34">
      <c r="E12" s="34"/>
      <c r="F12" s="32"/>
      <c r="G12" s="32"/>
      <c r="H12" s="32"/>
      <c r="I12" s="39" t="str">
        <f t="shared" si="0"/>
        <v/>
      </c>
      <c r="J12" s="39" t="str">
        <f>IF(H12 &gt; 0, ROUND(G12/H12,0), "")</f>
        <v/>
      </c>
      <c r="K12" s="32"/>
      <c r="L12" s="63" t="str">
        <f t="shared" ref="L12:L40" si="3">IF(K12="","-",IF(F12&gt;0,K12/F12,""))</f>
        <v>-</v>
      </c>
      <c r="M12" s="81"/>
      <c r="N12" s="81"/>
      <c r="O12" s="81"/>
      <c r="P12" s="92" t="str">
        <f t="shared" ref="P12:P40" si="4">IF(O12 &gt; 0, ROUND(M12/O12,0), "")</f>
        <v/>
      </c>
      <c r="Q12" s="92" t="str">
        <f t="shared" ref="Q12:Q40" si="5">IF(O12 &gt; 0, ROUND(N12/O12,0), "")</f>
        <v/>
      </c>
      <c r="S12" s="93" t="str">
        <f t="shared" ref="S12:S40" si="6">IF(R12="","-",IF(M12&gt;0,R12/M12,""))</f>
        <v>-</v>
      </c>
      <c r="T12" s="32"/>
      <c r="U12" s="32"/>
      <c r="V12" s="32"/>
      <c r="W12" s="36" t="str">
        <f t="shared" ref="W12:W40" si="7">IF(V12&gt;0,ROUND(T12/V12,0),"")</f>
        <v/>
      </c>
      <c r="X12" s="36" t="str">
        <f t="shared" ref="X12:X40" si="8">IF(V12&gt;0,ROUND(U12/V12,0),"")</f>
        <v/>
      </c>
      <c r="Y12" s="32"/>
      <c r="Z12" s="67" t="str">
        <f t="shared" ref="Z12:Z40" si="9">IF(Y12="","-",IF(T12&gt;0,Y12/T12,""))</f>
        <v>-</v>
      </c>
      <c r="AA12" s="81"/>
      <c r="AB12" s="81"/>
      <c r="AC12" s="81"/>
      <c r="AD12" s="78" t="str">
        <f t="shared" si="1"/>
        <v/>
      </c>
      <c r="AE12" s="78" t="str">
        <f t="shared" si="2"/>
        <v/>
      </c>
      <c r="AF12" s="81"/>
      <c r="AG12" s="79" t="str">
        <f t="shared" ref="AG12:AG61" si="10">IF(AF12="","",IF(AA12&gt;0,AF12/AA12,""))</f>
        <v/>
      </c>
      <c r="AH12" s="32"/>
    </row>
    <row r="13" spans="1:34">
      <c r="E13" s="34"/>
      <c r="F13" s="32"/>
      <c r="G13" s="32"/>
      <c r="H13" s="32"/>
      <c r="I13" s="39" t="str">
        <f t="shared" si="0"/>
        <v/>
      </c>
      <c r="J13" s="39" t="str">
        <f>IF(H13 &gt; 0, ROUND(G13/H13,0), "")</f>
        <v/>
      </c>
      <c r="K13" s="32"/>
      <c r="L13" s="63" t="str">
        <f t="shared" si="3"/>
        <v>-</v>
      </c>
      <c r="M13" s="81"/>
      <c r="N13" s="81"/>
      <c r="O13" s="81"/>
      <c r="P13" s="92" t="str">
        <f t="shared" si="4"/>
        <v/>
      </c>
      <c r="Q13" s="92" t="str">
        <f t="shared" si="5"/>
        <v/>
      </c>
      <c r="S13" s="93" t="str">
        <f t="shared" si="6"/>
        <v>-</v>
      </c>
      <c r="T13" s="32"/>
      <c r="U13" s="32"/>
      <c r="V13" s="32"/>
      <c r="W13" s="36" t="str">
        <f t="shared" si="7"/>
        <v/>
      </c>
      <c r="X13" s="36" t="str">
        <f t="shared" si="8"/>
        <v/>
      </c>
      <c r="Y13" s="32"/>
      <c r="Z13" s="67" t="str">
        <f t="shared" si="9"/>
        <v>-</v>
      </c>
      <c r="AA13" s="81"/>
      <c r="AB13" s="81"/>
      <c r="AC13" s="81"/>
      <c r="AD13" s="78" t="str">
        <f t="shared" si="1"/>
        <v/>
      </c>
      <c r="AE13" s="78" t="str">
        <f t="shared" si="2"/>
        <v/>
      </c>
      <c r="AF13" s="81"/>
      <c r="AG13" s="79" t="str">
        <f t="shared" si="10"/>
        <v/>
      </c>
      <c r="AH13" s="32"/>
    </row>
    <row r="14" spans="1:34">
      <c r="E14" s="34"/>
      <c r="F14" s="32"/>
      <c r="G14" s="32"/>
      <c r="H14" s="32"/>
      <c r="I14" s="39" t="str">
        <f t="shared" si="0"/>
        <v/>
      </c>
      <c r="J14" s="39" t="str">
        <f>IF(H14 &gt; 0, ROUND(G14/H14,0), "")</f>
        <v/>
      </c>
      <c r="K14" s="32"/>
      <c r="L14" s="63" t="str">
        <f t="shared" si="3"/>
        <v>-</v>
      </c>
      <c r="M14" s="81"/>
      <c r="N14" s="81"/>
      <c r="O14" s="81"/>
      <c r="P14" s="92" t="str">
        <f t="shared" si="4"/>
        <v/>
      </c>
      <c r="Q14" s="92" t="str">
        <f t="shared" si="5"/>
        <v/>
      </c>
      <c r="S14" s="93" t="str">
        <f t="shared" si="6"/>
        <v>-</v>
      </c>
      <c r="T14" s="32"/>
      <c r="U14" s="32"/>
      <c r="V14" s="32"/>
      <c r="W14" s="36" t="str">
        <f t="shared" si="7"/>
        <v/>
      </c>
      <c r="X14" s="36" t="str">
        <f t="shared" si="8"/>
        <v/>
      </c>
      <c r="Y14" s="32"/>
      <c r="Z14" s="67" t="str">
        <f t="shared" si="9"/>
        <v>-</v>
      </c>
      <c r="AA14" s="81"/>
      <c r="AB14" s="81"/>
      <c r="AC14" s="81"/>
      <c r="AD14" s="78" t="str">
        <f t="shared" si="1"/>
        <v/>
      </c>
      <c r="AE14" s="78" t="str">
        <f t="shared" si="2"/>
        <v/>
      </c>
      <c r="AF14" s="81"/>
      <c r="AG14" s="79" t="str">
        <f t="shared" si="10"/>
        <v/>
      </c>
      <c r="AH14" s="32"/>
    </row>
    <row r="15" spans="1:34">
      <c r="E15" s="34"/>
      <c r="F15" s="32"/>
      <c r="G15" s="32"/>
      <c r="H15" s="32"/>
      <c r="I15" s="39" t="str">
        <f t="shared" ref="I15:I40" si="11">IF(H15 &gt; 0, ROUND(F15/H15,0), "")</f>
        <v/>
      </c>
      <c r="J15" s="39" t="str">
        <f t="shared" ref="J15:J40" si="12">IF(H15 &gt; 0, ROUND(G15/H15,0), "")</f>
        <v/>
      </c>
      <c r="K15" s="32"/>
      <c r="L15" s="63" t="str">
        <f t="shared" si="3"/>
        <v>-</v>
      </c>
      <c r="M15" s="81"/>
      <c r="N15" s="81"/>
      <c r="O15" s="81"/>
      <c r="P15" s="92" t="str">
        <f t="shared" si="4"/>
        <v/>
      </c>
      <c r="Q15" s="92" t="str">
        <f t="shared" si="5"/>
        <v/>
      </c>
      <c r="S15" s="93" t="str">
        <f t="shared" si="6"/>
        <v>-</v>
      </c>
      <c r="T15" s="32"/>
      <c r="U15" s="32"/>
      <c r="V15" s="32"/>
      <c r="W15" s="36" t="str">
        <f t="shared" si="7"/>
        <v/>
      </c>
      <c r="X15" s="36" t="str">
        <f t="shared" si="8"/>
        <v/>
      </c>
      <c r="Y15" s="32"/>
      <c r="Z15" s="67" t="str">
        <f t="shared" si="9"/>
        <v>-</v>
      </c>
      <c r="AA15" s="81"/>
      <c r="AB15" s="81"/>
      <c r="AC15" s="81"/>
      <c r="AD15" s="78" t="str">
        <f t="shared" si="1"/>
        <v/>
      </c>
      <c r="AE15" s="78" t="str">
        <f t="shared" si="2"/>
        <v/>
      </c>
      <c r="AF15" s="81"/>
      <c r="AG15" s="79" t="str">
        <f t="shared" si="10"/>
        <v/>
      </c>
      <c r="AH15" s="32"/>
    </row>
    <row r="16" spans="1:34">
      <c r="E16" s="34"/>
      <c r="F16" s="32"/>
      <c r="G16" s="32"/>
      <c r="H16" s="32"/>
      <c r="I16" s="39" t="str">
        <f t="shared" si="11"/>
        <v/>
      </c>
      <c r="J16" s="39" t="str">
        <f t="shared" si="12"/>
        <v/>
      </c>
      <c r="K16" s="32"/>
      <c r="L16" s="63" t="str">
        <f t="shared" si="3"/>
        <v>-</v>
      </c>
      <c r="M16" s="81"/>
      <c r="N16" s="81"/>
      <c r="O16" s="81"/>
      <c r="P16" s="92" t="str">
        <f t="shared" si="4"/>
        <v/>
      </c>
      <c r="Q16" s="92" t="str">
        <f t="shared" si="5"/>
        <v/>
      </c>
      <c r="S16" s="93" t="str">
        <f t="shared" si="6"/>
        <v>-</v>
      </c>
      <c r="T16" s="32"/>
      <c r="U16" s="32"/>
      <c r="V16" s="32"/>
      <c r="W16" s="36" t="str">
        <f t="shared" si="7"/>
        <v/>
      </c>
      <c r="X16" s="36" t="str">
        <f t="shared" si="8"/>
        <v/>
      </c>
      <c r="Y16" s="32"/>
      <c r="Z16" s="67" t="str">
        <f t="shared" si="9"/>
        <v>-</v>
      </c>
      <c r="AA16" s="81"/>
      <c r="AB16" s="81"/>
      <c r="AC16" s="81"/>
      <c r="AD16" s="78" t="str">
        <f t="shared" si="1"/>
        <v/>
      </c>
      <c r="AE16" s="78" t="str">
        <f t="shared" si="2"/>
        <v/>
      </c>
      <c r="AF16" s="81"/>
      <c r="AG16" s="79" t="str">
        <f t="shared" si="10"/>
        <v/>
      </c>
      <c r="AH16" s="32"/>
    </row>
    <row r="17" spans="5:34">
      <c r="E17" s="34"/>
      <c r="F17" s="32"/>
      <c r="G17" s="32"/>
      <c r="H17" s="32"/>
      <c r="I17" s="39" t="str">
        <f t="shared" si="11"/>
        <v/>
      </c>
      <c r="J17" s="39" t="str">
        <f t="shared" si="12"/>
        <v/>
      </c>
      <c r="K17" s="32"/>
      <c r="L17" s="63" t="str">
        <f t="shared" si="3"/>
        <v>-</v>
      </c>
      <c r="M17" s="81"/>
      <c r="N17" s="81"/>
      <c r="O17" s="81"/>
      <c r="P17" s="92" t="str">
        <f t="shared" si="4"/>
        <v/>
      </c>
      <c r="Q17" s="92" t="str">
        <f t="shared" si="5"/>
        <v/>
      </c>
      <c r="S17" s="93" t="str">
        <f t="shared" si="6"/>
        <v>-</v>
      </c>
      <c r="T17" s="32"/>
      <c r="U17" s="32"/>
      <c r="V17" s="32"/>
      <c r="W17" s="36" t="str">
        <f t="shared" si="7"/>
        <v/>
      </c>
      <c r="X17" s="36" t="str">
        <f t="shared" si="8"/>
        <v/>
      </c>
      <c r="Y17" s="32"/>
      <c r="Z17" s="67" t="str">
        <f t="shared" si="9"/>
        <v>-</v>
      </c>
      <c r="AA17" s="81"/>
      <c r="AB17" s="81"/>
      <c r="AC17" s="81"/>
      <c r="AD17" s="78" t="str">
        <f t="shared" si="1"/>
        <v/>
      </c>
      <c r="AE17" s="78" t="str">
        <f t="shared" si="2"/>
        <v/>
      </c>
      <c r="AF17" s="81"/>
      <c r="AG17" s="79" t="str">
        <f t="shared" si="10"/>
        <v/>
      </c>
      <c r="AH17" s="32"/>
    </row>
    <row r="18" spans="5:34">
      <c r="E18" s="34"/>
      <c r="F18" s="32"/>
      <c r="G18" s="32"/>
      <c r="H18" s="32"/>
      <c r="I18" s="39" t="str">
        <f t="shared" si="11"/>
        <v/>
      </c>
      <c r="J18" s="39" t="str">
        <f t="shared" si="12"/>
        <v/>
      </c>
      <c r="K18" s="32"/>
      <c r="L18" s="63" t="str">
        <f t="shared" si="3"/>
        <v>-</v>
      </c>
      <c r="M18" s="81"/>
      <c r="N18" s="81"/>
      <c r="O18" s="81"/>
      <c r="P18" s="92" t="str">
        <f t="shared" si="4"/>
        <v/>
      </c>
      <c r="Q18" s="92" t="str">
        <f t="shared" si="5"/>
        <v/>
      </c>
      <c r="S18" s="93" t="str">
        <f t="shared" si="6"/>
        <v>-</v>
      </c>
      <c r="T18" s="32"/>
      <c r="U18" s="32"/>
      <c r="V18" s="32"/>
      <c r="W18" s="36" t="str">
        <f t="shared" si="7"/>
        <v/>
      </c>
      <c r="X18" s="36" t="str">
        <f t="shared" si="8"/>
        <v/>
      </c>
      <c r="Y18" s="32"/>
      <c r="Z18" s="67" t="str">
        <f t="shared" si="9"/>
        <v>-</v>
      </c>
      <c r="AA18" s="81"/>
      <c r="AB18" s="81"/>
      <c r="AC18" s="81"/>
      <c r="AD18" s="78" t="str">
        <f t="shared" si="1"/>
        <v/>
      </c>
      <c r="AE18" s="78" t="str">
        <f t="shared" si="2"/>
        <v/>
      </c>
      <c r="AF18" s="81"/>
      <c r="AG18" s="79" t="str">
        <f t="shared" si="10"/>
        <v/>
      </c>
      <c r="AH18" s="32"/>
    </row>
    <row r="19" spans="5:34">
      <c r="E19" s="34"/>
      <c r="F19" s="32"/>
      <c r="G19" s="32"/>
      <c r="H19" s="32"/>
      <c r="I19" s="39" t="str">
        <f t="shared" si="11"/>
        <v/>
      </c>
      <c r="J19" s="39" t="str">
        <f t="shared" si="12"/>
        <v/>
      </c>
      <c r="K19" s="32"/>
      <c r="L19" s="63" t="str">
        <f t="shared" si="3"/>
        <v>-</v>
      </c>
      <c r="M19" s="81"/>
      <c r="N19" s="81"/>
      <c r="O19" s="81"/>
      <c r="P19" s="92" t="str">
        <f t="shared" si="4"/>
        <v/>
      </c>
      <c r="Q19" s="92" t="str">
        <f t="shared" si="5"/>
        <v/>
      </c>
      <c r="S19" s="93" t="str">
        <f t="shared" si="6"/>
        <v>-</v>
      </c>
      <c r="T19" s="32"/>
      <c r="U19" s="32"/>
      <c r="V19" s="32"/>
      <c r="W19" s="36" t="str">
        <f t="shared" si="7"/>
        <v/>
      </c>
      <c r="X19" s="36" t="str">
        <f t="shared" si="8"/>
        <v/>
      </c>
      <c r="Y19" s="32"/>
      <c r="Z19" s="67" t="str">
        <f t="shared" si="9"/>
        <v>-</v>
      </c>
      <c r="AA19" s="81"/>
      <c r="AB19" s="81"/>
      <c r="AC19" s="81"/>
      <c r="AD19" s="78"/>
      <c r="AE19" s="78"/>
      <c r="AF19" s="81"/>
      <c r="AG19" s="79" t="str">
        <f t="shared" si="10"/>
        <v/>
      </c>
      <c r="AH19" s="32"/>
    </row>
    <row r="20" spans="5:34">
      <c r="E20" s="34"/>
      <c r="F20" s="32"/>
      <c r="G20" s="32"/>
      <c r="H20" s="32"/>
      <c r="I20" s="39" t="str">
        <f t="shared" si="11"/>
        <v/>
      </c>
      <c r="J20" s="39" t="str">
        <f t="shared" si="12"/>
        <v/>
      </c>
      <c r="K20" s="32"/>
      <c r="L20" s="63" t="str">
        <f t="shared" si="3"/>
        <v>-</v>
      </c>
      <c r="M20" s="81"/>
      <c r="N20" s="81"/>
      <c r="O20" s="81"/>
      <c r="P20" s="92" t="str">
        <f t="shared" si="4"/>
        <v/>
      </c>
      <c r="Q20" s="92" t="str">
        <f t="shared" si="5"/>
        <v/>
      </c>
      <c r="S20" s="93" t="str">
        <f t="shared" si="6"/>
        <v>-</v>
      </c>
      <c r="T20" s="32"/>
      <c r="U20" s="32"/>
      <c r="V20" s="32"/>
      <c r="W20" s="36" t="str">
        <f t="shared" si="7"/>
        <v/>
      </c>
      <c r="X20" s="36" t="str">
        <f t="shared" si="8"/>
        <v/>
      </c>
      <c r="Y20" s="32"/>
      <c r="Z20" s="67" t="str">
        <f t="shared" si="9"/>
        <v>-</v>
      </c>
      <c r="AA20" s="81"/>
      <c r="AB20" s="81"/>
      <c r="AC20" s="81"/>
      <c r="AD20" s="78"/>
      <c r="AE20" s="78"/>
      <c r="AF20" s="81"/>
      <c r="AG20" s="79" t="str">
        <f t="shared" si="10"/>
        <v/>
      </c>
      <c r="AH20" s="32"/>
    </row>
    <row r="21" spans="5:34">
      <c r="E21" s="34"/>
      <c r="F21" s="32"/>
      <c r="G21" s="32"/>
      <c r="H21" s="32"/>
      <c r="I21" s="39" t="str">
        <f t="shared" si="11"/>
        <v/>
      </c>
      <c r="J21" s="39" t="str">
        <f t="shared" si="12"/>
        <v/>
      </c>
      <c r="K21" s="32"/>
      <c r="L21" s="63" t="str">
        <f t="shared" si="3"/>
        <v>-</v>
      </c>
      <c r="M21" s="81"/>
      <c r="N21" s="81"/>
      <c r="O21" s="81"/>
      <c r="P21" s="92" t="str">
        <f t="shared" si="4"/>
        <v/>
      </c>
      <c r="Q21" s="92" t="str">
        <f t="shared" si="5"/>
        <v/>
      </c>
      <c r="S21" s="93" t="str">
        <f t="shared" si="6"/>
        <v>-</v>
      </c>
      <c r="T21" s="32"/>
      <c r="U21" s="32"/>
      <c r="V21" s="32"/>
      <c r="W21" s="36" t="str">
        <f t="shared" si="7"/>
        <v/>
      </c>
      <c r="X21" s="36" t="str">
        <f t="shared" si="8"/>
        <v/>
      </c>
      <c r="Y21" s="32"/>
      <c r="Z21" s="67" t="str">
        <f t="shared" si="9"/>
        <v>-</v>
      </c>
      <c r="AA21" s="81"/>
      <c r="AB21" s="81"/>
      <c r="AC21" s="81"/>
      <c r="AD21" s="78"/>
      <c r="AE21" s="78"/>
      <c r="AF21" s="81"/>
      <c r="AG21" s="79" t="str">
        <f t="shared" si="10"/>
        <v/>
      </c>
      <c r="AH21" s="32"/>
    </row>
    <row r="22" spans="5:34">
      <c r="E22" s="34"/>
      <c r="F22" s="32"/>
      <c r="G22" s="32"/>
      <c r="H22" s="32"/>
      <c r="I22" s="39" t="str">
        <f t="shared" si="11"/>
        <v/>
      </c>
      <c r="J22" s="39" t="str">
        <f t="shared" si="12"/>
        <v/>
      </c>
      <c r="K22" s="32"/>
      <c r="L22" s="63" t="str">
        <f t="shared" si="3"/>
        <v>-</v>
      </c>
      <c r="M22" s="81"/>
      <c r="N22" s="81"/>
      <c r="O22" s="81"/>
      <c r="P22" s="92" t="str">
        <f t="shared" si="4"/>
        <v/>
      </c>
      <c r="Q22" s="92" t="str">
        <f t="shared" si="5"/>
        <v/>
      </c>
      <c r="S22" s="93" t="str">
        <f t="shared" si="6"/>
        <v>-</v>
      </c>
      <c r="T22" s="32"/>
      <c r="U22" s="32"/>
      <c r="V22" s="32"/>
      <c r="W22" s="36" t="str">
        <f t="shared" si="7"/>
        <v/>
      </c>
      <c r="X22" s="36" t="str">
        <f t="shared" si="8"/>
        <v/>
      </c>
      <c r="Y22" s="32"/>
      <c r="Z22" s="67" t="str">
        <f t="shared" si="9"/>
        <v>-</v>
      </c>
      <c r="AA22" s="81"/>
      <c r="AB22" s="81"/>
      <c r="AC22" s="81"/>
      <c r="AD22" s="78"/>
      <c r="AE22" s="78"/>
      <c r="AF22" s="81"/>
      <c r="AG22" s="79" t="str">
        <f t="shared" si="10"/>
        <v/>
      </c>
      <c r="AH22" s="32"/>
    </row>
    <row r="23" spans="5:34">
      <c r="E23" s="34"/>
      <c r="F23" s="32"/>
      <c r="G23" s="32"/>
      <c r="H23" s="32"/>
      <c r="I23" s="39" t="str">
        <f t="shared" si="11"/>
        <v/>
      </c>
      <c r="J23" s="39" t="str">
        <f t="shared" si="12"/>
        <v/>
      </c>
      <c r="K23" s="32"/>
      <c r="L23" s="63" t="str">
        <f t="shared" si="3"/>
        <v>-</v>
      </c>
      <c r="M23" s="81"/>
      <c r="N23" s="81"/>
      <c r="O23" s="81"/>
      <c r="P23" s="92" t="str">
        <f t="shared" si="4"/>
        <v/>
      </c>
      <c r="Q23" s="92" t="str">
        <f t="shared" si="5"/>
        <v/>
      </c>
      <c r="S23" s="93" t="str">
        <f t="shared" si="6"/>
        <v>-</v>
      </c>
      <c r="T23" s="32"/>
      <c r="U23" s="32"/>
      <c r="V23" s="32"/>
      <c r="W23" s="36" t="str">
        <f t="shared" si="7"/>
        <v/>
      </c>
      <c r="X23" s="36" t="str">
        <f t="shared" si="8"/>
        <v/>
      </c>
      <c r="Y23" s="32"/>
      <c r="Z23" s="67" t="str">
        <f t="shared" si="9"/>
        <v>-</v>
      </c>
      <c r="AA23" s="81"/>
      <c r="AB23" s="81"/>
      <c r="AC23" s="81"/>
      <c r="AD23" s="78"/>
      <c r="AE23" s="78"/>
      <c r="AF23" s="81"/>
      <c r="AG23" s="79" t="str">
        <f t="shared" si="10"/>
        <v/>
      </c>
      <c r="AH23" s="32"/>
    </row>
    <row r="24" spans="5:34">
      <c r="E24" s="34"/>
      <c r="F24" s="32"/>
      <c r="G24" s="32"/>
      <c r="H24" s="32"/>
      <c r="I24" s="39" t="str">
        <f t="shared" si="11"/>
        <v/>
      </c>
      <c r="J24" s="39" t="str">
        <f t="shared" si="12"/>
        <v/>
      </c>
      <c r="K24" s="32"/>
      <c r="L24" s="63" t="str">
        <f t="shared" si="3"/>
        <v>-</v>
      </c>
      <c r="M24" s="81"/>
      <c r="N24" s="81"/>
      <c r="O24" s="81"/>
      <c r="P24" s="92" t="str">
        <f t="shared" si="4"/>
        <v/>
      </c>
      <c r="Q24" s="92" t="str">
        <f t="shared" si="5"/>
        <v/>
      </c>
      <c r="S24" s="93" t="str">
        <f t="shared" si="6"/>
        <v>-</v>
      </c>
      <c r="T24" s="32"/>
      <c r="U24" s="32"/>
      <c r="V24" s="32"/>
      <c r="W24" s="36" t="str">
        <f t="shared" si="7"/>
        <v/>
      </c>
      <c r="X24" s="36" t="str">
        <f t="shared" si="8"/>
        <v/>
      </c>
      <c r="Y24" s="32"/>
      <c r="Z24" s="67" t="str">
        <f t="shared" si="9"/>
        <v>-</v>
      </c>
      <c r="AA24" s="81"/>
      <c r="AB24" s="81"/>
      <c r="AC24" s="81"/>
      <c r="AD24" s="78"/>
      <c r="AE24" s="78"/>
      <c r="AF24" s="81"/>
      <c r="AG24" s="79" t="str">
        <f t="shared" si="10"/>
        <v/>
      </c>
      <c r="AH24" s="32"/>
    </row>
    <row r="25" spans="5:34">
      <c r="E25" s="34"/>
      <c r="F25" s="32"/>
      <c r="G25" s="32"/>
      <c r="H25" s="32"/>
      <c r="I25" s="39" t="str">
        <f t="shared" si="11"/>
        <v/>
      </c>
      <c r="J25" s="39" t="str">
        <f t="shared" si="12"/>
        <v/>
      </c>
      <c r="K25" s="32"/>
      <c r="L25" s="63" t="str">
        <f t="shared" si="3"/>
        <v>-</v>
      </c>
      <c r="M25" s="81"/>
      <c r="N25" s="81"/>
      <c r="O25" s="81"/>
      <c r="P25" s="92" t="str">
        <f t="shared" si="4"/>
        <v/>
      </c>
      <c r="Q25" s="92" t="str">
        <f t="shared" si="5"/>
        <v/>
      </c>
      <c r="S25" s="93" t="str">
        <f t="shared" si="6"/>
        <v>-</v>
      </c>
      <c r="T25" s="32"/>
      <c r="U25" s="32"/>
      <c r="V25" s="32"/>
      <c r="W25" s="36" t="str">
        <f t="shared" si="7"/>
        <v/>
      </c>
      <c r="X25" s="36" t="str">
        <f t="shared" si="8"/>
        <v/>
      </c>
      <c r="Y25" s="32"/>
      <c r="Z25" s="67" t="str">
        <f t="shared" si="9"/>
        <v>-</v>
      </c>
      <c r="AA25" s="81"/>
      <c r="AB25" s="81"/>
      <c r="AC25" s="81"/>
      <c r="AD25" s="78"/>
      <c r="AE25" s="78"/>
      <c r="AF25" s="81"/>
      <c r="AG25" s="79" t="str">
        <f t="shared" si="10"/>
        <v/>
      </c>
      <c r="AH25" s="32"/>
    </row>
    <row r="26" spans="5:34">
      <c r="E26" s="34"/>
      <c r="F26" s="32"/>
      <c r="G26" s="32"/>
      <c r="H26" s="32"/>
      <c r="I26" s="39" t="str">
        <f t="shared" si="11"/>
        <v/>
      </c>
      <c r="J26" s="39" t="str">
        <f t="shared" si="12"/>
        <v/>
      </c>
      <c r="K26" s="32"/>
      <c r="L26" s="63" t="str">
        <f t="shared" si="3"/>
        <v>-</v>
      </c>
      <c r="M26" s="81"/>
      <c r="N26" s="81"/>
      <c r="O26" s="81"/>
      <c r="P26" s="92" t="str">
        <f t="shared" si="4"/>
        <v/>
      </c>
      <c r="Q26" s="92" t="str">
        <f t="shared" si="5"/>
        <v/>
      </c>
      <c r="S26" s="93" t="str">
        <f t="shared" si="6"/>
        <v>-</v>
      </c>
      <c r="T26" s="32"/>
      <c r="U26" s="32"/>
      <c r="V26" s="32"/>
      <c r="W26" s="36" t="str">
        <f t="shared" si="7"/>
        <v/>
      </c>
      <c r="X26" s="36" t="str">
        <f t="shared" si="8"/>
        <v/>
      </c>
      <c r="Y26" s="32"/>
      <c r="Z26" s="67" t="str">
        <f t="shared" si="9"/>
        <v>-</v>
      </c>
      <c r="AA26" s="81"/>
      <c r="AB26" s="81"/>
      <c r="AC26" s="81"/>
      <c r="AD26" s="78"/>
      <c r="AE26" s="78"/>
      <c r="AF26" s="81"/>
      <c r="AG26" s="79" t="str">
        <f t="shared" si="10"/>
        <v/>
      </c>
      <c r="AH26" s="32"/>
    </row>
    <row r="27" spans="5:34">
      <c r="E27" s="34"/>
      <c r="F27" s="32"/>
      <c r="G27" s="32"/>
      <c r="H27" s="32"/>
      <c r="I27" s="39" t="str">
        <f t="shared" si="11"/>
        <v/>
      </c>
      <c r="J27" s="39" t="str">
        <f t="shared" si="12"/>
        <v/>
      </c>
      <c r="K27" s="32"/>
      <c r="L27" s="63" t="str">
        <f t="shared" si="3"/>
        <v>-</v>
      </c>
      <c r="M27" s="81"/>
      <c r="N27" s="81"/>
      <c r="O27" s="81"/>
      <c r="P27" s="92" t="str">
        <f t="shared" si="4"/>
        <v/>
      </c>
      <c r="Q27" s="92" t="str">
        <f t="shared" si="5"/>
        <v/>
      </c>
      <c r="S27" s="93" t="str">
        <f t="shared" si="6"/>
        <v>-</v>
      </c>
      <c r="T27" s="32"/>
      <c r="U27" s="32"/>
      <c r="V27" s="32"/>
      <c r="W27" s="36" t="str">
        <f t="shared" si="7"/>
        <v/>
      </c>
      <c r="X27" s="36" t="str">
        <f t="shared" si="8"/>
        <v/>
      </c>
      <c r="Y27" s="32"/>
      <c r="Z27" s="67" t="str">
        <f t="shared" si="9"/>
        <v>-</v>
      </c>
      <c r="AA27" s="81"/>
      <c r="AB27" s="81"/>
      <c r="AC27" s="81"/>
      <c r="AD27" s="78"/>
      <c r="AE27" s="78"/>
      <c r="AF27" s="81"/>
      <c r="AG27" s="79" t="str">
        <f t="shared" si="10"/>
        <v/>
      </c>
      <c r="AH27" s="32"/>
    </row>
    <row r="28" spans="5:34">
      <c r="E28" s="34"/>
      <c r="F28" s="32"/>
      <c r="G28" s="32"/>
      <c r="H28" s="32"/>
      <c r="I28" s="39" t="str">
        <f t="shared" si="11"/>
        <v/>
      </c>
      <c r="J28" s="39" t="str">
        <f t="shared" si="12"/>
        <v/>
      </c>
      <c r="K28" s="32"/>
      <c r="L28" s="63" t="str">
        <f t="shared" si="3"/>
        <v>-</v>
      </c>
      <c r="M28" s="81"/>
      <c r="N28" s="81"/>
      <c r="O28" s="81"/>
      <c r="P28" s="92" t="str">
        <f t="shared" si="4"/>
        <v/>
      </c>
      <c r="Q28" s="92" t="str">
        <f t="shared" si="5"/>
        <v/>
      </c>
      <c r="S28" s="93" t="str">
        <f t="shared" si="6"/>
        <v>-</v>
      </c>
      <c r="T28" s="32"/>
      <c r="U28" s="32"/>
      <c r="V28" s="32"/>
      <c r="W28" s="36" t="str">
        <f t="shared" si="7"/>
        <v/>
      </c>
      <c r="X28" s="36" t="str">
        <f t="shared" si="8"/>
        <v/>
      </c>
      <c r="Y28" s="32"/>
      <c r="Z28" s="67" t="str">
        <f t="shared" si="9"/>
        <v>-</v>
      </c>
      <c r="AA28" s="81"/>
      <c r="AB28" s="81"/>
      <c r="AC28" s="81"/>
      <c r="AD28" s="78"/>
      <c r="AE28" s="78"/>
      <c r="AF28" s="81"/>
      <c r="AG28" s="79" t="str">
        <f t="shared" si="10"/>
        <v/>
      </c>
      <c r="AH28" s="32"/>
    </row>
    <row r="29" spans="5:34">
      <c r="E29" s="34"/>
      <c r="F29" s="32"/>
      <c r="G29" s="32"/>
      <c r="H29" s="32"/>
      <c r="I29" s="39" t="str">
        <f t="shared" si="11"/>
        <v/>
      </c>
      <c r="J29" s="39" t="str">
        <f t="shared" si="12"/>
        <v/>
      </c>
      <c r="K29" s="32"/>
      <c r="L29" s="63" t="str">
        <f t="shared" si="3"/>
        <v>-</v>
      </c>
      <c r="M29" s="81"/>
      <c r="N29" s="81"/>
      <c r="O29" s="81"/>
      <c r="P29" s="92" t="str">
        <f t="shared" si="4"/>
        <v/>
      </c>
      <c r="Q29" s="92" t="str">
        <f t="shared" si="5"/>
        <v/>
      </c>
      <c r="S29" s="93" t="str">
        <f t="shared" si="6"/>
        <v>-</v>
      </c>
      <c r="T29" s="32"/>
      <c r="U29" s="32"/>
      <c r="V29" s="32"/>
      <c r="W29" s="36" t="str">
        <f t="shared" si="7"/>
        <v/>
      </c>
      <c r="X29" s="36" t="str">
        <f t="shared" si="8"/>
        <v/>
      </c>
      <c r="Y29" s="32"/>
      <c r="Z29" s="67" t="str">
        <f t="shared" si="9"/>
        <v>-</v>
      </c>
      <c r="AA29" s="81"/>
      <c r="AB29" s="81"/>
      <c r="AC29" s="81"/>
      <c r="AD29" s="78"/>
      <c r="AE29" s="78"/>
      <c r="AF29" s="81"/>
      <c r="AG29" s="79" t="str">
        <f t="shared" si="10"/>
        <v/>
      </c>
      <c r="AH29" s="32"/>
    </row>
    <row r="30" spans="5:34">
      <c r="E30" s="34"/>
      <c r="F30" s="32"/>
      <c r="G30" s="32"/>
      <c r="H30" s="32"/>
      <c r="I30" s="39" t="str">
        <f t="shared" si="11"/>
        <v/>
      </c>
      <c r="J30" s="39" t="str">
        <f t="shared" si="12"/>
        <v/>
      </c>
      <c r="K30" s="32"/>
      <c r="L30" s="63" t="str">
        <f t="shared" si="3"/>
        <v>-</v>
      </c>
      <c r="M30" s="81"/>
      <c r="N30" s="81"/>
      <c r="O30" s="81"/>
      <c r="P30" s="92" t="str">
        <f t="shared" si="4"/>
        <v/>
      </c>
      <c r="Q30" s="92" t="str">
        <f t="shared" si="5"/>
        <v/>
      </c>
      <c r="S30" s="93" t="str">
        <f t="shared" si="6"/>
        <v>-</v>
      </c>
      <c r="T30" s="32"/>
      <c r="U30" s="32"/>
      <c r="V30" s="32"/>
      <c r="W30" s="36" t="str">
        <f t="shared" si="7"/>
        <v/>
      </c>
      <c r="X30" s="36" t="str">
        <f t="shared" si="8"/>
        <v/>
      </c>
      <c r="Y30" s="32"/>
      <c r="Z30" s="67" t="str">
        <f t="shared" si="9"/>
        <v>-</v>
      </c>
      <c r="AA30" s="81"/>
      <c r="AB30" s="81"/>
      <c r="AC30" s="81"/>
      <c r="AD30" s="78"/>
      <c r="AE30" s="78"/>
      <c r="AF30" s="81"/>
      <c r="AG30" s="79" t="str">
        <f t="shared" si="10"/>
        <v/>
      </c>
      <c r="AH30" s="32"/>
    </row>
    <row r="31" spans="5:34">
      <c r="E31" s="34"/>
      <c r="F31" s="32"/>
      <c r="G31" s="32"/>
      <c r="H31" s="32"/>
      <c r="I31" s="39" t="str">
        <f t="shared" si="11"/>
        <v/>
      </c>
      <c r="J31" s="39" t="str">
        <f t="shared" si="12"/>
        <v/>
      </c>
      <c r="K31" s="32"/>
      <c r="L31" s="63" t="str">
        <f t="shared" si="3"/>
        <v>-</v>
      </c>
      <c r="M31" s="81"/>
      <c r="N31" s="81"/>
      <c r="O31" s="81"/>
      <c r="P31" s="92" t="str">
        <f t="shared" si="4"/>
        <v/>
      </c>
      <c r="Q31" s="92" t="str">
        <f t="shared" si="5"/>
        <v/>
      </c>
      <c r="S31" s="93" t="str">
        <f t="shared" si="6"/>
        <v>-</v>
      </c>
      <c r="T31" s="32"/>
      <c r="U31" s="32"/>
      <c r="V31" s="32"/>
      <c r="W31" s="36" t="str">
        <f t="shared" si="7"/>
        <v/>
      </c>
      <c r="X31" s="36" t="str">
        <f t="shared" si="8"/>
        <v/>
      </c>
      <c r="Y31" s="32"/>
      <c r="Z31" s="67" t="str">
        <f t="shared" si="9"/>
        <v>-</v>
      </c>
      <c r="AA31" s="81"/>
      <c r="AB31" s="81"/>
      <c r="AC31" s="81"/>
      <c r="AD31" s="78"/>
      <c r="AE31" s="78"/>
      <c r="AF31" s="81"/>
      <c r="AG31" s="79" t="str">
        <f t="shared" si="10"/>
        <v/>
      </c>
      <c r="AH31" s="32"/>
    </row>
    <row r="32" spans="5:34">
      <c r="E32" s="34"/>
      <c r="F32" s="32"/>
      <c r="G32" s="32"/>
      <c r="H32" s="32"/>
      <c r="I32" s="39" t="str">
        <f t="shared" si="11"/>
        <v/>
      </c>
      <c r="J32" s="39" t="str">
        <f t="shared" si="12"/>
        <v/>
      </c>
      <c r="K32" s="32"/>
      <c r="L32" s="63" t="str">
        <f t="shared" si="3"/>
        <v>-</v>
      </c>
      <c r="M32" s="81"/>
      <c r="N32" s="81"/>
      <c r="O32" s="81"/>
      <c r="P32" s="92" t="str">
        <f t="shared" si="4"/>
        <v/>
      </c>
      <c r="Q32" s="92" t="str">
        <f t="shared" si="5"/>
        <v/>
      </c>
      <c r="S32" s="93" t="str">
        <f t="shared" si="6"/>
        <v>-</v>
      </c>
      <c r="T32" s="32"/>
      <c r="U32" s="32"/>
      <c r="V32" s="32"/>
      <c r="W32" s="36" t="str">
        <f t="shared" si="7"/>
        <v/>
      </c>
      <c r="X32" s="36" t="str">
        <f t="shared" si="8"/>
        <v/>
      </c>
      <c r="Y32" s="32"/>
      <c r="Z32" s="67" t="str">
        <f t="shared" si="9"/>
        <v>-</v>
      </c>
      <c r="AA32" s="81"/>
      <c r="AB32" s="81"/>
      <c r="AC32" s="81"/>
      <c r="AD32" s="78"/>
      <c r="AE32" s="78"/>
      <c r="AF32" s="81"/>
      <c r="AG32" s="79" t="str">
        <f t="shared" si="10"/>
        <v/>
      </c>
      <c r="AH32" s="32"/>
    </row>
    <row r="33" spans="5:34">
      <c r="E33" s="34"/>
      <c r="F33" s="32"/>
      <c r="G33" s="32"/>
      <c r="H33" s="32"/>
      <c r="I33" s="39" t="str">
        <f t="shared" si="11"/>
        <v/>
      </c>
      <c r="J33" s="39" t="str">
        <f t="shared" si="12"/>
        <v/>
      </c>
      <c r="K33" s="32"/>
      <c r="L33" s="63" t="str">
        <f t="shared" si="3"/>
        <v>-</v>
      </c>
      <c r="M33" s="81"/>
      <c r="N33" s="81"/>
      <c r="O33" s="81"/>
      <c r="P33" s="92" t="str">
        <f t="shared" si="4"/>
        <v/>
      </c>
      <c r="Q33" s="92" t="str">
        <f t="shared" si="5"/>
        <v/>
      </c>
      <c r="S33" s="93" t="str">
        <f t="shared" si="6"/>
        <v>-</v>
      </c>
      <c r="T33" s="32"/>
      <c r="U33" s="32"/>
      <c r="V33" s="32"/>
      <c r="W33" s="36" t="str">
        <f t="shared" si="7"/>
        <v/>
      </c>
      <c r="X33" s="36" t="str">
        <f t="shared" si="8"/>
        <v/>
      </c>
      <c r="Y33" s="32"/>
      <c r="Z33" s="67" t="str">
        <f t="shared" si="9"/>
        <v>-</v>
      </c>
      <c r="AA33" s="81"/>
      <c r="AB33" s="81"/>
      <c r="AC33" s="81"/>
      <c r="AD33" s="78"/>
      <c r="AE33" s="78"/>
      <c r="AF33" s="81"/>
      <c r="AG33" s="79" t="str">
        <f t="shared" si="10"/>
        <v/>
      </c>
      <c r="AH33" s="32"/>
    </row>
    <row r="34" spans="5:34">
      <c r="E34" s="34"/>
      <c r="F34" s="32"/>
      <c r="G34" s="32"/>
      <c r="H34" s="32"/>
      <c r="I34" s="39" t="str">
        <f t="shared" si="11"/>
        <v/>
      </c>
      <c r="J34" s="39" t="str">
        <f t="shared" si="12"/>
        <v/>
      </c>
      <c r="K34" s="32"/>
      <c r="L34" s="63" t="str">
        <f t="shared" si="3"/>
        <v>-</v>
      </c>
      <c r="M34" s="81"/>
      <c r="N34" s="81"/>
      <c r="O34" s="81"/>
      <c r="P34" s="92" t="str">
        <f t="shared" si="4"/>
        <v/>
      </c>
      <c r="Q34" s="92" t="str">
        <f t="shared" si="5"/>
        <v/>
      </c>
      <c r="S34" s="93" t="str">
        <f t="shared" si="6"/>
        <v>-</v>
      </c>
      <c r="T34" s="32"/>
      <c r="U34" s="32"/>
      <c r="V34" s="32"/>
      <c r="W34" s="36" t="str">
        <f t="shared" si="7"/>
        <v/>
      </c>
      <c r="X34" s="36" t="str">
        <f t="shared" si="8"/>
        <v/>
      </c>
      <c r="Y34" s="32"/>
      <c r="Z34" s="67" t="str">
        <f t="shared" si="9"/>
        <v>-</v>
      </c>
      <c r="AA34" s="81"/>
      <c r="AB34" s="81"/>
      <c r="AC34" s="81"/>
      <c r="AD34" s="78"/>
      <c r="AE34" s="78"/>
      <c r="AF34" s="81"/>
      <c r="AG34" s="79" t="str">
        <f t="shared" si="10"/>
        <v/>
      </c>
      <c r="AH34" s="32"/>
    </row>
    <row r="35" spans="5:34">
      <c r="E35" s="34"/>
      <c r="F35" s="32"/>
      <c r="G35" s="32"/>
      <c r="H35" s="32"/>
      <c r="I35" s="39" t="str">
        <f t="shared" si="11"/>
        <v/>
      </c>
      <c r="J35" s="39" t="str">
        <f t="shared" si="12"/>
        <v/>
      </c>
      <c r="K35" s="32"/>
      <c r="L35" s="63" t="str">
        <f t="shared" si="3"/>
        <v>-</v>
      </c>
      <c r="M35" s="81"/>
      <c r="N35" s="81"/>
      <c r="O35" s="81"/>
      <c r="P35" s="92" t="str">
        <f t="shared" si="4"/>
        <v/>
      </c>
      <c r="Q35" s="92" t="str">
        <f t="shared" si="5"/>
        <v/>
      </c>
      <c r="S35" s="93" t="str">
        <f t="shared" si="6"/>
        <v>-</v>
      </c>
      <c r="T35" s="32"/>
      <c r="U35" s="32"/>
      <c r="V35" s="32"/>
      <c r="W35" s="36" t="str">
        <f t="shared" si="7"/>
        <v/>
      </c>
      <c r="X35" s="36" t="str">
        <f t="shared" si="8"/>
        <v/>
      </c>
      <c r="Y35" s="32"/>
      <c r="Z35" s="67" t="str">
        <f t="shared" si="9"/>
        <v>-</v>
      </c>
      <c r="AA35" s="80"/>
      <c r="AB35" s="80"/>
      <c r="AC35" s="80"/>
      <c r="AD35" s="78"/>
      <c r="AE35" s="78"/>
      <c r="AF35" s="80"/>
      <c r="AG35" s="79" t="str">
        <f t="shared" si="10"/>
        <v/>
      </c>
      <c r="AH35" s="32"/>
    </row>
    <row r="36" spans="5:34">
      <c r="E36" s="34"/>
      <c r="F36" s="32"/>
      <c r="G36" s="32"/>
      <c r="H36" s="32"/>
      <c r="I36" s="39" t="str">
        <f t="shared" si="11"/>
        <v/>
      </c>
      <c r="J36" s="39" t="str">
        <f t="shared" si="12"/>
        <v/>
      </c>
      <c r="K36" s="32"/>
      <c r="L36" s="63" t="str">
        <f t="shared" si="3"/>
        <v>-</v>
      </c>
      <c r="M36" s="81"/>
      <c r="N36" s="81"/>
      <c r="O36" s="81"/>
      <c r="P36" s="92" t="str">
        <f t="shared" si="4"/>
        <v/>
      </c>
      <c r="Q36" s="92" t="str">
        <f t="shared" si="5"/>
        <v/>
      </c>
      <c r="S36" s="93" t="str">
        <f t="shared" si="6"/>
        <v>-</v>
      </c>
      <c r="T36" s="32"/>
      <c r="U36" s="32"/>
      <c r="V36" s="32"/>
      <c r="W36" s="36" t="str">
        <f t="shared" si="7"/>
        <v/>
      </c>
      <c r="X36" s="36" t="str">
        <f t="shared" si="8"/>
        <v/>
      </c>
      <c r="Y36" s="32"/>
      <c r="Z36" s="67" t="str">
        <f t="shared" si="9"/>
        <v>-</v>
      </c>
      <c r="AA36" s="80"/>
      <c r="AB36" s="80"/>
      <c r="AC36" s="80"/>
      <c r="AD36" s="78"/>
      <c r="AE36" s="78"/>
      <c r="AF36" s="80"/>
      <c r="AG36" s="79" t="str">
        <f t="shared" si="10"/>
        <v/>
      </c>
      <c r="AH36" s="32"/>
    </row>
    <row r="37" spans="5:34">
      <c r="E37" s="34"/>
      <c r="F37" s="32"/>
      <c r="G37" s="32"/>
      <c r="H37" s="32"/>
      <c r="I37" s="39" t="str">
        <f t="shared" si="11"/>
        <v/>
      </c>
      <c r="J37" s="39" t="str">
        <f t="shared" si="12"/>
        <v/>
      </c>
      <c r="K37" s="32"/>
      <c r="L37" s="63" t="str">
        <f t="shared" si="3"/>
        <v>-</v>
      </c>
      <c r="M37" s="81"/>
      <c r="N37" s="81"/>
      <c r="O37" s="81"/>
      <c r="P37" s="92" t="str">
        <f t="shared" si="4"/>
        <v/>
      </c>
      <c r="Q37" s="92" t="str">
        <f t="shared" si="5"/>
        <v/>
      </c>
      <c r="S37" s="93" t="str">
        <f t="shared" si="6"/>
        <v>-</v>
      </c>
      <c r="T37" s="32"/>
      <c r="U37" s="32"/>
      <c r="V37" s="32"/>
      <c r="W37" s="36" t="str">
        <f t="shared" si="7"/>
        <v/>
      </c>
      <c r="X37" s="36" t="str">
        <f t="shared" si="8"/>
        <v/>
      </c>
      <c r="Y37" s="32"/>
      <c r="Z37" s="67" t="str">
        <f t="shared" si="9"/>
        <v>-</v>
      </c>
      <c r="AA37" s="81"/>
      <c r="AB37" s="81"/>
      <c r="AC37" s="81"/>
      <c r="AD37" s="78"/>
      <c r="AE37" s="78"/>
      <c r="AF37" s="81"/>
      <c r="AG37" s="79" t="str">
        <f t="shared" si="10"/>
        <v/>
      </c>
      <c r="AH37" s="32"/>
    </row>
    <row r="38" spans="5:34">
      <c r="E38" s="34"/>
      <c r="F38" s="32"/>
      <c r="G38" s="32"/>
      <c r="H38" s="32"/>
      <c r="I38" s="39" t="str">
        <f t="shared" si="11"/>
        <v/>
      </c>
      <c r="J38" s="39" t="str">
        <f t="shared" si="12"/>
        <v/>
      </c>
      <c r="K38" s="32"/>
      <c r="L38" s="63" t="str">
        <f t="shared" si="3"/>
        <v>-</v>
      </c>
      <c r="M38" s="81"/>
      <c r="N38" s="81"/>
      <c r="O38" s="81"/>
      <c r="P38" s="92" t="str">
        <f t="shared" si="4"/>
        <v/>
      </c>
      <c r="Q38" s="92" t="str">
        <f t="shared" si="5"/>
        <v/>
      </c>
      <c r="S38" s="93" t="str">
        <f t="shared" si="6"/>
        <v>-</v>
      </c>
      <c r="T38" s="32"/>
      <c r="U38" s="32"/>
      <c r="V38" s="32"/>
      <c r="W38" s="36" t="str">
        <f t="shared" si="7"/>
        <v/>
      </c>
      <c r="X38" s="36" t="str">
        <f t="shared" si="8"/>
        <v/>
      </c>
      <c r="Y38" s="32"/>
      <c r="Z38" s="67" t="str">
        <f t="shared" si="9"/>
        <v>-</v>
      </c>
      <c r="AA38" s="81"/>
      <c r="AB38" s="81"/>
      <c r="AC38" s="81"/>
      <c r="AD38" s="78"/>
      <c r="AE38" s="78"/>
      <c r="AF38" s="81"/>
      <c r="AG38" s="79" t="str">
        <f t="shared" si="10"/>
        <v/>
      </c>
      <c r="AH38" s="32"/>
    </row>
    <row r="39" spans="5:34">
      <c r="E39" s="34"/>
      <c r="F39" s="32"/>
      <c r="G39" s="32"/>
      <c r="H39" s="32"/>
      <c r="I39" s="39" t="str">
        <f t="shared" si="11"/>
        <v/>
      </c>
      <c r="J39" s="39" t="str">
        <f t="shared" si="12"/>
        <v/>
      </c>
      <c r="K39" s="32"/>
      <c r="L39" s="63" t="str">
        <f t="shared" si="3"/>
        <v>-</v>
      </c>
      <c r="M39" s="81"/>
      <c r="N39" s="81"/>
      <c r="O39" s="81"/>
      <c r="P39" s="92" t="str">
        <f t="shared" si="4"/>
        <v/>
      </c>
      <c r="Q39" s="92" t="str">
        <f t="shared" si="5"/>
        <v/>
      </c>
      <c r="S39" s="93" t="str">
        <f t="shared" si="6"/>
        <v>-</v>
      </c>
      <c r="T39" s="32"/>
      <c r="U39" s="32"/>
      <c r="V39" s="32"/>
      <c r="W39" s="36" t="str">
        <f t="shared" si="7"/>
        <v/>
      </c>
      <c r="X39" s="36" t="str">
        <f t="shared" si="8"/>
        <v/>
      </c>
      <c r="Y39" s="32"/>
      <c r="Z39" s="67" t="str">
        <f t="shared" si="9"/>
        <v>-</v>
      </c>
      <c r="AA39" s="81"/>
      <c r="AB39" s="81"/>
      <c r="AC39" s="81"/>
      <c r="AD39" s="78"/>
      <c r="AE39" s="78"/>
      <c r="AF39" s="81"/>
      <c r="AG39" s="79" t="str">
        <f t="shared" si="10"/>
        <v/>
      </c>
      <c r="AH39" s="32"/>
    </row>
    <row r="40" spans="5:34">
      <c r="E40" s="34"/>
      <c r="F40" s="32"/>
      <c r="G40" s="32"/>
      <c r="H40" s="32"/>
      <c r="I40" s="39" t="str">
        <f t="shared" si="11"/>
        <v/>
      </c>
      <c r="J40" s="39" t="str">
        <f t="shared" si="12"/>
        <v/>
      </c>
      <c r="K40" s="32"/>
      <c r="L40" s="63" t="str">
        <f t="shared" si="3"/>
        <v>-</v>
      </c>
      <c r="M40" s="81"/>
      <c r="N40" s="81"/>
      <c r="O40" s="81"/>
      <c r="P40" s="92" t="str">
        <f t="shared" si="4"/>
        <v/>
      </c>
      <c r="Q40" s="92" t="str">
        <f t="shared" si="5"/>
        <v/>
      </c>
      <c r="S40" s="93" t="str">
        <f t="shared" si="6"/>
        <v>-</v>
      </c>
      <c r="T40" s="32"/>
      <c r="U40" s="32"/>
      <c r="V40" s="32"/>
      <c r="W40" s="36" t="str">
        <f t="shared" si="7"/>
        <v/>
      </c>
      <c r="X40" s="36" t="str">
        <f t="shared" si="8"/>
        <v/>
      </c>
      <c r="Y40" s="32"/>
      <c r="Z40" s="67" t="str">
        <f t="shared" si="9"/>
        <v>-</v>
      </c>
      <c r="AA40" s="81"/>
      <c r="AB40" s="81"/>
      <c r="AC40" s="81"/>
      <c r="AD40" s="78"/>
      <c r="AE40" s="78"/>
      <c r="AF40" s="81"/>
      <c r="AG40" s="79" t="str">
        <f t="shared" si="10"/>
        <v/>
      </c>
      <c r="AH40" s="32"/>
    </row>
    <row r="41" spans="5:34">
      <c r="E41" s="34"/>
      <c r="F41" s="32"/>
      <c r="G41" s="32"/>
      <c r="H41" s="32"/>
      <c r="I41" s="39"/>
      <c r="J41" s="39"/>
      <c r="K41" s="32"/>
      <c r="L41" s="63" t="str">
        <f>IF(K41="","",IF(F41&gt;0,K41/F41,""))</f>
        <v/>
      </c>
      <c r="M41" s="81"/>
      <c r="N41" s="81"/>
      <c r="O41" s="81"/>
      <c r="P41" s="92"/>
      <c r="Q41" s="92"/>
      <c r="R41" s="81"/>
      <c r="S41" s="93" t="str">
        <f t="shared" ref="S41:S61" si="13">IF(R41="","",IF(M41&gt;0,R41/M41,""))</f>
        <v/>
      </c>
      <c r="T41" s="32"/>
      <c r="U41" s="32"/>
      <c r="V41" s="32"/>
      <c r="W41" s="36"/>
      <c r="X41" s="36"/>
      <c r="Y41" s="32"/>
      <c r="Z41" s="67" t="str">
        <f t="shared" ref="Z41:Z61" si="14">IF(Y41="","",IF(T41&gt;0,Y41/T41,""))</f>
        <v/>
      </c>
      <c r="AA41" s="81"/>
      <c r="AB41" s="81"/>
      <c r="AC41" s="81"/>
      <c r="AD41" s="78"/>
      <c r="AE41" s="78"/>
      <c r="AF41" s="81"/>
      <c r="AG41" s="79" t="str">
        <f t="shared" si="10"/>
        <v/>
      </c>
      <c r="AH41" s="32"/>
    </row>
    <row r="42" spans="5:34">
      <c r="E42" s="34"/>
      <c r="F42" s="32"/>
      <c r="G42" s="32"/>
      <c r="H42" s="32"/>
      <c r="I42" s="39"/>
      <c r="J42" s="39"/>
      <c r="K42" s="32"/>
      <c r="L42" s="63" t="str">
        <f>IF(K42="","",IF(F42&gt;0,K42/F42,""))</f>
        <v/>
      </c>
      <c r="M42" s="81"/>
      <c r="N42" s="81"/>
      <c r="O42" s="81"/>
      <c r="P42" s="92"/>
      <c r="Q42" s="92"/>
      <c r="R42" s="81"/>
      <c r="S42" s="93" t="str">
        <f t="shared" si="13"/>
        <v/>
      </c>
      <c r="T42" s="32"/>
      <c r="U42" s="32"/>
      <c r="V42" s="32"/>
      <c r="W42" s="36"/>
      <c r="X42" s="36"/>
      <c r="Y42" s="32"/>
      <c r="Z42" s="67" t="str">
        <f t="shared" si="14"/>
        <v/>
      </c>
      <c r="AA42" s="81"/>
      <c r="AB42" s="81"/>
      <c r="AC42" s="81"/>
      <c r="AD42" s="78"/>
      <c r="AE42" s="78"/>
      <c r="AF42" s="81"/>
      <c r="AG42" s="79" t="str">
        <f t="shared" si="10"/>
        <v/>
      </c>
      <c r="AH42" s="32"/>
    </row>
    <row r="43" spans="5:34">
      <c r="E43" s="34"/>
      <c r="F43" s="32"/>
      <c r="G43" s="32"/>
      <c r="H43" s="32"/>
      <c r="I43" s="39"/>
      <c r="J43" s="39"/>
      <c r="K43" s="32"/>
      <c r="L43" s="63" t="str">
        <f>IF(K43="","",IF(F43&gt;0,K43/F43,""))</f>
        <v/>
      </c>
      <c r="M43" s="81"/>
      <c r="N43" s="81"/>
      <c r="O43" s="81"/>
      <c r="P43" s="92"/>
      <c r="Q43" s="92"/>
      <c r="R43" s="81"/>
      <c r="S43" s="93" t="str">
        <f t="shared" si="13"/>
        <v/>
      </c>
      <c r="T43" s="32"/>
      <c r="U43" s="32"/>
      <c r="V43" s="32"/>
      <c r="W43" s="36"/>
      <c r="X43" s="36"/>
      <c r="Y43" s="32"/>
      <c r="Z43" s="67" t="str">
        <f t="shared" si="14"/>
        <v/>
      </c>
      <c r="AA43" s="81"/>
      <c r="AB43" s="81"/>
      <c r="AC43" s="81"/>
      <c r="AD43" s="78"/>
      <c r="AE43" s="78"/>
      <c r="AF43" s="81"/>
      <c r="AG43" s="79" t="str">
        <f t="shared" si="10"/>
        <v/>
      </c>
      <c r="AH43" s="32"/>
    </row>
    <row r="44" spans="5:34">
      <c r="E44" s="34"/>
      <c r="F44" s="32"/>
      <c r="G44" s="32"/>
      <c r="H44" s="32"/>
      <c r="I44" s="39"/>
      <c r="J44" s="39"/>
      <c r="K44" s="32"/>
      <c r="L44" s="63" t="str">
        <f t="shared" ref="L44:L61" si="15">IF(K44="","",IF(F44&gt;0,K44/F44,""))</f>
        <v/>
      </c>
      <c r="M44" s="81"/>
      <c r="N44" s="81"/>
      <c r="O44" s="81"/>
      <c r="P44" s="92"/>
      <c r="Q44" s="92"/>
      <c r="R44" s="81"/>
      <c r="S44" s="93" t="str">
        <f t="shared" si="13"/>
        <v/>
      </c>
      <c r="T44" s="32"/>
      <c r="U44" s="32"/>
      <c r="V44" s="32"/>
      <c r="W44" s="36"/>
      <c r="X44" s="36"/>
      <c r="Y44" s="32"/>
      <c r="Z44" s="67" t="str">
        <f t="shared" si="14"/>
        <v/>
      </c>
      <c r="AA44" s="81"/>
      <c r="AB44" s="81"/>
      <c r="AC44" s="81"/>
      <c r="AD44" s="78"/>
      <c r="AE44" s="78"/>
      <c r="AF44" s="81"/>
      <c r="AG44" s="79" t="str">
        <f t="shared" si="10"/>
        <v/>
      </c>
      <c r="AH44" s="32"/>
    </row>
    <row r="45" spans="5:34">
      <c r="E45" s="34"/>
      <c r="F45" s="32"/>
      <c r="G45" s="32"/>
      <c r="H45" s="32"/>
      <c r="I45" s="39"/>
      <c r="J45" s="39"/>
      <c r="K45" s="32"/>
      <c r="L45" s="63" t="str">
        <f t="shared" si="15"/>
        <v/>
      </c>
      <c r="M45" s="81"/>
      <c r="N45" s="81"/>
      <c r="O45" s="81"/>
      <c r="P45" s="92"/>
      <c r="Q45" s="92"/>
      <c r="R45" s="81"/>
      <c r="S45" s="93" t="str">
        <f t="shared" si="13"/>
        <v/>
      </c>
      <c r="T45" s="32"/>
      <c r="U45" s="32"/>
      <c r="V45" s="32"/>
      <c r="W45" s="36"/>
      <c r="X45" s="36"/>
      <c r="Y45" s="32"/>
      <c r="Z45" s="67" t="str">
        <f t="shared" si="14"/>
        <v/>
      </c>
      <c r="AA45" s="81"/>
      <c r="AB45" s="81"/>
      <c r="AC45" s="81"/>
      <c r="AD45" s="78"/>
      <c r="AE45" s="78"/>
      <c r="AF45" s="81"/>
      <c r="AG45" s="79" t="str">
        <f t="shared" si="10"/>
        <v/>
      </c>
      <c r="AH45" s="32"/>
    </row>
    <row r="46" spans="5:34">
      <c r="E46" s="34"/>
      <c r="F46" s="32"/>
      <c r="G46" s="32"/>
      <c r="H46" s="32"/>
      <c r="I46" s="39"/>
      <c r="J46" s="39"/>
      <c r="K46" s="32"/>
      <c r="L46" s="63" t="str">
        <f t="shared" si="15"/>
        <v/>
      </c>
      <c r="M46" s="81"/>
      <c r="N46" s="81"/>
      <c r="O46" s="81"/>
      <c r="P46" s="92"/>
      <c r="Q46" s="92"/>
      <c r="R46" s="81"/>
      <c r="S46" s="93" t="str">
        <f t="shared" si="13"/>
        <v/>
      </c>
      <c r="T46" s="32"/>
      <c r="U46" s="32"/>
      <c r="V46" s="32"/>
      <c r="W46" s="36"/>
      <c r="X46" s="36"/>
      <c r="Y46" s="32"/>
      <c r="Z46" s="67" t="str">
        <f t="shared" si="14"/>
        <v/>
      </c>
      <c r="AA46" s="81"/>
      <c r="AB46" s="81"/>
      <c r="AC46" s="81"/>
      <c r="AD46" s="78"/>
      <c r="AE46" s="78"/>
      <c r="AF46" s="81"/>
      <c r="AG46" s="79" t="str">
        <f t="shared" si="10"/>
        <v/>
      </c>
      <c r="AH46" s="32"/>
    </row>
    <row r="47" spans="5:34">
      <c r="E47" s="34"/>
      <c r="F47" s="32"/>
      <c r="G47" s="32"/>
      <c r="H47" s="32"/>
      <c r="I47" s="39"/>
      <c r="J47" s="39"/>
      <c r="K47" s="32"/>
      <c r="L47" s="63" t="str">
        <f t="shared" si="15"/>
        <v/>
      </c>
      <c r="M47" s="81"/>
      <c r="N47" s="81"/>
      <c r="O47" s="81"/>
      <c r="P47" s="92"/>
      <c r="Q47" s="92"/>
      <c r="R47" s="81"/>
      <c r="S47" s="93" t="str">
        <f t="shared" si="13"/>
        <v/>
      </c>
      <c r="T47" s="32"/>
      <c r="U47" s="32"/>
      <c r="V47" s="32"/>
      <c r="W47" s="36"/>
      <c r="X47" s="36"/>
      <c r="Y47" s="32"/>
      <c r="Z47" s="67" t="str">
        <f t="shared" si="14"/>
        <v/>
      </c>
      <c r="AA47" s="81"/>
      <c r="AB47" s="81"/>
      <c r="AC47" s="81"/>
      <c r="AD47" s="78"/>
      <c r="AE47" s="78"/>
      <c r="AF47" s="81"/>
      <c r="AG47" s="79" t="str">
        <f t="shared" si="10"/>
        <v/>
      </c>
      <c r="AH47" s="32"/>
    </row>
    <row r="48" spans="5:34">
      <c r="E48" s="34"/>
      <c r="F48" s="32"/>
      <c r="G48" s="32"/>
      <c r="H48" s="32"/>
      <c r="I48" s="39"/>
      <c r="J48" s="39"/>
      <c r="K48" s="32"/>
      <c r="L48" s="63" t="str">
        <f t="shared" si="15"/>
        <v/>
      </c>
      <c r="M48" s="81"/>
      <c r="N48" s="81"/>
      <c r="O48" s="81"/>
      <c r="P48" s="92"/>
      <c r="Q48" s="92"/>
      <c r="R48" s="81"/>
      <c r="S48" s="93" t="str">
        <f t="shared" si="13"/>
        <v/>
      </c>
      <c r="T48" s="32"/>
      <c r="U48" s="32"/>
      <c r="V48" s="32"/>
      <c r="W48" s="36"/>
      <c r="X48" s="36"/>
      <c r="Y48" s="32"/>
      <c r="Z48" s="67" t="str">
        <f t="shared" si="14"/>
        <v/>
      </c>
      <c r="AA48" s="81"/>
      <c r="AB48" s="81"/>
      <c r="AC48" s="81"/>
      <c r="AD48" s="78"/>
      <c r="AE48" s="78"/>
      <c r="AF48" s="81"/>
      <c r="AG48" s="79" t="str">
        <f t="shared" si="10"/>
        <v/>
      </c>
      <c r="AH48" s="32"/>
    </row>
    <row r="49" spans="5:34">
      <c r="E49" s="34"/>
      <c r="F49" s="32"/>
      <c r="G49" s="32"/>
      <c r="H49" s="32"/>
      <c r="I49" s="39"/>
      <c r="J49" s="39"/>
      <c r="K49" s="32"/>
      <c r="L49" s="63" t="str">
        <f t="shared" si="15"/>
        <v/>
      </c>
      <c r="M49" s="81"/>
      <c r="N49" s="81"/>
      <c r="O49" s="81"/>
      <c r="P49" s="92"/>
      <c r="Q49" s="92"/>
      <c r="R49" s="81"/>
      <c r="S49" s="93" t="str">
        <f t="shared" si="13"/>
        <v/>
      </c>
      <c r="T49" s="32"/>
      <c r="U49" s="32"/>
      <c r="V49" s="32"/>
      <c r="W49" s="36"/>
      <c r="X49" s="36"/>
      <c r="Y49" s="32"/>
      <c r="Z49" s="67" t="str">
        <f t="shared" si="14"/>
        <v/>
      </c>
      <c r="AA49" s="81"/>
      <c r="AB49" s="81"/>
      <c r="AC49" s="81"/>
      <c r="AD49" s="78"/>
      <c r="AE49" s="78"/>
      <c r="AF49" s="81"/>
      <c r="AG49" s="79" t="str">
        <f t="shared" si="10"/>
        <v/>
      </c>
      <c r="AH49" s="32"/>
    </row>
    <row r="50" spans="5:34">
      <c r="E50" s="34"/>
      <c r="F50" s="32"/>
      <c r="G50" s="32"/>
      <c r="H50" s="32"/>
      <c r="I50" s="39" t="str">
        <f t="shared" ref="I50:I113" si="16">IF(H50 &gt; 0, ROUND(F50/H50,0), "")</f>
        <v/>
      </c>
      <c r="J50" s="39" t="str">
        <f t="shared" ref="J50:J113" si="17">IF(H50 &gt; 0, ROUND(G50/H50,0), "")</f>
        <v/>
      </c>
      <c r="K50" s="32"/>
      <c r="L50" s="63" t="str">
        <f t="shared" si="15"/>
        <v/>
      </c>
      <c r="M50" s="81"/>
      <c r="N50" s="81"/>
      <c r="O50" s="81"/>
      <c r="P50" s="92"/>
      <c r="Q50" s="92"/>
      <c r="R50" s="81"/>
      <c r="S50" s="93" t="str">
        <f t="shared" si="13"/>
        <v/>
      </c>
      <c r="T50" s="32"/>
      <c r="U50" s="32"/>
      <c r="V50" s="32"/>
      <c r="W50" s="36" t="str">
        <f t="shared" ref="W50:W68" si="18">IF(V50&gt;0,ROUND(T50/V50,0),"")</f>
        <v/>
      </c>
      <c r="X50" s="36" t="str">
        <f t="shared" ref="X50:X74" si="19">IF(V50&gt;0,ROUND(U50/V50,0),"")</f>
        <v/>
      </c>
      <c r="Y50" s="32"/>
      <c r="Z50" s="67" t="str">
        <f t="shared" si="14"/>
        <v/>
      </c>
      <c r="AA50" s="81"/>
      <c r="AB50" s="81"/>
      <c r="AC50" s="81"/>
      <c r="AD50" s="78" t="str">
        <f t="shared" ref="AD50:AD68" si="20">IF(AC50&gt;0,ROUND(AA50/AC50,0),"")</f>
        <v/>
      </c>
      <c r="AE50" s="78" t="str">
        <f t="shared" ref="AE50:AE74" si="21">IF(AC50&gt;0,ROUND(AB50/AC50,0),"")</f>
        <v/>
      </c>
      <c r="AF50" s="81"/>
      <c r="AG50" s="79" t="str">
        <f t="shared" si="10"/>
        <v/>
      </c>
      <c r="AH50" s="32"/>
    </row>
    <row r="51" spans="5:34">
      <c r="E51" s="34"/>
      <c r="F51" s="32"/>
      <c r="G51" s="32"/>
      <c r="H51" s="32"/>
      <c r="I51" s="39" t="str">
        <f t="shared" si="16"/>
        <v/>
      </c>
      <c r="J51" s="39" t="str">
        <f t="shared" si="17"/>
        <v/>
      </c>
      <c r="K51" s="32"/>
      <c r="L51" s="63" t="str">
        <f t="shared" si="15"/>
        <v/>
      </c>
      <c r="M51" s="81"/>
      <c r="N51" s="81"/>
      <c r="O51" s="81"/>
      <c r="P51" s="92"/>
      <c r="Q51" s="92"/>
      <c r="R51" s="81"/>
      <c r="S51" s="93" t="str">
        <f t="shared" si="13"/>
        <v/>
      </c>
      <c r="T51" s="32"/>
      <c r="U51" s="32"/>
      <c r="V51" s="32"/>
      <c r="W51" s="36" t="str">
        <f t="shared" si="18"/>
        <v/>
      </c>
      <c r="X51" s="36" t="str">
        <f t="shared" si="19"/>
        <v/>
      </c>
      <c r="Y51" s="32"/>
      <c r="Z51" s="67" t="str">
        <f t="shared" si="14"/>
        <v/>
      </c>
      <c r="AA51" s="81"/>
      <c r="AB51" s="81"/>
      <c r="AC51" s="81"/>
      <c r="AD51" s="78" t="str">
        <f t="shared" si="20"/>
        <v/>
      </c>
      <c r="AE51" s="78" t="str">
        <f t="shared" si="21"/>
        <v/>
      </c>
      <c r="AF51" s="81"/>
      <c r="AG51" s="79" t="str">
        <f t="shared" si="10"/>
        <v/>
      </c>
      <c r="AH51" s="32"/>
    </row>
    <row r="52" spans="5:34">
      <c r="E52" s="34"/>
      <c r="F52" s="32"/>
      <c r="G52" s="32"/>
      <c r="H52" s="32"/>
      <c r="I52" s="39" t="str">
        <f t="shared" si="16"/>
        <v/>
      </c>
      <c r="J52" s="39" t="str">
        <f t="shared" si="17"/>
        <v/>
      </c>
      <c r="K52" s="32"/>
      <c r="L52" s="63" t="str">
        <f t="shared" si="15"/>
        <v/>
      </c>
      <c r="M52" s="81"/>
      <c r="N52" s="81"/>
      <c r="O52" s="81"/>
      <c r="P52" s="92"/>
      <c r="Q52" s="92"/>
      <c r="R52" s="81"/>
      <c r="S52" s="93" t="str">
        <f t="shared" si="13"/>
        <v/>
      </c>
      <c r="T52" s="32"/>
      <c r="U52" s="32"/>
      <c r="V52" s="32"/>
      <c r="W52" s="36" t="str">
        <f t="shared" si="18"/>
        <v/>
      </c>
      <c r="X52" s="36" t="str">
        <f t="shared" si="19"/>
        <v/>
      </c>
      <c r="Y52" s="32"/>
      <c r="Z52" s="67" t="str">
        <f t="shared" si="14"/>
        <v/>
      </c>
      <c r="AA52" s="81"/>
      <c r="AB52" s="81"/>
      <c r="AC52" s="81"/>
      <c r="AD52" s="78" t="str">
        <f t="shared" si="20"/>
        <v/>
      </c>
      <c r="AE52" s="78" t="str">
        <f t="shared" si="21"/>
        <v/>
      </c>
      <c r="AF52" s="81"/>
      <c r="AG52" s="79" t="str">
        <f t="shared" si="10"/>
        <v/>
      </c>
      <c r="AH52" s="32"/>
    </row>
    <row r="53" spans="5:34">
      <c r="E53" s="34"/>
      <c r="F53" s="32"/>
      <c r="G53" s="32"/>
      <c r="H53" s="32"/>
      <c r="I53" s="39" t="str">
        <f t="shared" si="16"/>
        <v/>
      </c>
      <c r="J53" s="39" t="str">
        <f t="shared" si="17"/>
        <v/>
      </c>
      <c r="K53" s="32"/>
      <c r="L53" s="63" t="str">
        <f t="shared" si="15"/>
        <v/>
      </c>
      <c r="M53" s="81"/>
      <c r="N53" s="81"/>
      <c r="O53" s="81"/>
      <c r="P53" s="92"/>
      <c r="Q53" s="92"/>
      <c r="R53" s="81"/>
      <c r="S53" s="93" t="str">
        <f t="shared" si="13"/>
        <v/>
      </c>
      <c r="T53" s="32"/>
      <c r="U53" s="32"/>
      <c r="V53" s="32"/>
      <c r="W53" s="36" t="str">
        <f t="shared" si="18"/>
        <v/>
      </c>
      <c r="X53" s="36" t="str">
        <f t="shared" si="19"/>
        <v/>
      </c>
      <c r="Y53" s="32"/>
      <c r="Z53" s="67" t="str">
        <f t="shared" si="14"/>
        <v/>
      </c>
      <c r="AA53" s="81"/>
      <c r="AB53" s="81"/>
      <c r="AC53" s="81"/>
      <c r="AD53" s="78" t="str">
        <f t="shared" si="20"/>
        <v/>
      </c>
      <c r="AE53" s="78" t="str">
        <f t="shared" si="21"/>
        <v/>
      </c>
      <c r="AF53" s="81"/>
      <c r="AG53" s="79" t="str">
        <f t="shared" si="10"/>
        <v/>
      </c>
      <c r="AH53" s="32"/>
    </row>
    <row r="54" spans="5:34">
      <c r="E54" s="34"/>
      <c r="F54" s="32"/>
      <c r="G54" s="32"/>
      <c r="H54" s="32"/>
      <c r="I54" s="39" t="str">
        <f t="shared" si="16"/>
        <v/>
      </c>
      <c r="J54" s="39" t="str">
        <f t="shared" si="17"/>
        <v/>
      </c>
      <c r="K54" s="32"/>
      <c r="L54" s="63" t="str">
        <f t="shared" si="15"/>
        <v/>
      </c>
      <c r="M54" s="81"/>
      <c r="N54" s="81"/>
      <c r="O54" s="81"/>
      <c r="P54" s="92"/>
      <c r="Q54" s="92"/>
      <c r="R54" s="81"/>
      <c r="S54" s="93" t="str">
        <f t="shared" si="13"/>
        <v/>
      </c>
      <c r="T54" s="32"/>
      <c r="U54" s="32"/>
      <c r="V54" s="32"/>
      <c r="W54" s="36" t="str">
        <f t="shared" si="18"/>
        <v/>
      </c>
      <c r="X54" s="36" t="str">
        <f t="shared" si="19"/>
        <v/>
      </c>
      <c r="Y54" s="32"/>
      <c r="Z54" s="67" t="str">
        <f t="shared" si="14"/>
        <v/>
      </c>
      <c r="AA54" s="81"/>
      <c r="AB54" s="81"/>
      <c r="AC54" s="81"/>
      <c r="AD54" s="78" t="str">
        <f t="shared" si="20"/>
        <v/>
      </c>
      <c r="AE54" s="78" t="str">
        <f t="shared" si="21"/>
        <v/>
      </c>
      <c r="AF54" s="81"/>
      <c r="AG54" s="79" t="str">
        <f t="shared" si="10"/>
        <v/>
      </c>
      <c r="AH54" s="32"/>
    </row>
    <row r="55" spans="5:34">
      <c r="E55" s="34"/>
      <c r="F55" s="32"/>
      <c r="G55" s="32"/>
      <c r="H55" s="32"/>
      <c r="I55" s="39" t="str">
        <f t="shared" si="16"/>
        <v/>
      </c>
      <c r="J55" s="39" t="str">
        <f t="shared" si="17"/>
        <v/>
      </c>
      <c r="K55" s="32"/>
      <c r="L55" s="63" t="str">
        <f t="shared" si="15"/>
        <v/>
      </c>
      <c r="M55" s="81"/>
      <c r="N55" s="81"/>
      <c r="O55" s="81"/>
      <c r="P55" s="92"/>
      <c r="Q55" s="92"/>
      <c r="R55" s="81"/>
      <c r="S55" s="93" t="str">
        <f t="shared" si="13"/>
        <v/>
      </c>
      <c r="T55" s="32"/>
      <c r="U55" s="32"/>
      <c r="V55" s="32"/>
      <c r="W55" s="36" t="str">
        <f t="shared" si="18"/>
        <v/>
      </c>
      <c r="X55" s="36" t="str">
        <f t="shared" si="19"/>
        <v/>
      </c>
      <c r="Y55" s="32"/>
      <c r="Z55" s="67" t="str">
        <f t="shared" si="14"/>
        <v/>
      </c>
      <c r="AA55" s="81"/>
      <c r="AB55" s="81"/>
      <c r="AC55" s="81"/>
      <c r="AD55" s="78" t="str">
        <f t="shared" si="20"/>
        <v/>
      </c>
      <c r="AE55" s="78" t="str">
        <f t="shared" si="21"/>
        <v/>
      </c>
      <c r="AF55" s="81"/>
      <c r="AG55" s="79" t="str">
        <f t="shared" si="10"/>
        <v/>
      </c>
      <c r="AH55" s="32"/>
    </row>
    <row r="56" spans="5:34">
      <c r="E56" s="34"/>
      <c r="F56" s="32"/>
      <c r="G56" s="32"/>
      <c r="H56" s="32"/>
      <c r="I56" s="39" t="str">
        <f t="shared" si="16"/>
        <v/>
      </c>
      <c r="J56" s="39" t="str">
        <f t="shared" si="17"/>
        <v/>
      </c>
      <c r="K56" s="32"/>
      <c r="L56" s="63" t="str">
        <f t="shared" si="15"/>
        <v/>
      </c>
      <c r="M56" s="81"/>
      <c r="N56" s="81"/>
      <c r="O56" s="81"/>
      <c r="P56" s="92"/>
      <c r="Q56" s="92"/>
      <c r="R56" s="81"/>
      <c r="S56" s="93" t="str">
        <f t="shared" si="13"/>
        <v/>
      </c>
      <c r="T56" s="32"/>
      <c r="U56" s="32"/>
      <c r="V56" s="32"/>
      <c r="W56" s="36" t="str">
        <f t="shared" si="18"/>
        <v/>
      </c>
      <c r="X56" s="36" t="str">
        <f t="shared" si="19"/>
        <v/>
      </c>
      <c r="Y56" s="32"/>
      <c r="Z56" s="67" t="str">
        <f t="shared" si="14"/>
        <v/>
      </c>
      <c r="AA56" s="81"/>
      <c r="AB56" s="81"/>
      <c r="AC56" s="81"/>
      <c r="AD56" s="78" t="str">
        <f t="shared" si="20"/>
        <v/>
      </c>
      <c r="AE56" s="78" t="str">
        <f t="shared" si="21"/>
        <v/>
      </c>
      <c r="AF56" s="81"/>
      <c r="AG56" s="79" t="str">
        <f t="shared" si="10"/>
        <v/>
      </c>
      <c r="AH56" s="32"/>
    </row>
    <row r="57" spans="5:34">
      <c r="E57" s="34"/>
      <c r="F57" s="32"/>
      <c r="G57" s="32"/>
      <c r="H57" s="32"/>
      <c r="I57" s="39" t="str">
        <f t="shared" si="16"/>
        <v/>
      </c>
      <c r="J57" s="39" t="str">
        <f t="shared" si="17"/>
        <v/>
      </c>
      <c r="K57" s="32"/>
      <c r="L57" s="63" t="str">
        <f t="shared" si="15"/>
        <v/>
      </c>
      <c r="M57" s="81"/>
      <c r="N57" s="81"/>
      <c r="O57" s="81"/>
      <c r="P57" s="92"/>
      <c r="Q57" s="92"/>
      <c r="R57" s="81"/>
      <c r="S57" s="93" t="str">
        <f t="shared" si="13"/>
        <v/>
      </c>
      <c r="T57" s="32"/>
      <c r="U57" s="32"/>
      <c r="V57" s="32"/>
      <c r="W57" s="36" t="str">
        <f t="shared" si="18"/>
        <v/>
      </c>
      <c r="X57" s="36" t="str">
        <f t="shared" si="19"/>
        <v/>
      </c>
      <c r="Y57" s="32"/>
      <c r="Z57" s="67" t="str">
        <f t="shared" si="14"/>
        <v/>
      </c>
      <c r="AA57" s="81"/>
      <c r="AB57" s="81"/>
      <c r="AC57" s="81"/>
      <c r="AD57" s="78" t="str">
        <f t="shared" si="20"/>
        <v/>
      </c>
      <c r="AE57" s="78" t="str">
        <f t="shared" si="21"/>
        <v/>
      </c>
      <c r="AF57" s="81"/>
      <c r="AG57" s="79" t="str">
        <f t="shared" si="10"/>
        <v/>
      </c>
      <c r="AH57" s="32"/>
    </row>
    <row r="58" spans="5:34">
      <c r="E58" s="34"/>
      <c r="F58" s="32"/>
      <c r="G58" s="32"/>
      <c r="H58" s="32"/>
      <c r="I58" s="39" t="str">
        <f t="shared" si="16"/>
        <v/>
      </c>
      <c r="J58" s="39" t="str">
        <f t="shared" si="17"/>
        <v/>
      </c>
      <c r="K58" s="32"/>
      <c r="L58" s="63" t="str">
        <f t="shared" si="15"/>
        <v/>
      </c>
      <c r="M58" s="81"/>
      <c r="N58" s="81"/>
      <c r="O58" s="81"/>
      <c r="P58" s="92"/>
      <c r="Q58" s="92"/>
      <c r="R58" s="81"/>
      <c r="S58" s="93" t="str">
        <f t="shared" si="13"/>
        <v/>
      </c>
      <c r="T58" s="32"/>
      <c r="U58" s="32"/>
      <c r="V58" s="32"/>
      <c r="W58" s="36" t="str">
        <f t="shared" si="18"/>
        <v/>
      </c>
      <c r="X58" s="36" t="str">
        <f t="shared" si="19"/>
        <v/>
      </c>
      <c r="Y58" s="32"/>
      <c r="Z58" s="67" t="str">
        <f t="shared" si="14"/>
        <v/>
      </c>
      <c r="AA58" s="81"/>
      <c r="AB58" s="81"/>
      <c r="AC58" s="81"/>
      <c r="AD58" s="78" t="str">
        <f t="shared" si="20"/>
        <v/>
      </c>
      <c r="AE58" s="78" t="str">
        <f t="shared" si="21"/>
        <v/>
      </c>
      <c r="AF58" s="81"/>
      <c r="AG58" s="79" t="str">
        <f t="shared" si="10"/>
        <v/>
      </c>
      <c r="AH58" s="32"/>
    </row>
    <row r="59" spans="5:34">
      <c r="E59" s="34"/>
      <c r="F59" s="32"/>
      <c r="G59" s="32"/>
      <c r="H59" s="32"/>
      <c r="I59" s="39" t="str">
        <f t="shared" si="16"/>
        <v/>
      </c>
      <c r="J59" s="39" t="str">
        <f t="shared" si="17"/>
        <v/>
      </c>
      <c r="K59" s="32"/>
      <c r="L59" s="63" t="str">
        <f t="shared" si="15"/>
        <v/>
      </c>
      <c r="M59" s="81"/>
      <c r="N59" s="81"/>
      <c r="O59" s="81"/>
      <c r="P59" s="92"/>
      <c r="Q59" s="92"/>
      <c r="R59" s="81"/>
      <c r="S59" s="93" t="str">
        <f t="shared" si="13"/>
        <v/>
      </c>
      <c r="T59" s="32"/>
      <c r="U59" s="32"/>
      <c r="V59" s="32"/>
      <c r="W59" s="36" t="str">
        <f t="shared" si="18"/>
        <v/>
      </c>
      <c r="X59" s="36" t="str">
        <f t="shared" si="19"/>
        <v/>
      </c>
      <c r="Y59" s="32"/>
      <c r="Z59" s="67" t="str">
        <f t="shared" si="14"/>
        <v/>
      </c>
      <c r="AA59" s="81"/>
      <c r="AB59" s="81"/>
      <c r="AC59" s="81"/>
      <c r="AD59" s="78" t="str">
        <f t="shared" si="20"/>
        <v/>
      </c>
      <c r="AE59" s="78" t="str">
        <f t="shared" si="21"/>
        <v/>
      </c>
      <c r="AF59" s="81"/>
      <c r="AG59" s="79" t="str">
        <f t="shared" si="10"/>
        <v/>
      </c>
      <c r="AH59" s="32"/>
    </row>
    <row r="60" spans="5:34">
      <c r="E60" s="34"/>
      <c r="F60" s="32"/>
      <c r="G60" s="32"/>
      <c r="H60" s="32"/>
      <c r="I60" s="39" t="str">
        <f t="shared" si="16"/>
        <v/>
      </c>
      <c r="J60" s="39" t="str">
        <f t="shared" si="17"/>
        <v/>
      </c>
      <c r="K60" s="32"/>
      <c r="L60" s="63" t="str">
        <f t="shared" si="15"/>
        <v/>
      </c>
      <c r="M60" s="81"/>
      <c r="N60" s="81"/>
      <c r="O60" s="81"/>
      <c r="P60" s="92"/>
      <c r="Q60" s="92"/>
      <c r="R60" s="81"/>
      <c r="S60" s="93" t="str">
        <f t="shared" si="13"/>
        <v/>
      </c>
      <c r="T60" s="32"/>
      <c r="U60" s="32"/>
      <c r="V60" s="32"/>
      <c r="W60" s="36" t="str">
        <f t="shared" si="18"/>
        <v/>
      </c>
      <c r="X60" s="36" t="str">
        <f t="shared" si="19"/>
        <v/>
      </c>
      <c r="Y60" s="32"/>
      <c r="Z60" s="67" t="str">
        <f t="shared" si="14"/>
        <v/>
      </c>
      <c r="AA60" s="81"/>
      <c r="AB60" s="81"/>
      <c r="AC60" s="81"/>
      <c r="AD60" s="78" t="str">
        <f t="shared" si="20"/>
        <v/>
      </c>
      <c r="AE60" s="78" t="str">
        <f t="shared" si="21"/>
        <v/>
      </c>
      <c r="AF60" s="81"/>
      <c r="AG60" s="79" t="str">
        <f t="shared" si="10"/>
        <v/>
      </c>
      <c r="AH60" s="32"/>
    </row>
    <row r="61" spans="5:34">
      <c r="I61" s="39" t="str">
        <f t="shared" si="16"/>
        <v/>
      </c>
      <c r="J61" s="39" t="str">
        <f t="shared" si="17"/>
        <v/>
      </c>
      <c r="L61" s="63" t="str">
        <f t="shared" si="15"/>
        <v/>
      </c>
      <c r="P61" s="92"/>
      <c r="Q61" s="92"/>
      <c r="S61" s="93" t="str">
        <f t="shared" si="13"/>
        <v/>
      </c>
      <c r="W61" s="36" t="str">
        <f t="shared" si="18"/>
        <v/>
      </c>
      <c r="X61" s="36" t="str">
        <f t="shared" si="19"/>
        <v/>
      </c>
      <c r="Z61" s="67" t="str">
        <f t="shared" si="14"/>
        <v/>
      </c>
      <c r="AD61" s="78" t="str">
        <f t="shared" si="20"/>
        <v/>
      </c>
      <c r="AE61" s="78" t="str">
        <f t="shared" si="21"/>
        <v/>
      </c>
      <c r="AG61" s="79" t="str">
        <f t="shared" si="10"/>
        <v/>
      </c>
    </row>
    <row r="62" spans="5:34">
      <c r="I62" s="39" t="str">
        <f t="shared" si="16"/>
        <v/>
      </c>
      <c r="J62" s="39" t="str">
        <f t="shared" si="17"/>
        <v/>
      </c>
      <c r="L62" s="63"/>
      <c r="P62" s="92"/>
      <c r="Q62" s="92"/>
      <c r="S62" s="93"/>
      <c r="W62" s="36" t="str">
        <f t="shared" si="18"/>
        <v/>
      </c>
      <c r="X62" s="36" t="str">
        <f t="shared" si="19"/>
        <v/>
      </c>
      <c r="AD62" s="78" t="str">
        <f t="shared" si="20"/>
        <v/>
      </c>
      <c r="AE62" s="78" t="str">
        <f t="shared" si="21"/>
        <v/>
      </c>
    </row>
    <row r="63" spans="5:34">
      <c r="I63" s="39" t="str">
        <f t="shared" si="16"/>
        <v/>
      </c>
      <c r="J63" s="39" t="str">
        <f t="shared" si="17"/>
        <v/>
      </c>
      <c r="L63" s="63"/>
      <c r="P63" s="92"/>
      <c r="Q63" s="92"/>
      <c r="S63" s="93"/>
      <c r="W63" s="36" t="str">
        <f t="shared" si="18"/>
        <v/>
      </c>
      <c r="X63" s="36" t="str">
        <f t="shared" si="19"/>
        <v/>
      </c>
      <c r="AD63" s="78" t="str">
        <f t="shared" si="20"/>
        <v/>
      </c>
      <c r="AE63" s="78" t="str">
        <f t="shared" si="21"/>
        <v/>
      </c>
    </row>
    <row r="64" spans="5:34">
      <c r="I64" s="39" t="str">
        <f t="shared" si="16"/>
        <v/>
      </c>
      <c r="J64" s="39" t="str">
        <f t="shared" si="17"/>
        <v/>
      </c>
      <c r="L64" s="63"/>
      <c r="P64" s="92"/>
      <c r="Q64" s="92"/>
      <c r="S64" s="93"/>
      <c r="W64" s="36" t="str">
        <f t="shared" si="18"/>
        <v/>
      </c>
      <c r="X64" s="36" t="str">
        <f t="shared" si="19"/>
        <v/>
      </c>
      <c r="AD64" s="78" t="str">
        <f t="shared" si="20"/>
        <v/>
      </c>
      <c r="AE64" s="78" t="str">
        <f t="shared" si="21"/>
        <v/>
      </c>
    </row>
    <row r="65" spans="9:31">
      <c r="I65" s="39" t="str">
        <f t="shared" si="16"/>
        <v/>
      </c>
      <c r="J65" s="39" t="str">
        <f t="shared" si="17"/>
        <v/>
      </c>
      <c r="L65" s="63"/>
      <c r="P65" s="92"/>
      <c r="Q65" s="92"/>
      <c r="S65" s="93"/>
      <c r="W65" s="36" t="str">
        <f t="shared" si="18"/>
        <v/>
      </c>
      <c r="X65" s="36" t="str">
        <f t="shared" si="19"/>
        <v/>
      </c>
      <c r="AD65" s="78" t="str">
        <f t="shared" si="20"/>
        <v/>
      </c>
      <c r="AE65" s="78" t="str">
        <f t="shared" si="21"/>
        <v/>
      </c>
    </row>
    <row r="66" spans="9:31">
      <c r="I66" s="39" t="str">
        <f t="shared" si="16"/>
        <v/>
      </c>
      <c r="J66" s="39" t="str">
        <f t="shared" si="17"/>
        <v/>
      </c>
      <c r="L66" s="63"/>
      <c r="P66" s="92"/>
      <c r="Q66" s="92"/>
      <c r="S66" s="93"/>
      <c r="W66" s="36" t="str">
        <f t="shared" si="18"/>
        <v/>
      </c>
      <c r="X66" s="36" t="str">
        <f t="shared" si="19"/>
        <v/>
      </c>
      <c r="AD66" s="78" t="str">
        <f t="shared" si="20"/>
        <v/>
      </c>
      <c r="AE66" s="78" t="str">
        <f t="shared" si="21"/>
        <v/>
      </c>
    </row>
    <row r="67" spans="9:31">
      <c r="I67" s="39" t="str">
        <f t="shared" si="16"/>
        <v/>
      </c>
      <c r="J67" s="39" t="str">
        <f t="shared" si="17"/>
        <v/>
      </c>
      <c r="L67" s="63"/>
      <c r="P67" s="92"/>
      <c r="Q67" s="92"/>
      <c r="S67" s="93"/>
      <c r="W67" s="36" t="str">
        <f t="shared" si="18"/>
        <v/>
      </c>
      <c r="X67" s="36" t="str">
        <f t="shared" si="19"/>
        <v/>
      </c>
      <c r="AD67" s="78" t="str">
        <f t="shared" si="20"/>
        <v/>
      </c>
      <c r="AE67" s="78" t="str">
        <f t="shared" si="21"/>
        <v/>
      </c>
    </row>
    <row r="68" spans="9:31">
      <c r="I68" s="39" t="str">
        <f t="shared" si="16"/>
        <v/>
      </c>
      <c r="J68" s="39" t="str">
        <f t="shared" si="17"/>
        <v/>
      </c>
      <c r="L68" s="63"/>
      <c r="P68" s="92"/>
      <c r="Q68" s="92"/>
      <c r="S68" s="93"/>
      <c r="W68" s="36" t="str">
        <f t="shared" si="18"/>
        <v/>
      </c>
      <c r="X68" s="36" t="str">
        <f t="shared" si="19"/>
        <v/>
      </c>
      <c r="AD68" s="78" t="str">
        <f t="shared" si="20"/>
        <v/>
      </c>
      <c r="AE68" s="78" t="str">
        <f t="shared" si="21"/>
        <v/>
      </c>
    </row>
    <row r="69" spans="9:31">
      <c r="I69" s="39" t="str">
        <f t="shared" si="16"/>
        <v/>
      </c>
      <c r="J69" s="39" t="str">
        <f t="shared" si="17"/>
        <v/>
      </c>
      <c r="L69" s="63"/>
      <c r="P69" s="92"/>
      <c r="Q69" s="92"/>
      <c r="S69" s="93"/>
      <c r="W69" s="36" t="str">
        <f t="shared" ref="W69:W132" si="22">IF(V69&gt;0,ROUND(T69/V69,0),"")</f>
        <v/>
      </c>
      <c r="X69" s="36" t="str">
        <f t="shared" si="19"/>
        <v/>
      </c>
      <c r="AD69" s="78" t="str">
        <f t="shared" ref="AD69:AD132" si="23">IF(AC69&gt;0,ROUND(AA69/AC69,0),"")</f>
        <v/>
      </c>
      <c r="AE69" s="78" t="str">
        <f t="shared" si="21"/>
        <v/>
      </c>
    </row>
    <row r="70" spans="9:31">
      <c r="I70" s="39" t="str">
        <f t="shared" si="16"/>
        <v/>
      </c>
      <c r="J70" s="39" t="str">
        <f t="shared" si="17"/>
        <v/>
      </c>
      <c r="L70" s="63"/>
      <c r="P70" s="92"/>
      <c r="Q70" s="92"/>
      <c r="S70" s="93"/>
      <c r="W70" s="36" t="str">
        <f t="shared" si="22"/>
        <v/>
      </c>
      <c r="X70" s="36" t="str">
        <f t="shared" si="19"/>
        <v/>
      </c>
      <c r="AD70" s="78" t="str">
        <f t="shared" si="23"/>
        <v/>
      </c>
      <c r="AE70" s="78" t="str">
        <f t="shared" si="21"/>
        <v/>
      </c>
    </row>
    <row r="71" spans="9:31">
      <c r="I71" s="39" t="str">
        <f t="shared" si="16"/>
        <v/>
      </c>
      <c r="J71" s="39" t="str">
        <f t="shared" si="17"/>
        <v/>
      </c>
      <c r="L71" s="63"/>
      <c r="P71" s="92"/>
      <c r="Q71" s="92"/>
      <c r="S71" s="93"/>
      <c r="W71" s="36" t="str">
        <f t="shared" si="22"/>
        <v/>
      </c>
      <c r="X71" s="36" t="str">
        <f t="shared" si="19"/>
        <v/>
      </c>
      <c r="AD71" s="78" t="str">
        <f t="shared" si="23"/>
        <v/>
      </c>
      <c r="AE71" s="78" t="str">
        <f t="shared" si="21"/>
        <v/>
      </c>
    </row>
    <row r="72" spans="9:31">
      <c r="I72" s="39" t="str">
        <f t="shared" si="16"/>
        <v/>
      </c>
      <c r="J72" s="39" t="str">
        <f t="shared" si="17"/>
        <v/>
      </c>
      <c r="L72" s="63"/>
      <c r="P72" s="92"/>
      <c r="Q72" s="92"/>
      <c r="S72" s="93"/>
      <c r="W72" s="36" t="str">
        <f t="shared" si="22"/>
        <v/>
      </c>
      <c r="X72" s="36" t="str">
        <f t="shared" si="19"/>
        <v/>
      </c>
      <c r="AD72" s="78" t="str">
        <f t="shared" si="23"/>
        <v/>
      </c>
      <c r="AE72" s="78" t="str">
        <f t="shared" si="21"/>
        <v/>
      </c>
    </row>
    <row r="73" spans="9:31">
      <c r="I73" s="39" t="str">
        <f t="shared" si="16"/>
        <v/>
      </c>
      <c r="J73" s="39" t="str">
        <f t="shared" si="17"/>
        <v/>
      </c>
      <c r="L73" s="63"/>
      <c r="P73" s="92"/>
      <c r="Q73" s="92"/>
      <c r="S73" s="93"/>
      <c r="W73" s="36" t="str">
        <f t="shared" si="22"/>
        <v/>
      </c>
      <c r="X73" s="36" t="str">
        <f t="shared" si="19"/>
        <v/>
      </c>
      <c r="AD73" s="78" t="str">
        <f t="shared" si="23"/>
        <v/>
      </c>
      <c r="AE73" s="78" t="str">
        <f t="shared" si="21"/>
        <v/>
      </c>
    </row>
    <row r="74" spans="9:31">
      <c r="I74" s="39" t="str">
        <f t="shared" si="16"/>
        <v/>
      </c>
      <c r="J74" s="39" t="str">
        <f t="shared" si="17"/>
        <v/>
      </c>
      <c r="L74" s="63"/>
      <c r="P74" s="92"/>
      <c r="Q74" s="92"/>
      <c r="S74" s="93"/>
      <c r="W74" s="36" t="str">
        <f t="shared" si="22"/>
        <v/>
      </c>
      <c r="X74" s="36" t="str">
        <f t="shared" si="19"/>
        <v/>
      </c>
      <c r="AD74" s="78" t="str">
        <f t="shared" si="23"/>
        <v/>
      </c>
      <c r="AE74" s="78" t="str">
        <f t="shared" si="21"/>
        <v/>
      </c>
    </row>
    <row r="75" spans="9:31">
      <c r="I75" s="39" t="str">
        <f t="shared" si="16"/>
        <v/>
      </c>
      <c r="J75" s="39" t="str">
        <f t="shared" si="17"/>
        <v/>
      </c>
      <c r="L75" s="63"/>
      <c r="P75" s="92"/>
      <c r="Q75" s="92"/>
      <c r="S75" s="93"/>
      <c r="W75" s="36" t="str">
        <f t="shared" si="22"/>
        <v/>
      </c>
      <c r="X75" s="36" t="str">
        <f t="shared" ref="X75:X138" si="24">IF(V75&gt;0,ROUND(U75/V75,0),"")</f>
        <v/>
      </c>
      <c r="AD75" s="78" t="str">
        <f t="shared" si="23"/>
        <v/>
      </c>
      <c r="AE75" s="78" t="str">
        <f t="shared" ref="AE75:AE138" si="25">IF(AC75&gt;0,ROUND(AB75/AC75,0),"")</f>
        <v/>
      </c>
    </row>
    <row r="76" spans="9:31">
      <c r="I76" s="39" t="str">
        <f t="shared" si="16"/>
        <v/>
      </c>
      <c r="J76" s="39" t="str">
        <f t="shared" si="17"/>
        <v/>
      </c>
      <c r="L76" s="63"/>
      <c r="P76" s="92"/>
      <c r="Q76" s="92"/>
      <c r="S76" s="93"/>
      <c r="W76" s="36" t="str">
        <f t="shared" si="22"/>
        <v/>
      </c>
      <c r="X76" s="36" t="str">
        <f t="shared" si="24"/>
        <v/>
      </c>
      <c r="AD76" s="78" t="str">
        <f t="shared" si="23"/>
        <v/>
      </c>
      <c r="AE76" s="78" t="str">
        <f t="shared" si="25"/>
        <v/>
      </c>
    </row>
    <row r="77" spans="9:31">
      <c r="I77" s="39" t="str">
        <f t="shared" si="16"/>
        <v/>
      </c>
      <c r="J77" s="39" t="str">
        <f t="shared" si="17"/>
        <v/>
      </c>
      <c r="L77" s="63"/>
      <c r="P77" s="92"/>
      <c r="Q77" s="92"/>
      <c r="S77" s="93"/>
      <c r="W77" s="36" t="str">
        <f t="shared" si="22"/>
        <v/>
      </c>
      <c r="X77" s="36" t="str">
        <f t="shared" si="24"/>
        <v/>
      </c>
      <c r="AD77" s="78" t="str">
        <f t="shared" si="23"/>
        <v/>
      </c>
      <c r="AE77" s="78" t="str">
        <f t="shared" si="25"/>
        <v/>
      </c>
    </row>
    <row r="78" spans="9:31">
      <c r="I78" s="39" t="str">
        <f t="shared" si="16"/>
        <v/>
      </c>
      <c r="J78" s="39" t="str">
        <f t="shared" si="17"/>
        <v/>
      </c>
      <c r="L78" s="63"/>
      <c r="P78" s="92"/>
      <c r="Q78" s="92"/>
      <c r="S78" s="93"/>
      <c r="W78" s="36" t="str">
        <f t="shared" si="22"/>
        <v/>
      </c>
      <c r="X78" s="36" t="str">
        <f t="shared" si="24"/>
        <v/>
      </c>
      <c r="AD78" s="78" t="str">
        <f t="shared" si="23"/>
        <v/>
      </c>
      <c r="AE78" s="78" t="str">
        <f t="shared" si="25"/>
        <v/>
      </c>
    </row>
    <row r="79" spans="9:31">
      <c r="I79" s="39" t="str">
        <f t="shared" si="16"/>
        <v/>
      </c>
      <c r="J79" s="39" t="str">
        <f t="shared" si="17"/>
        <v/>
      </c>
      <c r="L79" s="63"/>
      <c r="P79" s="92"/>
      <c r="Q79" s="92"/>
      <c r="S79" s="93"/>
      <c r="W79" s="36" t="str">
        <f t="shared" si="22"/>
        <v/>
      </c>
      <c r="X79" s="36" t="str">
        <f t="shared" si="24"/>
        <v/>
      </c>
      <c r="AD79" s="78" t="str">
        <f t="shared" si="23"/>
        <v/>
      </c>
      <c r="AE79" s="78" t="str">
        <f t="shared" si="25"/>
        <v/>
      </c>
    </row>
    <row r="80" spans="9:31">
      <c r="I80" s="39" t="str">
        <f t="shared" si="16"/>
        <v/>
      </c>
      <c r="J80" s="39" t="str">
        <f t="shared" si="17"/>
        <v/>
      </c>
      <c r="L80" s="63"/>
      <c r="P80" s="92"/>
      <c r="Q80" s="92"/>
      <c r="S80" s="93"/>
      <c r="W80" s="36" t="str">
        <f t="shared" si="22"/>
        <v/>
      </c>
      <c r="X80" s="36" t="str">
        <f t="shared" si="24"/>
        <v/>
      </c>
      <c r="AD80" s="78" t="str">
        <f t="shared" si="23"/>
        <v/>
      </c>
      <c r="AE80" s="78" t="str">
        <f t="shared" si="25"/>
        <v/>
      </c>
    </row>
    <row r="81" spans="9:31">
      <c r="I81" s="39" t="str">
        <f t="shared" si="16"/>
        <v/>
      </c>
      <c r="J81" s="39" t="str">
        <f t="shared" si="17"/>
        <v/>
      </c>
      <c r="L81" s="63"/>
      <c r="P81" s="92"/>
      <c r="Q81" s="92"/>
      <c r="S81" s="93"/>
      <c r="W81" s="36" t="str">
        <f t="shared" si="22"/>
        <v/>
      </c>
      <c r="X81" s="36" t="str">
        <f t="shared" si="24"/>
        <v/>
      </c>
      <c r="AD81" s="78" t="str">
        <f t="shared" si="23"/>
        <v/>
      </c>
      <c r="AE81" s="78" t="str">
        <f t="shared" si="25"/>
        <v/>
      </c>
    </row>
    <row r="82" spans="9:31">
      <c r="I82" s="39" t="str">
        <f t="shared" si="16"/>
        <v/>
      </c>
      <c r="J82" s="39" t="str">
        <f t="shared" si="17"/>
        <v/>
      </c>
      <c r="L82" s="63"/>
      <c r="P82" s="92"/>
      <c r="Q82" s="92"/>
      <c r="S82" s="93"/>
      <c r="W82" s="36" t="str">
        <f t="shared" si="22"/>
        <v/>
      </c>
      <c r="X82" s="36" t="str">
        <f t="shared" si="24"/>
        <v/>
      </c>
      <c r="AD82" s="78" t="str">
        <f t="shared" si="23"/>
        <v/>
      </c>
      <c r="AE82" s="78" t="str">
        <f t="shared" si="25"/>
        <v/>
      </c>
    </row>
    <row r="83" spans="9:31">
      <c r="I83" s="39" t="str">
        <f t="shared" si="16"/>
        <v/>
      </c>
      <c r="J83" s="39" t="str">
        <f t="shared" si="17"/>
        <v/>
      </c>
      <c r="L83" s="63"/>
      <c r="P83" s="92"/>
      <c r="Q83" s="92"/>
      <c r="S83" s="93"/>
      <c r="W83" s="36" t="str">
        <f t="shared" si="22"/>
        <v/>
      </c>
      <c r="X83" s="36" t="str">
        <f t="shared" si="24"/>
        <v/>
      </c>
      <c r="AD83" s="78" t="str">
        <f t="shared" si="23"/>
        <v/>
      </c>
      <c r="AE83" s="78" t="str">
        <f t="shared" si="25"/>
        <v/>
      </c>
    </row>
    <row r="84" spans="9:31">
      <c r="I84" s="39" t="str">
        <f t="shared" si="16"/>
        <v/>
      </c>
      <c r="J84" s="39" t="str">
        <f t="shared" si="17"/>
        <v/>
      </c>
      <c r="L84" s="63"/>
      <c r="P84" s="92"/>
      <c r="Q84" s="92"/>
      <c r="S84" s="93"/>
      <c r="W84" s="36" t="str">
        <f t="shared" si="22"/>
        <v/>
      </c>
      <c r="X84" s="36" t="str">
        <f t="shared" si="24"/>
        <v/>
      </c>
      <c r="AD84" s="78" t="str">
        <f t="shared" si="23"/>
        <v/>
      </c>
      <c r="AE84" s="78" t="str">
        <f t="shared" si="25"/>
        <v/>
      </c>
    </row>
    <row r="85" spans="9:31">
      <c r="I85" s="39" t="str">
        <f t="shared" si="16"/>
        <v/>
      </c>
      <c r="J85" s="39" t="str">
        <f t="shared" si="17"/>
        <v/>
      </c>
      <c r="L85" s="63"/>
      <c r="P85" s="92"/>
      <c r="Q85" s="92"/>
      <c r="S85" s="93"/>
      <c r="W85" s="36" t="str">
        <f t="shared" si="22"/>
        <v/>
      </c>
      <c r="X85" s="36" t="str">
        <f t="shared" si="24"/>
        <v/>
      </c>
      <c r="AD85" s="78" t="str">
        <f t="shared" si="23"/>
        <v/>
      </c>
      <c r="AE85" s="78" t="str">
        <f t="shared" si="25"/>
        <v/>
      </c>
    </row>
    <row r="86" spans="9:31">
      <c r="I86" s="39" t="str">
        <f t="shared" si="16"/>
        <v/>
      </c>
      <c r="J86" s="39" t="str">
        <f t="shared" si="17"/>
        <v/>
      </c>
      <c r="L86" s="63"/>
      <c r="P86" s="92"/>
      <c r="Q86" s="92"/>
      <c r="S86" s="93"/>
      <c r="W86" s="36" t="str">
        <f t="shared" si="22"/>
        <v/>
      </c>
      <c r="X86" s="36" t="str">
        <f t="shared" si="24"/>
        <v/>
      </c>
      <c r="AD86" s="78" t="str">
        <f t="shared" si="23"/>
        <v/>
      </c>
      <c r="AE86" s="78" t="str">
        <f t="shared" si="25"/>
        <v/>
      </c>
    </row>
    <row r="87" spans="9:31">
      <c r="I87" s="39" t="str">
        <f t="shared" si="16"/>
        <v/>
      </c>
      <c r="J87" s="39" t="str">
        <f t="shared" si="17"/>
        <v/>
      </c>
      <c r="L87" s="63"/>
      <c r="P87" s="92"/>
      <c r="Q87" s="92"/>
      <c r="S87" s="93"/>
      <c r="W87" s="36" t="str">
        <f t="shared" si="22"/>
        <v/>
      </c>
      <c r="X87" s="36" t="str">
        <f t="shared" si="24"/>
        <v/>
      </c>
      <c r="AD87" s="78" t="str">
        <f t="shared" si="23"/>
        <v/>
      </c>
      <c r="AE87" s="78" t="str">
        <f t="shared" si="25"/>
        <v/>
      </c>
    </row>
    <row r="88" spans="9:31">
      <c r="I88" s="39" t="str">
        <f t="shared" si="16"/>
        <v/>
      </c>
      <c r="J88" s="39" t="str">
        <f t="shared" si="17"/>
        <v/>
      </c>
      <c r="L88" s="63"/>
      <c r="P88" s="92"/>
      <c r="Q88" s="92"/>
      <c r="S88" s="93"/>
      <c r="W88" s="36" t="str">
        <f t="shared" si="22"/>
        <v/>
      </c>
      <c r="X88" s="36" t="str">
        <f t="shared" si="24"/>
        <v/>
      </c>
      <c r="AD88" s="78" t="str">
        <f t="shared" si="23"/>
        <v/>
      </c>
      <c r="AE88" s="78" t="str">
        <f t="shared" si="25"/>
        <v/>
      </c>
    </row>
    <row r="89" spans="9:31">
      <c r="I89" s="39" t="str">
        <f t="shared" si="16"/>
        <v/>
      </c>
      <c r="J89" s="39" t="str">
        <f t="shared" si="17"/>
        <v/>
      </c>
      <c r="L89" s="63"/>
      <c r="P89" s="92"/>
      <c r="Q89" s="92"/>
      <c r="S89" s="93"/>
      <c r="W89" s="36" t="str">
        <f t="shared" si="22"/>
        <v/>
      </c>
      <c r="X89" s="36" t="str">
        <f t="shared" si="24"/>
        <v/>
      </c>
      <c r="AD89" s="78" t="str">
        <f t="shared" si="23"/>
        <v/>
      </c>
      <c r="AE89" s="78" t="str">
        <f t="shared" si="25"/>
        <v/>
      </c>
    </row>
    <row r="90" spans="9:31">
      <c r="I90" s="39" t="str">
        <f t="shared" si="16"/>
        <v/>
      </c>
      <c r="J90" s="39" t="str">
        <f t="shared" si="17"/>
        <v/>
      </c>
      <c r="L90" s="63"/>
      <c r="P90" s="92"/>
      <c r="Q90" s="92"/>
      <c r="S90" s="93"/>
      <c r="W90" s="36" t="str">
        <f t="shared" si="22"/>
        <v/>
      </c>
      <c r="X90" s="36" t="str">
        <f t="shared" si="24"/>
        <v/>
      </c>
      <c r="AD90" s="78" t="str">
        <f t="shared" si="23"/>
        <v/>
      </c>
      <c r="AE90" s="78" t="str">
        <f t="shared" si="25"/>
        <v/>
      </c>
    </row>
    <row r="91" spans="9:31">
      <c r="I91" s="39" t="str">
        <f t="shared" si="16"/>
        <v/>
      </c>
      <c r="J91" s="39" t="str">
        <f t="shared" si="17"/>
        <v/>
      </c>
      <c r="L91" s="63"/>
      <c r="P91" s="92"/>
      <c r="Q91" s="92"/>
      <c r="S91" s="93"/>
      <c r="W91" s="36" t="str">
        <f t="shared" si="22"/>
        <v/>
      </c>
      <c r="X91" s="36" t="str">
        <f t="shared" si="24"/>
        <v/>
      </c>
      <c r="AD91" s="78" t="str">
        <f t="shared" si="23"/>
        <v/>
      </c>
      <c r="AE91" s="78" t="str">
        <f t="shared" si="25"/>
        <v/>
      </c>
    </row>
    <row r="92" spans="9:31">
      <c r="I92" s="39" t="str">
        <f t="shared" si="16"/>
        <v/>
      </c>
      <c r="J92" s="39" t="str">
        <f t="shared" si="17"/>
        <v/>
      </c>
      <c r="L92" s="63"/>
      <c r="P92" s="92"/>
      <c r="Q92" s="92"/>
      <c r="S92" s="93"/>
      <c r="W92" s="36" t="str">
        <f t="shared" si="22"/>
        <v/>
      </c>
      <c r="X92" s="36" t="str">
        <f t="shared" si="24"/>
        <v/>
      </c>
      <c r="AD92" s="78" t="str">
        <f t="shared" si="23"/>
        <v/>
      </c>
      <c r="AE92" s="78" t="str">
        <f t="shared" si="25"/>
        <v/>
      </c>
    </row>
    <row r="93" spans="9:31">
      <c r="I93" s="39" t="str">
        <f t="shared" si="16"/>
        <v/>
      </c>
      <c r="J93" s="39" t="str">
        <f t="shared" si="17"/>
        <v/>
      </c>
      <c r="L93" s="63"/>
      <c r="P93" s="92"/>
      <c r="Q93" s="92"/>
      <c r="S93" s="93"/>
      <c r="W93" s="36" t="str">
        <f t="shared" si="22"/>
        <v/>
      </c>
      <c r="X93" s="36" t="str">
        <f t="shared" si="24"/>
        <v/>
      </c>
      <c r="AD93" s="78" t="str">
        <f t="shared" si="23"/>
        <v/>
      </c>
      <c r="AE93" s="78" t="str">
        <f t="shared" si="25"/>
        <v/>
      </c>
    </row>
    <row r="94" spans="9:31">
      <c r="I94" s="39" t="str">
        <f t="shared" si="16"/>
        <v/>
      </c>
      <c r="J94" s="39" t="str">
        <f t="shared" si="17"/>
        <v/>
      </c>
      <c r="L94" s="63"/>
      <c r="P94" s="92"/>
      <c r="Q94" s="92"/>
      <c r="S94" s="93"/>
      <c r="W94" s="36" t="str">
        <f t="shared" si="22"/>
        <v/>
      </c>
      <c r="X94" s="36" t="str">
        <f t="shared" si="24"/>
        <v/>
      </c>
      <c r="AD94" s="78" t="str">
        <f t="shared" si="23"/>
        <v/>
      </c>
      <c r="AE94" s="78" t="str">
        <f t="shared" si="25"/>
        <v/>
      </c>
    </row>
    <row r="95" spans="9:31">
      <c r="I95" s="39" t="str">
        <f t="shared" si="16"/>
        <v/>
      </c>
      <c r="J95" s="39" t="str">
        <f t="shared" si="17"/>
        <v/>
      </c>
      <c r="L95" s="63"/>
      <c r="P95" s="92"/>
      <c r="Q95" s="92"/>
      <c r="S95" s="93"/>
      <c r="W95" s="36" t="str">
        <f t="shared" si="22"/>
        <v/>
      </c>
      <c r="X95" s="36" t="str">
        <f t="shared" si="24"/>
        <v/>
      </c>
      <c r="AD95" s="78" t="str">
        <f t="shared" si="23"/>
        <v/>
      </c>
      <c r="AE95" s="78" t="str">
        <f t="shared" si="25"/>
        <v/>
      </c>
    </row>
    <row r="96" spans="9:31">
      <c r="I96" s="39" t="str">
        <f t="shared" si="16"/>
        <v/>
      </c>
      <c r="J96" s="39" t="str">
        <f t="shared" si="17"/>
        <v/>
      </c>
      <c r="L96" s="63"/>
      <c r="P96" s="92"/>
      <c r="Q96" s="92"/>
      <c r="S96" s="93"/>
      <c r="W96" s="36" t="str">
        <f t="shared" si="22"/>
        <v/>
      </c>
      <c r="X96" s="36" t="str">
        <f t="shared" si="24"/>
        <v/>
      </c>
      <c r="AD96" s="78" t="str">
        <f t="shared" si="23"/>
        <v/>
      </c>
      <c r="AE96" s="78" t="str">
        <f t="shared" si="25"/>
        <v/>
      </c>
    </row>
    <row r="97" spans="9:31">
      <c r="I97" s="39" t="str">
        <f t="shared" si="16"/>
        <v/>
      </c>
      <c r="J97" s="39" t="str">
        <f t="shared" si="17"/>
        <v/>
      </c>
      <c r="L97" s="63"/>
      <c r="P97" s="92"/>
      <c r="Q97" s="92"/>
      <c r="S97" s="93"/>
      <c r="W97" s="36" t="str">
        <f t="shared" si="22"/>
        <v/>
      </c>
      <c r="X97" s="36" t="str">
        <f t="shared" si="24"/>
        <v/>
      </c>
      <c r="AD97" s="78" t="str">
        <f t="shared" si="23"/>
        <v/>
      </c>
      <c r="AE97" s="78" t="str">
        <f t="shared" si="25"/>
        <v/>
      </c>
    </row>
    <row r="98" spans="9:31">
      <c r="I98" s="39" t="str">
        <f t="shared" si="16"/>
        <v/>
      </c>
      <c r="J98" s="39" t="str">
        <f t="shared" si="17"/>
        <v/>
      </c>
      <c r="L98" s="63"/>
      <c r="P98" s="92"/>
      <c r="Q98" s="92"/>
      <c r="S98" s="93"/>
      <c r="W98" s="36" t="str">
        <f t="shared" si="22"/>
        <v/>
      </c>
      <c r="X98" s="36" t="str">
        <f t="shared" si="24"/>
        <v/>
      </c>
      <c r="AD98" s="78" t="str">
        <f t="shared" si="23"/>
        <v/>
      </c>
      <c r="AE98" s="78" t="str">
        <f t="shared" si="25"/>
        <v/>
      </c>
    </row>
    <row r="99" spans="9:31">
      <c r="I99" s="39" t="str">
        <f t="shared" si="16"/>
        <v/>
      </c>
      <c r="J99" s="39" t="str">
        <f t="shared" si="17"/>
        <v/>
      </c>
      <c r="L99" s="63"/>
      <c r="P99" s="92"/>
      <c r="Q99" s="92"/>
      <c r="S99" s="93"/>
      <c r="W99" s="36" t="str">
        <f t="shared" si="22"/>
        <v/>
      </c>
      <c r="X99" s="36" t="str">
        <f t="shared" si="24"/>
        <v/>
      </c>
      <c r="AD99" s="78" t="str">
        <f t="shared" si="23"/>
        <v/>
      </c>
      <c r="AE99" s="78" t="str">
        <f t="shared" si="25"/>
        <v/>
      </c>
    </row>
    <row r="100" spans="9:31">
      <c r="I100" s="39" t="str">
        <f t="shared" si="16"/>
        <v/>
      </c>
      <c r="J100" s="39" t="str">
        <f t="shared" si="17"/>
        <v/>
      </c>
      <c r="L100" s="63"/>
      <c r="P100" s="92"/>
      <c r="Q100" s="92"/>
      <c r="S100" s="93"/>
      <c r="W100" s="36" t="str">
        <f t="shared" si="22"/>
        <v/>
      </c>
      <c r="X100" s="36" t="str">
        <f t="shared" si="24"/>
        <v/>
      </c>
      <c r="AD100" s="78" t="str">
        <f t="shared" si="23"/>
        <v/>
      </c>
      <c r="AE100" s="78" t="str">
        <f t="shared" si="25"/>
        <v/>
      </c>
    </row>
    <row r="101" spans="9:31">
      <c r="I101" s="39" t="str">
        <f t="shared" si="16"/>
        <v/>
      </c>
      <c r="J101" s="39" t="str">
        <f t="shared" si="17"/>
        <v/>
      </c>
      <c r="L101" s="63"/>
      <c r="P101" s="92"/>
      <c r="Q101" s="92"/>
      <c r="S101" s="93"/>
      <c r="W101" s="36" t="str">
        <f t="shared" si="22"/>
        <v/>
      </c>
      <c r="X101" s="36" t="str">
        <f t="shared" si="24"/>
        <v/>
      </c>
      <c r="AD101" s="78" t="str">
        <f t="shared" si="23"/>
        <v/>
      </c>
      <c r="AE101" s="78" t="str">
        <f t="shared" si="25"/>
        <v/>
      </c>
    </row>
    <row r="102" spans="9:31">
      <c r="I102" s="39" t="str">
        <f t="shared" si="16"/>
        <v/>
      </c>
      <c r="J102" s="39" t="str">
        <f t="shared" si="17"/>
        <v/>
      </c>
      <c r="L102" s="63"/>
      <c r="P102" s="92"/>
      <c r="Q102" s="92"/>
      <c r="S102" s="93"/>
      <c r="W102" s="36" t="str">
        <f t="shared" si="22"/>
        <v/>
      </c>
      <c r="X102" s="36" t="str">
        <f t="shared" si="24"/>
        <v/>
      </c>
      <c r="AD102" s="78" t="str">
        <f t="shared" si="23"/>
        <v/>
      </c>
      <c r="AE102" s="78" t="str">
        <f t="shared" si="25"/>
        <v/>
      </c>
    </row>
    <row r="103" spans="9:31">
      <c r="I103" s="39" t="str">
        <f t="shared" si="16"/>
        <v/>
      </c>
      <c r="J103" s="39" t="str">
        <f t="shared" si="17"/>
        <v/>
      </c>
      <c r="L103" s="63"/>
      <c r="P103" s="92"/>
      <c r="Q103" s="92"/>
      <c r="S103" s="93"/>
      <c r="W103" s="36" t="str">
        <f t="shared" si="22"/>
        <v/>
      </c>
      <c r="X103" s="36" t="str">
        <f t="shared" si="24"/>
        <v/>
      </c>
      <c r="AD103" s="78" t="str">
        <f t="shared" si="23"/>
        <v/>
      </c>
      <c r="AE103" s="78" t="str">
        <f t="shared" si="25"/>
        <v/>
      </c>
    </row>
    <row r="104" spans="9:31">
      <c r="I104" s="39" t="str">
        <f t="shared" si="16"/>
        <v/>
      </c>
      <c r="J104" s="39" t="str">
        <f t="shared" si="17"/>
        <v/>
      </c>
      <c r="L104" s="63"/>
      <c r="P104" s="92"/>
      <c r="Q104" s="92"/>
      <c r="S104" s="93"/>
      <c r="W104" s="36" t="str">
        <f t="shared" si="22"/>
        <v/>
      </c>
      <c r="X104" s="36" t="str">
        <f t="shared" si="24"/>
        <v/>
      </c>
      <c r="AD104" s="78" t="str">
        <f t="shared" si="23"/>
        <v/>
      </c>
      <c r="AE104" s="78" t="str">
        <f t="shared" si="25"/>
        <v/>
      </c>
    </row>
    <row r="105" spans="9:31">
      <c r="I105" s="39" t="str">
        <f t="shared" si="16"/>
        <v/>
      </c>
      <c r="J105" s="39" t="str">
        <f t="shared" si="17"/>
        <v/>
      </c>
      <c r="L105" s="63"/>
      <c r="P105" s="92"/>
      <c r="Q105" s="92"/>
      <c r="S105" s="93"/>
      <c r="W105" s="36" t="str">
        <f t="shared" si="22"/>
        <v/>
      </c>
      <c r="X105" s="36" t="str">
        <f t="shared" si="24"/>
        <v/>
      </c>
      <c r="AD105" s="78" t="str">
        <f t="shared" si="23"/>
        <v/>
      </c>
      <c r="AE105" s="78" t="str">
        <f t="shared" si="25"/>
        <v/>
      </c>
    </row>
    <row r="106" spans="9:31">
      <c r="I106" s="39" t="str">
        <f t="shared" si="16"/>
        <v/>
      </c>
      <c r="J106" s="39" t="str">
        <f t="shared" si="17"/>
        <v/>
      </c>
      <c r="L106" s="63"/>
      <c r="P106" s="92"/>
      <c r="Q106" s="92"/>
      <c r="S106" s="93"/>
      <c r="W106" s="36" t="str">
        <f t="shared" si="22"/>
        <v/>
      </c>
      <c r="X106" s="36" t="str">
        <f t="shared" si="24"/>
        <v/>
      </c>
      <c r="AD106" s="78" t="str">
        <f t="shared" si="23"/>
        <v/>
      </c>
      <c r="AE106" s="78" t="str">
        <f t="shared" si="25"/>
        <v/>
      </c>
    </row>
    <row r="107" spans="9:31">
      <c r="I107" s="39" t="str">
        <f t="shared" si="16"/>
        <v/>
      </c>
      <c r="J107" s="39" t="str">
        <f t="shared" si="17"/>
        <v/>
      </c>
      <c r="L107" s="63"/>
      <c r="P107" s="92"/>
      <c r="Q107" s="92"/>
      <c r="S107" s="93"/>
      <c r="W107" s="36" t="str">
        <f t="shared" si="22"/>
        <v/>
      </c>
      <c r="X107" s="36" t="str">
        <f t="shared" si="24"/>
        <v/>
      </c>
      <c r="AD107" s="78" t="str">
        <f t="shared" si="23"/>
        <v/>
      </c>
      <c r="AE107" s="78" t="str">
        <f t="shared" si="25"/>
        <v/>
      </c>
    </row>
    <row r="108" spans="9:31">
      <c r="I108" s="39" t="str">
        <f t="shared" si="16"/>
        <v/>
      </c>
      <c r="J108" s="39" t="str">
        <f t="shared" si="17"/>
        <v/>
      </c>
      <c r="L108" s="63"/>
      <c r="P108" s="92"/>
      <c r="Q108" s="92"/>
      <c r="S108" s="93"/>
      <c r="W108" s="36" t="str">
        <f t="shared" si="22"/>
        <v/>
      </c>
      <c r="X108" s="36" t="str">
        <f t="shared" si="24"/>
        <v/>
      </c>
      <c r="AD108" s="78" t="str">
        <f t="shared" si="23"/>
        <v/>
      </c>
      <c r="AE108" s="78" t="str">
        <f t="shared" si="25"/>
        <v/>
      </c>
    </row>
    <row r="109" spans="9:31">
      <c r="I109" s="39" t="str">
        <f t="shared" si="16"/>
        <v/>
      </c>
      <c r="J109" s="39" t="str">
        <f t="shared" si="17"/>
        <v/>
      </c>
      <c r="L109" s="63"/>
      <c r="P109" s="92"/>
      <c r="Q109" s="92"/>
      <c r="S109" s="93"/>
      <c r="W109" s="36" t="str">
        <f t="shared" si="22"/>
        <v/>
      </c>
      <c r="X109" s="36" t="str">
        <f t="shared" si="24"/>
        <v/>
      </c>
      <c r="AD109" s="78" t="str">
        <f t="shared" si="23"/>
        <v/>
      </c>
      <c r="AE109" s="78" t="str">
        <f t="shared" si="25"/>
        <v/>
      </c>
    </row>
    <row r="110" spans="9:31">
      <c r="I110" s="39" t="str">
        <f t="shared" si="16"/>
        <v/>
      </c>
      <c r="J110" s="39" t="str">
        <f t="shared" si="17"/>
        <v/>
      </c>
      <c r="L110" s="63"/>
      <c r="P110" s="92"/>
      <c r="Q110" s="92"/>
      <c r="S110" s="93"/>
      <c r="W110" s="36" t="str">
        <f t="shared" si="22"/>
        <v/>
      </c>
      <c r="X110" s="36" t="str">
        <f t="shared" si="24"/>
        <v/>
      </c>
      <c r="AD110" s="78" t="str">
        <f t="shared" si="23"/>
        <v/>
      </c>
      <c r="AE110" s="78" t="str">
        <f t="shared" si="25"/>
        <v/>
      </c>
    </row>
    <row r="111" spans="9:31">
      <c r="I111" s="39" t="str">
        <f t="shared" si="16"/>
        <v/>
      </c>
      <c r="J111" s="39" t="str">
        <f t="shared" si="17"/>
        <v/>
      </c>
      <c r="L111" s="63"/>
      <c r="P111" s="92"/>
      <c r="Q111" s="92"/>
      <c r="S111" s="93"/>
      <c r="W111" s="36" t="str">
        <f t="shared" si="22"/>
        <v/>
      </c>
      <c r="X111" s="36" t="str">
        <f t="shared" si="24"/>
        <v/>
      </c>
      <c r="AD111" s="78" t="str">
        <f t="shared" si="23"/>
        <v/>
      </c>
      <c r="AE111" s="78" t="str">
        <f t="shared" si="25"/>
        <v/>
      </c>
    </row>
    <row r="112" spans="9:31">
      <c r="I112" s="39" t="str">
        <f t="shared" si="16"/>
        <v/>
      </c>
      <c r="J112" s="39" t="str">
        <f t="shared" si="17"/>
        <v/>
      </c>
      <c r="L112" s="63"/>
      <c r="P112" s="92"/>
      <c r="Q112" s="92"/>
      <c r="S112" s="93"/>
      <c r="W112" s="36" t="str">
        <f t="shared" si="22"/>
        <v/>
      </c>
      <c r="X112" s="36" t="str">
        <f t="shared" si="24"/>
        <v/>
      </c>
      <c r="AD112" s="78" t="str">
        <f t="shared" si="23"/>
        <v/>
      </c>
      <c r="AE112" s="78" t="str">
        <f t="shared" si="25"/>
        <v/>
      </c>
    </row>
    <row r="113" spans="9:31">
      <c r="I113" s="39" t="str">
        <f t="shared" si="16"/>
        <v/>
      </c>
      <c r="J113" s="39" t="str">
        <f t="shared" si="17"/>
        <v/>
      </c>
      <c r="L113" s="63"/>
      <c r="P113" s="92"/>
      <c r="Q113" s="92"/>
      <c r="S113" s="93"/>
      <c r="W113" s="36" t="str">
        <f t="shared" si="22"/>
        <v/>
      </c>
      <c r="X113" s="36" t="str">
        <f t="shared" si="24"/>
        <v/>
      </c>
      <c r="AD113" s="78" t="str">
        <f t="shared" si="23"/>
        <v/>
      </c>
      <c r="AE113" s="78" t="str">
        <f t="shared" si="25"/>
        <v/>
      </c>
    </row>
    <row r="114" spans="9:31">
      <c r="I114" s="39" t="str">
        <f t="shared" ref="I114:I177" si="26">IF(H114 &gt; 0, ROUND(F114/H114,0), "")</f>
        <v/>
      </c>
      <c r="J114" s="39" t="str">
        <f t="shared" ref="J114:J177" si="27">IF(H114 &gt; 0, ROUND(G114/H114,0), "")</f>
        <v/>
      </c>
      <c r="L114" s="63"/>
      <c r="P114" s="92"/>
      <c r="Q114" s="92"/>
      <c r="S114" s="93"/>
      <c r="W114" s="36" t="str">
        <f t="shared" si="22"/>
        <v/>
      </c>
      <c r="X114" s="36" t="str">
        <f t="shared" si="24"/>
        <v/>
      </c>
      <c r="AD114" s="78" t="str">
        <f t="shared" si="23"/>
        <v/>
      </c>
      <c r="AE114" s="78" t="str">
        <f t="shared" si="25"/>
        <v/>
      </c>
    </row>
    <row r="115" spans="9:31">
      <c r="I115" s="39" t="str">
        <f t="shared" si="26"/>
        <v/>
      </c>
      <c r="J115" s="39" t="str">
        <f t="shared" si="27"/>
        <v/>
      </c>
      <c r="L115" s="63"/>
      <c r="P115" s="92"/>
      <c r="Q115" s="92"/>
      <c r="S115" s="93"/>
      <c r="W115" s="36" t="str">
        <f t="shared" si="22"/>
        <v/>
      </c>
      <c r="X115" s="36" t="str">
        <f t="shared" si="24"/>
        <v/>
      </c>
      <c r="AD115" s="78" t="str">
        <f t="shared" si="23"/>
        <v/>
      </c>
      <c r="AE115" s="78" t="str">
        <f t="shared" si="25"/>
        <v/>
      </c>
    </row>
    <row r="116" spans="9:31">
      <c r="I116" s="39" t="str">
        <f t="shared" si="26"/>
        <v/>
      </c>
      <c r="J116" s="39" t="str">
        <f t="shared" si="27"/>
        <v/>
      </c>
      <c r="L116" s="63"/>
      <c r="P116" s="92"/>
      <c r="Q116" s="92"/>
      <c r="S116" s="93"/>
      <c r="W116" s="36" t="str">
        <f t="shared" si="22"/>
        <v/>
      </c>
      <c r="X116" s="36" t="str">
        <f t="shared" si="24"/>
        <v/>
      </c>
      <c r="AD116" s="78" t="str">
        <f t="shared" si="23"/>
        <v/>
      </c>
      <c r="AE116" s="78" t="str">
        <f t="shared" si="25"/>
        <v/>
      </c>
    </row>
    <row r="117" spans="9:31">
      <c r="I117" s="39" t="str">
        <f t="shared" si="26"/>
        <v/>
      </c>
      <c r="J117" s="39" t="str">
        <f t="shared" si="27"/>
        <v/>
      </c>
      <c r="L117" s="63"/>
      <c r="P117" s="92"/>
      <c r="Q117" s="92"/>
      <c r="S117" s="93"/>
      <c r="W117" s="36" t="str">
        <f t="shared" si="22"/>
        <v/>
      </c>
      <c r="X117" s="36" t="str">
        <f t="shared" si="24"/>
        <v/>
      </c>
      <c r="AD117" s="78" t="str">
        <f t="shared" si="23"/>
        <v/>
      </c>
      <c r="AE117" s="78" t="str">
        <f t="shared" si="25"/>
        <v/>
      </c>
    </row>
    <row r="118" spans="9:31">
      <c r="I118" s="39" t="str">
        <f t="shared" si="26"/>
        <v/>
      </c>
      <c r="J118" s="39" t="str">
        <f t="shared" si="27"/>
        <v/>
      </c>
      <c r="L118" s="63"/>
      <c r="P118" s="92"/>
      <c r="Q118" s="92"/>
      <c r="S118" s="93"/>
      <c r="W118" s="36" t="str">
        <f t="shared" si="22"/>
        <v/>
      </c>
      <c r="X118" s="36" t="str">
        <f t="shared" si="24"/>
        <v/>
      </c>
      <c r="AD118" s="78" t="str">
        <f t="shared" si="23"/>
        <v/>
      </c>
      <c r="AE118" s="78" t="str">
        <f t="shared" si="25"/>
        <v/>
      </c>
    </row>
    <row r="119" spans="9:31">
      <c r="I119" s="39" t="str">
        <f t="shared" si="26"/>
        <v/>
      </c>
      <c r="J119" s="39" t="str">
        <f t="shared" si="27"/>
        <v/>
      </c>
      <c r="L119" s="63"/>
      <c r="P119" s="92"/>
      <c r="Q119" s="92"/>
      <c r="S119" s="93"/>
      <c r="W119" s="36" t="str">
        <f t="shared" si="22"/>
        <v/>
      </c>
      <c r="X119" s="36" t="str">
        <f t="shared" si="24"/>
        <v/>
      </c>
      <c r="AD119" s="78" t="str">
        <f t="shared" si="23"/>
        <v/>
      </c>
      <c r="AE119" s="78" t="str">
        <f t="shared" si="25"/>
        <v/>
      </c>
    </row>
    <row r="120" spans="9:31">
      <c r="I120" s="39" t="str">
        <f t="shared" si="26"/>
        <v/>
      </c>
      <c r="J120" s="39" t="str">
        <f t="shared" si="27"/>
        <v/>
      </c>
      <c r="L120" s="63"/>
      <c r="P120" s="92"/>
      <c r="Q120" s="92"/>
      <c r="S120" s="93"/>
      <c r="W120" s="36" t="str">
        <f t="shared" si="22"/>
        <v/>
      </c>
      <c r="X120" s="36" t="str">
        <f t="shared" si="24"/>
        <v/>
      </c>
      <c r="AD120" s="78" t="str">
        <f t="shared" si="23"/>
        <v/>
      </c>
      <c r="AE120" s="78" t="str">
        <f t="shared" si="25"/>
        <v/>
      </c>
    </row>
    <row r="121" spans="9:31">
      <c r="I121" s="39" t="str">
        <f t="shared" si="26"/>
        <v/>
      </c>
      <c r="J121" s="39" t="str">
        <f t="shared" si="27"/>
        <v/>
      </c>
      <c r="L121" s="63"/>
      <c r="P121" s="92"/>
      <c r="Q121" s="92"/>
      <c r="S121" s="93"/>
      <c r="W121" s="36" t="str">
        <f t="shared" si="22"/>
        <v/>
      </c>
      <c r="X121" s="36" t="str">
        <f t="shared" si="24"/>
        <v/>
      </c>
      <c r="AD121" s="78" t="str">
        <f t="shared" si="23"/>
        <v/>
      </c>
      <c r="AE121" s="78" t="str">
        <f t="shared" si="25"/>
        <v/>
      </c>
    </row>
    <row r="122" spans="9:31">
      <c r="I122" s="39" t="str">
        <f t="shared" si="26"/>
        <v/>
      </c>
      <c r="J122" s="39" t="str">
        <f t="shared" si="27"/>
        <v/>
      </c>
      <c r="L122" s="63"/>
      <c r="P122" s="92"/>
      <c r="Q122" s="92"/>
      <c r="S122" s="93"/>
      <c r="W122" s="36" t="str">
        <f t="shared" si="22"/>
        <v/>
      </c>
      <c r="X122" s="36" t="str">
        <f t="shared" si="24"/>
        <v/>
      </c>
      <c r="AD122" s="78" t="str">
        <f t="shared" si="23"/>
        <v/>
      </c>
      <c r="AE122" s="78" t="str">
        <f t="shared" si="25"/>
        <v/>
      </c>
    </row>
    <row r="123" spans="9:31">
      <c r="I123" s="39" t="str">
        <f t="shared" si="26"/>
        <v/>
      </c>
      <c r="J123" s="39" t="str">
        <f t="shared" si="27"/>
        <v/>
      </c>
      <c r="L123" s="63"/>
      <c r="P123" s="92"/>
      <c r="Q123" s="92"/>
      <c r="S123" s="93"/>
      <c r="W123" s="36" t="str">
        <f t="shared" si="22"/>
        <v/>
      </c>
      <c r="X123" s="36" t="str">
        <f t="shared" si="24"/>
        <v/>
      </c>
      <c r="AD123" s="78" t="str">
        <f t="shared" si="23"/>
        <v/>
      </c>
      <c r="AE123" s="78" t="str">
        <f t="shared" si="25"/>
        <v/>
      </c>
    </row>
    <row r="124" spans="9:31">
      <c r="I124" s="39" t="str">
        <f t="shared" si="26"/>
        <v/>
      </c>
      <c r="J124" s="39" t="str">
        <f t="shared" si="27"/>
        <v/>
      </c>
      <c r="L124" s="63"/>
      <c r="P124" s="92"/>
      <c r="Q124" s="92"/>
      <c r="S124" s="93"/>
      <c r="W124" s="36" t="str">
        <f t="shared" si="22"/>
        <v/>
      </c>
      <c r="X124" s="36" t="str">
        <f t="shared" si="24"/>
        <v/>
      </c>
      <c r="AD124" s="78" t="str">
        <f t="shared" si="23"/>
        <v/>
      </c>
      <c r="AE124" s="78" t="str">
        <f t="shared" si="25"/>
        <v/>
      </c>
    </row>
    <row r="125" spans="9:31">
      <c r="I125" s="39" t="str">
        <f t="shared" si="26"/>
        <v/>
      </c>
      <c r="J125" s="39" t="str">
        <f t="shared" si="27"/>
        <v/>
      </c>
      <c r="L125" s="63"/>
      <c r="P125" s="92"/>
      <c r="Q125" s="92"/>
      <c r="S125" s="93"/>
      <c r="W125" s="36" t="str">
        <f t="shared" si="22"/>
        <v/>
      </c>
      <c r="X125" s="36" t="str">
        <f t="shared" si="24"/>
        <v/>
      </c>
      <c r="AD125" s="78" t="str">
        <f t="shared" si="23"/>
        <v/>
      </c>
      <c r="AE125" s="78" t="str">
        <f t="shared" si="25"/>
        <v/>
      </c>
    </row>
    <row r="126" spans="9:31">
      <c r="I126" s="39" t="str">
        <f t="shared" si="26"/>
        <v/>
      </c>
      <c r="J126" s="39" t="str">
        <f t="shared" si="27"/>
        <v/>
      </c>
      <c r="L126" s="63"/>
      <c r="P126" s="92"/>
      <c r="Q126" s="92"/>
      <c r="S126" s="93"/>
      <c r="W126" s="36" t="str">
        <f t="shared" si="22"/>
        <v/>
      </c>
      <c r="X126" s="36" t="str">
        <f t="shared" si="24"/>
        <v/>
      </c>
      <c r="AD126" s="78" t="str">
        <f t="shared" si="23"/>
        <v/>
      </c>
      <c r="AE126" s="78" t="str">
        <f t="shared" si="25"/>
        <v/>
      </c>
    </row>
    <row r="127" spans="9:31">
      <c r="I127" s="39" t="str">
        <f t="shared" si="26"/>
        <v/>
      </c>
      <c r="J127" s="39" t="str">
        <f t="shared" si="27"/>
        <v/>
      </c>
      <c r="L127" s="63"/>
      <c r="P127" s="92"/>
      <c r="Q127" s="92"/>
      <c r="S127" s="93"/>
      <c r="W127" s="36" t="str">
        <f t="shared" si="22"/>
        <v/>
      </c>
      <c r="X127" s="36" t="str">
        <f t="shared" si="24"/>
        <v/>
      </c>
      <c r="AD127" s="78" t="str">
        <f t="shared" si="23"/>
        <v/>
      </c>
      <c r="AE127" s="78" t="str">
        <f t="shared" si="25"/>
        <v/>
      </c>
    </row>
    <row r="128" spans="9:31">
      <c r="I128" s="39" t="str">
        <f t="shared" si="26"/>
        <v/>
      </c>
      <c r="J128" s="39" t="str">
        <f t="shared" si="27"/>
        <v/>
      </c>
      <c r="L128" s="63"/>
      <c r="P128" s="92"/>
      <c r="Q128" s="92"/>
      <c r="S128" s="93"/>
      <c r="W128" s="36" t="str">
        <f t="shared" si="22"/>
        <v/>
      </c>
      <c r="X128" s="36" t="str">
        <f t="shared" si="24"/>
        <v/>
      </c>
      <c r="AD128" s="78" t="str">
        <f t="shared" si="23"/>
        <v/>
      </c>
      <c r="AE128" s="78" t="str">
        <f t="shared" si="25"/>
        <v/>
      </c>
    </row>
    <row r="129" spans="9:31">
      <c r="I129" s="39" t="str">
        <f t="shared" si="26"/>
        <v/>
      </c>
      <c r="J129" s="39" t="str">
        <f t="shared" si="27"/>
        <v/>
      </c>
      <c r="L129" s="63"/>
      <c r="P129" s="92"/>
      <c r="Q129" s="92"/>
      <c r="S129" s="93"/>
      <c r="W129" s="36" t="str">
        <f t="shared" si="22"/>
        <v/>
      </c>
      <c r="X129" s="36" t="str">
        <f t="shared" si="24"/>
        <v/>
      </c>
      <c r="AD129" s="78" t="str">
        <f t="shared" si="23"/>
        <v/>
      </c>
      <c r="AE129" s="78" t="str">
        <f t="shared" si="25"/>
        <v/>
      </c>
    </row>
    <row r="130" spans="9:31">
      <c r="I130" s="39" t="str">
        <f t="shared" si="26"/>
        <v/>
      </c>
      <c r="J130" s="39" t="str">
        <f t="shared" si="27"/>
        <v/>
      </c>
      <c r="L130" s="63"/>
      <c r="P130" s="92"/>
      <c r="Q130" s="92"/>
      <c r="S130" s="93"/>
      <c r="W130" s="36" t="str">
        <f t="shared" si="22"/>
        <v/>
      </c>
      <c r="X130" s="36" t="str">
        <f t="shared" si="24"/>
        <v/>
      </c>
      <c r="AD130" s="78" t="str">
        <f t="shared" si="23"/>
        <v/>
      </c>
      <c r="AE130" s="78" t="str">
        <f t="shared" si="25"/>
        <v/>
      </c>
    </row>
    <row r="131" spans="9:31">
      <c r="I131" s="39" t="str">
        <f t="shared" si="26"/>
        <v/>
      </c>
      <c r="J131" s="39" t="str">
        <f t="shared" si="27"/>
        <v/>
      </c>
      <c r="L131" s="63"/>
      <c r="P131" s="92"/>
      <c r="Q131" s="92"/>
      <c r="S131" s="93"/>
      <c r="W131" s="36" t="str">
        <f t="shared" si="22"/>
        <v/>
      </c>
      <c r="X131" s="36" t="str">
        <f t="shared" si="24"/>
        <v/>
      </c>
      <c r="AD131" s="78" t="str">
        <f t="shared" si="23"/>
        <v/>
      </c>
      <c r="AE131" s="78" t="str">
        <f t="shared" si="25"/>
        <v/>
      </c>
    </row>
    <row r="132" spans="9:31">
      <c r="I132" s="39" t="str">
        <f t="shared" si="26"/>
        <v/>
      </c>
      <c r="J132" s="39" t="str">
        <f t="shared" si="27"/>
        <v/>
      </c>
      <c r="L132" s="63"/>
      <c r="P132" s="92"/>
      <c r="Q132" s="92"/>
      <c r="S132" s="93"/>
      <c r="W132" s="36" t="str">
        <f t="shared" si="22"/>
        <v/>
      </c>
      <c r="X132" s="36" t="str">
        <f t="shared" si="24"/>
        <v/>
      </c>
      <c r="AD132" s="78" t="str">
        <f t="shared" si="23"/>
        <v/>
      </c>
      <c r="AE132" s="78" t="str">
        <f t="shared" si="25"/>
        <v/>
      </c>
    </row>
    <row r="133" spans="9:31">
      <c r="I133" s="39" t="str">
        <f t="shared" si="26"/>
        <v/>
      </c>
      <c r="J133" s="39" t="str">
        <f t="shared" si="27"/>
        <v/>
      </c>
      <c r="L133" s="63"/>
      <c r="P133" s="92"/>
      <c r="Q133" s="92"/>
      <c r="S133" s="93"/>
      <c r="W133" s="36" t="str">
        <f t="shared" ref="W133:W196" si="28">IF(V133&gt;0,ROUND(T133/V133,0),"")</f>
        <v/>
      </c>
      <c r="X133" s="36" t="str">
        <f t="shared" si="24"/>
        <v/>
      </c>
      <c r="AD133" s="78" t="str">
        <f t="shared" ref="AD133:AD196" si="29">IF(AC133&gt;0,ROUND(AA133/AC133,0),"")</f>
        <v/>
      </c>
      <c r="AE133" s="78" t="str">
        <f t="shared" si="25"/>
        <v/>
      </c>
    </row>
    <row r="134" spans="9:31">
      <c r="I134" s="39" t="str">
        <f t="shared" si="26"/>
        <v/>
      </c>
      <c r="J134" s="39" t="str">
        <f t="shared" si="27"/>
        <v/>
      </c>
      <c r="L134" s="63"/>
      <c r="P134" s="92"/>
      <c r="Q134" s="92"/>
      <c r="S134" s="93"/>
      <c r="W134" s="36" t="str">
        <f t="shared" si="28"/>
        <v/>
      </c>
      <c r="X134" s="36" t="str">
        <f t="shared" si="24"/>
        <v/>
      </c>
      <c r="AD134" s="78" t="str">
        <f t="shared" si="29"/>
        <v/>
      </c>
      <c r="AE134" s="78" t="str">
        <f t="shared" si="25"/>
        <v/>
      </c>
    </row>
    <row r="135" spans="9:31">
      <c r="I135" s="39" t="str">
        <f t="shared" si="26"/>
        <v/>
      </c>
      <c r="J135" s="39" t="str">
        <f t="shared" si="27"/>
        <v/>
      </c>
      <c r="L135" s="63"/>
      <c r="P135" s="92"/>
      <c r="Q135" s="92"/>
      <c r="S135" s="93"/>
      <c r="W135" s="36" t="str">
        <f t="shared" si="28"/>
        <v/>
      </c>
      <c r="X135" s="36" t="str">
        <f t="shared" si="24"/>
        <v/>
      </c>
      <c r="AD135" s="78" t="str">
        <f t="shared" si="29"/>
        <v/>
      </c>
      <c r="AE135" s="78" t="str">
        <f t="shared" si="25"/>
        <v/>
      </c>
    </row>
    <row r="136" spans="9:31">
      <c r="I136" s="39" t="str">
        <f t="shared" si="26"/>
        <v/>
      </c>
      <c r="J136" s="39" t="str">
        <f t="shared" si="27"/>
        <v/>
      </c>
      <c r="L136" s="63"/>
      <c r="P136" s="92"/>
      <c r="Q136" s="92"/>
      <c r="S136" s="93"/>
      <c r="W136" s="36" t="str">
        <f t="shared" si="28"/>
        <v/>
      </c>
      <c r="X136" s="36" t="str">
        <f t="shared" si="24"/>
        <v/>
      </c>
      <c r="AD136" s="78" t="str">
        <f t="shared" si="29"/>
        <v/>
      </c>
      <c r="AE136" s="78" t="str">
        <f t="shared" si="25"/>
        <v/>
      </c>
    </row>
    <row r="137" spans="9:31">
      <c r="I137" s="39" t="str">
        <f t="shared" si="26"/>
        <v/>
      </c>
      <c r="J137" s="39" t="str">
        <f t="shared" si="27"/>
        <v/>
      </c>
      <c r="L137" s="63"/>
      <c r="P137" s="92"/>
      <c r="Q137" s="92"/>
      <c r="S137" s="93"/>
      <c r="W137" s="36" t="str">
        <f t="shared" si="28"/>
        <v/>
      </c>
      <c r="X137" s="36" t="str">
        <f t="shared" si="24"/>
        <v/>
      </c>
      <c r="AD137" s="78" t="str">
        <f t="shared" si="29"/>
        <v/>
      </c>
      <c r="AE137" s="78" t="str">
        <f t="shared" si="25"/>
        <v/>
      </c>
    </row>
    <row r="138" spans="9:31">
      <c r="I138" s="39" t="str">
        <f t="shared" si="26"/>
        <v/>
      </c>
      <c r="J138" s="39" t="str">
        <f t="shared" si="27"/>
        <v/>
      </c>
      <c r="L138" s="63"/>
      <c r="P138" s="92"/>
      <c r="Q138" s="92"/>
      <c r="S138" s="93"/>
      <c r="W138" s="36" t="str">
        <f t="shared" si="28"/>
        <v/>
      </c>
      <c r="X138" s="36" t="str">
        <f t="shared" si="24"/>
        <v/>
      </c>
      <c r="AD138" s="78" t="str">
        <f t="shared" si="29"/>
        <v/>
      </c>
      <c r="AE138" s="78" t="str">
        <f t="shared" si="25"/>
        <v/>
      </c>
    </row>
    <row r="139" spans="9:31">
      <c r="I139" s="39" t="str">
        <f t="shared" si="26"/>
        <v/>
      </c>
      <c r="J139" s="39" t="str">
        <f t="shared" si="27"/>
        <v/>
      </c>
      <c r="L139" s="63"/>
      <c r="P139" s="92"/>
      <c r="Q139" s="92"/>
      <c r="S139" s="93"/>
      <c r="W139" s="36" t="str">
        <f t="shared" si="28"/>
        <v/>
      </c>
      <c r="X139" s="36" t="str">
        <f t="shared" ref="X139:X202" si="30">IF(V139&gt;0,ROUND(U139/V139,0),"")</f>
        <v/>
      </c>
      <c r="AD139" s="78" t="str">
        <f t="shared" si="29"/>
        <v/>
      </c>
      <c r="AE139" s="78" t="str">
        <f t="shared" ref="AE139:AE202" si="31">IF(AC139&gt;0,ROUND(AB139/AC139,0),"")</f>
        <v/>
      </c>
    </row>
    <row r="140" spans="9:31">
      <c r="I140" s="39" t="str">
        <f t="shared" si="26"/>
        <v/>
      </c>
      <c r="J140" s="39" t="str">
        <f t="shared" si="27"/>
        <v/>
      </c>
      <c r="L140" s="63"/>
      <c r="P140" s="92"/>
      <c r="Q140" s="92"/>
      <c r="S140" s="93"/>
      <c r="W140" s="36" t="str">
        <f t="shared" si="28"/>
        <v/>
      </c>
      <c r="X140" s="36" t="str">
        <f t="shared" si="30"/>
        <v/>
      </c>
      <c r="AD140" s="78" t="str">
        <f t="shared" si="29"/>
        <v/>
      </c>
      <c r="AE140" s="78" t="str">
        <f t="shared" si="31"/>
        <v/>
      </c>
    </row>
    <row r="141" spans="9:31">
      <c r="I141" s="39" t="str">
        <f t="shared" si="26"/>
        <v/>
      </c>
      <c r="J141" s="39" t="str">
        <f t="shared" si="27"/>
        <v/>
      </c>
      <c r="L141" s="63"/>
      <c r="P141" s="92"/>
      <c r="Q141" s="92"/>
      <c r="S141" s="93"/>
      <c r="W141" s="36" t="str">
        <f t="shared" si="28"/>
        <v/>
      </c>
      <c r="X141" s="36" t="str">
        <f t="shared" si="30"/>
        <v/>
      </c>
      <c r="AD141" s="78" t="str">
        <f t="shared" si="29"/>
        <v/>
      </c>
      <c r="AE141" s="78" t="str">
        <f t="shared" si="31"/>
        <v/>
      </c>
    </row>
    <row r="142" spans="9:31">
      <c r="I142" s="39" t="str">
        <f t="shared" si="26"/>
        <v/>
      </c>
      <c r="J142" s="39" t="str">
        <f t="shared" si="27"/>
        <v/>
      </c>
      <c r="L142" s="63"/>
      <c r="P142" s="92"/>
      <c r="Q142" s="92"/>
      <c r="S142" s="93"/>
      <c r="W142" s="36" t="str">
        <f t="shared" si="28"/>
        <v/>
      </c>
      <c r="X142" s="36" t="str">
        <f t="shared" si="30"/>
        <v/>
      </c>
      <c r="AD142" s="78" t="str">
        <f t="shared" si="29"/>
        <v/>
      </c>
      <c r="AE142" s="78" t="str">
        <f t="shared" si="31"/>
        <v/>
      </c>
    </row>
    <row r="143" spans="9:31">
      <c r="I143" s="39" t="str">
        <f t="shared" si="26"/>
        <v/>
      </c>
      <c r="J143" s="39" t="str">
        <f t="shared" si="27"/>
        <v/>
      </c>
      <c r="L143" s="63"/>
      <c r="P143" s="92"/>
      <c r="Q143" s="92"/>
      <c r="S143" s="93"/>
      <c r="W143" s="36" t="str">
        <f t="shared" si="28"/>
        <v/>
      </c>
      <c r="X143" s="36" t="str">
        <f t="shared" si="30"/>
        <v/>
      </c>
      <c r="AD143" s="78" t="str">
        <f t="shared" si="29"/>
        <v/>
      </c>
      <c r="AE143" s="78" t="str">
        <f t="shared" si="31"/>
        <v/>
      </c>
    </row>
    <row r="144" spans="9:31">
      <c r="I144" s="39" t="str">
        <f t="shared" si="26"/>
        <v/>
      </c>
      <c r="J144" s="39" t="str">
        <f t="shared" si="27"/>
        <v/>
      </c>
      <c r="L144" s="63"/>
      <c r="P144" s="92"/>
      <c r="Q144" s="92"/>
      <c r="S144" s="93"/>
      <c r="W144" s="36" t="str">
        <f t="shared" si="28"/>
        <v/>
      </c>
      <c r="X144" s="36" t="str">
        <f t="shared" si="30"/>
        <v/>
      </c>
      <c r="AD144" s="78" t="str">
        <f t="shared" si="29"/>
        <v/>
      </c>
      <c r="AE144" s="78" t="str">
        <f t="shared" si="31"/>
        <v/>
      </c>
    </row>
    <row r="145" spans="9:31">
      <c r="I145" s="39" t="str">
        <f t="shared" si="26"/>
        <v/>
      </c>
      <c r="J145" s="39" t="str">
        <f t="shared" si="27"/>
        <v/>
      </c>
      <c r="L145" s="63"/>
      <c r="P145" s="92"/>
      <c r="Q145" s="92"/>
      <c r="S145" s="93"/>
      <c r="W145" s="36" t="str">
        <f t="shared" si="28"/>
        <v/>
      </c>
      <c r="X145" s="36" t="str">
        <f t="shared" si="30"/>
        <v/>
      </c>
      <c r="AD145" s="78" t="str">
        <f t="shared" si="29"/>
        <v/>
      </c>
      <c r="AE145" s="78" t="str">
        <f t="shared" si="31"/>
        <v/>
      </c>
    </row>
    <row r="146" spans="9:31">
      <c r="I146" s="39" t="str">
        <f t="shared" si="26"/>
        <v/>
      </c>
      <c r="J146" s="39" t="str">
        <f t="shared" si="27"/>
        <v/>
      </c>
      <c r="L146" s="63"/>
      <c r="P146" s="92"/>
      <c r="Q146" s="92"/>
      <c r="S146" s="93"/>
      <c r="W146" s="36" t="str">
        <f t="shared" si="28"/>
        <v/>
      </c>
      <c r="X146" s="36" t="str">
        <f t="shared" si="30"/>
        <v/>
      </c>
      <c r="AD146" s="78" t="str">
        <f t="shared" si="29"/>
        <v/>
      </c>
      <c r="AE146" s="78" t="str">
        <f t="shared" si="31"/>
        <v/>
      </c>
    </row>
    <row r="147" spans="9:31">
      <c r="I147" s="39" t="str">
        <f t="shared" si="26"/>
        <v/>
      </c>
      <c r="J147" s="39" t="str">
        <f t="shared" si="27"/>
        <v/>
      </c>
      <c r="L147" s="63"/>
      <c r="P147" s="92"/>
      <c r="Q147" s="92"/>
      <c r="S147" s="93"/>
      <c r="W147" s="36" t="str">
        <f t="shared" si="28"/>
        <v/>
      </c>
      <c r="X147" s="36" t="str">
        <f t="shared" si="30"/>
        <v/>
      </c>
      <c r="AD147" s="78" t="str">
        <f t="shared" si="29"/>
        <v/>
      </c>
      <c r="AE147" s="78" t="str">
        <f t="shared" si="31"/>
        <v/>
      </c>
    </row>
    <row r="148" spans="9:31">
      <c r="I148" s="39" t="str">
        <f t="shared" si="26"/>
        <v/>
      </c>
      <c r="J148" s="39" t="str">
        <f t="shared" si="27"/>
        <v/>
      </c>
      <c r="L148" s="63"/>
      <c r="P148" s="92"/>
      <c r="Q148" s="92"/>
      <c r="S148" s="93"/>
      <c r="W148" s="36" t="str">
        <f t="shared" si="28"/>
        <v/>
      </c>
      <c r="X148" s="36" t="str">
        <f t="shared" si="30"/>
        <v/>
      </c>
      <c r="AD148" s="78" t="str">
        <f t="shared" si="29"/>
        <v/>
      </c>
      <c r="AE148" s="78" t="str">
        <f t="shared" si="31"/>
        <v/>
      </c>
    </row>
    <row r="149" spans="9:31">
      <c r="I149" s="39" t="str">
        <f t="shared" si="26"/>
        <v/>
      </c>
      <c r="J149" s="39" t="str">
        <f t="shared" si="27"/>
        <v/>
      </c>
      <c r="L149" s="63"/>
      <c r="P149" s="92"/>
      <c r="Q149" s="92"/>
      <c r="S149" s="93"/>
      <c r="W149" s="36" t="str">
        <f t="shared" si="28"/>
        <v/>
      </c>
      <c r="X149" s="36" t="str">
        <f t="shared" si="30"/>
        <v/>
      </c>
      <c r="AD149" s="78" t="str">
        <f t="shared" si="29"/>
        <v/>
      </c>
      <c r="AE149" s="78" t="str">
        <f t="shared" si="31"/>
        <v/>
      </c>
    </row>
    <row r="150" spans="9:31">
      <c r="I150" s="39" t="str">
        <f t="shared" si="26"/>
        <v/>
      </c>
      <c r="J150" s="39" t="str">
        <f t="shared" si="27"/>
        <v/>
      </c>
      <c r="L150" s="63"/>
      <c r="P150" s="92"/>
      <c r="Q150" s="92"/>
      <c r="S150" s="93"/>
      <c r="W150" s="36" t="str">
        <f t="shared" si="28"/>
        <v/>
      </c>
      <c r="X150" s="36" t="str">
        <f t="shared" si="30"/>
        <v/>
      </c>
      <c r="AD150" s="78" t="str">
        <f t="shared" si="29"/>
        <v/>
      </c>
      <c r="AE150" s="78" t="str">
        <f t="shared" si="31"/>
        <v/>
      </c>
    </row>
    <row r="151" spans="9:31">
      <c r="I151" s="39" t="str">
        <f t="shared" si="26"/>
        <v/>
      </c>
      <c r="J151" s="39" t="str">
        <f t="shared" si="27"/>
        <v/>
      </c>
      <c r="L151" s="63"/>
      <c r="P151" s="92"/>
      <c r="Q151" s="92"/>
      <c r="S151" s="93"/>
      <c r="W151" s="36" t="str">
        <f t="shared" si="28"/>
        <v/>
      </c>
      <c r="X151" s="36" t="str">
        <f t="shared" si="30"/>
        <v/>
      </c>
      <c r="AD151" s="78" t="str">
        <f t="shared" si="29"/>
        <v/>
      </c>
      <c r="AE151" s="78" t="str">
        <f t="shared" si="31"/>
        <v/>
      </c>
    </row>
    <row r="152" spans="9:31">
      <c r="I152" s="39" t="str">
        <f t="shared" si="26"/>
        <v/>
      </c>
      <c r="J152" s="39" t="str">
        <f t="shared" si="27"/>
        <v/>
      </c>
      <c r="L152" s="63"/>
      <c r="P152" s="92"/>
      <c r="Q152" s="92"/>
      <c r="S152" s="93"/>
      <c r="W152" s="36" t="str">
        <f t="shared" si="28"/>
        <v/>
      </c>
      <c r="X152" s="36" t="str">
        <f t="shared" si="30"/>
        <v/>
      </c>
      <c r="AD152" s="78" t="str">
        <f t="shared" si="29"/>
        <v/>
      </c>
      <c r="AE152" s="78" t="str">
        <f t="shared" si="31"/>
        <v/>
      </c>
    </row>
    <row r="153" spans="9:31">
      <c r="I153" s="39" t="str">
        <f t="shared" si="26"/>
        <v/>
      </c>
      <c r="J153" s="39" t="str">
        <f t="shared" si="27"/>
        <v/>
      </c>
      <c r="L153" s="63"/>
      <c r="P153" s="92"/>
      <c r="Q153" s="92"/>
      <c r="S153" s="93"/>
      <c r="W153" s="36" t="str">
        <f t="shared" si="28"/>
        <v/>
      </c>
      <c r="X153" s="36" t="str">
        <f t="shared" si="30"/>
        <v/>
      </c>
      <c r="AD153" s="78" t="str">
        <f t="shared" si="29"/>
        <v/>
      </c>
      <c r="AE153" s="78" t="str">
        <f t="shared" si="31"/>
        <v/>
      </c>
    </row>
    <row r="154" spans="9:31">
      <c r="I154" s="39" t="str">
        <f t="shared" si="26"/>
        <v/>
      </c>
      <c r="J154" s="39" t="str">
        <f t="shared" si="27"/>
        <v/>
      </c>
      <c r="L154" s="63"/>
      <c r="P154" s="92"/>
      <c r="Q154" s="92"/>
      <c r="S154" s="93"/>
      <c r="W154" s="36" t="str">
        <f t="shared" si="28"/>
        <v/>
      </c>
      <c r="X154" s="36" t="str">
        <f t="shared" si="30"/>
        <v/>
      </c>
      <c r="AD154" s="78" t="str">
        <f t="shared" si="29"/>
        <v/>
      </c>
      <c r="AE154" s="78" t="str">
        <f t="shared" si="31"/>
        <v/>
      </c>
    </row>
    <row r="155" spans="9:31">
      <c r="I155" s="39" t="str">
        <f t="shared" si="26"/>
        <v/>
      </c>
      <c r="J155" s="39" t="str">
        <f t="shared" si="27"/>
        <v/>
      </c>
      <c r="L155" s="63"/>
      <c r="P155" s="92"/>
      <c r="Q155" s="92"/>
      <c r="S155" s="93"/>
      <c r="W155" s="36" t="str">
        <f t="shared" si="28"/>
        <v/>
      </c>
      <c r="X155" s="36" t="str">
        <f t="shared" si="30"/>
        <v/>
      </c>
      <c r="AD155" s="78" t="str">
        <f t="shared" si="29"/>
        <v/>
      </c>
      <c r="AE155" s="78" t="str">
        <f t="shared" si="31"/>
        <v/>
      </c>
    </row>
    <row r="156" spans="9:31">
      <c r="I156" s="39" t="str">
        <f t="shared" si="26"/>
        <v/>
      </c>
      <c r="J156" s="39" t="str">
        <f t="shared" si="27"/>
        <v/>
      </c>
      <c r="L156" s="63"/>
      <c r="P156" s="92"/>
      <c r="Q156" s="92"/>
      <c r="S156" s="93"/>
      <c r="W156" s="36" t="str">
        <f t="shared" si="28"/>
        <v/>
      </c>
      <c r="X156" s="36" t="str">
        <f t="shared" si="30"/>
        <v/>
      </c>
      <c r="AD156" s="78" t="str">
        <f t="shared" si="29"/>
        <v/>
      </c>
      <c r="AE156" s="78" t="str">
        <f t="shared" si="31"/>
        <v/>
      </c>
    </row>
    <row r="157" spans="9:31">
      <c r="I157" s="39" t="str">
        <f t="shared" si="26"/>
        <v/>
      </c>
      <c r="J157" s="39" t="str">
        <f t="shared" si="27"/>
        <v/>
      </c>
      <c r="L157" s="63"/>
      <c r="P157" s="92"/>
      <c r="Q157" s="92"/>
      <c r="S157" s="93"/>
      <c r="W157" s="36" t="str">
        <f t="shared" si="28"/>
        <v/>
      </c>
      <c r="X157" s="36" t="str">
        <f t="shared" si="30"/>
        <v/>
      </c>
      <c r="AD157" s="78" t="str">
        <f t="shared" si="29"/>
        <v/>
      </c>
      <c r="AE157" s="78" t="str">
        <f t="shared" si="31"/>
        <v/>
      </c>
    </row>
    <row r="158" spans="9:31">
      <c r="I158" s="39" t="str">
        <f t="shared" si="26"/>
        <v/>
      </c>
      <c r="J158" s="39" t="str">
        <f t="shared" si="27"/>
        <v/>
      </c>
      <c r="L158" s="63"/>
      <c r="P158" s="92"/>
      <c r="Q158" s="92"/>
      <c r="S158" s="93"/>
      <c r="W158" s="36" t="str">
        <f t="shared" si="28"/>
        <v/>
      </c>
      <c r="X158" s="36" t="str">
        <f t="shared" si="30"/>
        <v/>
      </c>
      <c r="AD158" s="78" t="str">
        <f t="shared" si="29"/>
        <v/>
      </c>
      <c r="AE158" s="78" t="str">
        <f t="shared" si="31"/>
        <v/>
      </c>
    </row>
    <row r="159" spans="9:31">
      <c r="I159" s="39" t="str">
        <f t="shared" si="26"/>
        <v/>
      </c>
      <c r="J159" s="39" t="str">
        <f t="shared" si="27"/>
        <v/>
      </c>
      <c r="L159" s="63"/>
      <c r="P159" s="92"/>
      <c r="Q159" s="92"/>
      <c r="S159" s="93"/>
      <c r="W159" s="36" t="str">
        <f t="shared" si="28"/>
        <v/>
      </c>
      <c r="X159" s="36" t="str">
        <f t="shared" si="30"/>
        <v/>
      </c>
      <c r="AD159" s="78" t="str">
        <f t="shared" si="29"/>
        <v/>
      </c>
      <c r="AE159" s="78" t="str">
        <f t="shared" si="31"/>
        <v/>
      </c>
    </row>
    <row r="160" spans="9:31">
      <c r="I160" s="39" t="str">
        <f t="shared" si="26"/>
        <v/>
      </c>
      <c r="J160" s="39" t="str">
        <f t="shared" si="27"/>
        <v/>
      </c>
      <c r="L160" s="63"/>
      <c r="P160" s="92"/>
      <c r="Q160" s="92"/>
      <c r="S160" s="93"/>
      <c r="W160" s="36" t="str">
        <f t="shared" si="28"/>
        <v/>
      </c>
      <c r="X160" s="36" t="str">
        <f t="shared" si="30"/>
        <v/>
      </c>
      <c r="AD160" s="78" t="str">
        <f t="shared" si="29"/>
        <v/>
      </c>
      <c r="AE160" s="78" t="str">
        <f t="shared" si="31"/>
        <v/>
      </c>
    </row>
    <row r="161" spans="9:31">
      <c r="I161" s="39" t="str">
        <f t="shared" si="26"/>
        <v/>
      </c>
      <c r="J161" s="39" t="str">
        <f t="shared" si="27"/>
        <v/>
      </c>
      <c r="L161" s="63"/>
      <c r="P161" s="92"/>
      <c r="Q161" s="92"/>
      <c r="S161" s="93"/>
      <c r="W161" s="36" t="str">
        <f t="shared" si="28"/>
        <v/>
      </c>
      <c r="X161" s="36" t="str">
        <f t="shared" si="30"/>
        <v/>
      </c>
      <c r="AD161" s="78" t="str">
        <f t="shared" si="29"/>
        <v/>
      </c>
      <c r="AE161" s="78" t="str">
        <f t="shared" si="31"/>
        <v/>
      </c>
    </row>
    <row r="162" spans="9:31">
      <c r="I162" s="39" t="str">
        <f t="shared" si="26"/>
        <v/>
      </c>
      <c r="J162" s="39" t="str">
        <f t="shared" si="27"/>
        <v/>
      </c>
      <c r="L162" s="63"/>
      <c r="P162" s="92"/>
      <c r="Q162" s="92"/>
      <c r="S162" s="93"/>
      <c r="W162" s="36" t="str">
        <f t="shared" si="28"/>
        <v/>
      </c>
      <c r="X162" s="36" t="str">
        <f t="shared" si="30"/>
        <v/>
      </c>
      <c r="AD162" s="78" t="str">
        <f t="shared" si="29"/>
        <v/>
      </c>
      <c r="AE162" s="78" t="str">
        <f t="shared" si="31"/>
        <v/>
      </c>
    </row>
    <row r="163" spans="9:31">
      <c r="I163" s="39" t="str">
        <f t="shared" si="26"/>
        <v/>
      </c>
      <c r="J163" s="39" t="str">
        <f t="shared" si="27"/>
        <v/>
      </c>
      <c r="L163" s="63"/>
      <c r="P163" s="92"/>
      <c r="Q163" s="92"/>
      <c r="S163" s="93"/>
      <c r="W163" s="36" t="str">
        <f t="shared" si="28"/>
        <v/>
      </c>
      <c r="X163" s="36" t="str">
        <f t="shared" si="30"/>
        <v/>
      </c>
      <c r="AD163" s="78" t="str">
        <f t="shared" si="29"/>
        <v/>
      </c>
      <c r="AE163" s="78" t="str">
        <f t="shared" si="31"/>
        <v/>
      </c>
    </row>
    <row r="164" spans="9:31">
      <c r="I164" s="39" t="str">
        <f t="shared" si="26"/>
        <v/>
      </c>
      <c r="J164" s="39" t="str">
        <f t="shared" si="27"/>
        <v/>
      </c>
      <c r="L164" s="63"/>
      <c r="P164" s="92"/>
      <c r="Q164" s="92"/>
      <c r="S164" s="93"/>
      <c r="W164" s="36" t="str">
        <f t="shared" si="28"/>
        <v/>
      </c>
      <c r="X164" s="36" t="str">
        <f t="shared" si="30"/>
        <v/>
      </c>
      <c r="AD164" s="78" t="str">
        <f t="shared" si="29"/>
        <v/>
      </c>
      <c r="AE164" s="78" t="str">
        <f t="shared" si="31"/>
        <v/>
      </c>
    </row>
    <row r="165" spans="9:31">
      <c r="I165" s="39" t="str">
        <f t="shared" si="26"/>
        <v/>
      </c>
      <c r="J165" s="39" t="str">
        <f t="shared" si="27"/>
        <v/>
      </c>
      <c r="L165" s="63"/>
      <c r="P165" s="92"/>
      <c r="Q165" s="92"/>
      <c r="S165" s="93"/>
      <c r="W165" s="36" t="str">
        <f t="shared" si="28"/>
        <v/>
      </c>
      <c r="X165" s="36" t="str">
        <f t="shared" si="30"/>
        <v/>
      </c>
      <c r="AD165" s="78" t="str">
        <f t="shared" si="29"/>
        <v/>
      </c>
      <c r="AE165" s="78" t="str">
        <f t="shared" si="31"/>
        <v/>
      </c>
    </row>
    <row r="166" spans="9:31">
      <c r="I166" s="39" t="str">
        <f t="shared" si="26"/>
        <v/>
      </c>
      <c r="J166" s="39" t="str">
        <f t="shared" si="27"/>
        <v/>
      </c>
      <c r="L166" s="63"/>
      <c r="P166" s="92"/>
      <c r="Q166" s="92"/>
      <c r="S166" s="93"/>
      <c r="W166" s="36" t="str">
        <f t="shared" si="28"/>
        <v/>
      </c>
      <c r="X166" s="36" t="str">
        <f t="shared" si="30"/>
        <v/>
      </c>
      <c r="AD166" s="78" t="str">
        <f t="shared" si="29"/>
        <v/>
      </c>
      <c r="AE166" s="78" t="str">
        <f t="shared" si="31"/>
        <v/>
      </c>
    </row>
    <row r="167" spans="9:31">
      <c r="I167" s="39" t="str">
        <f t="shared" si="26"/>
        <v/>
      </c>
      <c r="J167" s="39" t="str">
        <f t="shared" si="27"/>
        <v/>
      </c>
      <c r="L167" s="63"/>
      <c r="P167" s="92"/>
      <c r="Q167" s="92"/>
      <c r="S167" s="93"/>
      <c r="W167" s="36" t="str">
        <f t="shared" si="28"/>
        <v/>
      </c>
      <c r="X167" s="36" t="str">
        <f t="shared" si="30"/>
        <v/>
      </c>
      <c r="AD167" s="78" t="str">
        <f t="shared" si="29"/>
        <v/>
      </c>
      <c r="AE167" s="78" t="str">
        <f t="shared" si="31"/>
        <v/>
      </c>
    </row>
    <row r="168" spans="9:31">
      <c r="I168" s="39" t="str">
        <f t="shared" si="26"/>
        <v/>
      </c>
      <c r="J168" s="39" t="str">
        <f t="shared" si="27"/>
        <v/>
      </c>
      <c r="L168" s="63"/>
      <c r="P168" s="92"/>
      <c r="Q168" s="92"/>
      <c r="S168" s="93"/>
      <c r="W168" s="36" t="str">
        <f t="shared" si="28"/>
        <v/>
      </c>
      <c r="X168" s="36" t="str">
        <f t="shared" si="30"/>
        <v/>
      </c>
      <c r="AD168" s="78" t="str">
        <f t="shared" si="29"/>
        <v/>
      </c>
      <c r="AE168" s="78" t="str">
        <f t="shared" si="31"/>
        <v/>
      </c>
    </row>
    <row r="169" spans="9:31">
      <c r="I169" s="39" t="str">
        <f t="shared" si="26"/>
        <v/>
      </c>
      <c r="J169" s="39" t="str">
        <f t="shared" si="27"/>
        <v/>
      </c>
      <c r="L169" s="63"/>
      <c r="P169" s="92"/>
      <c r="Q169" s="92"/>
      <c r="S169" s="93"/>
      <c r="W169" s="36" t="str">
        <f t="shared" si="28"/>
        <v/>
      </c>
      <c r="X169" s="36" t="str">
        <f t="shared" si="30"/>
        <v/>
      </c>
      <c r="AD169" s="78" t="str">
        <f t="shared" si="29"/>
        <v/>
      </c>
      <c r="AE169" s="78" t="str">
        <f t="shared" si="31"/>
        <v/>
      </c>
    </row>
    <row r="170" spans="9:31">
      <c r="I170" s="39" t="str">
        <f t="shared" si="26"/>
        <v/>
      </c>
      <c r="J170" s="39" t="str">
        <f t="shared" si="27"/>
        <v/>
      </c>
      <c r="L170" s="63"/>
      <c r="P170" s="92"/>
      <c r="Q170" s="92"/>
      <c r="S170" s="93"/>
      <c r="W170" s="36" t="str">
        <f t="shared" si="28"/>
        <v/>
      </c>
      <c r="X170" s="36" t="str">
        <f t="shared" si="30"/>
        <v/>
      </c>
      <c r="AD170" s="78" t="str">
        <f t="shared" si="29"/>
        <v/>
      </c>
      <c r="AE170" s="78" t="str">
        <f t="shared" si="31"/>
        <v/>
      </c>
    </row>
    <row r="171" spans="9:31">
      <c r="I171" s="39" t="str">
        <f t="shared" si="26"/>
        <v/>
      </c>
      <c r="J171" s="39" t="str">
        <f t="shared" si="27"/>
        <v/>
      </c>
      <c r="L171" s="63"/>
      <c r="P171" s="92"/>
      <c r="Q171" s="92"/>
      <c r="S171" s="93"/>
      <c r="W171" s="36" t="str">
        <f t="shared" si="28"/>
        <v/>
      </c>
      <c r="X171" s="36" t="str">
        <f t="shared" si="30"/>
        <v/>
      </c>
      <c r="AD171" s="78" t="str">
        <f t="shared" si="29"/>
        <v/>
      </c>
      <c r="AE171" s="78" t="str">
        <f t="shared" si="31"/>
        <v/>
      </c>
    </row>
    <row r="172" spans="9:31">
      <c r="I172" s="39" t="str">
        <f t="shared" si="26"/>
        <v/>
      </c>
      <c r="J172" s="39" t="str">
        <f t="shared" si="27"/>
        <v/>
      </c>
      <c r="L172" s="63"/>
      <c r="P172" s="92"/>
      <c r="Q172" s="92"/>
      <c r="S172" s="93"/>
      <c r="W172" s="36" t="str">
        <f t="shared" si="28"/>
        <v/>
      </c>
      <c r="X172" s="36" t="str">
        <f t="shared" si="30"/>
        <v/>
      </c>
      <c r="AD172" s="78" t="str">
        <f t="shared" si="29"/>
        <v/>
      </c>
      <c r="AE172" s="78" t="str">
        <f t="shared" si="31"/>
        <v/>
      </c>
    </row>
    <row r="173" spans="9:31">
      <c r="I173" s="39" t="str">
        <f t="shared" si="26"/>
        <v/>
      </c>
      <c r="J173" s="39" t="str">
        <f t="shared" si="27"/>
        <v/>
      </c>
      <c r="L173" s="63"/>
      <c r="P173" s="92"/>
      <c r="Q173" s="92"/>
      <c r="S173" s="93"/>
      <c r="W173" s="36" t="str">
        <f t="shared" si="28"/>
        <v/>
      </c>
      <c r="X173" s="36" t="str">
        <f t="shared" si="30"/>
        <v/>
      </c>
      <c r="AD173" s="78" t="str">
        <f t="shared" si="29"/>
        <v/>
      </c>
      <c r="AE173" s="78" t="str">
        <f t="shared" si="31"/>
        <v/>
      </c>
    </row>
    <row r="174" spans="9:31">
      <c r="I174" s="39" t="str">
        <f t="shared" si="26"/>
        <v/>
      </c>
      <c r="J174" s="39" t="str">
        <f t="shared" si="27"/>
        <v/>
      </c>
      <c r="L174" s="63"/>
      <c r="P174" s="92"/>
      <c r="Q174" s="92"/>
      <c r="S174" s="93"/>
      <c r="W174" s="36" t="str">
        <f t="shared" si="28"/>
        <v/>
      </c>
      <c r="X174" s="36" t="str">
        <f t="shared" si="30"/>
        <v/>
      </c>
      <c r="AD174" s="78" t="str">
        <f t="shared" si="29"/>
        <v/>
      </c>
      <c r="AE174" s="78" t="str">
        <f t="shared" si="31"/>
        <v/>
      </c>
    </row>
    <row r="175" spans="9:31">
      <c r="I175" s="39" t="str">
        <f t="shared" si="26"/>
        <v/>
      </c>
      <c r="J175" s="39" t="str">
        <f t="shared" si="27"/>
        <v/>
      </c>
      <c r="L175" s="63"/>
      <c r="P175" s="92"/>
      <c r="Q175" s="92"/>
      <c r="S175" s="93"/>
      <c r="W175" s="36" t="str">
        <f t="shared" si="28"/>
        <v/>
      </c>
      <c r="X175" s="36" t="str">
        <f t="shared" si="30"/>
        <v/>
      </c>
      <c r="AD175" s="78" t="str">
        <f t="shared" si="29"/>
        <v/>
      </c>
      <c r="AE175" s="78" t="str">
        <f t="shared" si="31"/>
        <v/>
      </c>
    </row>
    <row r="176" spans="9:31">
      <c r="I176" s="39" t="str">
        <f t="shared" si="26"/>
        <v/>
      </c>
      <c r="J176" s="39" t="str">
        <f t="shared" si="27"/>
        <v/>
      </c>
      <c r="L176" s="63"/>
      <c r="P176" s="92"/>
      <c r="Q176" s="92"/>
      <c r="S176" s="93"/>
      <c r="W176" s="36" t="str">
        <f t="shared" si="28"/>
        <v/>
      </c>
      <c r="X176" s="36" t="str">
        <f t="shared" si="30"/>
        <v/>
      </c>
      <c r="AD176" s="78" t="str">
        <f t="shared" si="29"/>
        <v/>
      </c>
      <c r="AE176" s="78" t="str">
        <f t="shared" si="31"/>
        <v/>
      </c>
    </row>
    <row r="177" spans="9:31">
      <c r="I177" s="39" t="str">
        <f t="shared" si="26"/>
        <v/>
      </c>
      <c r="J177" s="39" t="str">
        <f t="shared" si="27"/>
        <v/>
      </c>
      <c r="L177" s="63"/>
      <c r="P177" s="92"/>
      <c r="Q177" s="92"/>
      <c r="S177" s="93"/>
      <c r="W177" s="36" t="str">
        <f t="shared" si="28"/>
        <v/>
      </c>
      <c r="X177" s="36" t="str">
        <f t="shared" si="30"/>
        <v/>
      </c>
      <c r="AD177" s="78" t="str">
        <f t="shared" si="29"/>
        <v/>
      </c>
      <c r="AE177" s="78" t="str">
        <f t="shared" si="31"/>
        <v/>
      </c>
    </row>
    <row r="178" spans="9:31">
      <c r="I178" s="39" t="str">
        <f t="shared" ref="I178:I241" si="32">IF(H178 &gt; 0, ROUND(F178/H178,0), "")</f>
        <v/>
      </c>
      <c r="J178" s="39" t="str">
        <f t="shared" ref="J178:J241" si="33">IF(H178 &gt; 0, ROUND(G178/H178,0), "")</f>
        <v/>
      </c>
      <c r="L178" s="63"/>
      <c r="P178" s="92"/>
      <c r="Q178" s="92"/>
      <c r="S178" s="93"/>
      <c r="W178" s="36" t="str">
        <f t="shared" si="28"/>
        <v/>
      </c>
      <c r="X178" s="36" t="str">
        <f t="shared" si="30"/>
        <v/>
      </c>
      <c r="AD178" s="78" t="str">
        <f t="shared" si="29"/>
        <v/>
      </c>
      <c r="AE178" s="78" t="str">
        <f t="shared" si="31"/>
        <v/>
      </c>
    </row>
    <row r="179" spans="9:31">
      <c r="I179" s="39" t="str">
        <f t="shared" si="32"/>
        <v/>
      </c>
      <c r="J179" s="39" t="str">
        <f t="shared" si="33"/>
        <v/>
      </c>
      <c r="L179" s="63"/>
      <c r="P179" s="92"/>
      <c r="Q179" s="92"/>
      <c r="S179" s="93"/>
      <c r="W179" s="36" t="str">
        <f t="shared" si="28"/>
        <v/>
      </c>
      <c r="X179" s="36" t="str">
        <f t="shared" si="30"/>
        <v/>
      </c>
      <c r="AD179" s="78" t="str">
        <f t="shared" si="29"/>
        <v/>
      </c>
      <c r="AE179" s="78" t="str">
        <f t="shared" si="31"/>
        <v/>
      </c>
    </row>
    <row r="180" spans="9:31">
      <c r="I180" s="39" t="str">
        <f t="shared" si="32"/>
        <v/>
      </c>
      <c r="J180" s="39" t="str">
        <f t="shared" si="33"/>
        <v/>
      </c>
      <c r="L180" s="63"/>
      <c r="P180" s="92"/>
      <c r="Q180" s="92"/>
      <c r="S180" s="93"/>
      <c r="W180" s="36" t="str">
        <f t="shared" si="28"/>
        <v/>
      </c>
      <c r="X180" s="36" t="str">
        <f t="shared" si="30"/>
        <v/>
      </c>
      <c r="AD180" s="78" t="str">
        <f t="shared" si="29"/>
        <v/>
      </c>
      <c r="AE180" s="78" t="str">
        <f t="shared" si="31"/>
        <v/>
      </c>
    </row>
    <row r="181" spans="9:31">
      <c r="I181" s="39" t="str">
        <f t="shared" si="32"/>
        <v/>
      </c>
      <c r="J181" s="39" t="str">
        <f t="shared" si="33"/>
        <v/>
      </c>
      <c r="L181" s="63"/>
      <c r="P181" s="92"/>
      <c r="Q181" s="92"/>
      <c r="S181" s="93"/>
      <c r="W181" s="36" t="str">
        <f t="shared" si="28"/>
        <v/>
      </c>
      <c r="X181" s="36" t="str">
        <f t="shared" si="30"/>
        <v/>
      </c>
      <c r="AD181" s="78" t="str">
        <f t="shared" si="29"/>
        <v/>
      </c>
      <c r="AE181" s="78" t="str">
        <f t="shared" si="31"/>
        <v/>
      </c>
    </row>
    <row r="182" spans="9:31">
      <c r="I182" s="39" t="str">
        <f t="shared" si="32"/>
        <v/>
      </c>
      <c r="J182" s="39" t="str">
        <f t="shared" si="33"/>
        <v/>
      </c>
      <c r="L182" s="63"/>
      <c r="P182" s="92"/>
      <c r="Q182" s="92"/>
      <c r="S182" s="93"/>
      <c r="W182" s="36" t="str">
        <f t="shared" si="28"/>
        <v/>
      </c>
      <c r="X182" s="36" t="str">
        <f t="shared" si="30"/>
        <v/>
      </c>
      <c r="AD182" s="78" t="str">
        <f t="shared" si="29"/>
        <v/>
      </c>
      <c r="AE182" s="78" t="str">
        <f t="shared" si="31"/>
        <v/>
      </c>
    </row>
    <row r="183" spans="9:31">
      <c r="I183" s="39" t="str">
        <f t="shared" si="32"/>
        <v/>
      </c>
      <c r="J183" s="39" t="str">
        <f t="shared" si="33"/>
        <v/>
      </c>
      <c r="L183" s="63"/>
      <c r="P183" s="92"/>
      <c r="Q183" s="92"/>
      <c r="S183" s="93"/>
      <c r="W183" s="36" t="str">
        <f t="shared" si="28"/>
        <v/>
      </c>
      <c r="X183" s="36" t="str">
        <f t="shared" si="30"/>
        <v/>
      </c>
      <c r="AD183" s="78" t="str">
        <f t="shared" si="29"/>
        <v/>
      </c>
      <c r="AE183" s="78" t="str">
        <f t="shared" si="31"/>
        <v/>
      </c>
    </row>
    <row r="184" spans="9:31">
      <c r="I184" s="39" t="str">
        <f t="shared" si="32"/>
        <v/>
      </c>
      <c r="J184" s="39" t="str">
        <f t="shared" si="33"/>
        <v/>
      </c>
      <c r="L184" s="63"/>
      <c r="P184" s="92"/>
      <c r="Q184" s="92"/>
      <c r="S184" s="93"/>
      <c r="W184" s="36" t="str">
        <f t="shared" si="28"/>
        <v/>
      </c>
      <c r="X184" s="36" t="str">
        <f t="shared" si="30"/>
        <v/>
      </c>
      <c r="AD184" s="78" t="str">
        <f t="shared" si="29"/>
        <v/>
      </c>
      <c r="AE184" s="78" t="str">
        <f t="shared" si="31"/>
        <v/>
      </c>
    </row>
    <row r="185" spans="9:31">
      <c r="I185" s="39" t="str">
        <f t="shared" si="32"/>
        <v/>
      </c>
      <c r="J185" s="39" t="str">
        <f t="shared" si="33"/>
        <v/>
      </c>
      <c r="L185" s="63"/>
      <c r="P185" s="92"/>
      <c r="Q185" s="92"/>
      <c r="S185" s="93"/>
      <c r="W185" s="36" t="str">
        <f t="shared" si="28"/>
        <v/>
      </c>
      <c r="X185" s="36" t="str">
        <f t="shared" si="30"/>
        <v/>
      </c>
      <c r="AD185" s="78" t="str">
        <f t="shared" si="29"/>
        <v/>
      </c>
      <c r="AE185" s="78" t="str">
        <f t="shared" si="31"/>
        <v/>
      </c>
    </row>
    <row r="186" spans="9:31">
      <c r="I186" s="39" t="str">
        <f t="shared" si="32"/>
        <v/>
      </c>
      <c r="J186" s="39" t="str">
        <f t="shared" si="33"/>
        <v/>
      </c>
      <c r="L186" s="63"/>
      <c r="P186" s="92"/>
      <c r="Q186" s="92"/>
      <c r="S186" s="93"/>
      <c r="W186" s="36" t="str">
        <f t="shared" si="28"/>
        <v/>
      </c>
      <c r="X186" s="36" t="str">
        <f t="shared" si="30"/>
        <v/>
      </c>
      <c r="AD186" s="78" t="str">
        <f t="shared" si="29"/>
        <v/>
      </c>
      <c r="AE186" s="78" t="str">
        <f t="shared" si="31"/>
        <v/>
      </c>
    </row>
    <row r="187" spans="9:31">
      <c r="I187" s="39" t="str">
        <f t="shared" si="32"/>
        <v/>
      </c>
      <c r="J187" s="39" t="str">
        <f t="shared" si="33"/>
        <v/>
      </c>
      <c r="L187" s="63"/>
      <c r="P187" s="92"/>
      <c r="Q187" s="92"/>
      <c r="S187" s="93"/>
      <c r="W187" s="36" t="str">
        <f t="shared" si="28"/>
        <v/>
      </c>
      <c r="X187" s="36" t="str">
        <f t="shared" si="30"/>
        <v/>
      </c>
      <c r="AD187" s="78" t="str">
        <f t="shared" si="29"/>
        <v/>
      </c>
      <c r="AE187" s="78" t="str">
        <f t="shared" si="31"/>
        <v/>
      </c>
    </row>
    <row r="188" spans="9:31">
      <c r="I188" s="39" t="str">
        <f t="shared" si="32"/>
        <v/>
      </c>
      <c r="J188" s="39" t="str">
        <f t="shared" si="33"/>
        <v/>
      </c>
      <c r="L188" s="63"/>
      <c r="P188" s="92"/>
      <c r="Q188" s="92"/>
      <c r="S188" s="93"/>
      <c r="W188" s="36" t="str">
        <f t="shared" si="28"/>
        <v/>
      </c>
      <c r="X188" s="36" t="str">
        <f t="shared" si="30"/>
        <v/>
      </c>
      <c r="AD188" s="78" t="str">
        <f t="shared" si="29"/>
        <v/>
      </c>
      <c r="AE188" s="78" t="str">
        <f t="shared" si="31"/>
        <v/>
      </c>
    </row>
    <row r="189" spans="9:31">
      <c r="I189" s="39" t="str">
        <f t="shared" si="32"/>
        <v/>
      </c>
      <c r="J189" s="39" t="str">
        <f t="shared" si="33"/>
        <v/>
      </c>
      <c r="L189" s="63"/>
      <c r="P189" s="92"/>
      <c r="Q189" s="92"/>
      <c r="S189" s="93"/>
      <c r="W189" s="36" t="str">
        <f t="shared" si="28"/>
        <v/>
      </c>
      <c r="X189" s="36" t="str">
        <f t="shared" si="30"/>
        <v/>
      </c>
      <c r="AD189" s="78" t="str">
        <f t="shared" si="29"/>
        <v/>
      </c>
      <c r="AE189" s="78" t="str">
        <f t="shared" si="31"/>
        <v/>
      </c>
    </row>
    <row r="190" spans="9:31">
      <c r="I190" s="39" t="str">
        <f t="shared" si="32"/>
        <v/>
      </c>
      <c r="J190" s="39" t="str">
        <f t="shared" si="33"/>
        <v/>
      </c>
      <c r="L190" s="63"/>
      <c r="P190" s="92"/>
      <c r="Q190" s="92"/>
      <c r="S190" s="93"/>
      <c r="W190" s="36" t="str">
        <f t="shared" si="28"/>
        <v/>
      </c>
      <c r="X190" s="36" t="str">
        <f t="shared" si="30"/>
        <v/>
      </c>
      <c r="AD190" s="78" t="str">
        <f t="shared" si="29"/>
        <v/>
      </c>
      <c r="AE190" s="78" t="str">
        <f t="shared" si="31"/>
        <v/>
      </c>
    </row>
    <row r="191" spans="9:31">
      <c r="I191" s="39" t="str">
        <f t="shared" si="32"/>
        <v/>
      </c>
      <c r="J191" s="39" t="str">
        <f t="shared" si="33"/>
        <v/>
      </c>
      <c r="L191" s="63"/>
      <c r="P191" s="92"/>
      <c r="Q191" s="92"/>
      <c r="S191" s="93"/>
      <c r="W191" s="36" t="str">
        <f t="shared" si="28"/>
        <v/>
      </c>
      <c r="X191" s="36" t="str">
        <f t="shared" si="30"/>
        <v/>
      </c>
      <c r="AD191" s="78" t="str">
        <f t="shared" si="29"/>
        <v/>
      </c>
      <c r="AE191" s="78" t="str">
        <f t="shared" si="31"/>
        <v/>
      </c>
    </row>
    <row r="192" spans="9:31">
      <c r="I192" s="39" t="str">
        <f t="shared" si="32"/>
        <v/>
      </c>
      <c r="J192" s="39" t="str">
        <f t="shared" si="33"/>
        <v/>
      </c>
      <c r="L192" s="63"/>
      <c r="P192" s="92"/>
      <c r="Q192" s="92"/>
      <c r="S192" s="93"/>
      <c r="W192" s="36" t="str">
        <f t="shared" si="28"/>
        <v/>
      </c>
      <c r="X192" s="36" t="str">
        <f t="shared" si="30"/>
        <v/>
      </c>
      <c r="AD192" s="78" t="str">
        <f t="shared" si="29"/>
        <v/>
      </c>
      <c r="AE192" s="78" t="str">
        <f t="shared" si="31"/>
        <v/>
      </c>
    </row>
    <row r="193" spans="9:31">
      <c r="I193" s="39" t="str">
        <f t="shared" si="32"/>
        <v/>
      </c>
      <c r="J193" s="39" t="str">
        <f t="shared" si="33"/>
        <v/>
      </c>
      <c r="L193" s="63"/>
      <c r="P193" s="92"/>
      <c r="Q193" s="92"/>
      <c r="S193" s="93"/>
      <c r="W193" s="36" t="str">
        <f t="shared" si="28"/>
        <v/>
      </c>
      <c r="X193" s="36" t="str">
        <f t="shared" si="30"/>
        <v/>
      </c>
      <c r="AD193" s="78" t="str">
        <f t="shared" si="29"/>
        <v/>
      </c>
      <c r="AE193" s="78" t="str">
        <f t="shared" si="31"/>
        <v/>
      </c>
    </row>
    <row r="194" spans="9:31">
      <c r="I194" s="39" t="str">
        <f t="shared" si="32"/>
        <v/>
      </c>
      <c r="J194" s="39" t="str">
        <f t="shared" si="33"/>
        <v/>
      </c>
      <c r="L194" s="63"/>
      <c r="P194" s="92"/>
      <c r="Q194" s="92"/>
      <c r="S194" s="93"/>
      <c r="W194" s="36" t="str">
        <f t="shared" si="28"/>
        <v/>
      </c>
      <c r="X194" s="36" t="str">
        <f t="shared" si="30"/>
        <v/>
      </c>
      <c r="AD194" s="78" t="str">
        <f t="shared" si="29"/>
        <v/>
      </c>
      <c r="AE194" s="78" t="str">
        <f t="shared" si="31"/>
        <v/>
      </c>
    </row>
    <row r="195" spans="9:31">
      <c r="I195" s="39" t="str">
        <f t="shared" si="32"/>
        <v/>
      </c>
      <c r="J195" s="39" t="str">
        <f t="shared" si="33"/>
        <v/>
      </c>
      <c r="L195" s="63"/>
      <c r="P195" s="92"/>
      <c r="Q195" s="92"/>
      <c r="S195" s="93"/>
      <c r="W195" s="36" t="str">
        <f t="shared" si="28"/>
        <v/>
      </c>
      <c r="X195" s="36" t="str">
        <f t="shared" si="30"/>
        <v/>
      </c>
      <c r="AD195" s="78" t="str">
        <f t="shared" si="29"/>
        <v/>
      </c>
      <c r="AE195" s="78" t="str">
        <f t="shared" si="31"/>
        <v/>
      </c>
    </row>
    <row r="196" spans="9:31">
      <c r="I196" s="39" t="str">
        <f t="shared" si="32"/>
        <v/>
      </c>
      <c r="J196" s="39" t="str">
        <f t="shared" si="33"/>
        <v/>
      </c>
      <c r="L196" s="63"/>
      <c r="P196" s="92"/>
      <c r="Q196" s="92"/>
      <c r="S196" s="93"/>
      <c r="W196" s="36" t="str">
        <f t="shared" si="28"/>
        <v/>
      </c>
      <c r="X196" s="36" t="str">
        <f t="shared" si="30"/>
        <v/>
      </c>
      <c r="AD196" s="78" t="str">
        <f t="shared" si="29"/>
        <v/>
      </c>
      <c r="AE196" s="78" t="str">
        <f t="shared" si="31"/>
        <v/>
      </c>
    </row>
    <row r="197" spans="9:31">
      <c r="I197" s="39" t="str">
        <f t="shared" si="32"/>
        <v/>
      </c>
      <c r="J197" s="39" t="str">
        <f t="shared" si="33"/>
        <v/>
      </c>
      <c r="L197" s="63"/>
      <c r="P197" s="92"/>
      <c r="Q197" s="92"/>
      <c r="S197" s="93"/>
      <c r="W197" s="36" t="str">
        <f t="shared" ref="W197:W260" si="34">IF(V197&gt;0,ROUND(T197/V197,0),"")</f>
        <v/>
      </c>
      <c r="X197" s="36" t="str">
        <f t="shared" si="30"/>
        <v/>
      </c>
      <c r="AD197" s="78" t="str">
        <f t="shared" ref="AD197:AD260" si="35">IF(AC197&gt;0,ROUND(AA197/AC197,0),"")</f>
        <v/>
      </c>
      <c r="AE197" s="78" t="str">
        <f t="shared" si="31"/>
        <v/>
      </c>
    </row>
    <row r="198" spans="9:31">
      <c r="I198" s="39" t="str">
        <f t="shared" si="32"/>
        <v/>
      </c>
      <c r="J198" s="39" t="str">
        <f t="shared" si="33"/>
        <v/>
      </c>
      <c r="L198" s="63"/>
      <c r="P198" s="92"/>
      <c r="Q198" s="92"/>
      <c r="S198" s="93"/>
      <c r="W198" s="36" t="str">
        <f t="shared" si="34"/>
        <v/>
      </c>
      <c r="X198" s="36" t="str">
        <f t="shared" si="30"/>
        <v/>
      </c>
      <c r="AD198" s="78" t="str">
        <f t="shared" si="35"/>
        <v/>
      </c>
      <c r="AE198" s="78" t="str">
        <f t="shared" si="31"/>
        <v/>
      </c>
    </row>
    <row r="199" spans="9:31">
      <c r="I199" s="39" t="str">
        <f t="shared" si="32"/>
        <v/>
      </c>
      <c r="J199" s="39" t="str">
        <f t="shared" si="33"/>
        <v/>
      </c>
      <c r="L199" s="63"/>
      <c r="P199" s="92"/>
      <c r="Q199" s="92"/>
      <c r="S199" s="93"/>
      <c r="W199" s="36" t="str">
        <f t="shared" si="34"/>
        <v/>
      </c>
      <c r="X199" s="36" t="str">
        <f t="shared" si="30"/>
        <v/>
      </c>
      <c r="AD199" s="78" t="str">
        <f t="shared" si="35"/>
        <v/>
      </c>
      <c r="AE199" s="78" t="str">
        <f t="shared" si="31"/>
        <v/>
      </c>
    </row>
    <row r="200" spans="9:31">
      <c r="I200" s="39" t="str">
        <f t="shared" si="32"/>
        <v/>
      </c>
      <c r="J200" s="39" t="str">
        <f t="shared" si="33"/>
        <v/>
      </c>
      <c r="L200" s="63"/>
      <c r="P200" s="92"/>
      <c r="Q200" s="92"/>
      <c r="S200" s="93"/>
      <c r="W200" s="36" t="str">
        <f t="shared" si="34"/>
        <v/>
      </c>
      <c r="X200" s="36" t="str">
        <f t="shared" si="30"/>
        <v/>
      </c>
      <c r="AD200" s="78" t="str">
        <f t="shared" si="35"/>
        <v/>
      </c>
      <c r="AE200" s="78" t="str">
        <f t="shared" si="31"/>
        <v/>
      </c>
    </row>
    <row r="201" spans="9:31">
      <c r="I201" s="39" t="str">
        <f t="shared" si="32"/>
        <v/>
      </c>
      <c r="J201" s="39" t="str">
        <f t="shared" si="33"/>
        <v/>
      </c>
      <c r="L201" s="63"/>
      <c r="P201" s="92"/>
      <c r="Q201" s="92"/>
      <c r="S201" s="93"/>
      <c r="W201" s="36" t="str">
        <f t="shared" si="34"/>
        <v/>
      </c>
      <c r="X201" s="36" t="str">
        <f t="shared" si="30"/>
        <v/>
      </c>
      <c r="AD201" s="78" t="str">
        <f t="shared" si="35"/>
        <v/>
      </c>
      <c r="AE201" s="78" t="str">
        <f t="shared" si="31"/>
        <v/>
      </c>
    </row>
    <row r="202" spans="9:31">
      <c r="I202" s="39" t="str">
        <f t="shared" si="32"/>
        <v/>
      </c>
      <c r="J202" s="39" t="str">
        <f t="shared" si="33"/>
        <v/>
      </c>
      <c r="L202" s="63"/>
      <c r="P202" s="92"/>
      <c r="Q202" s="92"/>
      <c r="S202" s="93"/>
      <c r="W202" s="36" t="str">
        <f t="shared" si="34"/>
        <v/>
      </c>
      <c r="X202" s="36" t="str">
        <f t="shared" si="30"/>
        <v/>
      </c>
      <c r="AD202" s="78" t="str">
        <f t="shared" si="35"/>
        <v/>
      </c>
      <c r="AE202" s="78" t="str">
        <f t="shared" si="31"/>
        <v/>
      </c>
    </row>
    <row r="203" spans="9:31">
      <c r="I203" s="39" t="str">
        <f t="shared" si="32"/>
        <v/>
      </c>
      <c r="J203" s="39" t="str">
        <f t="shared" si="33"/>
        <v/>
      </c>
      <c r="L203" s="63"/>
      <c r="P203" s="92"/>
      <c r="Q203" s="92"/>
      <c r="S203" s="93"/>
      <c r="W203" s="36" t="str">
        <f t="shared" si="34"/>
        <v/>
      </c>
      <c r="X203" s="36" t="str">
        <f t="shared" ref="X203:X266" si="36">IF(V203&gt;0,ROUND(U203/V203,0),"")</f>
        <v/>
      </c>
      <c r="AD203" s="78" t="str">
        <f t="shared" si="35"/>
        <v/>
      </c>
      <c r="AE203" s="78" t="str">
        <f t="shared" ref="AE203:AE266" si="37">IF(AC203&gt;0,ROUND(AB203/AC203,0),"")</f>
        <v/>
      </c>
    </row>
    <row r="204" spans="9:31">
      <c r="I204" s="39" t="str">
        <f t="shared" si="32"/>
        <v/>
      </c>
      <c r="J204" s="39" t="str">
        <f t="shared" si="33"/>
        <v/>
      </c>
      <c r="L204" s="63"/>
      <c r="P204" s="92"/>
      <c r="Q204" s="92"/>
      <c r="S204" s="93"/>
      <c r="W204" s="36" t="str">
        <f t="shared" si="34"/>
        <v/>
      </c>
      <c r="X204" s="36" t="str">
        <f t="shared" si="36"/>
        <v/>
      </c>
      <c r="AD204" s="78" t="str">
        <f t="shared" si="35"/>
        <v/>
      </c>
      <c r="AE204" s="78" t="str">
        <f t="shared" si="37"/>
        <v/>
      </c>
    </row>
    <row r="205" spans="9:31">
      <c r="I205" s="39" t="str">
        <f t="shared" si="32"/>
        <v/>
      </c>
      <c r="J205" s="39" t="str">
        <f t="shared" si="33"/>
        <v/>
      </c>
      <c r="L205" s="63"/>
      <c r="P205" s="92"/>
      <c r="Q205" s="92"/>
      <c r="S205" s="93"/>
      <c r="W205" s="36" t="str">
        <f t="shared" si="34"/>
        <v/>
      </c>
      <c r="X205" s="36" t="str">
        <f t="shared" si="36"/>
        <v/>
      </c>
      <c r="AD205" s="78" t="str">
        <f t="shared" si="35"/>
        <v/>
      </c>
      <c r="AE205" s="78" t="str">
        <f t="shared" si="37"/>
        <v/>
      </c>
    </row>
    <row r="206" spans="9:31">
      <c r="I206" s="39" t="str">
        <f t="shared" si="32"/>
        <v/>
      </c>
      <c r="J206" s="39" t="str">
        <f t="shared" si="33"/>
        <v/>
      </c>
      <c r="L206" s="63"/>
      <c r="P206" s="92"/>
      <c r="Q206" s="92"/>
      <c r="S206" s="93"/>
      <c r="W206" s="36" t="str">
        <f t="shared" si="34"/>
        <v/>
      </c>
      <c r="X206" s="36" t="str">
        <f t="shared" si="36"/>
        <v/>
      </c>
      <c r="AD206" s="78" t="str">
        <f t="shared" si="35"/>
        <v/>
      </c>
      <c r="AE206" s="78" t="str">
        <f t="shared" si="37"/>
        <v/>
      </c>
    </row>
    <row r="207" spans="9:31">
      <c r="I207" s="39" t="str">
        <f t="shared" si="32"/>
        <v/>
      </c>
      <c r="J207" s="39" t="str">
        <f t="shared" si="33"/>
        <v/>
      </c>
      <c r="L207" s="63"/>
      <c r="P207" s="92"/>
      <c r="Q207" s="92"/>
      <c r="S207" s="93"/>
      <c r="W207" s="36" t="str">
        <f t="shared" si="34"/>
        <v/>
      </c>
      <c r="X207" s="36" t="str">
        <f t="shared" si="36"/>
        <v/>
      </c>
      <c r="AD207" s="78" t="str">
        <f t="shared" si="35"/>
        <v/>
      </c>
      <c r="AE207" s="78" t="str">
        <f t="shared" si="37"/>
        <v/>
      </c>
    </row>
    <row r="208" spans="9:31">
      <c r="I208" s="39" t="str">
        <f t="shared" si="32"/>
        <v/>
      </c>
      <c r="J208" s="39" t="str">
        <f t="shared" si="33"/>
        <v/>
      </c>
      <c r="L208" s="63"/>
      <c r="P208" s="92"/>
      <c r="Q208" s="92"/>
      <c r="S208" s="93"/>
      <c r="W208" s="36" t="str">
        <f t="shared" si="34"/>
        <v/>
      </c>
      <c r="X208" s="36" t="str">
        <f t="shared" si="36"/>
        <v/>
      </c>
      <c r="AD208" s="78" t="str">
        <f t="shared" si="35"/>
        <v/>
      </c>
      <c r="AE208" s="78" t="str">
        <f t="shared" si="37"/>
        <v/>
      </c>
    </row>
    <row r="209" spans="9:31">
      <c r="I209" s="39" t="str">
        <f t="shared" si="32"/>
        <v/>
      </c>
      <c r="J209" s="39" t="str">
        <f t="shared" si="33"/>
        <v/>
      </c>
      <c r="L209" s="63"/>
      <c r="P209" s="92"/>
      <c r="Q209" s="92"/>
      <c r="S209" s="93"/>
      <c r="W209" s="36" t="str">
        <f t="shared" si="34"/>
        <v/>
      </c>
      <c r="X209" s="36" t="str">
        <f t="shared" si="36"/>
        <v/>
      </c>
      <c r="AD209" s="78" t="str">
        <f t="shared" si="35"/>
        <v/>
      </c>
      <c r="AE209" s="78" t="str">
        <f t="shared" si="37"/>
        <v/>
      </c>
    </row>
    <row r="210" spans="9:31">
      <c r="I210" s="39" t="str">
        <f t="shared" si="32"/>
        <v/>
      </c>
      <c r="J210" s="39" t="str">
        <f t="shared" si="33"/>
        <v/>
      </c>
      <c r="L210" s="63"/>
      <c r="P210" s="92"/>
      <c r="Q210" s="92"/>
      <c r="S210" s="93"/>
      <c r="W210" s="36" t="str">
        <f t="shared" si="34"/>
        <v/>
      </c>
      <c r="X210" s="36" t="str">
        <f t="shared" si="36"/>
        <v/>
      </c>
      <c r="AD210" s="78" t="str">
        <f t="shared" si="35"/>
        <v/>
      </c>
      <c r="AE210" s="78" t="str">
        <f t="shared" si="37"/>
        <v/>
      </c>
    </row>
    <row r="211" spans="9:31">
      <c r="I211" s="39" t="str">
        <f t="shared" si="32"/>
        <v/>
      </c>
      <c r="J211" s="39" t="str">
        <f t="shared" si="33"/>
        <v/>
      </c>
      <c r="L211" s="63"/>
      <c r="P211" s="92"/>
      <c r="Q211" s="92"/>
      <c r="S211" s="93"/>
      <c r="W211" s="36" t="str">
        <f t="shared" si="34"/>
        <v/>
      </c>
      <c r="X211" s="36" t="str">
        <f t="shared" si="36"/>
        <v/>
      </c>
      <c r="AD211" s="78" t="str">
        <f t="shared" si="35"/>
        <v/>
      </c>
      <c r="AE211" s="78" t="str">
        <f t="shared" si="37"/>
        <v/>
      </c>
    </row>
    <row r="212" spans="9:31">
      <c r="I212" s="39" t="str">
        <f t="shared" si="32"/>
        <v/>
      </c>
      <c r="J212" s="39" t="str">
        <f t="shared" si="33"/>
        <v/>
      </c>
      <c r="L212" s="63"/>
      <c r="P212" s="92"/>
      <c r="Q212" s="92"/>
      <c r="S212" s="93"/>
      <c r="W212" s="36" t="str">
        <f t="shared" si="34"/>
        <v/>
      </c>
      <c r="X212" s="36" t="str">
        <f t="shared" si="36"/>
        <v/>
      </c>
      <c r="AD212" s="78" t="str">
        <f t="shared" si="35"/>
        <v/>
      </c>
      <c r="AE212" s="78" t="str">
        <f t="shared" si="37"/>
        <v/>
      </c>
    </row>
    <row r="213" spans="9:31">
      <c r="I213" s="39" t="str">
        <f t="shared" si="32"/>
        <v/>
      </c>
      <c r="J213" s="39" t="str">
        <f t="shared" si="33"/>
        <v/>
      </c>
      <c r="L213" s="63"/>
      <c r="P213" s="92"/>
      <c r="Q213" s="92"/>
      <c r="S213" s="93"/>
      <c r="W213" s="36" t="str">
        <f t="shared" si="34"/>
        <v/>
      </c>
      <c r="X213" s="36" t="str">
        <f t="shared" si="36"/>
        <v/>
      </c>
      <c r="AD213" s="78" t="str">
        <f t="shared" si="35"/>
        <v/>
      </c>
      <c r="AE213" s="78" t="str">
        <f t="shared" si="37"/>
        <v/>
      </c>
    </row>
    <row r="214" spans="9:31">
      <c r="I214" s="39" t="str">
        <f t="shared" si="32"/>
        <v/>
      </c>
      <c r="J214" s="39" t="str">
        <f t="shared" si="33"/>
        <v/>
      </c>
      <c r="L214" s="63"/>
      <c r="P214" s="92"/>
      <c r="Q214" s="92"/>
      <c r="S214" s="93"/>
      <c r="W214" s="36" t="str">
        <f t="shared" si="34"/>
        <v/>
      </c>
      <c r="X214" s="36" t="str">
        <f t="shared" si="36"/>
        <v/>
      </c>
      <c r="AD214" s="78" t="str">
        <f t="shared" si="35"/>
        <v/>
      </c>
      <c r="AE214" s="78" t="str">
        <f t="shared" si="37"/>
        <v/>
      </c>
    </row>
    <row r="215" spans="9:31">
      <c r="I215" s="39" t="str">
        <f t="shared" si="32"/>
        <v/>
      </c>
      <c r="J215" s="39" t="str">
        <f t="shared" si="33"/>
        <v/>
      </c>
      <c r="L215" s="63"/>
      <c r="P215" s="92"/>
      <c r="Q215" s="92"/>
      <c r="S215" s="93"/>
      <c r="W215" s="36" t="str">
        <f t="shared" si="34"/>
        <v/>
      </c>
      <c r="X215" s="36" t="str">
        <f t="shared" si="36"/>
        <v/>
      </c>
      <c r="AD215" s="78" t="str">
        <f t="shared" si="35"/>
        <v/>
      </c>
      <c r="AE215" s="78" t="str">
        <f t="shared" si="37"/>
        <v/>
      </c>
    </row>
    <row r="216" spans="9:31">
      <c r="I216" s="39" t="str">
        <f t="shared" si="32"/>
        <v/>
      </c>
      <c r="J216" s="39" t="str">
        <f t="shared" si="33"/>
        <v/>
      </c>
      <c r="L216" s="63"/>
      <c r="P216" s="92"/>
      <c r="Q216" s="92"/>
      <c r="S216" s="93"/>
      <c r="W216" s="36" t="str">
        <f t="shared" si="34"/>
        <v/>
      </c>
      <c r="X216" s="36" t="str">
        <f t="shared" si="36"/>
        <v/>
      </c>
      <c r="AD216" s="78" t="str">
        <f t="shared" si="35"/>
        <v/>
      </c>
      <c r="AE216" s="78" t="str">
        <f t="shared" si="37"/>
        <v/>
      </c>
    </row>
    <row r="217" spans="9:31">
      <c r="I217" s="39" t="str">
        <f t="shared" si="32"/>
        <v/>
      </c>
      <c r="J217" s="39" t="str">
        <f t="shared" si="33"/>
        <v/>
      </c>
      <c r="L217" s="63"/>
      <c r="P217" s="92"/>
      <c r="Q217" s="92"/>
      <c r="S217" s="93"/>
      <c r="W217" s="36" t="str">
        <f t="shared" si="34"/>
        <v/>
      </c>
      <c r="X217" s="36" t="str">
        <f t="shared" si="36"/>
        <v/>
      </c>
      <c r="AD217" s="78" t="str">
        <f t="shared" si="35"/>
        <v/>
      </c>
      <c r="AE217" s="78" t="str">
        <f t="shared" si="37"/>
        <v/>
      </c>
    </row>
    <row r="218" spans="9:31">
      <c r="I218" s="39" t="str">
        <f t="shared" si="32"/>
        <v/>
      </c>
      <c r="J218" s="39" t="str">
        <f t="shared" si="33"/>
        <v/>
      </c>
      <c r="L218" s="63"/>
      <c r="P218" s="92"/>
      <c r="Q218" s="92"/>
      <c r="S218" s="93"/>
      <c r="W218" s="36" t="str">
        <f t="shared" si="34"/>
        <v/>
      </c>
      <c r="X218" s="36" t="str">
        <f t="shared" si="36"/>
        <v/>
      </c>
      <c r="AD218" s="78" t="str">
        <f t="shared" si="35"/>
        <v/>
      </c>
      <c r="AE218" s="78" t="str">
        <f t="shared" si="37"/>
        <v/>
      </c>
    </row>
    <row r="219" spans="9:31">
      <c r="I219" s="39" t="str">
        <f t="shared" si="32"/>
        <v/>
      </c>
      <c r="J219" s="39" t="str">
        <f t="shared" si="33"/>
        <v/>
      </c>
      <c r="L219" s="63"/>
      <c r="P219" s="92"/>
      <c r="Q219" s="92"/>
      <c r="S219" s="93"/>
      <c r="W219" s="36" t="str">
        <f t="shared" si="34"/>
        <v/>
      </c>
      <c r="X219" s="36" t="str">
        <f t="shared" si="36"/>
        <v/>
      </c>
      <c r="AD219" s="78" t="str">
        <f t="shared" si="35"/>
        <v/>
      </c>
      <c r="AE219" s="78" t="str">
        <f t="shared" si="37"/>
        <v/>
      </c>
    </row>
    <row r="220" spans="9:31">
      <c r="I220" s="39" t="str">
        <f t="shared" si="32"/>
        <v/>
      </c>
      <c r="J220" s="39" t="str">
        <f t="shared" si="33"/>
        <v/>
      </c>
      <c r="L220" s="63"/>
      <c r="P220" s="92"/>
      <c r="Q220" s="92"/>
      <c r="S220" s="93"/>
      <c r="W220" s="36" t="str">
        <f t="shared" si="34"/>
        <v/>
      </c>
      <c r="X220" s="36" t="str">
        <f t="shared" si="36"/>
        <v/>
      </c>
      <c r="AD220" s="78" t="str">
        <f t="shared" si="35"/>
        <v/>
      </c>
      <c r="AE220" s="78" t="str">
        <f t="shared" si="37"/>
        <v/>
      </c>
    </row>
    <row r="221" spans="9:31">
      <c r="I221" s="39" t="str">
        <f t="shared" si="32"/>
        <v/>
      </c>
      <c r="J221" s="39" t="str">
        <f t="shared" si="33"/>
        <v/>
      </c>
      <c r="L221" s="63"/>
      <c r="P221" s="92"/>
      <c r="Q221" s="92"/>
      <c r="S221" s="93"/>
      <c r="W221" s="36" t="str">
        <f t="shared" si="34"/>
        <v/>
      </c>
      <c r="X221" s="36" t="str">
        <f t="shared" si="36"/>
        <v/>
      </c>
      <c r="AD221" s="78" t="str">
        <f t="shared" si="35"/>
        <v/>
      </c>
      <c r="AE221" s="78" t="str">
        <f t="shared" si="37"/>
        <v/>
      </c>
    </row>
    <row r="222" spans="9:31">
      <c r="I222" s="39" t="str">
        <f t="shared" si="32"/>
        <v/>
      </c>
      <c r="J222" s="39" t="str">
        <f t="shared" si="33"/>
        <v/>
      </c>
      <c r="L222" s="63"/>
      <c r="P222" s="92"/>
      <c r="Q222" s="92"/>
      <c r="S222" s="93"/>
      <c r="W222" s="36" t="str">
        <f t="shared" si="34"/>
        <v/>
      </c>
      <c r="X222" s="36" t="str">
        <f t="shared" si="36"/>
        <v/>
      </c>
      <c r="AD222" s="78" t="str">
        <f t="shared" si="35"/>
        <v/>
      </c>
      <c r="AE222" s="78" t="str">
        <f t="shared" si="37"/>
        <v/>
      </c>
    </row>
    <row r="223" spans="9:31">
      <c r="I223" s="39" t="str">
        <f t="shared" si="32"/>
        <v/>
      </c>
      <c r="J223" s="39" t="str">
        <f t="shared" si="33"/>
        <v/>
      </c>
      <c r="L223" s="63"/>
      <c r="P223" s="92"/>
      <c r="Q223" s="92"/>
      <c r="S223" s="93"/>
      <c r="W223" s="36" t="str">
        <f t="shared" si="34"/>
        <v/>
      </c>
      <c r="X223" s="36" t="str">
        <f t="shared" si="36"/>
        <v/>
      </c>
      <c r="AD223" s="78" t="str">
        <f t="shared" si="35"/>
        <v/>
      </c>
      <c r="AE223" s="78" t="str">
        <f t="shared" si="37"/>
        <v/>
      </c>
    </row>
    <row r="224" spans="9:31">
      <c r="I224" s="39" t="str">
        <f t="shared" si="32"/>
        <v/>
      </c>
      <c r="J224" s="39" t="str">
        <f t="shared" si="33"/>
        <v/>
      </c>
      <c r="L224" s="63"/>
      <c r="P224" s="92"/>
      <c r="Q224" s="92"/>
      <c r="S224" s="93"/>
      <c r="W224" s="36" t="str">
        <f t="shared" si="34"/>
        <v/>
      </c>
      <c r="X224" s="36" t="str">
        <f t="shared" si="36"/>
        <v/>
      </c>
      <c r="AD224" s="78" t="str">
        <f t="shared" si="35"/>
        <v/>
      </c>
      <c r="AE224" s="78" t="str">
        <f t="shared" si="37"/>
        <v/>
      </c>
    </row>
    <row r="225" spans="9:31">
      <c r="I225" s="39" t="str">
        <f t="shared" si="32"/>
        <v/>
      </c>
      <c r="J225" s="39" t="str">
        <f t="shared" si="33"/>
        <v/>
      </c>
      <c r="L225" s="63"/>
      <c r="P225" s="92"/>
      <c r="Q225" s="92"/>
      <c r="S225" s="93"/>
      <c r="W225" s="36" t="str">
        <f t="shared" si="34"/>
        <v/>
      </c>
      <c r="X225" s="36" t="str">
        <f t="shared" si="36"/>
        <v/>
      </c>
      <c r="AD225" s="78" t="str">
        <f t="shared" si="35"/>
        <v/>
      </c>
      <c r="AE225" s="78" t="str">
        <f t="shared" si="37"/>
        <v/>
      </c>
    </row>
    <row r="226" spans="9:31">
      <c r="I226" s="39" t="str">
        <f t="shared" si="32"/>
        <v/>
      </c>
      <c r="J226" s="39" t="str">
        <f t="shared" si="33"/>
        <v/>
      </c>
      <c r="L226" s="63"/>
      <c r="P226" s="92"/>
      <c r="Q226" s="92"/>
      <c r="S226" s="93"/>
      <c r="W226" s="36" t="str">
        <f t="shared" si="34"/>
        <v/>
      </c>
      <c r="X226" s="36" t="str">
        <f t="shared" si="36"/>
        <v/>
      </c>
      <c r="AD226" s="78" t="str">
        <f t="shared" si="35"/>
        <v/>
      </c>
      <c r="AE226" s="78" t="str">
        <f t="shared" si="37"/>
        <v/>
      </c>
    </row>
    <row r="227" spans="9:31">
      <c r="I227" s="39" t="str">
        <f t="shared" si="32"/>
        <v/>
      </c>
      <c r="J227" s="39" t="str">
        <f t="shared" si="33"/>
        <v/>
      </c>
      <c r="L227" s="63"/>
      <c r="P227" s="92"/>
      <c r="Q227" s="92"/>
      <c r="S227" s="93"/>
      <c r="W227" s="36" t="str">
        <f t="shared" si="34"/>
        <v/>
      </c>
      <c r="X227" s="36" t="str">
        <f t="shared" si="36"/>
        <v/>
      </c>
      <c r="AD227" s="78" t="str">
        <f t="shared" si="35"/>
        <v/>
      </c>
      <c r="AE227" s="78" t="str">
        <f t="shared" si="37"/>
        <v/>
      </c>
    </row>
    <row r="228" spans="9:31">
      <c r="I228" s="39" t="str">
        <f t="shared" si="32"/>
        <v/>
      </c>
      <c r="J228" s="39" t="str">
        <f t="shared" si="33"/>
        <v/>
      </c>
      <c r="L228" s="63"/>
      <c r="P228" s="92"/>
      <c r="Q228" s="92"/>
      <c r="S228" s="93"/>
      <c r="W228" s="36" t="str">
        <f t="shared" si="34"/>
        <v/>
      </c>
      <c r="X228" s="36" t="str">
        <f t="shared" si="36"/>
        <v/>
      </c>
      <c r="AD228" s="78" t="str">
        <f t="shared" si="35"/>
        <v/>
      </c>
      <c r="AE228" s="78" t="str">
        <f t="shared" si="37"/>
        <v/>
      </c>
    </row>
    <row r="229" spans="9:31">
      <c r="I229" s="39" t="str">
        <f t="shared" si="32"/>
        <v/>
      </c>
      <c r="J229" s="39" t="str">
        <f t="shared" si="33"/>
        <v/>
      </c>
      <c r="L229" s="63"/>
      <c r="P229" s="92"/>
      <c r="Q229" s="92"/>
      <c r="S229" s="93"/>
      <c r="W229" s="36" t="str">
        <f t="shared" si="34"/>
        <v/>
      </c>
      <c r="X229" s="36" t="str">
        <f t="shared" si="36"/>
        <v/>
      </c>
      <c r="AD229" s="78" t="str">
        <f t="shared" si="35"/>
        <v/>
      </c>
      <c r="AE229" s="78" t="str">
        <f t="shared" si="37"/>
        <v/>
      </c>
    </row>
    <row r="230" spans="9:31">
      <c r="I230" s="39" t="str">
        <f t="shared" si="32"/>
        <v/>
      </c>
      <c r="J230" s="39" t="str">
        <f t="shared" si="33"/>
        <v/>
      </c>
      <c r="L230" s="63"/>
      <c r="P230" s="92"/>
      <c r="Q230" s="92"/>
      <c r="S230" s="93"/>
      <c r="W230" s="36" t="str">
        <f t="shared" si="34"/>
        <v/>
      </c>
      <c r="X230" s="36" t="str">
        <f t="shared" si="36"/>
        <v/>
      </c>
      <c r="AD230" s="78" t="str">
        <f t="shared" si="35"/>
        <v/>
      </c>
      <c r="AE230" s="78" t="str">
        <f t="shared" si="37"/>
        <v/>
      </c>
    </row>
    <row r="231" spans="9:31">
      <c r="I231" s="39" t="str">
        <f t="shared" si="32"/>
        <v/>
      </c>
      <c r="J231" s="39" t="str">
        <f t="shared" si="33"/>
        <v/>
      </c>
      <c r="L231" s="63"/>
      <c r="P231" s="92"/>
      <c r="Q231" s="92"/>
      <c r="S231" s="93"/>
      <c r="W231" s="36" t="str">
        <f t="shared" si="34"/>
        <v/>
      </c>
      <c r="X231" s="36" t="str">
        <f t="shared" si="36"/>
        <v/>
      </c>
      <c r="AD231" s="78" t="str">
        <f t="shared" si="35"/>
        <v/>
      </c>
      <c r="AE231" s="78" t="str">
        <f t="shared" si="37"/>
        <v/>
      </c>
    </row>
    <row r="232" spans="9:31">
      <c r="I232" s="39" t="str">
        <f t="shared" si="32"/>
        <v/>
      </c>
      <c r="J232" s="39" t="str">
        <f t="shared" si="33"/>
        <v/>
      </c>
      <c r="L232" s="63"/>
      <c r="P232" s="92"/>
      <c r="Q232" s="92"/>
      <c r="S232" s="93"/>
      <c r="W232" s="36" t="str">
        <f t="shared" si="34"/>
        <v/>
      </c>
      <c r="X232" s="36" t="str">
        <f t="shared" si="36"/>
        <v/>
      </c>
      <c r="AD232" s="78" t="str">
        <f t="shared" si="35"/>
        <v/>
      </c>
      <c r="AE232" s="78" t="str">
        <f t="shared" si="37"/>
        <v/>
      </c>
    </row>
    <row r="233" spans="9:31">
      <c r="I233" s="39" t="str">
        <f t="shared" si="32"/>
        <v/>
      </c>
      <c r="J233" s="39" t="str">
        <f t="shared" si="33"/>
        <v/>
      </c>
      <c r="L233" s="63"/>
      <c r="P233" s="92"/>
      <c r="Q233" s="92"/>
      <c r="S233" s="93"/>
      <c r="W233" s="36" t="str">
        <f t="shared" si="34"/>
        <v/>
      </c>
      <c r="X233" s="36" t="str">
        <f t="shared" si="36"/>
        <v/>
      </c>
      <c r="AD233" s="78" t="str">
        <f t="shared" si="35"/>
        <v/>
      </c>
      <c r="AE233" s="78" t="str">
        <f t="shared" si="37"/>
        <v/>
      </c>
    </row>
    <row r="234" spans="9:31">
      <c r="I234" s="39" t="str">
        <f t="shared" si="32"/>
        <v/>
      </c>
      <c r="J234" s="39" t="str">
        <f t="shared" si="33"/>
        <v/>
      </c>
      <c r="L234" s="63"/>
      <c r="P234" s="92"/>
      <c r="Q234" s="92"/>
      <c r="S234" s="93"/>
      <c r="W234" s="36" t="str">
        <f t="shared" si="34"/>
        <v/>
      </c>
      <c r="X234" s="36" t="str">
        <f t="shared" si="36"/>
        <v/>
      </c>
      <c r="AD234" s="78" t="str">
        <f t="shared" si="35"/>
        <v/>
      </c>
      <c r="AE234" s="78" t="str">
        <f t="shared" si="37"/>
        <v/>
      </c>
    </row>
    <row r="235" spans="9:31">
      <c r="I235" s="39" t="str">
        <f t="shared" si="32"/>
        <v/>
      </c>
      <c r="J235" s="39" t="str">
        <f t="shared" si="33"/>
        <v/>
      </c>
      <c r="L235" s="63"/>
      <c r="P235" s="92"/>
      <c r="Q235" s="92"/>
      <c r="S235" s="93"/>
      <c r="W235" s="36" t="str">
        <f t="shared" si="34"/>
        <v/>
      </c>
      <c r="X235" s="36" t="str">
        <f t="shared" si="36"/>
        <v/>
      </c>
      <c r="AD235" s="78" t="str">
        <f t="shared" si="35"/>
        <v/>
      </c>
      <c r="AE235" s="78" t="str">
        <f t="shared" si="37"/>
        <v/>
      </c>
    </row>
    <row r="236" spans="9:31">
      <c r="I236" s="39" t="str">
        <f t="shared" si="32"/>
        <v/>
      </c>
      <c r="J236" s="39" t="str">
        <f t="shared" si="33"/>
        <v/>
      </c>
      <c r="L236" s="63"/>
      <c r="P236" s="92"/>
      <c r="Q236" s="92"/>
      <c r="S236" s="93"/>
      <c r="W236" s="36" t="str">
        <f t="shared" si="34"/>
        <v/>
      </c>
      <c r="X236" s="36" t="str">
        <f t="shared" si="36"/>
        <v/>
      </c>
      <c r="AD236" s="78" t="str">
        <f t="shared" si="35"/>
        <v/>
      </c>
      <c r="AE236" s="78" t="str">
        <f t="shared" si="37"/>
        <v/>
      </c>
    </row>
    <row r="237" spans="9:31">
      <c r="I237" s="39" t="str">
        <f t="shared" si="32"/>
        <v/>
      </c>
      <c r="J237" s="39" t="str">
        <f t="shared" si="33"/>
        <v/>
      </c>
      <c r="L237" s="63"/>
      <c r="P237" s="92"/>
      <c r="Q237" s="92"/>
      <c r="S237" s="93"/>
      <c r="W237" s="36" t="str">
        <f t="shared" si="34"/>
        <v/>
      </c>
      <c r="X237" s="36" t="str">
        <f t="shared" si="36"/>
        <v/>
      </c>
      <c r="AD237" s="78" t="str">
        <f t="shared" si="35"/>
        <v/>
      </c>
      <c r="AE237" s="78" t="str">
        <f t="shared" si="37"/>
        <v/>
      </c>
    </row>
    <row r="238" spans="9:31">
      <c r="I238" s="39" t="str">
        <f t="shared" si="32"/>
        <v/>
      </c>
      <c r="J238" s="39" t="str">
        <f t="shared" si="33"/>
        <v/>
      </c>
      <c r="L238" s="63"/>
      <c r="P238" s="92"/>
      <c r="Q238" s="92"/>
      <c r="S238" s="93"/>
      <c r="W238" s="36" t="str">
        <f t="shared" si="34"/>
        <v/>
      </c>
      <c r="X238" s="36" t="str">
        <f t="shared" si="36"/>
        <v/>
      </c>
      <c r="AD238" s="78" t="str">
        <f t="shared" si="35"/>
        <v/>
      </c>
      <c r="AE238" s="78" t="str">
        <f t="shared" si="37"/>
        <v/>
      </c>
    </row>
    <row r="239" spans="9:31">
      <c r="I239" s="39" t="str">
        <f t="shared" si="32"/>
        <v/>
      </c>
      <c r="J239" s="39" t="str">
        <f t="shared" si="33"/>
        <v/>
      </c>
      <c r="L239" s="63"/>
      <c r="P239" s="92"/>
      <c r="Q239" s="92"/>
      <c r="S239" s="93"/>
      <c r="W239" s="36" t="str">
        <f t="shared" si="34"/>
        <v/>
      </c>
      <c r="X239" s="36" t="str">
        <f t="shared" si="36"/>
        <v/>
      </c>
      <c r="AD239" s="78" t="str">
        <f t="shared" si="35"/>
        <v/>
      </c>
      <c r="AE239" s="78" t="str">
        <f t="shared" si="37"/>
        <v/>
      </c>
    </row>
    <row r="240" spans="9:31">
      <c r="I240" s="39" t="str">
        <f t="shared" si="32"/>
        <v/>
      </c>
      <c r="J240" s="39" t="str">
        <f t="shared" si="33"/>
        <v/>
      </c>
      <c r="L240" s="63"/>
      <c r="P240" s="92"/>
      <c r="Q240" s="92"/>
      <c r="S240" s="93"/>
      <c r="W240" s="36" t="str">
        <f t="shared" si="34"/>
        <v/>
      </c>
      <c r="X240" s="36" t="str">
        <f t="shared" si="36"/>
        <v/>
      </c>
      <c r="AD240" s="78" t="str">
        <f t="shared" si="35"/>
        <v/>
      </c>
      <c r="AE240" s="78" t="str">
        <f t="shared" si="37"/>
        <v/>
      </c>
    </row>
    <row r="241" spans="9:31">
      <c r="I241" s="39" t="str">
        <f t="shared" si="32"/>
        <v/>
      </c>
      <c r="J241" s="39" t="str">
        <f t="shared" si="33"/>
        <v/>
      </c>
      <c r="L241" s="63"/>
      <c r="P241" s="92"/>
      <c r="Q241" s="92"/>
      <c r="S241" s="93"/>
      <c r="W241" s="36" t="str">
        <f t="shared" si="34"/>
        <v/>
      </c>
      <c r="X241" s="36" t="str">
        <f t="shared" si="36"/>
        <v/>
      </c>
      <c r="AD241" s="78" t="str">
        <f t="shared" si="35"/>
        <v/>
      </c>
      <c r="AE241" s="78" t="str">
        <f t="shared" si="37"/>
        <v/>
      </c>
    </row>
    <row r="242" spans="9:31">
      <c r="I242" s="39" t="str">
        <f t="shared" ref="I242:I305" si="38">IF(H242 &gt; 0, ROUND(F242/H242,0), "")</f>
        <v/>
      </c>
      <c r="J242" s="39" t="str">
        <f t="shared" ref="J242:J306" si="39">IF(H242 &gt; 0, ROUND(G242/H242,0), "")</f>
        <v/>
      </c>
      <c r="L242" s="63"/>
      <c r="P242" s="92"/>
      <c r="Q242" s="92"/>
      <c r="S242" s="93"/>
      <c r="W242" s="36" t="str">
        <f t="shared" si="34"/>
        <v/>
      </c>
      <c r="X242" s="36" t="str">
        <f t="shared" si="36"/>
        <v/>
      </c>
      <c r="AD242" s="78" t="str">
        <f t="shared" si="35"/>
        <v/>
      </c>
      <c r="AE242" s="78" t="str">
        <f t="shared" si="37"/>
        <v/>
      </c>
    </row>
    <row r="243" spans="9:31">
      <c r="I243" s="39" t="str">
        <f t="shared" si="38"/>
        <v/>
      </c>
      <c r="J243" s="39" t="str">
        <f t="shared" si="39"/>
        <v/>
      </c>
      <c r="L243" s="63"/>
      <c r="P243" s="92"/>
      <c r="Q243" s="92"/>
      <c r="S243" s="93"/>
      <c r="W243" s="36" t="str">
        <f t="shared" si="34"/>
        <v/>
      </c>
      <c r="X243" s="36" t="str">
        <f t="shared" si="36"/>
        <v/>
      </c>
      <c r="AD243" s="78" t="str">
        <f t="shared" si="35"/>
        <v/>
      </c>
      <c r="AE243" s="78" t="str">
        <f t="shared" si="37"/>
        <v/>
      </c>
    </row>
    <row r="244" spans="9:31">
      <c r="I244" s="39" t="str">
        <f t="shared" si="38"/>
        <v/>
      </c>
      <c r="J244" s="39" t="str">
        <f t="shared" si="39"/>
        <v/>
      </c>
      <c r="L244" s="63"/>
      <c r="P244" s="92"/>
      <c r="Q244" s="92"/>
      <c r="S244" s="93"/>
      <c r="W244" s="36" t="str">
        <f t="shared" si="34"/>
        <v/>
      </c>
      <c r="X244" s="36" t="str">
        <f t="shared" si="36"/>
        <v/>
      </c>
      <c r="AD244" s="78" t="str">
        <f t="shared" si="35"/>
        <v/>
      </c>
      <c r="AE244" s="78" t="str">
        <f t="shared" si="37"/>
        <v/>
      </c>
    </row>
    <row r="245" spans="9:31">
      <c r="I245" s="39" t="str">
        <f t="shared" si="38"/>
        <v/>
      </c>
      <c r="J245" s="39" t="str">
        <f t="shared" si="39"/>
        <v/>
      </c>
      <c r="L245" s="63"/>
      <c r="P245" s="92"/>
      <c r="Q245" s="92"/>
      <c r="S245" s="93"/>
      <c r="W245" s="36" t="str">
        <f t="shared" si="34"/>
        <v/>
      </c>
      <c r="X245" s="36" t="str">
        <f t="shared" si="36"/>
        <v/>
      </c>
      <c r="AD245" s="78" t="str">
        <f t="shared" si="35"/>
        <v/>
      </c>
      <c r="AE245" s="78" t="str">
        <f t="shared" si="37"/>
        <v/>
      </c>
    </row>
    <row r="246" spans="9:31">
      <c r="I246" s="39" t="str">
        <f t="shared" si="38"/>
        <v/>
      </c>
      <c r="J246" s="39" t="str">
        <f t="shared" si="39"/>
        <v/>
      </c>
      <c r="L246" s="63"/>
      <c r="P246" s="92"/>
      <c r="Q246" s="92"/>
      <c r="S246" s="93"/>
      <c r="W246" s="36" t="str">
        <f t="shared" si="34"/>
        <v/>
      </c>
      <c r="X246" s="36" t="str">
        <f t="shared" si="36"/>
        <v/>
      </c>
      <c r="AD246" s="78" t="str">
        <f t="shared" si="35"/>
        <v/>
      </c>
      <c r="AE246" s="78" t="str">
        <f t="shared" si="37"/>
        <v/>
      </c>
    </row>
    <row r="247" spans="9:31">
      <c r="I247" s="39" t="str">
        <f t="shared" si="38"/>
        <v/>
      </c>
      <c r="J247" s="39" t="str">
        <f t="shared" si="39"/>
        <v/>
      </c>
      <c r="L247" s="63"/>
      <c r="P247" s="92"/>
      <c r="Q247" s="92"/>
      <c r="S247" s="93"/>
      <c r="W247" s="36" t="str">
        <f t="shared" si="34"/>
        <v/>
      </c>
      <c r="X247" s="36" t="str">
        <f t="shared" si="36"/>
        <v/>
      </c>
      <c r="AD247" s="78" t="str">
        <f t="shared" si="35"/>
        <v/>
      </c>
      <c r="AE247" s="78" t="str">
        <f t="shared" si="37"/>
        <v/>
      </c>
    </row>
    <row r="248" spans="9:31">
      <c r="I248" s="39" t="str">
        <f t="shared" si="38"/>
        <v/>
      </c>
      <c r="J248" s="39" t="str">
        <f t="shared" si="39"/>
        <v/>
      </c>
      <c r="L248" s="63"/>
      <c r="P248" s="92"/>
      <c r="Q248" s="92"/>
      <c r="S248" s="93"/>
      <c r="W248" s="36" t="str">
        <f t="shared" si="34"/>
        <v/>
      </c>
      <c r="X248" s="36" t="str">
        <f t="shared" si="36"/>
        <v/>
      </c>
      <c r="AD248" s="78" t="str">
        <f t="shared" si="35"/>
        <v/>
      </c>
      <c r="AE248" s="78" t="str">
        <f t="shared" si="37"/>
        <v/>
      </c>
    </row>
    <row r="249" spans="9:31">
      <c r="I249" s="39" t="str">
        <f t="shared" si="38"/>
        <v/>
      </c>
      <c r="J249" s="39" t="str">
        <f t="shared" si="39"/>
        <v/>
      </c>
      <c r="L249" s="63"/>
      <c r="P249" s="92"/>
      <c r="Q249" s="92"/>
      <c r="S249" s="93"/>
      <c r="W249" s="36" t="str">
        <f t="shared" si="34"/>
        <v/>
      </c>
      <c r="X249" s="36" t="str">
        <f t="shared" si="36"/>
        <v/>
      </c>
      <c r="AD249" s="78" t="str">
        <f t="shared" si="35"/>
        <v/>
      </c>
      <c r="AE249" s="78" t="str">
        <f t="shared" si="37"/>
        <v/>
      </c>
    </row>
    <row r="250" spans="9:31">
      <c r="I250" s="39" t="str">
        <f t="shared" si="38"/>
        <v/>
      </c>
      <c r="J250" s="39" t="str">
        <f t="shared" si="39"/>
        <v/>
      </c>
      <c r="L250" s="63"/>
      <c r="P250" s="92"/>
      <c r="Q250" s="92"/>
      <c r="S250" s="93"/>
      <c r="W250" s="36" t="str">
        <f t="shared" si="34"/>
        <v/>
      </c>
      <c r="X250" s="36" t="str">
        <f t="shared" si="36"/>
        <v/>
      </c>
      <c r="AD250" s="78" t="str">
        <f t="shared" si="35"/>
        <v/>
      </c>
      <c r="AE250" s="78" t="str">
        <f t="shared" si="37"/>
        <v/>
      </c>
    </row>
    <row r="251" spans="9:31">
      <c r="I251" s="39" t="str">
        <f t="shared" si="38"/>
        <v/>
      </c>
      <c r="J251" s="39" t="str">
        <f t="shared" si="39"/>
        <v/>
      </c>
      <c r="L251" s="63"/>
      <c r="P251" s="92"/>
      <c r="Q251" s="92"/>
      <c r="S251" s="93"/>
      <c r="W251" s="36" t="str">
        <f t="shared" si="34"/>
        <v/>
      </c>
      <c r="X251" s="36" t="str">
        <f t="shared" si="36"/>
        <v/>
      </c>
      <c r="AD251" s="78" t="str">
        <f t="shared" si="35"/>
        <v/>
      </c>
      <c r="AE251" s="78" t="str">
        <f t="shared" si="37"/>
        <v/>
      </c>
    </row>
    <row r="252" spans="9:31">
      <c r="I252" s="39" t="str">
        <f t="shared" si="38"/>
        <v/>
      </c>
      <c r="J252" s="39" t="str">
        <f t="shared" si="39"/>
        <v/>
      </c>
      <c r="L252" s="63"/>
      <c r="P252" s="92"/>
      <c r="Q252" s="92"/>
      <c r="S252" s="93"/>
      <c r="W252" s="36" t="str">
        <f t="shared" si="34"/>
        <v/>
      </c>
      <c r="X252" s="36" t="str">
        <f t="shared" si="36"/>
        <v/>
      </c>
      <c r="AD252" s="78" t="str">
        <f t="shared" si="35"/>
        <v/>
      </c>
      <c r="AE252" s="78" t="str">
        <f t="shared" si="37"/>
        <v/>
      </c>
    </row>
    <row r="253" spans="9:31">
      <c r="I253" s="39" t="str">
        <f t="shared" si="38"/>
        <v/>
      </c>
      <c r="J253" s="39" t="str">
        <f t="shared" si="39"/>
        <v/>
      </c>
      <c r="L253" s="63"/>
      <c r="P253" s="92"/>
      <c r="Q253" s="92"/>
      <c r="S253" s="93"/>
      <c r="W253" s="36" t="str">
        <f t="shared" si="34"/>
        <v/>
      </c>
      <c r="X253" s="36" t="str">
        <f t="shared" si="36"/>
        <v/>
      </c>
      <c r="AD253" s="78" t="str">
        <f t="shared" si="35"/>
        <v/>
      </c>
      <c r="AE253" s="78" t="str">
        <f t="shared" si="37"/>
        <v/>
      </c>
    </row>
    <row r="254" spans="9:31">
      <c r="I254" s="39" t="str">
        <f t="shared" si="38"/>
        <v/>
      </c>
      <c r="J254" s="39" t="str">
        <f t="shared" si="39"/>
        <v/>
      </c>
      <c r="L254" s="63"/>
      <c r="P254" s="92"/>
      <c r="Q254" s="92"/>
      <c r="S254" s="93"/>
      <c r="W254" s="36" t="str">
        <f t="shared" si="34"/>
        <v/>
      </c>
      <c r="X254" s="36" t="str">
        <f t="shared" si="36"/>
        <v/>
      </c>
      <c r="AD254" s="78" t="str">
        <f t="shared" si="35"/>
        <v/>
      </c>
      <c r="AE254" s="78" t="str">
        <f t="shared" si="37"/>
        <v/>
      </c>
    </row>
    <row r="255" spans="9:31">
      <c r="I255" s="39" t="str">
        <f t="shared" si="38"/>
        <v/>
      </c>
      <c r="J255" s="39" t="str">
        <f t="shared" si="39"/>
        <v/>
      </c>
      <c r="L255" s="63"/>
      <c r="P255" s="92"/>
      <c r="Q255" s="92"/>
      <c r="S255" s="93"/>
      <c r="W255" s="36" t="str">
        <f t="shared" si="34"/>
        <v/>
      </c>
      <c r="X255" s="36" t="str">
        <f t="shared" si="36"/>
        <v/>
      </c>
      <c r="AD255" s="78" t="str">
        <f t="shared" si="35"/>
        <v/>
      </c>
      <c r="AE255" s="78" t="str">
        <f t="shared" si="37"/>
        <v/>
      </c>
    </row>
    <row r="256" spans="9:31">
      <c r="I256" s="39" t="str">
        <f t="shared" si="38"/>
        <v/>
      </c>
      <c r="J256" s="39" t="str">
        <f t="shared" si="39"/>
        <v/>
      </c>
      <c r="L256" s="63"/>
      <c r="P256" s="92"/>
      <c r="Q256" s="92"/>
      <c r="S256" s="93"/>
      <c r="W256" s="36" t="str">
        <f t="shared" si="34"/>
        <v/>
      </c>
      <c r="X256" s="36" t="str">
        <f t="shared" si="36"/>
        <v/>
      </c>
      <c r="AD256" s="78" t="str">
        <f t="shared" si="35"/>
        <v/>
      </c>
      <c r="AE256" s="78" t="str">
        <f t="shared" si="37"/>
        <v/>
      </c>
    </row>
    <row r="257" spans="9:31">
      <c r="I257" s="39" t="str">
        <f t="shared" si="38"/>
        <v/>
      </c>
      <c r="J257" s="39" t="str">
        <f t="shared" si="39"/>
        <v/>
      </c>
      <c r="L257" s="63"/>
      <c r="P257" s="92"/>
      <c r="Q257" s="92"/>
      <c r="S257" s="93"/>
      <c r="W257" s="36" t="str">
        <f t="shared" si="34"/>
        <v/>
      </c>
      <c r="X257" s="36" t="str">
        <f t="shared" si="36"/>
        <v/>
      </c>
      <c r="AD257" s="78" t="str">
        <f t="shared" si="35"/>
        <v/>
      </c>
      <c r="AE257" s="78" t="str">
        <f t="shared" si="37"/>
        <v/>
      </c>
    </row>
    <row r="258" spans="9:31">
      <c r="I258" s="39" t="str">
        <f t="shared" si="38"/>
        <v/>
      </c>
      <c r="J258" s="39" t="str">
        <f t="shared" si="39"/>
        <v/>
      </c>
      <c r="L258" s="63"/>
      <c r="P258" s="92"/>
      <c r="Q258" s="92"/>
      <c r="S258" s="93"/>
      <c r="W258" s="36" t="str">
        <f t="shared" si="34"/>
        <v/>
      </c>
      <c r="X258" s="36" t="str">
        <f t="shared" si="36"/>
        <v/>
      </c>
      <c r="AD258" s="78" t="str">
        <f t="shared" si="35"/>
        <v/>
      </c>
      <c r="AE258" s="78" t="str">
        <f t="shared" si="37"/>
        <v/>
      </c>
    </row>
    <row r="259" spans="9:31">
      <c r="I259" s="39" t="str">
        <f t="shared" si="38"/>
        <v/>
      </c>
      <c r="J259" s="39" t="str">
        <f t="shared" si="39"/>
        <v/>
      </c>
      <c r="L259" s="63"/>
      <c r="P259" s="92"/>
      <c r="Q259" s="92"/>
      <c r="S259" s="93"/>
      <c r="W259" s="36" t="str">
        <f t="shared" si="34"/>
        <v/>
      </c>
      <c r="X259" s="36" t="str">
        <f t="shared" si="36"/>
        <v/>
      </c>
      <c r="AD259" s="78" t="str">
        <f t="shared" si="35"/>
        <v/>
      </c>
      <c r="AE259" s="78" t="str">
        <f t="shared" si="37"/>
        <v/>
      </c>
    </row>
    <row r="260" spans="9:31">
      <c r="I260" s="39" t="str">
        <f t="shared" si="38"/>
        <v/>
      </c>
      <c r="J260" s="39" t="str">
        <f t="shared" si="39"/>
        <v/>
      </c>
      <c r="L260" s="63"/>
      <c r="P260" s="92"/>
      <c r="Q260" s="92"/>
      <c r="S260" s="93"/>
      <c r="W260" s="36" t="str">
        <f t="shared" si="34"/>
        <v/>
      </c>
      <c r="X260" s="36" t="str">
        <f t="shared" si="36"/>
        <v/>
      </c>
      <c r="AD260" s="78" t="str">
        <f t="shared" si="35"/>
        <v/>
      </c>
      <c r="AE260" s="78" t="str">
        <f t="shared" si="37"/>
        <v/>
      </c>
    </row>
    <row r="261" spans="9:31">
      <c r="I261" s="39" t="str">
        <f t="shared" si="38"/>
        <v/>
      </c>
      <c r="J261" s="39" t="str">
        <f t="shared" si="39"/>
        <v/>
      </c>
      <c r="L261" s="63"/>
      <c r="P261" s="92"/>
      <c r="Q261" s="92"/>
      <c r="S261" s="93"/>
      <c r="W261" s="36" t="str">
        <f t="shared" ref="W261:W306" si="40">IF(V261&gt;0,ROUND(T261/V261,0),"")</f>
        <v/>
      </c>
      <c r="X261" s="36" t="str">
        <f t="shared" si="36"/>
        <v/>
      </c>
      <c r="AD261" s="78" t="str">
        <f t="shared" ref="AD261:AD306" si="41">IF(AC261&gt;0,ROUND(AA261/AC261,0),"")</f>
        <v/>
      </c>
      <c r="AE261" s="78" t="str">
        <f t="shared" si="37"/>
        <v/>
      </c>
    </row>
    <row r="262" spans="9:31">
      <c r="I262" s="39" t="str">
        <f t="shared" si="38"/>
        <v/>
      </c>
      <c r="J262" s="39" t="str">
        <f t="shared" si="39"/>
        <v/>
      </c>
      <c r="L262" s="63"/>
      <c r="P262" s="92"/>
      <c r="Q262" s="92"/>
      <c r="S262" s="93"/>
      <c r="W262" s="36" t="str">
        <f t="shared" si="40"/>
        <v/>
      </c>
      <c r="X262" s="36" t="str">
        <f t="shared" si="36"/>
        <v/>
      </c>
      <c r="AD262" s="78" t="str">
        <f t="shared" si="41"/>
        <v/>
      </c>
      <c r="AE262" s="78" t="str">
        <f t="shared" si="37"/>
        <v/>
      </c>
    </row>
    <row r="263" spans="9:31">
      <c r="I263" s="39" t="str">
        <f t="shared" si="38"/>
        <v/>
      </c>
      <c r="J263" s="39" t="str">
        <f t="shared" si="39"/>
        <v/>
      </c>
      <c r="L263" s="63"/>
      <c r="P263" s="92"/>
      <c r="Q263" s="92"/>
      <c r="S263" s="93"/>
      <c r="W263" s="36" t="str">
        <f t="shared" si="40"/>
        <v/>
      </c>
      <c r="X263" s="36" t="str">
        <f t="shared" si="36"/>
        <v/>
      </c>
      <c r="AD263" s="78" t="str">
        <f t="shared" si="41"/>
        <v/>
      </c>
      <c r="AE263" s="78" t="str">
        <f t="shared" si="37"/>
        <v/>
      </c>
    </row>
    <row r="264" spans="9:31">
      <c r="I264" s="39" t="str">
        <f t="shared" si="38"/>
        <v/>
      </c>
      <c r="J264" s="39" t="str">
        <f t="shared" si="39"/>
        <v/>
      </c>
      <c r="L264" s="63"/>
      <c r="P264" s="92"/>
      <c r="Q264" s="92"/>
      <c r="S264" s="93"/>
      <c r="W264" s="36" t="str">
        <f t="shared" si="40"/>
        <v/>
      </c>
      <c r="X264" s="36" t="str">
        <f t="shared" si="36"/>
        <v/>
      </c>
      <c r="AD264" s="78" t="str">
        <f t="shared" si="41"/>
        <v/>
      </c>
      <c r="AE264" s="78" t="str">
        <f t="shared" si="37"/>
        <v/>
      </c>
    </row>
    <row r="265" spans="9:31">
      <c r="I265" s="39" t="str">
        <f t="shared" si="38"/>
        <v/>
      </c>
      <c r="J265" s="39" t="str">
        <f t="shared" si="39"/>
        <v/>
      </c>
      <c r="L265" s="63"/>
      <c r="P265" s="92"/>
      <c r="Q265" s="92"/>
      <c r="S265" s="93"/>
      <c r="W265" s="36" t="str">
        <f t="shared" si="40"/>
        <v/>
      </c>
      <c r="X265" s="36" t="str">
        <f t="shared" si="36"/>
        <v/>
      </c>
      <c r="AD265" s="78" t="str">
        <f t="shared" si="41"/>
        <v/>
      </c>
      <c r="AE265" s="78" t="str">
        <f t="shared" si="37"/>
        <v/>
      </c>
    </row>
    <row r="266" spans="9:31">
      <c r="I266" s="39" t="str">
        <f t="shared" si="38"/>
        <v/>
      </c>
      <c r="J266" s="39" t="str">
        <f t="shared" si="39"/>
        <v/>
      </c>
      <c r="L266" s="63"/>
      <c r="P266" s="92"/>
      <c r="Q266" s="92"/>
      <c r="S266" s="93"/>
      <c r="W266" s="36" t="str">
        <f t="shared" si="40"/>
        <v/>
      </c>
      <c r="X266" s="36" t="str">
        <f t="shared" si="36"/>
        <v/>
      </c>
      <c r="AD266" s="78" t="str">
        <f t="shared" si="41"/>
        <v/>
      </c>
      <c r="AE266" s="78" t="str">
        <f t="shared" si="37"/>
        <v/>
      </c>
    </row>
    <row r="267" spans="9:31">
      <c r="I267" s="39" t="str">
        <f t="shared" si="38"/>
        <v/>
      </c>
      <c r="J267" s="39" t="str">
        <f t="shared" si="39"/>
        <v/>
      </c>
      <c r="L267" s="63"/>
      <c r="P267" s="92"/>
      <c r="Q267" s="92"/>
      <c r="S267" s="93"/>
      <c r="W267" s="36" t="str">
        <f t="shared" si="40"/>
        <v/>
      </c>
      <c r="X267" s="36" t="str">
        <f t="shared" ref="X267:X306" si="42">IF(V267&gt;0,ROUND(U267/V267,0),"")</f>
        <v/>
      </c>
      <c r="AD267" s="78" t="str">
        <f t="shared" si="41"/>
        <v/>
      </c>
      <c r="AE267" s="78" t="str">
        <f t="shared" ref="AE267:AE306" si="43">IF(AC267&gt;0,ROUND(AB267/AC267,0),"")</f>
        <v/>
      </c>
    </row>
    <row r="268" spans="9:31">
      <c r="I268" s="39" t="str">
        <f t="shared" si="38"/>
        <v/>
      </c>
      <c r="J268" s="39" t="str">
        <f t="shared" si="39"/>
        <v/>
      </c>
      <c r="L268" s="63"/>
      <c r="P268" s="92"/>
      <c r="Q268" s="92"/>
      <c r="S268" s="93"/>
      <c r="W268" s="36" t="str">
        <f t="shared" si="40"/>
        <v/>
      </c>
      <c r="X268" s="36" t="str">
        <f t="shared" si="42"/>
        <v/>
      </c>
      <c r="AD268" s="78" t="str">
        <f t="shared" si="41"/>
        <v/>
      </c>
      <c r="AE268" s="78" t="str">
        <f t="shared" si="43"/>
        <v/>
      </c>
    </row>
    <row r="269" spans="9:31">
      <c r="I269" s="39" t="str">
        <f t="shared" si="38"/>
        <v/>
      </c>
      <c r="J269" s="39" t="str">
        <f t="shared" si="39"/>
        <v/>
      </c>
      <c r="L269" s="63"/>
      <c r="P269" s="92"/>
      <c r="Q269" s="92"/>
      <c r="S269" s="93"/>
      <c r="W269" s="36" t="str">
        <f t="shared" si="40"/>
        <v/>
      </c>
      <c r="X269" s="36" t="str">
        <f t="shared" si="42"/>
        <v/>
      </c>
      <c r="AD269" s="78" t="str">
        <f t="shared" si="41"/>
        <v/>
      </c>
      <c r="AE269" s="78" t="str">
        <f t="shared" si="43"/>
        <v/>
      </c>
    </row>
    <row r="270" spans="9:31">
      <c r="I270" s="39" t="str">
        <f t="shared" si="38"/>
        <v/>
      </c>
      <c r="J270" s="39" t="str">
        <f t="shared" si="39"/>
        <v/>
      </c>
      <c r="L270" s="63"/>
      <c r="P270" s="92"/>
      <c r="Q270" s="92"/>
      <c r="S270" s="93"/>
      <c r="W270" s="36" t="str">
        <f t="shared" si="40"/>
        <v/>
      </c>
      <c r="X270" s="36" t="str">
        <f t="shared" si="42"/>
        <v/>
      </c>
      <c r="AD270" s="78" t="str">
        <f t="shared" si="41"/>
        <v/>
      </c>
      <c r="AE270" s="78" t="str">
        <f t="shared" si="43"/>
        <v/>
      </c>
    </row>
    <row r="271" spans="9:31">
      <c r="I271" s="39" t="str">
        <f t="shared" si="38"/>
        <v/>
      </c>
      <c r="J271" s="39" t="str">
        <f t="shared" si="39"/>
        <v/>
      </c>
      <c r="L271" s="63"/>
      <c r="P271" s="92"/>
      <c r="Q271" s="92"/>
      <c r="S271" s="93"/>
      <c r="W271" s="36" t="str">
        <f t="shared" si="40"/>
        <v/>
      </c>
      <c r="X271" s="36" t="str">
        <f t="shared" si="42"/>
        <v/>
      </c>
      <c r="AD271" s="78" t="str">
        <f t="shared" si="41"/>
        <v/>
      </c>
      <c r="AE271" s="78" t="str">
        <f t="shared" si="43"/>
        <v/>
      </c>
    </row>
    <row r="272" spans="9:31">
      <c r="I272" s="39" t="str">
        <f t="shared" si="38"/>
        <v/>
      </c>
      <c r="J272" s="39" t="str">
        <f t="shared" si="39"/>
        <v/>
      </c>
      <c r="L272" s="63"/>
      <c r="P272" s="92"/>
      <c r="Q272" s="92"/>
      <c r="S272" s="93"/>
      <c r="W272" s="36" t="str">
        <f t="shared" si="40"/>
        <v/>
      </c>
      <c r="X272" s="36" t="str">
        <f t="shared" si="42"/>
        <v/>
      </c>
      <c r="AD272" s="78" t="str">
        <f t="shared" si="41"/>
        <v/>
      </c>
      <c r="AE272" s="78" t="str">
        <f t="shared" si="43"/>
        <v/>
      </c>
    </row>
    <row r="273" spans="9:31">
      <c r="I273" s="39" t="str">
        <f t="shared" si="38"/>
        <v/>
      </c>
      <c r="J273" s="39" t="str">
        <f t="shared" si="39"/>
        <v/>
      </c>
      <c r="L273" s="63"/>
      <c r="P273" s="92"/>
      <c r="Q273" s="92"/>
      <c r="S273" s="93"/>
      <c r="W273" s="36" t="str">
        <f t="shared" si="40"/>
        <v/>
      </c>
      <c r="X273" s="36" t="str">
        <f t="shared" si="42"/>
        <v/>
      </c>
      <c r="AD273" s="78" t="str">
        <f t="shared" si="41"/>
        <v/>
      </c>
      <c r="AE273" s="78" t="str">
        <f t="shared" si="43"/>
        <v/>
      </c>
    </row>
    <row r="274" spans="9:31">
      <c r="I274" s="39" t="str">
        <f t="shared" si="38"/>
        <v/>
      </c>
      <c r="J274" s="39" t="str">
        <f t="shared" si="39"/>
        <v/>
      </c>
      <c r="L274" s="63"/>
      <c r="P274" s="92"/>
      <c r="Q274" s="92"/>
      <c r="S274" s="93"/>
      <c r="W274" s="36" t="str">
        <f t="shared" si="40"/>
        <v/>
      </c>
      <c r="X274" s="36" t="str">
        <f t="shared" si="42"/>
        <v/>
      </c>
      <c r="AD274" s="78" t="str">
        <f t="shared" si="41"/>
        <v/>
      </c>
      <c r="AE274" s="78" t="str">
        <f t="shared" si="43"/>
        <v/>
      </c>
    </row>
    <row r="275" spans="9:31">
      <c r="I275" s="39" t="str">
        <f t="shared" si="38"/>
        <v/>
      </c>
      <c r="J275" s="39" t="str">
        <f t="shared" si="39"/>
        <v/>
      </c>
      <c r="L275" s="63"/>
      <c r="P275" s="92"/>
      <c r="Q275" s="92"/>
      <c r="S275" s="93"/>
      <c r="W275" s="36" t="str">
        <f t="shared" si="40"/>
        <v/>
      </c>
      <c r="X275" s="36" t="str">
        <f t="shared" si="42"/>
        <v/>
      </c>
      <c r="AD275" s="78" t="str">
        <f t="shared" si="41"/>
        <v/>
      </c>
      <c r="AE275" s="78" t="str">
        <f t="shared" si="43"/>
        <v/>
      </c>
    </row>
    <row r="276" spans="9:31">
      <c r="I276" s="39" t="str">
        <f t="shared" si="38"/>
        <v/>
      </c>
      <c r="J276" s="39" t="str">
        <f t="shared" si="39"/>
        <v/>
      </c>
      <c r="L276" s="63"/>
      <c r="P276" s="92"/>
      <c r="Q276" s="92"/>
      <c r="S276" s="93"/>
      <c r="W276" s="36" t="str">
        <f t="shared" si="40"/>
        <v/>
      </c>
      <c r="X276" s="36" t="str">
        <f t="shared" si="42"/>
        <v/>
      </c>
      <c r="AD276" s="78" t="str">
        <f t="shared" si="41"/>
        <v/>
      </c>
      <c r="AE276" s="78" t="str">
        <f t="shared" si="43"/>
        <v/>
      </c>
    </row>
    <row r="277" spans="9:31">
      <c r="I277" s="39" t="str">
        <f t="shared" si="38"/>
        <v/>
      </c>
      <c r="J277" s="39" t="str">
        <f t="shared" si="39"/>
        <v/>
      </c>
      <c r="L277" s="63"/>
      <c r="P277" s="92"/>
      <c r="Q277" s="92"/>
      <c r="S277" s="93"/>
      <c r="W277" s="36" t="str">
        <f t="shared" si="40"/>
        <v/>
      </c>
      <c r="X277" s="36" t="str">
        <f t="shared" si="42"/>
        <v/>
      </c>
      <c r="AD277" s="78" t="str">
        <f t="shared" si="41"/>
        <v/>
      </c>
      <c r="AE277" s="78" t="str">
        <f t="shared" si="43"/>
        <v/>
      </c>
    </row>
    <row r="278" spans="9:31">
      <c r="I278" s="39" t="str">
        <f t="shared" si="38"/>
        <v/>
      </c>
      <c r="J278" s="39" t="str">
        <f t="shared" si="39"/>
        <v/>
      </c>
      <c r="L278" s="63"/>
      <c r="P278" s="92"/>
      <c r="Q278" s="92"/>
      <c r="S278" s="93"/>
      <c r="W278" s="36" t="str">
        <f t="shared" si="40"/>
        <v/>
      </c>
      <c r="X278" s="36" t="str">
        <f t="shared" si="42"/>
        <v/>
      </c>
      <c r="AD278" s="78" t="str">
        <f t="shared" si="41"/>
        <v/>
      </c>
      <c r="AE278" s="78" t="str">
        <f t="shared" si="43"/>
        <v/>
      </c>
    </row>
    <row r="279" spans="9:31">
      <c r="I279" s="39" t="str">
        <f t="shared" si="38"/>
        <v/>
      </c>
      <c r="J279" s="39" t="str">
        <f t="shared" si="39"/>
        <v/>
      </c>
      <c r="L279" s="63"/>
      <c r="P279" s="92"/>
      <c r="Q279" s="92"/>
      <c r="S279" s="93"/>
      <c r="W279" s="36" t="str">
        <f t="shared" si="40"/>
        <v/>
      </c>
      <c r="X279" s="36" t="str">
        <f t="shared" si="42"/>
        <v/>
      </c>
      <c r="AD279" s="78" t="str">
        <f t="shared" si="41"/>
        <v/>
      </c>
      <c r="AE279" s="78" t="str">
        <f t="shared" si="43"/>
        <v/>
      </c>
    </row>
    <row r="280" spans="9:31">
      <c r="I280" s="39" t="str">
        <f t="shared" si="38"/>
        <v/>
      </c>
      <c r="J280" s="39" t="str">
        <f t="shared" si="39"/>
        <v/>
      </c>
      <c r="L280" s="63"/>
      <c r="P280" s="92"/>
      <c r="Q280" s="92"/>
      <c r="S280" s="93"/>
      <c r="W280" s="36" t="str">
        <f t="shared" si="40"/>
        <v/>
      </c>
      <c r="X280" s="36" t="str">
        <f t="shared" si="42"/>
        <v/>
      </c>
      <c r="AD280" s="78" t="str">
        <f t="shared" si="41"/>
        <v/>
      </c>
      <c r="AE280" s="78" t="str">
        <f t="shared" si="43"/>
        <v/>
      </c>
    </row>
    <row r="281" spans="9:31">
      <c r="I281" s="39" t="str">
        <f t="shared" si="38"/>
        <v/>
      </c>
      <c r="J281" s="39" t="str">
        <f t="shared" si="39"/>
        <v/>
      </c>
      <c r="L281" s="63"/>
      <c r="P281" s="92"/>
      <c r="Q281" s="92"/>
      <c r="S281" s="93"/>
      <c r="W281" s="36" t="str">
        <f t="shared" si="40"/>
        <v/>
      </c>
      <c r="X281" s="36" t="str">
        <f t="shared" si="42"/>
        <v/>
      </c>
      <c r="AD281" s="78" t="str">
        <f t="shared" si="41"/>
        <v/>
      </c>
      <c r="AE281" s="78" t="str">
        <f t="shared" si="43"/>
        <v/>
      </c>
    </row>
    <row r="282" spans="9:31">
      <c r="I282" s="39" t="str">
        <f t="shared" si="38"/>
        <v/>
      </c>
      <c r="J282" s="39" t="str">
        <f t="shared" si="39"/>
        <v/>
      </c>
      <c r="L282" s="63"/>
      <c r="P282" s="92"/>
      <c r="Q282" s="92"/>
      <c r="S282" s="93"/>
      <c r="W282" s="36" t="str">
        <f t="shared" si="40"/>
        <v/>
      </c>
      <c r="X282" s="36" t="str">
        <f t="shared" si="42"/>
        <v/>
      </c>
      <c r="AD282" s="78" t="str">
        <f t="shared" si="41"/>
        <v/>
      </c>
      <c r="AE282" s="78" t="str">
        <f t="shared" si="43"/>
        <v/>
      </c>
    </row>
    <row r="283" spans="9:31">
      <c r="I283" s="39" t="str">
        <f t="shared" si="38"/>
        <v/>
      </c>
      <c r="J283" s="39" t="str">
        <f t="shared" si="39"/>
        <v/>
      </c>
      <c r="L283" s="63"/>
      <c r="P283" s="92"/>
      <c r="Q283" s="92"/>
      <c r="S283" s="93"/>
      <c r="W283" s="36" t="str">
        <f t="shared" si="40"/>
        <v/>
      </c>
      <c r="X283" s="36" t="str">
        <f t="shared" si="42"/>
        <v/>
      </c>
      <c r="AD283" s="78" t="str">
        <f t="shared" si="41"/>
        <v/>
      </c>
      <c r="AE283" s="78" t="str">
        <f t="shared" si="43"/>
        <v/>
      </c>
    </row>
    <row r="284" spans="9:31">
      <c r="I284" s="39" t="str">
        <f t="shared" si="38"/>
        <v/>
      </c>
      <c r="J284" s="39" t="str">
        <f t="shared" si="39"/>
        <v/>
      </c>
      <c r="L284" s="63"/>
      <c r="P284" s="92"/>
      <c r="Q284" s="92"/>
      <c r="S284" s="93"/>
      <c r="W284" s="36" t="str">
        <f t="shared" si="40"/>
        <v/>
      </c>
      <c r="X284" s="36" t="str">
        <f t="shared" si="42"/>
        <v/>
      </c>
      <c r="AD284" s="78" t="str">
        <f t="shared" si="41"/>
        <v/>
      </c>
      <c r="AE284" s="78" t="str">
        <f t="shared" si="43"/>
        <v/>
      </c>
    </row>
    <row r="285" spans="9:31">
      <c r="I285" s="39" t="str">
        <f t="shared" si="38"/>
        <v/>
      </c>
      <c r="J285" s="39" t="str">
        <f t="shared" si="39"/>
        <v/>
      </c>
      <c r="L285" s="63"/>
      <c r="P285" s="92"/>
      <c r="Q285" s="92"/>
      <c r="S285" s="93"/>
      <c r="W285" s="36" t="str">
        <f t="shared" si="40"/>
        <v/>
      </c>
      <c r="X285" s="36" t="str">
        <f t="shared" si="42"/>
        <v/>
      </c>
      <c r="AD285" s="78" t="str">
        <f t="shared" si="41"/>
        <v/>
      </c>
      <c r="AE285" s="78" t="str">
        <f t="shared" si="43"/>
        <v/>
      </c>
    </row>
    <row r="286" spans="9:31">
      <c r="I286" s="39" t="str">
        <f t="shared" si="38"/>
        <v/>
      </c>
      <c r="J286" s="39" t="str">
        <f t="shared" si="39"/>
        <v/>
      </c>
      <c r="L286" s="63"/>
      <c r="P286" s="92"/>
      <c r="Q286" s="92"/>
      <c r="S286" s="93"/>
      <c r="W286" s="36" t="str">
        <f t="shared" si="40"/>
        <v/>
      </c>
      <c r="X286" s="36" t="str">
        <f t="shared" si="42"/>
        <v/>
      </c>
      <c r="AD286" s="78" t="str">
        <f t="shared" si="41"/>
        <v/>
      </c>
      <c r="AE286" s="78" t="str">
        <f t="shared" si="43"/>
        <v/>
      </c>
    </row>
    <row r="287" spans="9:31">
      <c r="I287" s="39" t="str">
        <f t="shared" si="38"/>
        <v/>
      </c>
      <c r="J287" s="39" t="str">
        <f t="shared" si="39"/>
        <v/>
      </c>
      <c r="L287" s="63"/>
      <c r="P287" s="92"/>
      <c r="Q287" s="92"/>
      <c r="S287" s="93"/>
      <c r="W287" s="36" t="str">
        <f t="shared" si="40"/>
        <v/>
      </c>
      <c r="X287" s="36" t="str">
        <f t="shared" si="42"/>
        <v/>
      </c>
      <c r="AD287" s="78" t="str">
        <f t="shared" si="41"/>
        <v/>
      </c>
      <c r="AE287" s="78" t="str">
        <f t="shared" si="43"/>
        <v/>
      </c>
    </row>
    <row r="288" spans="9:31">
      <c r="I288" s="39" t="str">
        <f t="shared" si="38"/>
        <v/>
      </c>
      <c r="J288" s="39" t="str">
        <f t="shared" si="39"/>
        <v/>
      </c>
      <c r="L288" s="63"/>
      <c r="P288" s="92"/>
      <c r="Q288" s="92"/>
      <c r="S288" s="93"/>
      <c r="W288" s="36" t="str">
        <f t="shared" si="40"/>
        <v/>
      </c>
      <c r="X288" s="36" t="str">
        <f t="shared" si="42"/>
        <v/>
      </c>
      <c r="AD288" s="78" t="str">
        <f t="shared" si="41"/>
        <v/>
      </c>
      <c r="AE288" s="78" t="str">
        <f t="shared" si="43"/>
        <v/>
      </c>
    </row>
    <row r="289" spans="9:31">
      <c r="I289" s="39" t="str">
        <f t="shared" si="38"/>
        <v/>
      </c>
      <c r="J289" s="39" t="str">
        <f t="shared" si="39"/>
        <v/>
      </c>
      <c r="L289" s="63"/>
      <c r="P289" s="92"/>
      <c r="Q289" s="92"/>
      <c r="S289" s="93"/>
      <c r="W289" s="36" t="str">
        <f t="shared" si="40"/>
        <v/>
      </c>
      <c r="X289" s="36" t="str">
        <f t="shared" si="42"/>
        <v/>
      </c>
      <c r="AD289" s="78" t="str">
        <f t="shared" si="41"/>
        <v/>
      </c>
      <c r="AE289" s="78" t="str">
        <f t="shared" si="43"/>
        <v/>
      </c>
    </row>
    <row r="290" spans="9:31">
      <c r="I290" s="39" t="str">
        <f t="shared" si="38"/>
        <v/>
      </c>
      <c r="J290" s="39" t="str">
        <f t="shared" si="39"/>
        <v/>
      </c>
      <c r="L290" s="63"/>
      <c r="P290" s="92"/>
      <c r="Q290" s="92"/>
      <c r="S290" s="93"/>
      <c r="W290" s="36" t="str">
        <f t="shared" si="40"/>
        <v/>
      </c>
      <c r="X290" s="36" t="str">
        <f t="shared" si="42"/>
        <v/>
      </c>
      <c r="AD290" s="78" t="str">
        <f t="shared" si="41"/>
        <v/>
      </c>
      <c r="AE290" s="78" t="str">
        <f t="shared" si="43"/>
        <v/>
      </c>
    </row>
    <row r="291" spans="9:31">
      <c r="I291" s="39" t="str">
        <f t="shared" si="38"/>
        <v/>
      </c>
      <c r="J291" s="39" t="str">
        <f t="shared" si="39"/>
        <v/>
      </c>
      <c r="L291" s="63"/>
      <c r="P291" s="92"/>
      <c r="Q291" s="92"/>
      <c r="S291" s="93"/>
      <c r="W291" s="36" t="str">
        <f t="shared" si="40"/>
        <v/>
      </c>
      <c r="X291" s="36" t="str">
        <f t="shared" si="42"/>
        <v/>
      </c>
      <c r="AD291" s="78" t="str">
        <f t="shared" si="41"/>
        <v/>
      </c>
      <c r="AE291" s="78" t="str">
        <f t="shared" si="43"/>
        <v/>
      </c>
    </row>
    <row r="292" spans="9:31">
      <c r="I292" s="39" t="str">
        <f t="shared" si="38"/>
        <v/>
      </c>
      <c r="J292" s="39" t="str">
        <f t="shared" si="39"/>
        <v/>
      </c>
      <c r="L292" s="63"/>
      <c r="P292" s="92"/>
      <c r="Q292" s="92"/>
      <c r="S292" s="93"/>
      <c r="W292" s="36" t="str">
        <f t="shared" si="40"/>
        <v/>
      </c>
      <c r="X292" s="36" t="str">
        <f t="shared" si="42"/>
        <v/>
      </c>
      <c r="AD292" s="78" t="str">
        <f t="shared" si="41"/>
        <v/>
      </c>
      <c r="AE292" s="78" t="str">
        <f t="shared" si="43"/>
        <v/>
      </c>
    </row>
    <row r="293" spans="9:31">
      <c r="I293" s="39" t="str">
        <f t="shared" si="38"/>
        <v/>
      </c>
      <c r="J293" s="39" t="str">
        <f t="shared" si="39"/>
        <v/>
      </c>
      <c r="L293" s="63"/>
      <c r="P293" s="92"/>
      <c r="Q293" s="92"/>
      <c r="S293" s="93"/>
      <c r="W293" s="36" t="str">
        <f t="shared" si="40"/>
        <v/>
      </c>
      <c r="X293" s="36" t="str">
        <f t="shared" si="42"/>
        <v/>
      </c>
      <c r="AD293" s="78" t="str">
        <f t="shared" si="41"/>
        <v/>
      </c>
      <c r="AE293" s="78" t="str">
        <f t="shared" si="43"/>
        <v/>
      </c>
    </row>
    <row r="294" spans="9:31">
      <c r="I294" s="39" t="str">
        <f t="shared" si="38"/>
        <v/>
      </c>
      <c r="J294" s="39" t="str">
        <f t="shared" si="39"/>
        <v/>
      </c>
      <c r="L294" s="63"/>
      <c r="P294" s="92"/>
      <c r="Q294" s="92"/>
      <c r="S294" s="93"/>
      <c r="W294" s="36" t="str">
        <f t="shared" si="40"/>
        <v/>
      </c>
      <c r="X294" s="36" t="str">
        <f t="shared" si="42"/>
        <v/>
      </c>
      <c r="AD294" s="78" t="str">
        <f t="shared" si="41"/>
        <v/>
      </c>
      <c r="AE294" s="78" t="str">
        <f t="shared" si="43"/>
        <v/>
      </c>
    </row>
    <row r="295" spans="9:31">
      <c r="I295" s="39" t="str">
        <f t="shared" si="38"/>
        <v/>
      </c>
      <c r="J295" s="39" t="str">
        <f t="shared" si="39"/>
        <v/>
      </c>
      <c r="L295" s="63"/>
      <c r="P295" s="92"/>
      <c r="Q295" s="92"/>
      <c r="S295" s="93"/>
      <c r="W295" s="36" t="str">
        <f t="shared" si="40"/>
        <v/>
      </c>
      <c r="X295" s="36" t="str">
        <f t="shared" si="42"/>
        <v/>
      </c>
      <c r="AD295" s="78" t="str">
        <f t="shared" si="41"/>
        <v/>
      </c>
      <c r="AE295" s="78" t="str">
        <f t="shared" si="43"/>
        <v/>
      </c>
    </row>
    <row r="296" spans="9:31">
      <c r="I296" s="39" t="str">
        <f t="shared" si="38"/>
        <v/>
      </c>
      <c r="J296" s="39" t="str">
        <f t="shared" si="39"/>
        <v/>
      </c>
      <c r="L296" s="63"/>
      <c r="P296" s="92"/>
      <c r="Q296" s="92"/>
      <c r="S296" s="93"/>
      <c r="W296" s="36" t="str">
        <f t="shared" si="40"/>
        <v/>
      </c>
      <c r="X296" s="36" t="str">
        <f t="shared" si="42"/>
        <v/>
      </c>
      <c r="AD296" s="78" t="str">
        <f t="shared" si="41"/>
        <v/>
      </c>
      <c r="AE296" s="78" t="str">
        <f t="shared" si="43"/>
        <v/>
      </c>
    </row>
    <row r="297" spans="9:31">
      <c r="I297" s="39" t="str">
        <f t="shared" si="38"/>
        <v/>
      </c>
      <c r="J297" s="39" t="str">
        <f t="shared" si="39"/>
        <v/>
      </c>
      <c r="L297" s="63"/>
      <c r="P297" s="92"/>
      <c r="Q297" s="92"/>
      <c r="S297" s="93"/>
      <c r="W297" s="36" t="str">
        <f t="shared" si="40"/>
        <v/>
      </c>
      <c r="X297" s="36" t="str">
        <f t="shared" si="42"/>
        <v/>
      </c>
      <c r="AD297" s="78" t="str">
        <f t="shared" si="41"/>
        <v/>
      </c>
      <c r="AE297" s="78" t="str">
        <f t="shared" si="43"/>
        <v/>
      </c>
    </row>
    <row r="298" spans="9:31">
      <c r="I298" s="39" t="str">
        <f t="shared" si="38"/>
        <v/>
      </c>
      <c r="J298" s="39" t="str">
        <f t="shared" si="39"/>
        <v/>
      </c>
      <c r="L298" s="63"/>
      <c r="P298" s="92"/>
      <c r="Q298" s="92"/>
      <c r="S298" s="93"/>
      <c r="W298" s="36" t="str">
        <f t="shared" si="40"/>
        <v/>
      </c>
      <c r="X298" s="36" t="str">
        <f t="shared" si="42"/>
        <v/>
      </c>
      <c r="AD298" s="78" t="str">
        <f t="shared" si="41"/>
        <v/>
      </c>
      <c r="AE298" s="78" t="str">
        <f t="shared" si="43"/>
        <v/>
      </c>
    </row>
    <row r="299" spans="9:31">
      <c r="I299" s="39" t="str">
        <f t="shared" si="38"/>
        <v/>
      </c>
      <c r="J299" s="39" t="str">
        <f t="shared" si="39"/>
        <v/>
      </c>
      <c r="L299" s="63"/>
      <c r="P299" s="92"/>
      <c r="Q299" s="92"/>
      <c r="S299" s="93"/>
      <c r="W299" s="36" t="str">
        <f t="shared" si="40"/>
        <v/>
      </c>
      <c r="X299" s="36" t="str">
        <f t="shared" si="42"/>
        <v/>
      </c>
      <c r="AD299" s="78" t="str">
        <f t="shared" si="41"/>
        <v/>
      </c>
      <c r="AE299" s="78" t="str">
        <f t="shared" si="43"/>
        <v/>
      </c>
    </row>
    <row r="300" spans="9:31">
      <c r="I300" s="39" t="str">
        <f t="shared" si="38"/>
        <v/>
      </c>
      <c r="J300" s="39" t="str">
        <f t="shared" si="39"/>
        <v/>
      </c>
      <c r="L300" s="63"/>
      <c r="P300" s="92"/>
      <c r="Q300" s="92"/>
      <c r="S300" s="93"/>
      <c r="W300" s="36" t="str">
        <f t="shared" si="40"/>
        <v/>
      </c>
      <c r="X300" s="36" t="str">
        <f t="shared" si="42"/>
        <v/>
      </c>
      <c r="AD300" s="78" t="str">
        <f t="shared" si="41"/>
        <v/>
      </c>
      <c r="AE300" s="78" t="str">
        <f t="shared" si="43"/>
        <v/>
      </c>
    </row>
    <row r="301" spans="9:31">
      <c r="I301" s="39" t="str">
        <f t="shared" si="38"/>
        <v/>
      </c>
      <c r="J301" s="39" t="str">
        <f t="shared" si="39"/>
        <v/>
      </c>
      <c r="L301" s="63"/>
      <c r="P301" s="92"/>
      <c r="Q301" s="92"/>
      <c r="S301" s="93"/>
      <c r="W301" s="36" t="str">
        <f t="shared" si="40"/>
        <v/>
      </c>
      <c r="X301" s="36" t="str">
        <f t="shared" si="42"/>
        <v/>
      </c>
      <c r="AD301" s="78" t="str">
        <f t="shared" si="41"/>
        <v/>
      </c>
      <c r="AE301" s="78" t="str">
        <f t="shared" si="43"/>
        <v/>
      </c>
    </row>
    <row r="302" spans="9:31">
      <c r="I302" s="39" t="str">
        <f t="shared" si="38"/>
        <v/>
      </c>
      <c r="J302" s="39" t="str">
        <f t="shared" si="39"/>
        <v/>
      </c>
      <c r="L302" s="63"/>
      <c r="P302" s="92"/>
      <c r="Q302" s="92"/>
      <c r="S302" s="93"/>
      <c r="W302" s="36" t="str">
        <f t="shared" si="40"/>
        <v/>
      </c>
      <c r="X302" s="36" t="str">
        <f t="shared" si="42"/>
        <v/>
      </c>
      <c r="AD302" s="78" t="str">
        <f t="shared" si="41"/>
        <v/>
      </c>
      <c r="AE302" s="78" t="str">
        <f t="shared" si="43"/>
        <v/>
      </c>
    </row>
    <row r="303" spans="9:31">
      <c r="I303" s="39" t="str">
        <f t="shared" si="38"/>
        <v/>
      </c>
      <c r="J303" s="39" t="str">
        <f t="shared" si="39"/>
        <v/>
      </c>
      <c r="L303" s="63"/>
      <c r="P303" s="92"/>
      <c r="Q303" s="92"/>
      <c r="S303" s="93"/>
      <c r="W303" s="36" t="str">
        <f t="shared" si="40"/>
        <v/>
      </c>
      <c r="X303" s="36" t="str">
        <f t="shared" si="42"/>
        <v/>
      </c>
      <c r="AD303" s="78" t="str">
        <f t="shared" si="41"/>
        <v/>
      </c>
      <c r="AE303" s="78" t="str">
        <f t="shared" si="43"/>
        <v/>
      </c>
    </row>
    <row r="304" spans="9:31">
      <c r="I304" s="39" t="str">
        <f t="shared" si="38"/>
        <v/>
      </c>
      <c r="J304" s="39" t="str">
        <f t="shared" si="39"/>
        <v/>
      </c>
      <c r="L304" s="63"/>
      <c r="P304" s="92"/>
      <c r="Q304" s="92"/>
      <c r="S304" s="93"/>
      <c r="W304" s="36" t="str">
        <f t="shared" si="40"/>
        <v/>
      </c>
      <c r="X304" s="36" t="str">
        <f t="shared" si="42"/>
        <v/>
      </c>
      <c r="AD304" s="78" t="str">
        <f t="shared" si="41"/>
        <v/>
      </c>
      <c r="AE304" s="78" t="str">
        <f t="shared" si="43"/>
        <v/>
      </c>
    </row>
    <row r="305" spans="9:31">
      <c r="I305" s="39" t="str">
        <f t="shared" si="38"/>
        <v/>
      </c>
      <c r="J305" s="39" t="str">
        <f t="shared" si="39"/>
        <v/>
      </c>
      <c r="L305" s="63"/>
      <c r="P305" s="92"/>
      <c r="Q305" s="92"/>
      <c r="S305" s="93"/>
      <c r="W305" s="36" t="str">
        <f t="shared" si="40"/>
        <v/>
      </c>
      <c r="X305" s="36" t="str">
        <f t="shared" si="42"/>
        <v/>
      </c>
      <c r="AD305" s="78" t="str">
        <f t="shared" si="41"/>
        <v/>
      </c>
      <c r="AE305" s="78" t="str">
        <f t="shared" si="43"/>
        <v/>
      </c>
    </row>
    <row r="306" spans="9:31">
      <c r="I306" s="39" t="str">
        <f>IF(H306 &gt; 0, ROUND(F306/H306,0), "")</f>
        <v/>
      </c>
      <c r="J306" s="39" t="str">
        <f t="shared" si="39"/>
        <v/>
      </c>
      <c r="L306" s="63"/>
      <c r="P306" s="92"/>
      <c r="Q306" s="92"/>
      <c r="S306" s="93"/>
      <c r="W306" s="36" t="str">
        <f t="shared" si="40"/>
        <v/>
      </c>
      <c r="X306" s="36" t="str">
        <f t="shared" si="42"/>
        <v/>
      </c>
      <c r="AD306" s="78" t="str">
        <f t="shared" si="41"/>
        <v/>
      </c>
      <c r="AE306" s="78" t="str">
        <f t="shared" si="43"/>
        <v/>
      </c>
    </row>
  </sheetData>
  <phoneticPr fontId="25" type="noConversion"/>
  <pageMargins left="0.39370078740157483" right="0.39370078740157483" top="0.52812499999999996" bottom="0.74803149606299213" header="0.31496062992125984" footer="0.31496062992125984"/>
  <pageSetup paperSize="9" scale="65" orientation="landscape" r:id="rId1"/>
  <headerFooter>
    <oddHeader>&amp;L&amp;"Times New Roman,粗體"ETF&amp;"標楷體,粗體"成交量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6"/>
  <sheetViews>
    <sheetView zoomScale="85" zoomScaleNormal="85" workbookViewId="0"/>
  </sheetViews>
  <sheetFormatPr defaultRowHeight="16.5"/>
  <cols>
    <col min="2" max="2" width="14.625" customWidth="1"/>
    <col min="3" max="3" width="10" style="46" customWidth="1"/>
    <col min="4" max="12" width="10.125" style="46" customWidth="1"/>
    <col min="13" max="14" width="10.375" style="46" customWidth="1"/>
    <col min="15" max="16" width="8.875" style="46" customWidth="1"/>
    <col min="17" max="17" width="12.625" style="32" customWidth="1"/>
    <col min="18" max="18" width="9" style="34" customWidth="1"/>
    <col min="19" max="19" width="12.625" style="32" customWidth="1"/>
    <col min="20" max="20" width="9" style="34" customWidth="1"/>
    <col min="21" max="21" width="12.625" style="32" customWidth="1"/>
    <col min="22" max="22" width="10.625" style="34" customWidth="1"/>
    <col min="23" max="23" width="12.625" style="32" customWidth="1"/>
    <col min="24" max="24" width="10.625" style="34" customWidth="1"/>
    <col min="25" max="25" width="12.625" style="32" customWidth="1"/>
    <col min="26" max="26" width="10.625" style="34" customWidth="1"/>
    <col min="27" max="27" width="12.625" style="32" customWidth="1"/>
    <col min="28" max="28" width="10.625" style="34" customWidth="1"/>
    <col min="29" max="29" width="12.625" style="32" customWidth="1"/>
    <col min="30" max="30" width="10.625" style="34" customWidth="1"/>
    <col min="31" max="31" width="12.625" style="32" customWidth="1"/>
    <col min="32" max="32" width="10.625" style="34" customWidth="1"/>
    <col min="33" max="33" width="12.625" style="32" customWidth="1"/>
    <col min="34" max="34" width="10.625" style="34" customWidth="1"/>
    <col min="35" max="35" width="12.625" style="32" customWidth="1"/>
    <col min="36" max="36" width="10.625" style="34" customWidth="1"/>
    <col min="37" max="37" width="12.625" style="32" customWidth="1"/>
    <col min="38" max="38" width="10.625" style="34" customWidth="1"/>
    <col min="39" max="39" width="12.625" style="32" customWidth="1"/>
    <col min="40" max="40" width="10.625" style="34" customWidth="1"/>
    <col min="41" max="41" width="12.625" style="32" customWidth="1"/>
    <col min="42" max="42" width="10.625" style="34" customWidth="1"/>
  </cols>
  <sheetData>
    <row r="1" spans="1:42">
      <c r="A1" s="168" t="s">
        <v>353</v>
      </c>
      <c r="B1" s="97"/>
      <c r="E1" s="70" t="s">
        <v>322</v>
      </c>
      <c r="F1" s="438" t="s">
        <v>323</v>
      </c>
      <c r="G1" s="70" t="s">
        <v>324</v>
      </c>
      <c r="L1" s="60"/>
      <c r="M1" s="73"/>
      <c r="N1" s="73"/>
      <c r="O1" s="73"/>
      <c r="P1" s="73"/>
      <c r="Q1" s="73"/>
      <c r="R1" s="73"/>
      <c r="S1" s="73"/>
      <c r="T1" s="86"/>
      <c r="U1" s="46"/>
      <c r="V1" s="46"/>
      <c r="W1" s="46"/>
      <c r="X1" s="46"/>
      <c r="Y1" s="46"/>
      <c r="Z1" s="46"/>
      <c r="AA1" s="46"/>
      <c r="AB1" s="73"/>
      <c r="AC1" s="73"/>
      <c r="AD1" s="73"/>
      <c r="AE1" s="73"/>
      <c r="AF1" s="73"/>
      <c r="AG1" s="73"/>
      <c r="AH1" s="73"/>
      <c r="AI1" s="46"/>
      <c r="AJ1" s="46"/>
      <c r="AK1" s="46"/>
      <c r="AL1" s="46"/>
      <c r="AM1" s="46"/>
      <c r="AN1" s="46"/>
      <c r="AO1" s="46"/>
      <c r="AP1" s="46"/>
    </row>
    <row r="2" spans="1:42">
      <c r="A2" s="258" t="s">
        <v>354</v>
      </c>
      <c r="B2" s="97"/>
      <c r="C2" s="439"/>
      <c r="D2" s="439"/>
      <c r="E2" s="107">
        <f>ROW(A9)</f>
        <v>9</v>
      </c>
      <c r="F2" s="107">
        <f>ROW(A13)</f>
        <v>13</v>
      </c>
      <c r="G2" s="107">
        <f>ROW(B112)</f>
        <v>112</v>
      </c>
      <c r="L2" s="60"/>
      <c r="M2" s="73"/>
      <c r="N2" s="73"/>
      <c r="O2" s="73"/>
      <c r="P2" s="73"/>
      <c r="Q2" s="73"/>
      <c r="R2" s="73"/>
      <c r="S2" s="73"/>
      <c r="T2" s="86"/>
      <c r="U2" s="46"/>
      <c r="V2" s="46"/>
      <c r="W2" s="46"/>
      <c r="X2" s="46"/>
      <c r="Y2" s="46"/>
      <c r="Z2" s="46"/>
      <c r="AA2" s="46"/>
      <c r="AB2" s="73"/>
      <c r="AC2" s="73"/>
      <c r="AD2" s="73"/>
      <c r="AE2" s="73"/>
      <c r="AF2" s="73"/>
      <c r="AG2" s="73"/>
      <c r="AH2" s="73"/>
      <c r="AI2" s="46"/>
      <c r="AJ2" s="46"/>
      <c r="AK2" s="46"/>
      <c r="AL2" s="46"/>
      <c r="AM2" s="46"/>
      <c r="AN2" s="46"/>
      <c r="AO2" s="46"/>
      <c r="AP2" s="46"/>
    </row>
    <row r="3" spans="1:42">
      <c r="A3" s="258" t="s">
        <v>382</v>
      </c>
      <c r="B3" s="97"/>
      <c r="C3" s="439"/>
      <c r="D3" s="439"/>
      <c r="E3" s="107">
        <f>ROW(A119)</f>
        <v>119</v>
      </c>
      <c r="F3" s="107">
        <f>ROW(A123)</f>
        <v>123</v>
      </c>
      <c r="G3" s="107">
        <f>ROW(B222)</f>
        <v>222</v>
      </c>
      <c r="L3" s="60"/>
      <c r="M3" s="73"/>
      <c r="N3" s="73"/>
      <c r="O3" s="73"/>
      <c r="P3" s="73"/>
      <c r="Q3" s="73"/>
      <c r="R3" s="73"/>
      <c r="S3" s="73"/>
      <c r="T3" s="86"/>
      <c r="U3" s="46"/>
      <c r="V3" s="46"/>
      <c r="W3" s="46"/>
      <c r="X3" s="46"/>
      <c r="Y3" s="46"/>
      <c r="Z3" s="46"/>
      <c r="AA3" s="46"/>
      <c r="AB3" s="73"/>
      <c r="AC3" s="73"/>
      <c r="AD3" s="73"/>
      <c r="AE3" s="73"/>
      <c r="AF3" s="73"/>
      <c r="AG3" s="73"/>
      <c r="AH3" s="73"/>
      <c r="AI3" s="46"/>
      <c r="AJ3" s="46"/>
      <c r="AK3" s="46"/>
      <c r="AL3" s="46"/>
      <c r="AM3" s="46"/>
      <c r="AN3" s="46"/>
      <c r="AO3" s="46"/>
      <c r="AP3" s="46"/>
    </row>
    <row r="4" spans="1:42" s="46" customFormat="1">
      <c r="A4" s="168" t="s">
        <v>356</v>
      </c>
      <c r="B4" s="97"/>
      <c r="C4" s="439"/>
      <c r="D4" s="439"/>
      <c r="E4" s="107">
        <f>ROW(A229)</f>
        <v>229</v>
      </c>
      <c r="F4" s="107">
        <f>ROW(A233)</f>
        <v>233</v>
      </c>
      <c r="G4" s="107">
        <f>ROW(B332)</f>
        <v>332</v>
      </c>
      <c r="H4" s="107"/>
      <c r="L4" s="108"/>
      <c r="Q4" s="40"/>
      <c r="R4" s="98"/>
      <c r="S4" s="40"/>
      <c r="T4" s="98"/>
      <c r="U4" s="40"/>
      <c r="V4" s="98"/>
      <c r="W4" s="40"/>
      <c r="X4" s="98"/>
      <c r="Y4" s="40"/>
      <c r="Z4" s="98"/>
      <c r="AA4" s="40"/>
      <c r="AB4" s="98"/>
      <c r="AC4" s="40"/>
      <c r="AD4" s="98"/>
      <c r="AE4" s="40"/>
      <c r="AF4" s="98"/>
      <c r="AG4" s="40"/>
      <c r="AH4" s="98"/>
      <c r="AI4" s="40"/>
      <c r="AJ4" s="98"/>
      <c r="AK4" s="40"/>
      <c r="AL4" s="98"/>
      <c r="AM4" s="40"/>
      <c r="AN4" s="98"/>
      <c r="AO4" s="40"/>
      <c r="AP4" s="98"/>
    </row>
    <row r="5" spans="1:42" s="46" customFormat="1">
      <c r="A5" s="491" t="s">
        <v>385</v>
      </c>
      <c r="B5" s="160"/>
      <c r="C5" s="489"/>
      <c r="D5" s="489"/>
      <c r="E5" s="489"/>
      <c r="F5" s="489"/>
      <c r="G5" s="489"/>
      <c r="H5" s="489"/>
      <c r="I5" s="489"/>
      <c r="J5" s="489"/>
      <c r="K5" s="489"/>
      <c r="L5" s="490"/>
      <c r="M5" s="490"/>
      <c r="N5" s="490"/>
      <c r="O5" s="489">
        <f>P10</f>
        <v>0</v>
      </c>
      <c r="P5" s="489"/>
      <c r="Q5" s="40"/>
      <c r="R5" s="98"/>
      <c r="S5" s="40"/>
      <c r="T5" s="98"/>
      <c r="U5" s="40"/>
      <c r="V5" s="98"/>
      <c r="W5" s="40"/>
      <c r="X5" s="98"/>
      <c r="Y5" s="40"/>
      <c r="Z5" s="98"/>
      <c r="AA5" s="40"/>
      <c r="AB5" s="98"/>
      <c r="AC5" s="40"/>
      <c r="AD5" s="98"/>
      <c r="AE5" s="40"/>
      <c r="AF5" s="98"/>
      <c r="AG5" s="40"/>
      <c r="AH5" s="98"/>
      <c r="AI5" s="40"/>
      <c r="AJ5" s="98"/>
      <c r="AK5" s="40"/>
      <c r="AL5" s="98"/>
      <c r="AM5" s="40"/>
      <c r="AN5" s="98"/>
      <c r="AO5" s="40"/>
      <c r="AP5" s="98"/>
    </row>
    <row r="6" spans="1:42" s="46" customFormat="1">
      <c r="A6" s="98"/>
      <c r="B6" s="160"/>
      <c r="C6" s="489"/>
      <c r="D6" s="489"/>
      <c r="E6" s="489"/>
      <c r="F6" s="489"/>
      <c r="G6" s="489"/>
      <c r="H6" s="489"/>
      <c r="I6" s="489"/>
      <c r="J6" s="489"/>
      <c r="K6" s="489"/>
      <c r="L6" s="489"/>
      <c r="M6" s="489"/>
      <c r="N6" s="489"/>
      <c r="O6" s="489">
        <f>P11</f>
        <v>0</v>
      </c>
      <c r="P6" s="489"/>
      <c r="Q6" s="40"/>
      <c r="R6" s="40"/>
      <c r="S6" s="40"/>
      <c r="T6" s="98"/>
      <c r="U6" s="40"/>
      <c r="V6" s="98"/>
      <c r="W6" s="40"/>
      <c r="X6" s="98"/>
      <c r="Y6" s="40"/>
      <c r="Z6" s="98"/>
      <c r="AA6" s="40"/>
      <c r="AB6" s="98"/>
      <c r="AC6" s="40"/>
      <c r="AD6" s="98"/>
      <c r="AE6" s="40"/>
      <c r="AF6" s="98"/>
      <c r="AG6" s="40"/>
      <c r="AH6" s="98"/>
      <c r="AI6" s="40"/>
      <c r="AJ6" s="98"/>
      <c r="AK6" s="40"/>
      <c r="AL6" s="98"/>
      <c r="AM6" s="40"/>
      <c r="AN6" s="98"/>
      <c r="AO6" s="40"/>
      <c r="AP6" s="98"/>
    </row>
    <row r="7" spans="1:42" s="31" customFormat="1">
      <c r="A7" s="105" t="s">
        <v>357</v>
      </c>
      <c r="B7" s="476" t="e">
        <f>INT(MID(D2,1,4)) - 1911</f>
        <v>#VALUE!</v>
      </c>
      <c r="C7" s="486" t="str">
        <f>Q7</f>
        <v>01</v>
      </c>
      <c r="D7" s="486" t="str">
        <f>S7</f>
        <v>02</v>
      </c>
      <c r="E7" s="486" t="str">
        <f>U7</f>
        <v>03</v>
      </c>
      <c r="F7" s="486" t="str">
        <f>W7</f>
        <v>04</v>
      </c>
      <c r="G7" s="486" t="str">
        <f>Y7</f>
        <v>05</v>
      </c>
      <c r="H7" s="486" t="str">
        <f>AA7</f>
        <v>06</v>
      </c>
      <c r="I7" s="486" t="str">
        <f>AC7</f>
        <v>07</v>
      </c>
      <c r="J7" s="486" t="str">
        <f>AE7</f>
        <v>08</v>
      </c>
      <c r="K7" s="486" t="str">
        <f>AG7</f>
        <v>09</v>
      </c>
      <c r="L7" s="486" t="str">
        <f>AI7</f>
        <v>10</v>
      </c>
      <c r="M7" s="486" t="str">
        <f>AK7</f>
        <v>11</v>
      </c>
      <c r="N7" s="486" t="str">
        <f>AM7</f>
        <v>12</v>
      </c>
      <c r="O7" s="492" t="str">
        <f>AO7</f>
        <v>全部月份</v>
      </c>
      <c r="P7" s="493" t="str">
        <f>O7</f>
        <v>全部月份</v>
      </c>
      <c r="Q7" s="392" t="s">
        <v>358</v>
      </c>
      <c r="R7" s="33"/>
      <c r="S7" s="392" t="s">
        <v>359</v>
      </c>
      <c r="T7" s="33"/>
      <c r="U7" s="392" t="s">
        <v>360</v>
      </c>
      <c r="V7" s="33"/>
      <c r="W7" s="392" t="s">
        <v>361</v>
      </c>
      <c r="X7" s="33"/>
      <c r="Y7" s="392" t="s">
        <v>362</v>
      </c>
      <c r="Z7" s="33"/>
      <c r="AA7" s="392" t="s">
        <v>363</v>
      </c>
      <c r="AB7" s="33"/>
      <c r="AC7" s="392" t="s">
        <v>364</v>
      </c>
      <c r="AD7" s="33"/>
      <c r="AE7" s="392" t="s">
        <v>365</v>
      </c>
      <c r="AF7" s="33"/>
      <c r="AG7" s="392" t="s">
        <v>366</v>
      </c>
      <c r="AH7" s="33"/>
      <c r="AI7" s="392" t="s">
        <v>367</v>
      </c>
      <c r="AJ7" s="33"/>
      <c r="AK7" s="392" t="s">
        <v>368</v>
      </c>
      <c r="AL7" s="33"/>
      <c r="AM7" s="392" t="s">
        <v>369</v>
      </c>
      <c r="AN7" s="33"/>
      <c r="AO7" s="392" t="s">
        <v>370</v>
      </c>
      <c r="AP7" s="33"/>
    </row>
    <row r="8" spans="1:42" s="21" customFormat="1" ht="17.25" thickBot="1">
      <c r="A8" s="21" t="s">
        <v>354</v>
      </c>
      <c r="B8" s="37" t="s">
        <v>371</v>
      </c>
      <c r="C8" s="38" t="s">
        <v>372</v>
      </c>
      <c r="D8" s="38" t="s">
        <v>372</v>
      </c>
      <c r="E8" s="38" t="s">
        <v>372</v>
      </c>
      <c r="F8" s="38" t="s">
        <v>372</v>
      </c>
      <c r="G8" s="38" t="s">
        <v>372</v>
      </c>
      <c r="H8" s="38" t="s">
        <v>372</v>
      </c>
      <c r="I8" s="38" t="s">
        <v>372</v>
      </c>
      <c r="J8" s="38" t="s">
        <v>372</v>
      </c>
      <c r="K8" s="38" t="s">
        <v>372</v>
      </c>
      <c r="L8" s="38" t="s">
        <v>372</v>
      </c>
      <c r="M8" s="38" t="s">
        <v>372</v>
      </c>
      <c r="N8" s="38" t="s">
        <v>372</v>
      </c>
      <c r="O8" s="38" t="s">
        <v>372</v>
      </c>
      <c r="P8" s="70" t="s">
        <v>373</v>
      </c>
      <c r="Q8" s="294" t="s">
        <v>374</v>
      </c>
      <c r="R8" s="160" t="s">
        <v>375</v>
      </c>
      <c r="S8" s="294" t="s">
        <v>374</v>
      </c>
      <c r="T8" s="160" t="s">
        <v>375</v>
      </c>
      <c r="U8" s="294" t="s">
        <v>374</v>
      </c>
      <c r="V8" s="160" t="s">
        <v>375</v>
      </c>
      <c r="W8" s="294" t="s">
        <v>374</v>
      </c>
      <c r="X8" s="160" t="s">
        <v>375</v>
      </c>
      <c r="Y8" s="294" t="s">
        <v>374</v>
      </c>
      <c r="Z8" s="160" t="s">
        <v>375</v>
      </c>
      <c r="AA8" s="294" t="s">
        <v>374</v>
      </c>
      <c r="AB8" s="160" t="s">
        <v>375</v>
      </c>
      <c r="AC8" s="294" t="s">
        <v>374</v>
      </c>
      <c r="AD8" s="160" t="s">
        <v>375</v>
      </c>
      <c r="AE8" s="294" t="s">
        <v>374</v>
      </c>
      <c r="AF8" s="160" t="s">
        <v>375</v>
      </c>
      <c r="AG8" s="294" t="s">
        <v>374</v>
      </c>
      <c r="AH8" s="160" t="s">
        <v>375</v>
      </c>
      <c r="AI8" s="294" t="s">
        <v>374</v>
      </c>
      <c r="AJ8" s="160" t="s">
        <v>375</v>
      </c>
      <c r="AK8" s="294" t="s">
        <v>374</v>
      </c>
      <c r="AL8" s="160" t="s">
        <v>375</v>
      </c>
      <c r="AM8" s="294" t="s">
        <v>374</v>
      </c>
      <c r="AN8" s="160" t="s">
        <v>375</v>
      </c>
      <c r="AO8" s="294" t="s">
        <v>374</v>
      </c>
      <c r="AP8" s="160" t="s">
        <v>375</v>
      </c>
    </row>
    <row r="9" spans="1:42">
      <c r="A9" s="34"/>
      <c r="B9" s="284" t="s">
        <v>139</v>
      </c>
      <c r="C9" s="285" t="str">
        <f>IF(R9 &gt; 0, ROUND(Q9 / R9,0), "")</f>
        <v/>
      </c>
      <c r="D9" s="285" t="str">
        <f>IF(T9 &gt; 0, ROUND(S9 / T9,0), "")</f>
        <v/>
      </c>
      <c r="E9" s="285" t="str">
        <f>IF(V9 &gt; 0, ROUND(U9 / V9,0), "")</f>
        <v/>
      </c>
      <c r="F9" s="285" t="str">
        <f>IF(X9 &gt; 0, ROUND(W9 / X9,0), "")</f>
        <v/>
      </c>
      <c r="G9" s="285" t="str">
        <f>IF(Z9 &gt; 0, ROUND(Y9 / Z9,0), "")</f>
        <v/>
      </c>
      <c r="H9" s="285" t="str">
        <f>IF(AB9 &gt; 0, ROUND(AA9 / AB9,0), "")</f>
        <v/>
      </c>
      <c r="I9" s="285" t="str">
        <f>IF(AD9 &gt; 0, ROUND(AC9 / AD9,0), "")</f>
        <v/>
      </c>
      <c r="J9" s="285" t="str">
        <f>IF(AF9 &gt; 0, ROUND(AE9 / AF9,0), "")</f>
        <v/>
      </c>
      <c r="K9" s="285" t="str">
        <f>IF(AH9 &gt; 0, ROUND(AG9 / AH9,0), "")</f>
        <v/>
      </c>
      <c r="L9" s="285" t="str">
        <f>IF(AJ9 &gt; 0, ROUND(AI9 / AJ9,0), "")</f>
        <v/>
      </c>
      <c r="M9" s="285" t="str">
        <f>IF(AL9 &gt; 0, ROUND(AK9 / AL9,0), "")</f>
        <v/>
      </c>
      <c r="N9" s="285" t="str">
        <f>IF(AN9 &gt; 0, ROUND(AM9 / AN9,0), "")</f>
        <v/>
      </c>
      <c r="O9" s="286" t="str">
        <f>IF(AP9 &gt; 0, ROUND(AO9 / AP9,0), "")</f>
        <v/>
      </c>
      <c r="P9" s="178">
        <f>SUM(P13:P112)</f>
        <v>0</v>
      </c>
      <c r="Q9" s="39">
        <f>SUM(Q13:Q112)</f>
        <v>0</v>
      </c>
      <c r="R9" s="293">
        <f>MAX(R13:R112)</f>
        <v>0</v>
      </c>
      <c r="S9" s="39">
        <f>SUM(S13:S112)</f>
        <v>0</v>
      </c>
      <c r="T9" s="292">
        <f>MAX(T13:T112)</f>
        <v>0</v>
      </c>
      <c r="U9" s="39">
        <f>SUM(U13:U112)</f>
        <v>0</v>
      </c>
      <c r="V9" s="292">
        <f>MAX(V13:V112)</f>
        <v>0</v>
      </c>
      <c r="W9" s="39">
        <f>SUM(W13:W112)</f>
        <v>0</v>
      </c>
      <c r="X9" s="292">
        <f>MAX(X13:X112)</f>
        <v>0</v>
      </c>
      <c r="Y9" s="39">
        <f>SUM(Y13:Y112)</f>
        <v>0</v>
      </c>
      <c r="Z9" s="292">
        <f>MAX(Z13:Z112)</f>
        <v>0</v>
      </c>
      <c r="AA9" s="39">
        <f>SUM(AA13:AA112)</f>
        <v>0</v>
      </c>
      <c r="AB9" s="292">
        <f>MAX(AB13:AB112)</f>
        <v>0</v>
      </c>
      <c r="AC9" s="39">
        <f>SUM(AC13:AC112)</f>
        <v>0</v>
      </c>
      <c r="AD9" s="292">
        <f>MAX(AD13:AD112)</f>
        <v>0</v>
      </c>
      <c r="AE9" s="39">
        <f>SUM(AE13:AE112)</f>
        <v>0</v>
      </c>
      <c r="AF9" s="292">
        <f>MAX(AF13:AF112)</f>
        <v>0</v>
      </c>
      <c r="AG9" s="39">
        <f>SUM(AG13:AG112)</f>
        <v>0</v>
      </c>
      <c r="AH9" s="292">
        <f>MAX(AH13:AH112)</f>
        <v>0</v>
      </c>
      <c r="AI9" s="39">
        <f>SUM(AI13:AI112)</f>
        <v>0</v>
      </c>
      <c r="AJ9" s="292">
        <f>MAX(AJ13:AJ112)</f>
        <v>0</v>
      </c>
      <c r="AK9" s="39">
        <f>SUM(AK13:AK112)</f>
        <v>0</v>
      </c>
      <c r="AL9" s="292">
        <f>MAX(AL13:AL112)</f>
        <v>0</v>
      </c>
      <c r="AM9" s="39">
        <f>SUM(AM13:AM112)</f>
        <v>0</v>
      </c>
      <c r="AN9" s="292">
        <f>MAX(AN13:AN112)</f>
        <v>0</v>
      </c>
      <c r="AO9" s="39">
        <f>SUM(AO13:AO112)</f>
        <v>0</v>
      </c>
      <c r="AP9" s="292">
        <f>MAX(AP13:AP112)</f>
        <v>0</v>
      </c>
    </row>
    <row r="10" spans="1:42">
      <c r="A10" s="34"/>
      <c r="B10" s="287" t="s">
        <v>36</v>
      </c>
      <c r="C10" s="171" t="str">
        <f>IF(R10 &gt; 0, ROUND(Q10 / R10,0), "")</f>
        <v/>
      </c>
      <c r="D10" s="171" t="str">
        <f>IF(T10 &gt; 0, ROUND(S10 / T10,0), "")</f>
        <v/>
      </c>
      <c r="E10" s="171" t="str">
        <f>IF(V10 &gt; 0, ROUND(U10 / V10,0), "")</f>
        <v/>
      </c>
      <c r="F10" s="171" t="str">
        <f>IF(X10 &gt; 0, ROUND(W10 / X10,0), "")</f>
        <v/>
      </c>
      <c r="G10" s="171" t="str">
        <f>IF(Z10 &gt; 0, ROUND(Y10 / Z10,0), "")</f>
        <v/>
      </c>
      <c r="H10" s="171" t="str">
        <f>IF(AB10 &gt; 0, ROUND(AA10 / AB10,0), "")</f>
        <v/>
      </c>
      <c r="I10" s="171" t="str">
        <f>IF(AD10 &gt; 0, ROUND(AC10 / AD10,0), "")</f>
        <v/>
      </c>
      <c r="J10" s="171" t="str">
        <f>IF(AF10 &gt; 0, ROUND(AE10 / AF10,0), "")</f>
        <v/>
      </c>
      <c r="K10" s="171" t="str">
        <f>IF(AH10 &gt; 0, ROUND(AG10 / AH10,0), "")</f>
        <v/>
      </c>
      <c r="L10" s="171" t="str">
        <f>IF(AJ10 &gt; 0, ROUND(AI10 / AJ10,0), "")</f>
        <v/>
      </c>
      <c r="M10" s="171" t="str">
        <f>IF(AL10 &gt; 0, ROUND(AK10 / AL10,0), "")</f>
        <v/>
      </c>
      <c r="N10" s="171" t="str">
        <f>IF(AN10 &gt; 0, ROUND(AM10 / AN10,0), "")</f>
        <v/>
      </c>
      <c r="O10" s="288" t="str">
        <f>IF(AP10 &gt; 0, ROUND(AO10 / AP10,0), "")</f>
        <v/>
      </c>
      <c r="P10" s="178">
        <f>SUMIF($A13:$A$112,"F",P13:P112)</f>
        <v>0</v>
      </c>
      <c r="Q10" s="39">
        <f>SUMIF($A13:$A$112,"F",Q13:Q112)</f>
        <v>0</v>
      </c>
      <c r="R10" s="292">
        <f t="array" ref="R10">MAX(IF(($A13:$A112 ="F"),R13:R112))</f>
        <v>0</v>
      </c>
      <c r="S10" s="39">
        <f>SUMIF($A13:$A$112,"F",S13:S112)</f>
        <v>0</v>
      </c>
      <c r="T10" s="292">
        <f t="array" ref="T10">MAX(IF(($A13:$A112 ="F"),T13:T112))</f>
        <v>0</v>
      </c>
      <c r="U10" s="39">
        <f>SUMIF($A13:$A$112,"F",U13:U112)</f>
        <v>0</v>
      </c>
      <c r="V10" s="292">
        <f t="array" ref="V10">MAX(IF(($A13:$A112 ="F"),V13:V112))</f>
        <v>0</v>
      </c>
      <c r="W10" s="39">
        <f>SUMIF($A13:$A$112,"F",W13:W112)</f>
        <v>0</v>
      </c>
      <c r="X10" s="292">
        <f t="array" ref="X10">MAX(IF(($A13:$A112 ="F"),X13:X112))</f>
        <v>0</v>
      </c>
      <c r="Y10" s="39">
        <f>SUMIF($A13:$A$112,"F",Y13:Y112)</f>
        <v>0</v>
      </c>
      <c r="Z10" s="292">
        <f t="array" ref="Z10">MAX(IF(($A13:$A112 ="F"),Z13:Z112))</f>
        <v>0</v>
      </c>
      <c r="AA10" s="39">
        <f>SUMIF($A13:$A$112,"F",AA13:AA112)</f>
        <v>0</v>
      </c>
      <c r="AB10" s="292">
        <f t="array" ref="AB10">MAX(IF(($A13:$A112 ="F"),AB13:AB112))</f>
        <v>0</v>
      </c>
      <c r="AC10" s="39">
        <f>SUMIF($A13:$A$112,"F",AC13:AC112)</f>
        <v>0</v>
      </c>
      <c r="AD10" s="292">
        <f t="array" ref="AD10">MAX(IF(($A13:$A112 ="F"),AD13:AD112))</f>
        <v>0</v>
      </c>
      <c r="AE10" s="39">
        <f>SUMIF($A13:$A$112,"F",AE13:AE112)</f>
        <v>0</v>
      </c>
      <c r="AF10" s="292">
        <f t="array" ref="AF10">MAX(IF(($A13:$A112 ="F"),AF13:AF112))</f>
        <v>0</v>
      </c>
      <c r="AG10" s="39">
        <f>SUMIF($A13:$A$112,"F",AG13:AG112)</f>
        <v>0</v>
      </c>
      <c r="AH10" s="292">
        <f t="array" ref="AH10">MAX(IF(($A13:$A112 ="F"),AH13:AH112))</f>
        <v>0</v>
      </c>
      <c r="AI10" s="39">
        <f>SUMIF($A13:$A$112,"F",AI13:AI112)</f>
        <v>0</v>
      </c>
      <c r="AJ10" s="292">
        <f t="array" ref="AJ10">MAX(IF(($A13:$A112 ="F"),AJ13:AJ112))</f>
        <v>0</v>
      </c>
      <c r="AK10" s="39">
        <f>SUMIF($A13:$A$112,"F",AK13:AK112)</f>
        <v>0</v>
      </c>
      <c r="AL10" s="292">
        <f t="array" ref="AL10">MAX(IF(($A13:$A112 ="F"),AL13:AL112))</f>
        <v>0</v>
      </c>
      <c r="AM10" s="39">
        <f>SUMIF($A13:$A$112,"F",AM13:AM112)</f>
        <v>0</v>
      </c>
      <c r="AN10" s="292">
        <f t="array" ref="AN10">MAX(IF(($A13:$A112 ="F"),AN13:AN112))</f>
        <v>0</v>
      </c>
      <c r="AO10" s="39">
        <f>SUMIF($A13:$A$112,"F",AO13:AO112)</f>
        <v>0</v>
      </c>
      <c r="AP10" s="292">
        <f t="array" ref="AP10">MAX(IF(($A13:$A112 ="F"),AP13:AP112))</f>
        <v>0</v>
      </c>
    </row>
    <row r="11" spans="1:42" ht="17.25" thickBot="1">
      <c r="A11" s="34"/>
      <c r="B11" s="289" t="s">
        <v>49</v>
      </c>
      <c r="C11" s="290" t="str">
        <f>IF(R11 &gt; 0, ROUND(Q11 / R11,0), "")</f>
        <v/>
      </c>
      <c r="D11" s="290" t="str">
        <f>IF(T11 &gt; 0, ROUND(S11 / T11,0), "")</f>
        <v/>
      </c>
      <c r="E11" s="290" t="str">
        <f>IF(V11 &gt; 0, ROUND(U11 / V11,0), "")</f>
        <v/>
      </c>
      <c r="F11" s="290" t="str">
        <f>IF(X11 &gt; 0, ROUND(W11 / X11,0), "")</f>
        <v/>
      </c>
      <c r="G11" s="290" t="str">
        <f>IF(Z11 &gt; 0, ROUND(Y11 / Z11,0), "")</f>
        <v/>
      </c>
      <c r="H11" s="290" t="str">
        <f>IF(AB11 &gt; 0, ROUND(AA11 / AB11,0), "")</f>
        <v/>
      </c>
      <c r="I11" s="290" t="str">
        <f>IF(AD11 &gt; 0, ROUND(AC11 / AD11,0), "")</f>
        <v/>
      </c>
      <c r="J11" s="290" t="str">
        <f>IF(AF11 &gt; 0, ROUND(AE11 / AF11,0), "")</f>
        <v/>
      </c>
      <c r="K11" s="290" t="str">
        <f>IF(AH11 &gt; 0, ROUND(AG11 / AH11,0), "")</f>
        <v/>
      </c>
      <c r="L11" s="290" t="str">
        <f>IF(AJ11 &gt; 0, ROUND(AI11 / AJ11,0), "")</f>
        <v/>
      </c>
      <c r="M11" s="290" t="str">
        <f>IF(AL11 &gt; 0, ROUND(AK11 / AL11,0), "")</f>
        <v/>
      </c>
      <c r="N11" s="290" t="str">
        <f>IF(AN11 &gt; 0, ROUND(AM11 / AN11,0), "")</f>
        <v/>
      </c>
      <c r="O11" s="291" t="str">
        <f>IF(AP11 &gt; 0, ROUND(AO11 / AP11,0), "")</f>
        <v/>
      </c>
      <c r="P11" s="178">
        <f>SUMIF($A13:$A$112,"O",P13:P112)</f>
        <v>0</v>
      </c>
      <c r="Q11" s="39">
        <f>SUMIF($A13:$A112,"O",Q13:Q112)</f>
        <v>0</v>
      </c>
      <c r="R11" s="292">
        <f t="array" ref="R11">MAX(IF(($A12:$A112 ="O"),R12:R112))</f>
        <v>0</v>
      </c>
      <c r="S11" s="39">
        <f>SUMIF($A13:$A112,"O",S13:S112)</f>
        <v>0</v>
      </c>
      <c r="T11" s="292">
        <f t="array" ref="T11">MAX(IF(($A12:$A112 ="O"),T12:T112))</f>
        <v>0</v>
      </c>
      <c r="U11" s="39">
        <f>SUMIF($A13:$A112,"O",U13:U112)</f>
        <v>0</v>
      </c>
      <c r="V11" s="292">
        <f t="array" ref="V11">MAX(IF(($A12:$A112 ="O"),V12:V112))</f>
        <v>0</v>
      </c>
      <c r="W11" s="39">
        <f>SUMIF($A13:$A112,"O",W13:W112)</f>
        <v>0</v>
      </c>
      <c r="X11" s="292">
        <f t="array" ref="X11">MAX(IF(($A12:$A112 ="O"),X12:X112))</f>
        <v>0</v>
      </c>
      <c r="Y11" s="39">
        <f>SUMIF($A13:$A112,"O",Y13:Y112)</f>
        <v>0</v>
      </c>
      <c r="Z11" s="292">
        <f t="array" ref="Z11">MAX(IF(($A12:$A112 ="O"),Z12:Z112))</f>
        <v>0</v>
      </c>
      <c r="AA11" s="39">
        <f>SUMIF($A13:$A112,"O",AA13:AA112)</f>
        <v>0</v>
      </c>
      <c r="AB11" s="292">
        <f t="array" ref="AB11">MAX(IF(($A12:$A112 ="O"),AB12:AB112))</f>
        <v>0</v>
      </c>
      <c r="AC11" s="39">
        <f>SUMIF($A13:$A112,"O",AC13:AC112)</f>
        <v>0</v>
      </c>
      <c r="AD11" s="292">
        <f t="array" ref="AD11">MAX(IF(($A12:$A112 ="O"),AD12:AD112))</f>
        <v>0</v>
      </c>
      <c r="AE11" s="39">
        <f>SUMIF($A13:$A112,"O",AE13:AE112)</f>
        <v>0</v>
      </c>
      <c r="AF11" s="292">
        <f t="array" ref="AF11">MAX(IF(($A12:$A112 ="O"),AF12:AF112))</f>
        <v>0</v>
      </c>
      <c r="AG11" s="39">
        <f>SUMIF($A13:$A112,"O",AG13:AG112)</f>
        <v>0</v>
      </c>
      <c r="AH11" s="292">
        <f t="array" ref="AH11">MAX(IF(($A12:$A112 ="O"),AH12:AH112))</f>
        <v>0</v>
      </c>
      <c r="AI11" s="39">
        <f>SUMIF($A13:$A112,"O",AI13:AI112)</f>
        <v>0</v>
      </c>
      <c r="AJ11" s="292">
        <f t="array" ref="AJ11">MAX(IF(($A12:$A112 ="O"),AJ12:AJ112))</f>
        <v>0</v>
      </c>
      <c r="AK11" s="39">
        <f>SUMIF($A13:$A112,"O",AK13:AK112)</f>
        <v>0</v>
      </c>
      <c r="AL11" s="292">
        <f t="array" ref="AL11">MAX(IF(($A12:$A112 ="O"),AL12:AL112))</f>
        <v>0</v>
      </c>
      <c r="AM11" s="39">
        <f>SUMIF($A13:$A112,"O",AM13:AM112)</f>
        <v>0</v>
      </c>
      <c r="AN11" s="292">
        <f t="array" ref="AN11">MAX(IF(($A12:$A112 ="O"),AN12:AN112))</f>
        <v>0</v>
      </c>
      <c r="AO11" s="39">
        <f>SUMIF($A13:$A112,"O",AO13:AO112)</f>
        <v>0</v>
      </c>
      <c r="AP11" s="292">
        <f t="array" ref="AP11">MAX(IF(($A12:$A112 ="O"),AP12:AP112))</f>
        <v>0</v>
      </c>
    </row>
    <row r="12" spans="1:42">
      <c r="A12" s="34"/>
      <c r="B12" s="34"/>
      <c r="C12" s="179"/>
      <c r="D12" s="179"/>
      <c r="E12" s="179"/>
      <c r="F12" s="179"/>
      <c r="G12" s="179"/>
      <c r="H12" s="179"/>
      <c r="I12" s="179"/>
      <c r="J12" s="179"/>
      <c r="K12" s="179"/>
      <c r="L12" s="179"/>
      <c r="M12" s="179"/>
      <c r="N12" s="179"/>
      <c r="O12" s="178"/>
      <c r="P12" s="178"/>
      <c r="R12" s="99"/>
      <c r="S12" s="40"/>
      <c r="T12" s="98"/>
      <c r="U12" s="40"/>
    </row>
    <row r="13" spans="1:42">
      <c r="A13" s="34"/>
      <c r="B13" s="34"/>
      <c r="C13" s="39" t="str">
        <f>IF(R13 &gt; 0, ROUND(Q13 / R13,0), "")</f>
        <v/>
      </c>
      <c r="D13" s="39" t="str">
        <f>IF(T13 &gt; 0, ROUND(S13 / T13,0), "")</f>
        <v/>
      </c>
      <c r="E13" s="39" t="str">
        <f>IF(V13 &gt; 0, ROUND(U13 / V13,0), "")</f>
        <v/>
      </c>
      <c r="F13" s="39" t="str">
        <f>IF(X13 &gt; 0, ROUND(W13 / X13,0), "")</f>
        <v/>
      </c>
      <c r="G13" s="39" t="str">
        <f>IF(Z13 &gt; 0, ROUND(Y13 / Z13,0), "")</f>
        <v/>
      </c>
      <c r="H13" s="39" t="str">
        <f>IF(AB13 &gt; 0, ROUND(AA13 / AB13,0), "")</f>
        <v/>
      </c>
      <c r="I13" s="39" t="str">
        <f>IF(AD13 &gt; 0, ROUND(AC13 / AD13,0), "")</f>
        <v/>
      </c>
      <c r="J13" s="39" t="str">
        <f>IF(AF13 &gt; 0, ROUND(AE13 / AF13,0), "")</f>
        <v/>
      </c>
      <c r="K13" s="39" t="str">
        <f>IF(AH13 &gt; 0, ROUND(AG13 / AH13,0), "")</f>
        <v/>
      </c>
      <c r="L13" s="39" t="str">
        <f>IF(AJ13 &gt; 0, ROUND(AI13 / AJ13,0), "")</f>
        <v/>
      </c>
      <c r="M13" s="39" t="str">
        <f>IF(AL13 &gt; 0, ROUND(AK13 / AL13,0), "")</f>
        <v/>
      </c>
      <c r="N13" s="39" t="str">
        <f>IF(AN13 &gt; 0, ROUND(AM13 / AN13,0), "")</f>
        <v/>
      </c>
      <c r="O13" s="43" t="str">
        <f>IF(AP13 &gt; 0, ROUND(AO13 / AP13,0), "")</f>
        <v/>
      </c>
      <c r="P13" s="98"/>
      <c r="R13" s="99"/>
      <c r="S13" s="40"/>
      <c r="T13" s="98"/>
      <c r="U13" s="40"/>
    </row>
    <row r="14" spans="1:42">
      <c r="A14" s="34"/>
      <c r="B14" s="34"/>
      <c r="C14" s="39" t="str">
        <f t="shared" ref="C14:C77" si="0">IF(R14 &gt; 0, ROUND(Q14 / R14,0), "")</f>
        <v/>
      </c>
      <c r="D14" s="39" t="str">
        <f t="shared" ref="D14:D77" si="1">IF(T14 &gt; 0, ROUND(S14 / T14,0), "")</f>
        <v/>
      </c>
      <c r="E14" s="39" t="str">
        <f t="shared" ref="E14:E77" si="2">IF(V14 &gt; 0, ROUND(U14 / V14,0), "")</f>
        <v/>
      </c>
      <c r="F14" s="39" t="str">
        <f t="shared" ref="F14:F77" si="3">IF(X14 &gt; 0, ROUND(W14 / X14,0), "")</f>
        <v/>
      </c>
      <c r="G14" s="39" t="str">
        <f t="shared" ref="G14:G77" si="4">IF(Z14 &gt; 0, ROUND(Y14 / Z14,0), "")</f>
        <v/>
      </c>
      <c r="H14" s="39" t="str">
        <f t="shared" ref="H14:H77" si="5">IF(AB14 &gt; 0, ROUND(AA14 / AB14,0), "")</f>
        <v/>
      </c>
      <c r="I14" s="39" t="str">
        <f t="shared" ref="I14:I77" si="6">IF(AD14 &gt; 0, ROUND(AC14 / AD14,0), "")</f>
        <v/>
      </c>
      <c r="J14" s="39" t="str">
        <f t="shared" ref="J14:J77" si="7">IF(AF14 &gt; 0, ROUND(AE14 / AF14,0), "")</f>
        <v/>
      </c>
      <c r="K14" s="39" t="str">
        <f t="shared" ref="K14:K77" si="8">IF(AH14 &gt; 0, ROUND(AG14 / AH14,0), "")</f>
        <v/>
      </c>
      <c r="L14" s="39" t="str">
        <f t="shared" ref="L14:L77" si="9">IF(AJ14 &gt; 0, ROUND(AI14 / AJ14,0), "")</f>
        <v/>
      </c>
      <c r="M14" s="39" t="str">
        <f t="shared" ref="M14:M77" si="10">IF(AL14 &gt; 0, ROUND(AK14 / AL14,0), "")</f>
        <v/>
      </c>
      <c r="N14" s="39" t="str">
        <f t="shared" ref="N14:N77" si="11">IF(AN14 &gt; 0, ROUND(AM14 / AN14,0), "")</f>
        <v/>
      </c>
      <c r="O14" s="43" t="str">
        <f t="shared" ref="O14:O77" si="12">IF(AP14 &gt; 0, ROUND(AO14 / AP14,0), "")</f>
        <v/>
      </c>
      <c r="P14" s="98"/>
      <c r="R14" s="99"/>
      <c r="S14" s="40"/>
      <c r="T14" s="98"/>
      <c r="U14" s="40"/>
    </row>
    <row r="15" spans="1:42">
      <c r="A15" s="34"/>
      <c r="B15" s="34"/>
      <c r="C15" s="39" t="str">
        <f t="shared" si="0"/>
        <v/>
      </c>
      <c r="D15" s="39" t="str">
        <f t="shared" si="1"/>
        <v/>
      </c>
      <c r="E15" s="39" t="str">
        <f t="shared" si="2"/>
        <v/>
      </c>
      <c r="F15" s="39" t="str">
        <f t="shared" si="3"/>
        <v/>
      </c>
      <c r="G15" s="39" t="str">
        <f t="shared" si="4"/>
        <v/>
      </c>
      <c r="H15" s="39" t="str">
        <f t="shared" si="5"/>
        <v/>
      </c>
      <c r="I15" s="39" t="str">
        <f t="shared" si="6"/>
        <v/>
      </c>
      <c r="J15" s="39" t="str">
        <f t="shared" si="7"/>
        <v/>
      </c>
      <c r="K15" s="39" t="str">
        <f t="shared" si="8"/>
        <v/>
      </c>
      <c r="L15" s="39" t="str">
        <f t="shared" si="9"/>
        <v/>
      </c>
      <c r="M15" s="39" t="str">
        <f t="shared" si="10"/>
        <v/>
      </c>
      <c r="N15" s="39" t="str">
        <f t="shared" si="11"/>
        <v/>
      </c>
      <c r="O15" s="43" t="str">
        <f t="shared" si="12"/>
        <v/>
      </c>
      <c r="P15" s="98"/>
      <c r="S15" s="40"/>
      <c r="T15" s="98"/>
      <c r="U15" s="40"/>
    </row>
    <row r="16" spans="1:42">
      <c r="A16" s="34"/>
      <c r="B16" s="34"/>
      <c r="C16" s="39" t="str">
        <f t="shared" si="0"/>
        <v/>
      </c>
      <c r="D16" s="39" t="str">
        <f t="shared" si="1"/>
        <v/>
      </c>
      <c r="E16" s="39" t="str">
        <f t="shared" si="2"/>
        <v/>
      </c>
      <c r="F16" s="39" t="str">
        <f t="shared" si="3"/>
        <v/>
      </c>
      <c r="G16" s="39" t="str">
        <f t="shared" si="4"/>
        <v/>
      </c>
      <c r="H16" s="39" t="str">
        <f t="shared" si="5"/>
        <v/>
      </c>
      <c r="I16" s="39" t="str">
        <f t="shared" si="6"/>
        <v/>
      </c>
      <c r="J16" s="39" t="str">
        <f t="shared" si="7"/>
        <v/>
      </c>
      <c r="K16" s="39" t="str">
        <f t="shared" si="8"/>
        <v/>
      </c>
      <c r="L16" s="39" t="str">
        <f t="shared" si="9"/>
        <v/>
      </c>
      <c r="M16" s="39" t="str">
        <f t="shared" si="10"/>
        <v/>
      </c>
      <c r="N16" s="39" t="str">
        <f t="shared" si="11"/>
        <v/>
      </c>
      <c r="O16" s="43" t="str">
        <f t="shared" si="12"/>
        <v/>
      </c>
      <c r="P16" s="98"/>
    </row>
    <row r="17" spans="1:42">
      <c r="A17" s="34"/>
      <c r="B17" s="34"/>
      <c r="C17" s="39" t="str">
        <f t="shared" si="0"/>
        <v/>
      </c>
      <c r="D17" s="39" t="str">
        <f t="shared" si="1"/>
        <v/>
      </c>
      <c r="E17" s="39" t="str">
        <f t="shared" si="2"/>
        <v/>
      </c>
      <c r="F17" s="39" t="str">
        <f t="shared" si="3"/>
        <v/>
      </c>
      <c r="G17" s="39" t="str">
        <f t="shared" si="4"/>
        <v/>
      </c>
      <c r="H17" s="39" t="str">
        <f t="shared" si="5"/>
        <v/>
      </c>
      <c r="I17" s="39" t="str">
        <f t="shared" si="6"/>
        <v/>
      </c>
      <c r="J17" s="39" t="str">
        <f t="shared" si="7"/>
        <v/>
      </c>
      <c r="K17" s="39" t="str">
        <f t="shared" si="8"/>
        <v/>
      </c>
      <c r="L17" s="39" t="str">
        <f t="shared" si="9"/>
        <v/>
      </c>
      <c r="M17" s="39" t="str">
        <f t="shared" si="10"/>
        <v/>
      </c>
      <c r="N17" s="39" t="str">
        <f t="shared" si="11"/>
        <v/>
      </c>
      <c r="O17" s="43" t="str">
        <f t="shared" si="12"/>
        <v/>
      </c>
      <c r="P17" s="98"/>
    </row>
    <row r="18" spans="1:42">
      <c r="A18" s="34"/>
      <c r="B18" s="34"/>
      <c r="C18" s="39" t="str">
        <f t="shared" si="0"/>
        <v/>
      </c>
      <c r="D18" s="39" t="str">
        <f t="shared" si="1"/>
        <v/>
      </c>
      <c r="E18" s="39" t="str">
        <f t="shared" si="2"/>
        <v/>
      </c>
      <c r="F18" s="39" t="str">
        <f t="shared" si="3"/>
        <v/>
      </c>
      <c r="G18" s="39" t="str">
        <f t="shared" si="4"/>
        <v/>
      </c>
      <c r="H18" s="39" t="str">
        <f t="shared" si="5"/>
        <v/>
      </c>
      <c r="I18" s="39" t="str">
        <f t="shared" si="6"/>
        <v/>
      </c>
      <c r="J18" s="39" t="str">
        <f t="shared" si="7"/>
        <v/>
      </c>
      <c r="K18" s="39" t="str">
        <f t="shared" si="8"/>
        <v/>
      </c>
      <c r="L18" s="39" t="str">
        <f t="shared" si="9"/>
        <v/>
      </c>
      <c r="M18" s="39" t="str">
        <f t="shared" si="10"/>
        <v/>
      </c>
      <c r="N18" s="39" t="str">
        <f t="shared" si="11"/>
        <v/>
      </c>
      <c r="O18" s="43" t="str">
        <f t="shared" si="12"/>
        <v/>
      </c>
      <c r="P18" s="98"/>
    </row>
    <row r="19" spans="1:42" s="32" customFormat="1" ht="15.75">
      <c r="A19" s="34"/>
      <c r="B19" s="34"/>
      <c r="C19" s="39" t="str">
        <f t="shared" si="0"/>
        <v/>
      </c>
      <c r="D19" s="39" t="str">
        <f t="shared" si="1"/>
        <v/>
      </c>
      <c r="E19" s="39" t="str">
        <f t="shared" si="2"/>
        <v/>
      </c>
      <c r="F19" s="39" t="str">
        <f t="shared" si="3"/>
        <v/>
      </c>
      <c r="G19" s="39" t="str">
        <f t="shared" si="4"/>
        <v/>
      </c>
      <c r="H19" s="39" t="str">
        <f t="shared" si="5"/>
        <v/>
      </c>
      <c r="I19" s="39" t="str">
        <f t="shared" si="6"/>
        <v/>
      </c>
      <c r="J19" s="39" t="str">
        <f t="shared" si="7"/>
        <v/>
      </c>
      <c r="K19" s="39" t="str">
        <f t="shared" si="8"/>
        <v/>
      </c>
      <c r="L19" s="39" t="str">
        <f t="shared" si="9"/>
        <v/>
      </c>
      <c r="M19" s="39" t="str">
        <f t="shared" si="10"/>
        <v/>
      </c>
      <c r="N19" s="39" t="str">
        <f t="shared" si="11"/>
        <v/>
      </c>
      <c r="O19" s="43" t="str">
        <f t="shared" si="12"/>
        <v/>
      </c>
      <c r="P19" s="98"/>
      <c r="R19" s="34"/>
      <c r="T19" s="34"/>
      <c r="V19" s="34"/>
      <c r="X19" s="34"/>
      <c r="Z19" s="34"/>
      <c r="AB19" s="34"/>
      <c r="AD19" s="34"/>
      <c r="AF19" s="34"/>
      <c r="AH19" s="34"/>
      <c r="AJ19" s="34"/>
      <c r="AL19" s="34"/>
      <c r="AN19" s="34"/>
      <c r="AP19" s="34"/>
    </row>
    <row r="20" spans="1:42" s="32" customFormat="1" ht="15.75">
      <c r="A20" s="34"/>
      <c r="B20" s="34"/>
      <c r="C20" s="39" t="str">
        <f t="shared" si="0"/>
        <v/>
      </c>
      <c r="D20" s="39" t="str">
        <f t="shared" si="1"/>
        <v/>
      </c>
      <c r="E20" s="39" t="str">
        <f t="shared" si="2"/>
        <v/>
      </c>
      <c r="F20" s="39" t="str">
        <f t="shared" si="3"/>
        <v/>
      </c>
      <c r="G20" s="39" t="str">
        <f t="shared" si="4"/>
        <v/>
      </c>
      <c r="H20" s="39" t="str">
        <f t="shared" si="5"/>
        <v/>
      </c>
      <c r="I20" s="39" t="str">
        <f t="shared" si="6"/>
        <v/>
      </c>
      <c r="J20" s="39" t="str">
        <f t="shared" si="7"/>
        <v/>
      </c>
      <c r="K20" s="39" t="str">
        <f t="shared" si="8"/>
        <v/>
      </c>
      <c r="L20" s="39" t="str">
        <f t="shared" si="9"/>
        <v/>
      </c>
      <c r="M20" s="39" t="str">
        <f t="shared" si="10"/>
        <v/>
      </c>
      <c r="N20" s="39" t="str">
        <f t="shared" si="11"/>
        <v/>
      </c>
      <c r="O20" s="43" t="str">
        <f t="shared" si="12"/>
        <v/>
      </c>
      <c r="P20" s="98"/>
      <c r="R20" s="34"/>
      <c r="T20" s="34"/>
      <c r="V20" s="34"/>
      <c r="X20" s="34"/>
      <c r="Z20" s="34"/>
      <c r="AB20" s="34"/>
      <c r="AD20" s="34"/>
      <c r="AF20" s="34"/>
      <c r="AH20" s="34"/>
      <c r="AJ20" s="34"/>
      <c r="AL20" s="34"/>
      <c r="AN20" s="34"/>
      <c r="AP20" s="34"/>
    </row>
    <row r="21" spans="1:42" s="32" customFormat="1" ht="15.75">
      <c r="A21" s="34"/>
      <c r="B21" s="34"/>
      <c r="C21" s="39" t="str">
        <f t="shared" si="0"/>
        <v/>
      </c>
      <c r="D21" s="39" t="str">
        <f t="shared" si="1"/>
        <v/>
      </c>
      <c r="E21" s="39" t="str">
        <f t="shared" si="2"/>
        <v/>
      </c>
      <c r="F21" s="39" t="str">
        <f t="shared" si="3"/>
        <v/>
      </c>
      <c r="G21" s="39" t="str">
        <f t="shared" si="4"/>
        <v/>
      </c>
      <c r="H21" s="39" t="str">
        <f t="shared" si="5"/>
        <v/>
      </c>
      <c r="I21" s="39" t="str">
        <f t="shared" si="6"/>
        <v/>
      </c>
      <c r="J21" s="39" t="str">
        <f t="shared" si="7"/>
        <v/>
      </c>
      <c r="K21" s="39" t="str">
        <f t="shared" si="8"/>
        <v/>
      </c>
      <c r="L21" s="39" t="str">
        <f t="shared" si="9"/>
        <v/>
      </c>
      <c r="M21" s="39" t="str">
        <f t="shared" si="10"/>
        <v/>
      </c>
      <c r="N21" s="39" t="str">
        <f t="shared" si="11"/>
        <v/>
      </c>
      <c r="O21" s="43" t="str">
        <f t="shared" si="12"/>
        <v/>
      </c>
      <c r="P21" s="98"/>
      <c r="R21" s="34"/>
      <c r="T21" s="34"/>
      <c r="V21" s="34"/>
      <c r="X21" s="34"/>
      <c r="Z21" s="34"/>
      <c r="AB21" s="34"/>
      <c r="AD21" s="34"/>
      <c r="AF21" s="34"/>
      <c r="AH21" s="34"/>
      <c r="AJ21" s="34"/>
      <c r="AL21" s="34"/>
      <c r="AN21" s="34"/>
      <c r="AP21" s="34"/>
    </row>
    <row r="22" spans="1:42" s="32" customFormat="1" ht="15.75">
      <c r="A22" s="34"/>
      <c r="B22" s="34"/>
      <c r="C22" s="39" t="str">
        <f t="shared" si="0"/>
        <v/>
      </c>
      <c r="D22" s="39" t="str">
        <f t="shared" si="1"/>
        <v/>
      </c>
      <c r="E22" s="39" t="str">
        <f t="shared" si="2"/>
        <v/>
      </c>
      <c r="F22" s="39" t="str">
        <f t="shared" si="3"/>
        <v/>
      </c>
      <c r="G22" s="39" t="str">
        <f t="shared" si="4"/>
        <v/>
      </c>
      <c r="H22" s="39" t="str">
        <f t="shared" si="5"/>
        <v/>
      </c>
      <c r="I22" s="39" t="str">
        <f t="shared" si="6"/>
        <v/>
      </c>
      <c r="J22" s="39" t="str">
        <f t="shared" si="7"/>
        <v/>
      </c>
      <c r="K22" s="39" t="str">
        <f t="shared" si="8"/>
        <v/>
      </c>
      <c r="L22" s="39" t="str">
        <f t="shared" si="9"/>
        <v/>
      </c>
      <c r="M22" s="39" t="str">
        <f t="shared" si="10"/>
        <v/>
      </c>
      <c r="N22" s="39" t="str">
        <f t="shared" si="11"/>
        <v/>
      </c>
      <c r="O22" s="43" t="str">
        <f t="shared" si="12"/>
        <v/>
      </c>
      <c r="P22" s="98"/>
      <c r="R22" s="34"/>
      <c r="T22" s="34"/>
      <c r="V22" s="34"/>
      <c r="X22" s="34"/>
      <c r="Z22" s="34"/>
      <c r="AB22" s="34"/>
      <c r="AD22" s="34"/>
      <c r="AF22" s="34"/>
      <c r="AH22" s="34"/>
      <c r="AJ22" s="34"/>
      <c r="AL22" s="34"/>
      <c r="AN22" s="34"/>
      <c r="AP22" s="34"/>
    </row>
    <row r="23" spans="1:42" s="32" customFormat="1" ht="15.75">
      <c r="A23" s="34"/>
      <c r="B23" s="34"/>
      <c r="C23" s="39" t="str">
        <f t="shared" si="0"/>
        <v/>
      </c>
      <c r="D23" s="39" t="str">
        <f t="shared" si="1"/>
        <v/>
      </c>
      <c r="E23" s="39" t="str">
        <f t="shared" si="2"/>
        <v/>
      </c>
      <c r="F23" s="39" t="str">
        <f t="shared" si="3"/>
        <v/>
      </c>
      <c r="G23" s="39" t="str">
        <f t="shared" si="4"/>
        <v/>
      </c>
      <c r="H23" s="39" t="str">
        <f t="shared" si="5"/>
        <v/>
      </c>
      <c r="I23" s="39" t="str">
        <f t="shared" si="6"/>
        <v/>
      </c>
      <c r="J23" s="39" t="str">
        <f t="shared" si="7"/>
        <v/>
      </c>
      <c r="K23" s="39" t="str">
        <f t="shared" si="8"/>
        <v/>
      </c>
      <c r="L23" s="39" t="str">
        <f t="shared" si="9"/>
        <v/>
      </c>
      <c r="M23" s="39" t="str">
        <f t="shared" si="10"/>
        <v/>
      </c>
      <c r="N23" s="39" t="str">
        <f t="shared" si="11"/>
        <v/>
      </c>
      <c r="O23" s="43" t="str">
        <f t="shared" si="12"/>
        <v/>
      </c>
      <c r="P23" s="98"/>
      <c r="R23" s="34"/>
      <c r="T23" s="34"/>
      <c r="V23" s="34"/>
      <c r="X23" s="34"/>
      <c r="Z23" s="34"/>
      <c r="AB23" s="34"/>
      <c r="AD23" s="34"/>
      <c r="AF23" s="34"/>
      <c r="AH23" s="34"/>
      <c r="AJ23" s="34"/>
      <c r="AL23" s="34"/>
      <c r="AN23" s="34"/>
      <c r="AP23" s="34"/>
    </row>
    <row r="24" spans="1:42" s="32" customFormat="1" ht="15.75">
      <c r="A24" s="34"/>
      <c r="B24" s="34"/>
      <c r="C24" s="39" t="str">
        <f t="shared" si="0"/>
        <v/>
      </c>
      <c r="D24" s="39" t="str">
        <f t="shared" si="1"/>
        <v/>
      </c>
      <c r="E24" s="39" t="str">
        <f t="shared" si="2"/>
        <v/>
      </c>
      <c r="F24" s="39" t="str">
        <f t="shared" si="3"/>
        <v/>
      </c>
      <c r="G24" s="39" t="str">
        <f t="shared" si="4"/>
        <v/>
      </c>
      <c r="H24" s="39" t="str">
        <f t="shared" si="5"/>
        <v/>
      </c>
      <c r="I24" s="39" t="str">
        <f t="shared" si="6"/>
        <v/>
      </c>
      <c r="J24" s="39" t="str">
        <f t="shared" si="7"/>
        <v/>
      </c>
      <c r="K24" s="39" t="str">
        <f t="shared" si="8"/>
        <v/>
      </c>
      <c r="L24" s="39" t="str">
        <f t="shared" si="9"/>
        <v/>
      </c>
      <c r="M24" s="39" t="str">
        <f t="shared" si="10"/>
        <v/>
      </c>
      <c r="N24" s="39" t="str">
        <f t="shared" si="11"/>
        <v/>
      </c>
      <c r="O24" s="43" t="str">
        <f t="shared" si="12"/>
        <v/>
      </c>
      <c r="P24" s="98"/>
      <c r="R24" s="34"/>
      <c r="T24" s="34"/>
      <c r="V24" s="34"/>
      <c r="X24" s="34"/>
      <c r="Z24" s="34"/>
      <c r="AB24" s="34"/>
      <c r="AD24" s="34"/>
      <c r="AF24" s="34"/>
      <c r="AH24" s="34"/>
      <c r="AJ24" s="34"/>
      <c r="AL24" s="34"/>
      <c r="AN24" s="34"/>
      <c r="AP24" s="34"/>
    </row>
    <row r="25" spans="1:42" s="32" customFormat="1" ht="15.75">
      <c r="A25" s="34"/>
      <c r="B25" s="34"/>
      <c r="C25" s="39" t="str">
        <f t="shared" si="0"/>
        <v/>
      </c>
      <c r="D25" s="39" t="str">
        <f t="shared" si="1"/>
        <v/>
      </c>
      <c r="E25" s="39" t="str">
        <f t="shared" si="2"/>
        <v/>
      </c>
      <c r="F25" s="39" t="str">
        <f t="shared" si="3"/>
        <v/>
      </c>
      <c r="G25" s="39" t="str">
        <f t="shared" si="4"/>
        <v/>
      </c>
      <c r="H25" s="39" t="str">
        <f t="shared" si="5"/>
        <v/>
      </c>
      <c r="I25" s="39" t="str">
        <f t="shared" si="6"/>
        <v/>
      </c>
      <c r="J25" s="39" t="str">
        <f t="shared" si="7"/>
        <v/>
      </c>
      <c r="K25" s="39" t="str">
        <f t="shared" si="8"/>
        <v/>
      </c>
      <c r="L25" s="39" t="str">
        <f t="shared" si="9"/>
        <v/>
      </c>
      <c r="M25" s="39" t="str">
        <f t="shared" si="10"/>
        <v/>
      </c>
      <c r="N25" s="39" t="str">
        <f t="shared" si="11"/>
        <v/>
      </c>
      <c r="O25" s="43" t="str">
        <f t="shared" si="12"/>
        <v/>
      </c>
      <c r="P25" s="98"/>
      <c r="R25" s="34"/>
      <c r="T25" s="34"/>
      <c r="V25" s="34"/>
      <c r="X25" s="34"/>
      <c r="Z25" s="34"/>
      <c r="AB25" s="34"/>
      <c r="AD25" s="34"/>
      <c r="AF25" s="34"/>
      <c r="AH25" s="34"/>
      <c r="AJ25" s="34"/>
      <c r="AL25" s="34"/>
      <c r="AN25" s="34"/>
      <c r="AP25" s="34"/>
    </row>
    <row r="26" spans="1:42" s="32" customFormat="1" ht="15.75">
      <c r="A26" s="34"/>
      <c r="B26" s="34"/>
      <c r="C26" s="39" t="str">
        <f t="shared" si="0"/>
        <v/>
      </c>
      <c r="D26" s="39" t="str">
        <f t="shared" si="1"/>
        <v/>
      </c>
      <c r="E26" s="39" t="str">
        <f t="shared" si="2"/>
        <v/>
      </c>
      <c r="F26" s="39" t="str">
        <f t="shared" si="3"/>
        <v/>
      </c>
      <c r="G26" s="39" t="str">
        <f t="shared" si="4"/>
        <v/>
      </c>
      <c r="H26" s="39" t="str">
        <f t="shared" si="5"/>
        <v/>
      </c>
      <c r="I26" s="39" t="str">
        <f t="shared" si="6"/>
        <v/>
      </c>
      <c r="J26" s="39" t="str">
        <f t="shared" si="7"/>
        <v/>
      </c>
      <c r="K26" s="39" t="str">
        <f t="shared" si="8"/>
        <v/>
      </c>
      <c r="L26" s="39" t="str">
        <f t="shared" si="9"/>
        <v/>
      </c>
      <c r="M26" s="39" t="str">
        <f t="shared" si="10"/>
        <v/>
      </c>
      <c r="N26" s="39" t="str">
        <f t="shared" si="11"/>
        <v/>
      </c>
      <c r="O26" s="43" t="str">
        <f t="shared" si="12"/>
        <v/>
      </c>
      <c r="P26" s="98"/>
      <c r="R26" s="34"/>
      <c r="T26" s="34"/>
      <c r="V26" s="34"/>
      <c r="X26" s="34"/>
      <c r="Z26" s="34"/>
      <c r="AB26" s="34"/>
      <c r="AD26" s="34"/>
      <c r="AF26" s="34"/>
      <c r="AH26" s="34"/>
      <c r="AJ26" s="34"/>
      <c r="AL26" s="34"/>
      <c r="AN26" s="34"/>
      <c r="AP26" s="34"/>
    </row>
    <row r="27" spans="1:42" s="32" customFormat="1" ht="15.75">
      <c r="A27" s="34"/>
      <c r="B27" s="34"/>
      <c r="C27" s="39" t="str">
        <f t="shared" si="0"/>
        <v/>
      </c>
      <c r="D27" s="39" t="str">
        <f t="shared" si="1"/>
        <v/>
      </c>
      <c r="E27" s="39" t="str">
        <f t="shared" si="2"/>
        <v/>
      </c>
      <c r="F27" s="39" t="str">
        <f t="shared" si="3"/>
        <v/>
      </c>
      <c r="G27" s="39" t="str">
        <f t="shared" si="4"/>
        <v/>
      </c>
      <c r="H27" s="39" t="str">
        <f t="shared" si="5"/>
        <v/>
      </c>
      <c r="I27" s="39" t="str">
        <f t="shared" si="6"/>
        <v/>
      </c>
      <c r="J27" s="39" t="str">
        <f t="shared" si="7"/>
        <v/>
      </c>
      <c r="K27" s="39" t="str">
        <f t="shared" si="8"/>
        <v/>
      </c>
      <c r="L27" s="39" t="str">
        <f t="shared" si="9"/>
        <v/>
      </c>
      <c r="M27" s="39" t="str">
        <f t="shared" si="10"/>
        <v/>
      </c>
      <c r="N27" s="39" t="str">
        <f t="shared" si="11"/>
        <v/>
      </c>
      <c r="O27" s="43" t="str">
        <f t="shared" si="12"/>
        <v/>
      </c>
      <c r="P27" s="98"/>
      <c r="R27" s="34"/>
      <c r="T27" s="34"/>
      <c r="V27" s="34"/>
      <c r="X27" s="34"/>
      <c r="Z27" s="34"/>
      <c r="AB27" s="34"/>
      <c r="AD27" s="34"/>
      <c r="AF27" s="34"/>
      <c r="AH27" s="34"/>
      <c r="AJ27" s="34"/>
      <c r="AL27" s="34"/>
      <c r="AN27" s="34"/>
      <c r="AP27" s="34"/>
    </row>
    <row r="28" spans="1:42" s="32" customFormat="1" ht="15.75">
      <c r="A28" s="34"/>
      <c r="B28" s="34"/>
      <c r="C28" s="39" t="str">
        <f t="shared" si="0"/>
        <v/>
      </c>
      <c r="D28" s="39" t="str">
        <f t="shared" si="1"/>
        <v/>
      </c>
      <c r="E28" s="39" t="str">
        <f t="shared" si="2"/>
        <v/>
      </c>
      <c r="F28" s="39" t="str">
        <f t="shared" si="3"/>
        <v/>
      </c>
      <c r="G28" s="39" t="str">
        <f t="shared" si="4"/>
        <v/>
      </c>
      <c r="H28" s="39" t="str">
        <f t="shared" si="5"/>
        <v/>
      </c>
      <c r="I28" s="39" t="str">
        <f t="shared" si="6"/>
        <v/>
      </c>
      <c r="J28" s="39" t="str">
        <f t="shared" si="7"/>
        <v/>
      </c>
      <c r="K28" s="39" t="str">
        <f t="shared" si="8"/>
        <v/>
      </c>
      <c r="L28" s="39" t="str">
        <f t="shared" si="9"/>
        <v/>
      </c>
      <c r="M28" s="39" t="str">
        <f t="shared" si="10"/>
        <v/>
      </c>
      <c r="N28" s="39" t="str">
        <f t="shared" si="11"/>
        <v/>
      </c>
      <c r="O28" s="43" t="str">
        <f t="shared" si="12"/>
        <v/>
      </c>
      <c r="P28" s="98"/>
      <c r="R28" s="34"/>
      <c r="T28" s="34"/>
      <c r="V28" s="34"/>
      <c r="X28" s="34"/>
      <c r="Z28" s="34"/>
      <c r="AB28" s="34"/>
      <c r="AD28" s="34"/>
      <c r="AF28" s="34"/>
      <c r="AH28" s="34"/>
      <c r="AJ28" s="34"/>
      <c r="AL28" s="34"/>
      <c r="AN28" s="34"/>
      <c r="AP28" s="34"/>
    </row>
    <row r="29" spans="1:42" s="32" customFormat="1" ht="15.75">
      <c r="A29" s="34"/>
      <c r="B29" s="34"/>
      <c r="C29" s="39" t="str">
        <f t="shared" si="0"/>
        <v/>
      </c>
      <c r="D29" s="39" t="str">
        <f t="shared" si="1"/>
        <v/>
      </c>
      <c r="E29" s="39" t="str">
        <f t="shared" si="2"/>
        <v/>
      </c>
      <c r="F29" s="39" t="str">
        <f t="shared" si="3"/>
        <v/>
      </c>
      <c r="G29" s="39" t="str">
        <f t="shared" si="4"/>
        <v/>
      </c>
      <c r="H29" s="39" t="str">
        <f t="shared" si="5"/>
        <v/>
      </c>
      <c r="I29" s="39" t="str">
        <f t="shared" si="6"/>
        <v/>
      </c>
      <c r="J29" s="39" t="str">
        <f t="shared" si="7"/>
        <v/>
      </c>
      <c r="K29" s="39" t="str">
        <f t="shared" si="8"/>
        <v/>
      </c>
      <c r="L29" s="39" t="str">
        <f t="shared" si="9"/>
        <v/>
      </c>
      <c r="M29" s="39" t="str">
        <f t="shared" si="10"/>
        <v/>
      </c>
      <c r="N29" s="39" t="str">
        <f t="shared" si="11"/>
        <v/>
      </c>
      <c r="O29" s="43" t="str">
        <f t="shared" si="12"/>
        <v/>
      </c>
      <c r="P29" s="98"/>
      <c r="R29" s="34"/>
      <c r="T29" s="34"/>
      <c r="V29" s="34"/>
      <c r="X29" s="34"/>
      <c r="Z29" s="34"/>
      <c r="AB29" s="34"/>
      <c r="AD29" s="34"/>
      <c r="AF29" s="34"/>
      <c r="AH29" s="34"/>
      <c r="AJ29" s="34"/>
      <c r="AL29" s="34"/>
      <c r="AN29" s="34"/>
      <c r="AP29" s="34"/>
    </row>
    <row r="30" spans="1:42" s="32" customFormat="1" ht="15.75">
      <c r="A30" s="34"/>
      <c r="B30" s="34"/>
      <c r="C30" s="39" t="str">
        <f t="shared" si="0"/>
        <v/>
      </c>
      <c r="D30" s="39" t="str">
        <f t="shared" si="1"/>
        <v/>
      </c>
      <c r="E30" s="39" t="str">
        <f t="shared" si="2"/>
        <v/>
      </c>
      <c r="F30" s="39" t="str">
        <f t="shared" si="3"/>
        <v/>
      </c>
      <c r="G30" s="39" t="str">
        <f t="shared" si="4"/>
        <v/>
      </c>
      <c r="H30" s="39" t="str">
        <f t="shared" si="5"/>
        <v/>
      </c>
      <c r="I30" s="39" t="str">
        <f t="shared" si="6"/>
        <v/>
      </c>
      <c r="J30" s="39" t="str">
        <f t="shared" si="7"/>
        <v/>
      </c>
      <c r="K30" s="39" t="str">
        <f t="shared" si="8"/>
        <v/>
      </c>
      <c r="L30" s="39" t="str">
        <f t="shared" si="9"/>
        <v/>
      </c>
      <c r="M30" s="39" t="str">
        <f t="shared" si="10"/>
        <v/>
      </c>
      <c r="N30" s="39" t="str">
        <f t="shared" si="11"/>
        <v/>
      </c>
      <c r="O30" s="43" t="str">
        <f t="shared" si="12"/>
        <v/>
      </c>
      <c r="P30" s="98"/>
      <c r="R30" s="34"/>
      <c r="T30" s="34"/>
      <c r="V30" s="34"/>
      <c r="X30" s="34"/>
      <c r="Z30" s="34"/>
      <c r="AB30" s="34"/>
      <c r="AD30" s="34"/>
      <c r="AF30" s="34"/>
      <c r="AH30" s="34"/>
      <c r="AJ30" s="34"/>
      <c r="AL30" s="34"/>
      <c r="AN30" s="34"/>
      <c r="AP30" s="34"/>
    </row>
    <row r="31" spans="1:42" s="32" customFormat="1" ht="15.75">
      <c r="A31" s="34"/>
      <c r="B31" s="34"/>
      <c r="C31" s="39" t="str">
        <f t="shared" si="0"/>
        <v/>
      </c>
      <c r="D31" s="39" t="str">
        <f t="shared" si="1"/>
        <v/>
      </c>
      <c r="E31" s="39" t="str">
        <f t="shared" si="2"/>
        <v/>
      </c>
      <c r="F31" s="39" t="str">
        <f t="shared" si="3"/>
        <v/>
      </c>
      <c r="G31" s="39" t="str">
        <f t="shared" si="4"/>
        <v/>
      </c>
      <c r="H31" s="39" t="str">
        <f t="shared" si="5"/>
        <v/>
      </c>
      <c r="I31" s="39" t="str">
        <f t="shared" si="6"/>
        <v/>
      </c>
      <c r="J31" s="39" t="str">
        <f t="shared" si="7"/>
        <v/>
      </c>
      <c r="K31" s="39" t="str">
        <f t="shared" si="8"/>
        <v/>
      </c>
      <c r="L31" s="39" t="str">
        <f t="shared" si="9"/>
        <v/>
      </c>
      <c r="M31" s="39" t="str">
        <f t="shared" si="10"/>
        <v/>
      </c>
      <c r="N31" s="39" t="str">
        <f t="shared" si="11"/>
        <v/>
      </c>
      <c r="O31" s="43" t="str">
        <f t="shared" si="12"/>
        <v/>
      </c>
      <c r="P31" s="98"/>
      <c r="R31" s="34"/>
      <c r="T31" s="34"/>
      <c r="V31" s="34"/>
      <c r="X31" s="34"/>
      <c r="Z31" s="34"/>
      <c r="AB31" s="34"/>
      <c r="AD31" s="34"/>
      <c r="AF31" s="34"/>
      <c r="AH31" s="34"/>
      <c r="AJ31" s="34"/>
      <c r="AL31" s="34"/>
      <c r="AN31" s="34"/>
      <c r="AP31" s="34"/>
    </row>
    <row r="32" spans="1:42" s="32" customFormat="1" ht="15.75">
      <c r="A32" s="34"/>
      <c r="B32" s="34"/>
      <c r="C32" s="39" t="str">
        <f t="shared" si="0"/>
        <v/>
      </c>
      <c r="D32" s="39" t="str">
        <f t="shared" si="1"/>
        <v/>
      </c>
      <c r="E32" s="39" t="str">
        <f t="shared" si="2"/>
        <v/>
      </c>
      <c r="F32" s="39" t="str">
        <f t="shared" si="3"/>
        <v/>
      </c>
      <c r="G32" s="39" t="str">
        <f t="shared" si="4"/>
        <v/>
      </c>
      <c r="H32" s="39" t="str">
        <f t="shared" si="5"/>
        <v/>
      </c>
      <c r="I32" s="39" t="str">
        <f t="shared" si="6"/>
        <v/>
      </c>
      <c r="J32" s="39" t="str">
        <f t="shared" si="7"/>
        <v/>
      </c>
      <c r="K32" s="39" t="str">
        <f t="shared" si="8"/>
        <v/>
      </c>
      <c r="L32" s="39" t="str">
        <f t="shared" si="9"/>
        <v/>
      </c>
      <c r="M32" s="39" t="str">
        <f t="shared" si="10"/>
        <v/>
      </c>
      <c r="N32" s="39" t="str">
        <f t="shared" si="11"/>
        <v/>
      </c>
      <c r="O32" s="43" t="str">
        <f t="shared" si="12"/>
        <v/>
      </c>
      <c r="P32" s="98"/>
      <c r="R32" s="34"/>
      <c r="T32" s="34"/>
      <c r="V32" s="34"/>
      <c r="X32" s="34"/>
      <c r="Z32" s="34"/>
      <c r="AB32" s="34"/>
      <c r="AD32" s="34"/>
      <c r="AF32" s="34"/>
      <c r="AH32" s="34"/>
      <c r="AJ32" s="34"/>
      <c r="AL32" s="34"/>
      <c r="AN32" s="34"/>
      <c r="AP32" s="34"/>
    </row>
    <row r="33" spans="1:42" s="32" customFormat="1" ht="15.75">
      <c r="A33" s="34"/>
      <c r="B33" s="34"/>
      <c r="C33" s="39" t="str">
        <f t="shared" si="0"/>
        <v/>
      </c>
      <c r="D33" s="39" t="str">
        <f t="shared" si="1"/>
        <v/>
      </c>
      <c r="E33" s="39" t="str">
        <f t="shared" si="2"/>
        <v/>
      </c>
      <c r="F33" s="39" t="str">
        <f t="shared" si="3"/>
        <v/>
      </c>
      <c r="G33" s="39" t="str">
        <f t="shared" si="4"/>
        <v/>
      </c>
      <c r="H33" s="39" t="str">
        <f t="shared" si="5"/>
        <v/>
      </c>
      <c r="I33" s="39" t="str">
        <f t="shared" si="6"/>
        <v/>
      </c>
      <c r="J33" s="39" t="str">
        <f t="shared" si="7"/>
        <v/>
      </c>
      <c r="K33" s="39" t="str">
        <f t="shared" si="8"/>
        <v/>
      </c>
      <c r="L33" s="39" t="str">
        <f t="shared" si="9"/>
        <v/>
      </c>
      <c r="M33" s="39" t="str">
        <f t="shared" si="10"/>
        <v/>
      </c>
      <c r="N33" s="39" t="str">
        <f t="shared" si="11"/>
        <v/>
      </c>
      <c r="O33" s="43" t="str">
        <f t="shared" si="12"/>
        <v/>
      </c>
      <c r="P33" s="98"/>
      <c r="R33" s="34"/>
      <c r="T33" s="34"/>
      <c r="V33" s="34"/>
      <c r="X33" s="34"/>
      <c r="Z33" s="34"/>
      <c r="AB33" s="34"/>
      <c r="AD33" s="34"/>
      <c r="AF33" s="34"/>
      <c r="AH33" s="34"/>
      <c r="AJ33" s="34"/>
      <c r="AL33" s="34"/>
      <c r="AN33" s="34"/>
      <c r="AP33" s="34"/>
    </row>
    <row r="34" spans="1:42" s="32" customFormat="1" ht="15.75">
      <c r="A34" s="34"/>
      <c r="B34" s="34"/>
      <c r="C34" s="39" t="str">
        <f t="shared" si="0"/>
        <v/>
      </c>
      <c r="D34" s="39" t="str">
        <f t="shared" si="1"/>
        <v/>
      </c>
      <c r="E34" s="39" t="str">
        <f t="shared" si="2"/>
        <v/>
      </c>
      <c r="F34" s="39" t="str">
        <f t="shared" si="3"/>
        <v/>
      </c>
      <c r="G34" s="39" t="str">
        <f t="shared" si="4"/>
        <v/>
      </c>
      <c r="H34" s="39" t="str">
        <f t="shared" si="5"/>
        <v/>
      </c>
      <c r="I34" s="39" t="str">
        <f t="shared" si="6"/>
        <v/>
      </c>
      <c r="J34" s="39" t="str">
        <f t="shared" si="7"/>
        <v/>
      </c>
      <c r="K34" s="39" t="str">
        <f t="shared" si="8"/>
        <v/>
      </c>
      <c r="L34" s="39" t="str">
        <f t="shared" si="9"/>
        <v/>
      </c>
      <c r="M34" s="39" t="str">
        <f t="shared" si="10"/>
        <v/>
      </c>
      <c r="N34" s="39" t="str">
        <f t="shared" si="11"/>
        <v/>
      </c>
      <c r="O34" s="43" t="str">
        <f t="shared" si="12"/>
        <v/>
      </c>
      <c r="P34" s="98"/>
      <c r="R34" s="34"/>
      <c r="T34" s="34"/>
      <c r="V34" s="34"/>
      <c r="X34" s="34"/>
      <c r="Z34" s="34"/>
      <c r="AB34" s="34"/>
      <c r="AD34" s="34"/>
      <c r="AF34" s="34"/>
      <c r="AH34" s="34"/>
      <c r="AJ34" s="34"/>
      <c r="AL34" s="34"/>
      <c r="AN34" s="34"/>
      <c r="AP34" s="34"/>
    </row>
    <row r="35" spans="1:42" s="32" customFormat="1" ht="15.75">
      <c r="A35" s="34"/>
      <c r="B35" s="34"/>
      <c r="C35" s="39" t="str">
        <f t="shared" si="0"/>
        <v/>
      </c>
      <c r="D35" s="39" t="str">
        <f t="shared" si="1"/>
        <v/>
      </c>
      <c r="E35" s="39" t="str">
        <f t="shared" si="2"/>
        <v/>
      </c>
      <c r="F35" s="39" t="str">
        <f t="shared" si="3"/>
        <v/>
      </c>
      <c r="G35" s="39" t="str">
        <f t="shared" si="4"/>
        <v/>
      </c>
      <c r="H35" s="39" t="str">
        <f t="shared" si="5"/>
        <v/>
      </c>
      <c r="I35" s="39" t="str">
        <f t="shared" si="6"/>
        <v/>
      </c>
      <c r="J35" s="39" t="str">
        <f t="shared" si="7"/>
        <v/>
      </c>
      <c r="K35" s="39" t="str">
        <f t="shared" si="8"/>
        <v/>
      </c>
      <c r="L35" s="39" t="str">
        <f t="shared" si="9"/>
        <v/>
      </c>
      <c r="M35" s="39" t="str">
        <f t="shared" si="10"/>
        <v/>
      </c>
      <c r="N35" s="39" t="str">
        <f t="shared" si="11"/>
        <v/>
      </c>
      <c r="O35" s="43" t="str">
        <f t="shared" si="12"/>
        <v/>
      </c>
      <c r="P35" s="98"/>
      <c r="R35" s="34"/>
      <c r="T35" s="34"/>
      <c r="V35" s="34"/>
      <c r="X35" s="34"/>
      <c r="Z35" s="34"/>
      <c r="AB35" s="34"/>
      <c r="AD35" s="34"/>
      <c r="AF35" s="34"/>
      <c r="AH35" s="34"/>
      <c r="AJ35" s="34"/>
      <c r="AL35" s="34"/>
      <c r="AN35" s="34"/>
      <c r="AP35" s="34"/>
    </row>
    <row r="36" spans="1:42" s="32" customFormat="1" ht="15.75">
      <c r="A36" s="34"/>
      <c r="B36" s="34"/>
      <c r="C36" s="39" t="str">
        <f t="shared" si="0"/>
        <v/>
      </c>
      <c r="D36" s="39" t="str">
        <f t="shared" si="1"/>
        <v/>
      </c>
      <c r="E36" s="39" t="str">
        <f t="shared" si="2"/>
        <v/>
      </c>
      <c r="F36" s="39" t="str">
        <f t="shared" si="3"/>
        <v/>
      </c>
      <c r="G36" s="39" t="str">
        <f t="shared" si="4"/>
        <v/>
      </c>
      <c r="H36" s="39" t="str">
        <f t="shared" si="5"/>
        <v/>
      </c>
      <c r="I36" s="39" t="str">
        <f t="shared" si="6"/>
        <v/>
      </c>
      <c r="J36" s="39" t="str">
        <f t="shared" si="7"/>
        <v/>
      </c>
      <c r="K36" s="39" t="str">
        <f t="shared" si="8"/>
        <v/>
      </c>
      <c r="L36" s="39" t="str">
        <f t="shared" si="9"/>
        <v/>
      </c>
      <c r="M36" s="39" t="str">
        <f t="shared" si="10"/>
        <v/>
      </c>
      <c r="N36" s="39" t="str">
        <f t="shared" si="11"/>
        <v/>
      </c>
      <c r="O36" s="43" t="str">
        <f t="shared" si="12"/>
        <v/>
      </c>
      <c r="P36" s="98"/>
      <c r="R36" s="34"/>
      <c r="T36" s="34"/>
      <c r="V36" s="34"/>
      <c r="X36" s="34"/>
      <c r="Z36" s="34"/>
      <c r="AB36" s="34"/>
      <c r="AD36" s="34"/>
      <c r="AF36" s="34"/>
      <c r="AH36" s="34"/>
      <c r="AJ36" s="34"/>
      <c r="AL36" s="34"/>
      <c r="AN36" s="34"/>
      <c r="AP36" s="34"/>
    </row>
    <row r="37" spans="1:42" s="32" customFormat="1" ht="15.75">
      <c r="A37" s="34"/>
      <c r="B37" s="34"/>
      <c r="C37" s="39" t="str">
        <f t="shared" si="0"/>
        <v/>
      </c>
      <c r="D37" s="39" t="str">
        <f t="shared" si="1"/>
        <v/>
      </c>
      <c r="E37" s="39" t="str">
        <f t="shared" si="2"/>
        <v/>
      </c>
      <c r="F37" s="39" t="str">
        <f t="shared" si="3"/>
        <v/>
      </c>
      <c r="G37" s="39" t="str">
        <f t="shared" si="4"/>
        <v/>
      </c>
      <c r="H37" s="39" t="str">
        <f t="shared" si="5"/>
        <v/>
      </c>
      <c r="I37" s="39" t="str">
        <f t="shared" si="6"/>
        <v/>
      </c>
      <c r="J37" s="39" t="str">
        <f t="shared" si="7"/>
        <v/>
      </c>
      <c r="K37" s="39" t="str">
        <f t="shared" si="8"/>
        <v/>
      </c>
      <c r="L37" s="39" t="str">
        <f t="shared" si="9"/>
        <v/>
      </c>
      <c r="M37" s="39" t="str">
        <f t="shared" si="10"/>
        <v/>
      </c>
      <c r="N37" s="39" t="str">
        <f t="shared" si="11"/>
        <v/>
      </c>
      <c r="O37" s="43" t="str">
        <f t="shared" si="12"/>
        <v/>
      </c>
      <c r="P37" s="98"/>
      <c r="R37" s="34"/>
      <c r="T37" s="34"/>
      <c r="V37" s="34"/>
      <c r="X37" s="34"/>
      <c r="Z37" s="34"/>
      <c r="AB37" s="34"/>
      <c r="AD37" s="34"/>
      <c r="AF37" s="34"/>
      <c r="AH37" s="34"/>
      <c r="AJ37" s="34"/>
      <c r="AL37" s="34"/>
      <c r="AN37" s="34"/>
      <c r="AP37" s="34"/>
    </row>
    <row r="38" spans="1:42" s="32" customFormat="1" ht="15.75">
      <c r="A38" s="34"/>
      <c r="B38" s="34"/>
      <c r="C38" s="39" t="str">
        <f t="shared" si="0"/>
        <v/>
      </c>
      <c r="D38" s="39" t="str">
        <f t="shared" si="1"/>
        <v/>
      </c>
      <c r="E38" s="39" t="str">
        <f t="shared" si="2"/>
        <v/>
      </c>
      <c r="F38" s="39" t="str">
        <f t="shared" si="3"/>
        <v/>
      </c>
      <c r="G38" s="39" t="str">
        <f t="shared" si="4"/>
        <v/>
      </c>
      <c r="H38" s="39" t="str">
        <f t="shared" si="5"/>
        <v/>
      </c>
      <c r="I38" s="39" t="str">
        <f t="shared" si="6"/>
        <v/>
      </c>
      <c r="J38" s="39" t="str">
        <f t="shared" si="7"/>
        <v/>
      </c>
      <c r="K38" s="39" t="str">
        <f t="shared" si="8"/>
        <v/>
      </c>
      <c r="L38" s="39" t="str">
        <f t="shared" si="9"/>
        <v/>
      </c>
      <c r="M38" s="39" t="str">
        <f t="shared" si="10"/>
        <v/>
      </c>
      <c r="N38" s="39" t="str">
        <f t="shared" si="11"/>
        <v/>
      </c>
      <c r="O38" s="43" t="str">
        <f t="shared" si="12"/>
        <v/>
      </c>
      <c r="P38" s="98"/>
      <c r="R38" s="34"/>
      <c r="T38" s="34"/>
      <c r="V38" s="34"/>
      <c r="X38" s="34"/>
      <c r="Z38" s="34"/>
      <c r="AB38" s="34"/>
      <c r="AD38" s="34"/>
      <c r="AF38" s="34"/>
      <c r="AH38" s="34"/>
      <c r="AJ38" s="34"/>
      <c r="AL38" s="34"/>
      <c r="AN38" s="34"/>
      <c r="AP38" s="34"/>
    </row>
    <row r="39" spans="1:42" s="32" customFormat="1" ht="15.75">
      <c r="A39" s="34"/>
      <c r="B39" s="34"/>
      <c r="C39" s="39" t="str">
        <f t="shared" si="0"/>
        <v/>
      </c>
      <c r="D39" s="39" t="str">
        <f t="shared" si="1"/>
        <v/>
      </c>
      <c r="E39" s="39" t="str">
        <f t="shared" si="2"/>
        <v/>
      </c>
      <c r="F39" s="39" t="str">
        <f t="shared" si="3"/>
        <v/>
      </c>
      <c r="G39" s="39" t="str">
        <f t="shared" si="4"/>
        <v/>
      </c>
      <c r="H39" s="39" t="str">
        <f t="shared" si="5"/>
        <v/>
      </c>
      <c r="I39" s="39" t="str">
        <f t="shared" si="6"/>
        <v/>
      </c>
      <c r="J39" s="39" t="str">
        <f t="shared" si="7"/>
        <v/>
      </c>
      <c r="K39" s="39" t="str">
        <f t="shared" si="8"/>
        <v/>
      </c>
      <c r="L39" s="39" t="str">
        <f t="shared" si="9"/>
        <v/>
      </c>
      <c r="M39" s="39" t="str">
        <f t="shared" si="10"/>
        <v/>
      </c>
      <c r="N39" s="39" t="str">
        <f t="shared" si="11"/>
        <v/>
      </c>
      <c r="O39" s="43" t="str">
        <f t="shared" si="12"/>
        <v/>
      </c>
      <c r="P39" s="98"/>
      <c r="R39" s="34"/>
      <c r="T39" s="34"/>
      <c r="V39" s="34"/>
      <c r="X39" s="34"/>
      <c r="Z39" s="34"/>
      <c r="AB39" s="34"/>
      <c r="AD39" s="34"/>
      <c r="AF39" s="34"/>
      <c r="AH39" s="34"/>
      <c r="AJ39" s="34"/>
      <c r="AL39" s="34"/>
      <c r="AN39" s="34"/>
      <c r="AP39" s="34"/>
    </row>
    <row r="40" spans="1:42" s="32" customFormat="1" ht="15.75">
      <c r="A40" s="34"/>
      <c r="B40" s="34"/>
      <c r="C40" s="39" t="str">
        <f t="shared" si="0"/>
        <v/>
      </c>
      <c r="D40" s="39" t="str">
        <f t="shared" si="1"/>
        <v/>
      </c>
      <c r="E40" s="39" t="str">
        <f t="shared" si="2"/>
        <v/>
      </c>
      <c r="F40" s="39" t="str">
        <f t="shared" si="3"/>
        <v/>
      </c>
      <c r="G40" s="39" t="str">
        <f t="shared" si="4"/>
        <v/>
      </c>
      <c r="H40" s="39" t="str">
        <f t="shared" si="5"/>
        <v/>
      </c>
      <c r="I40" s="39" t="str">
        <f t="shared" si="6"/>
        <v/>
      </c>
      <c r="J40" s="39" t="str">
        <f t="shared" si="7"/>
        <v/>
      </c>
      <c r="K40" s="39" t="str">
        <f t="shared" si="8"/>
        <v/>
      </c>
      <c r="L40" s="39" t="str">
        <f t="shared" si="9"/>
        <v/>
      </c>
      <c r="M40" s="39" t="str">
        <f t="shared" si="10"/>
        <v/>
      </c>
      <c r="N40" s="39" t="str">
        <f t="shared" si="11"/>
        <v/>
      </c>
      <c r="O40" s="43" t="str">
        <f t="shared" si="12"/>
        <v/>
      </c>
      <c r="P40" s="98"/>
      <c r="R40" s="34"/>
      <c r="T40" s="34"/>
      <c r="V40" s="34"/>
      <c r="X40" s="34"/>
      <c r="Z40" s="34"/>
      <c r="AB40" s="34"/>
      <c r="AD40" s="34"/>
      <c r="AF40" s="34"/>
      <c r="AH40" s="34"/>
      <c r="AJ40" s="34"/>
      <c r="AL40" s="34"/>
      <c r="AN40" s="34"/>
      <c r="AP40" s="34"/>
    </row>
    <row r="41" spans="1:42" s="32" customFormat="1" ht="15.75">
      <c r="A41" s="34"/>
      <c r="B41" s="34"/>
      <c r="C41" s="39" t="str">
        <f t="shared" si="0"/>
        <v/>
      </c>
      <c r="D41" s="39" t="str">
        <f t="shared" si="1"/>
        <v/>
      </c>
      <c r="E41" s="39" t="str">
        <f t="shared" si="2"/>
        <v/>
      </c>
      <c r="F41" s="39" t="str">
        <f t="shared" si="3"/>
        <v/>
      </c>
      <c r="G41" s="39" t="str">
        <f t="shared" si="4"/>
        <v/>
      </c>
      <c r="H41" s="39" t="str">
        <f t="shared" si="5"/>
        <v/>
      </c>
      <c r="I41" s="39" t="str">
        <f t="shared" si="6"/>
        <v/>
      </c>
      <c r="J41" s="39" t="str">
        <f t="shared" si="7"/>
        <v/>
      </c>
      <c r="K41" s="39" t="str">
        <f t="shared" si="8"/>
        <v/>
      </c>
      <c r="L41" s="39" t="str">
        <f t="shared" si="9"/>
        <v/>
      </c>
      <c r="M41" s="39" t="str">
        <f t="shared" si="10"/>
        <v/>
      </c>
      <c r="N41" s="39" t="str">
        <f t="shared" si="11"/>
        <v/>
      </c>
      <c r="O41" s="43" t="str">
        <f t="shared" si="12"/>
        <v/>
      </c>
      <c r="P41" s="98"/>
      <c r="R41" s="34"/>
      <c r="T41" s="34"/>
      <c r="V41" s="34"/>
      <c r="X41" s="34"/>
      <c r="Z41" s="34"/>
      <c r="AB41" s="34"/>
      <c r="AD41" s="34"/>
      <c r="AF41" s="34"/>
      <c r="AH41" s="34"/>
      <c r="AJ41" s="34"/>
      <c r="AL41" s="34"/>
      <c r="AN41" s="34"/>
      <c r="AP41" s="34"/>
    </row>
    <row r="42" spans="1:42" s="32" customFormat="1" ht="15.75">
      <c r="A42" s="34"/>
      <c r="B42" s="34"/>
      <c r="C42" s="39" t="str">
        <f t="shared" si="0"/>
        <v/>
      </c>
      <c r="D42" s="39" t="str">
        <f t="shared" si="1"/>
        <v/>
      </c>
      <c r="E42" s="39" t="str">
        <f t="shared" si="2"/>
        <v/>
      </c>
      <c r="F42" s="39" t="str">
        <f t="shared" si="3"/>
        <v/>
      </c>
      <c r="G42" s="39" t="str">
        <f t="shared" si="4"/>
        <v/>
      </c>
      <c r="H42" s="39" t="str">
        <f t="shared" si="5"/>
        <v/>
      </c>
      <c r="I42" s="39" t="str">
        <f t="shared" si="6"/>
        <v/>
      </c>
      <c r="J42" s="39" t="str">
        <f t="shared" si="7"/>
        <v/>
      </c>
      <c r="K42" s="39" t="str">
        <f t="shared" si="8"/>
        <v/>
      </c>
      <c r="L42" s="39" t="str">
        <f t="shared" si="9"/>
        <v/>
      </c>
      <c r="M42" s="39" t="str">
        <f t="shared" si="10"/>
        <v/>
      </c>
      <c r="N42" s="39" t="str">
        <f t="shared" si="11"/>
        <v/>
      </c>
      <c r="O42" s="43" t="str">
        <f t="shared" si="12"/>
        <v/>
      </c>
      <c r="P42" s="98"/>
      <c r="R42" s="34"/>
      <c r="T42" s="34"/>
      <c r="V42" s="34"/>
      <c r="X42" s="34"/>
      <c r="Z42" s="34"/>
      <c r="AB42" s="34"/>
      <c r="AD42" s="34"/>
      <c r="AF42" s="34"/>
      <c r="AH42" s="34"/>
      <c r="AJ42" s="34"/>
      <c r="AL42" s="34"/>
      <c r="AN42" s="34"/>
      <c r="AP42" s="34"/>
    </row>
    <row r="43" spans="1:42" s="32" customFormat="1" ht="15.75">
      <c r="A43" s="34"/>
      <c r="B43" s="34"/>
      <c r="C43" s="39" t="str">
        <f t="shared" si="0"/>
        <v/>
      </c>
      <c r="D43" s="39" t="str">
        <f t="shared" si="1"/>
        <v/>
      </c>
      <c r="E43" s="39" t="str">
        <f t="shared" si="2"/>
        <v/>
      </c>
      <c r="F43" s="39" t="str">
        <f t="shared" si="3"/>
        <v/>
      </c>
      <c r="G43" s="39" t="str">
        <f t="shared" si="4"/>
        <v/>
      </c>
      <c r="H43" s="39" t="str">
        <f t="shared" si="5"/>
        <v/>
      </c>
      <c r="I43" s="39" t="str">
        <f t="shared" si="6"/>
        <v/>
      </c>
      <c r="J43" s="39" t="str">
        <f t="shared" si="7"/>
        <v/>
      </c>
      <c r="K43" s="39" t="str">
        <f t="shared" si="8"/>
        <v/>
      </c>
      <c r="L43" s="39" t="str">
        <f t="shared" si="9"/>
        <v/>
      </c>
      <c r="M43" s="39" t="str">
        <f t="shared" si="10"/>
        <v/>
      </c>
      <c r="N43" s="39" t="str">
        <f t="shared" si="11"/>
        <v/>
      </c>
      <c r="O43" s="43" t="str">
        <f t="shared" si="12"/>
        <v/>
      </c>
      <c r="P43" s="98"/>
      <c r="R43" s="34"/>
      <c r="T43" s="34"/>
      <c r="V43" s="34"/>
      <c r="X43" s="34"/>
      <c r="Z43" s="34"/>
      <c r="AB43" s="34"/>
      <c r="AD43" s="34"/>
      <c r="AF43" s="34"/>
      <c r="AH43" s="34"/>
      <c r="AJ43" s="34"/>
      <c r="AL43" s="34"/>
      <c r="AN43" s="34"/>
      <c r="AP43" s="34"/>
    </row>
    <row r="44" spans="1:42" s="32" customFormat="1" ht="15.75">
      <c r="A44" s="34"/>
      <c r="B44" s="34"/>
      <c r="C44" s="39" t="str">
        <f t="shared" si="0"/>
        <v/>
      </c>
      <c r="D44" s="39" t="str">
        <f t="shared" si="1"/>
        <v/>
      </c>
      <c r="E44" s="39" t="str">
        <f t="shared" si="2"/>
        <v/>
      </c>
      <c r="F44" s="39" t="str">
        <f t="shared" si="3"/>
        <v/>
      </c>
      <c r="G44" s="39" t="str">
        <f t="shared" si="4"/>
        <v/>
      </c>
      <c r="H44" s="39" t="str">
        <f t="shared" si="5"/>
        <v/>
      </c>
      <c r="I44" s="39" t="str">
        <f t="shared" si="6"/>
        <v/>
      </c>
      <c r="J44" s="39" t="str">
        <f t="shared" si="7"/>
        <v/>
      </c>
      <c r="K44" s="39" t="str">
        <f t="shared" si="8"/>
        <v/>
      </c>
      <c r="L44" s="39" t="str">
        <f t="shared" si="9"/>
        <v/>
      </c>
      <c r="M44" s="39" t="str">
        <f t="shared" si="10"/>
        <v/>
      </c>
      <c r="N44" s="39" t="str">
        <f t="shared" si="11"/>
        <v/>
      </c>
      <c r="O44" s="43" t="str">
        <f t="shared" si="12"/>
        <v/>
      </c>
      <c r="P44" s="98"/>
      <c r="R44" s="34"/>
      <c r="T44" s="34"/>
      <c r="V44" s="34"/>
      <c r="X44" s="34"/>
      <c r="Z44" s="34"/>
      <c r="AB44" s="34"/>
      <c r="AD44" s="34"/>
      <c r="AF44" s="34"/>
      <c r="AH44" s="34"/>
      <c r="AJ44" s="34"/>
      <c r="AL44" s="34"/>
      <c r="AN44" s="34"/>
      <c r="AP44" s="34"/>
    </row>
    <row r="45" spans="1:42" s="32" customFormat="1" ht="15.75">
      <c r="A45" s="34"/>
      <c r="B45" s="34"/>
      <c r="C45" s="39" t="str">
        <f t="shared" si="0"/>
        <v/>
      </c>
      <c r="D45" s="39" t="str">
        <f t="shared" si="1"/>
        <v/>
      </c>
      <c r="E45" s="39" t="str">
        <f t="shared" si="2"/>
        <v/>
      </c>
      <c r="F45" s="39" t="str">
        <f t="shared" si="3"/>
        <v/>
      </c>
      <c r="G45" s="39" t="str">
        <f t="shared" si="4"/>
        <v/>
      </c>
      <c r="H45" s="39" t="str">
        <f t="shared" si="5"/>
        <v/>
      </c>
      <c r="I45" s="39" t="str">
        <f t="shared" si="6"/>
        <v/>
      </c>
      <c r="J45" s="39" t="str">
        <f t="shared" si="7"/>
        <v/>
      </c>
      <c r="K45" s="39" t="str">
        <f t="shared" si="8"/>
        <v/>
      </c>
      <c r="L45" s="39" t="str">
        <f t="shared" si="9"/>
        <v/>
      </c>
      <c r="M45" s="39" t="str">
        <f t="shared" si="10"/>
        <v/>
      </c>
      <c r="N45" s="39" t="str">
        <f t="shared" si="11"/>
        <v/>
      </c>
      <c r="O45" s="43" t="str">
        <f t="shared" si="12"/>
        <v/>
      </c>
      <c r="P45" s="98"/>
      <c r="R45" s="34"/>
      <c r="T45" s="34"/>
      <c r="V45" s="34"/>
      <c r="X45" s="34"/>
      <c r="Z45" s="34"/>
      <c r="AB45" s="34"/>
      <c r="AD45" s="34"/>
      <c r="AF45" s="34"/>
      <c r="AH45" s="34"/>
      <c r="AJ45" s="34"/>
      <c r="AL45" s="34"/>
      <c r="AN45" s="34"/>
      <c r="AP45" s="34"/>
    </row>
    <row r="46" spans="1:42" s="32" customFormat="1" ht="15.75" hidden="1">
      <c r="A46" s="34"/>
      <c r="B46" s="34"/>
      <c r="C46" s="39" t="str">
        <f t="shared" si="0"/>
        <v/>
      </c>
      <c r="D46" s="39" t="str">
        <f t="shared" si="1"/>
        <v/>
      </c>
      <c r="E46" s="39" t="str">
        <f t="shared" si="2"/>
        <v/>
      </c>
      <c r="F46" s="39" t="str">
        <f t="shared" si="3"/>
        <v/>
      </c>
      <c r="G46" s="39" t="str">
        <f t="shared" si="4"/>
        <v/>
      </c>
      <c r="H46" s="39" t="str">
        <f t="shared" si="5"/>
        <v/>
      </c>
      <c r="I46" s="39" t="str">
        <f t="shared" si="6"/>
        <v/>
      </c>
      <c r="J46" s="39" t="str">
        <f t="shared" si="7"/>
        <v/>
      </c>
      <c r="K46" s="39" t="str">
        <f t="shared" si="8"/>
        <v/>
      </c>
      <c r="L46" s="39" t="str">
        <f t="shared" si="9"/>
        <v/>
      </c>
      <c r="M46" s="39" t="str">
        <f t="shared" si="10"/>
        <v/>
      </c>
      <c r="N46" s="39" t="str">
        <f t="shared" si="11"/>
        <v/>
      </c>
      <c r="O46" s="43" t="str">
        <f t="shared" si="12"/>
        <v/>
      </c>
      <c r="P46" s="98"/>
      <c r="R46" s="34"/>
      <c r="T46" s="34"/>
      <c r="V46" s="34"/>
      <c r="X46" s="34"/>
      <c r="Z46" s="34"/>
      <c r="AB46" s="34"/>
      <c r="AD46" s="34"/>
      <c r="AF46" s="34"/>
      <c r="AH46" s="34"/>
      <c r="AJ46" s="34"/>
      <c r="AL46" s="34"/>
      <c r="AN46" s="34"/>
      <c r="AP46" s="34"/>
    </row>
    <row r="47" spans="1:42" s="32" customFormat="1" ht="15.75" hidden="1">
      <c r="A47" s="34"/>
      <c r="B47" s="34"/>
      <c r="C47" s="39" t="str">
        <f t="shared" si="0"/>
        <v/>
      </c>
      <c r="D47" s="39" t="str">
        <f t="shared" si="1"/>
        <v/>
      </c>
      <c r="E47" s="39" t="str">
        <f t="shared" si="2"/>
        <v/>
      </c>
      <c r="F47" s="39" t="str">
        <f t="shared" si="3"/>
        <v/>
      </c>
      <c r="G47" s="39" t="str">
        <f t="shared" si="4"/>
        <v/>
      </c>
      <c r="H47" s="39" t="str">
        <f t="shared" si="5"/>
        <v/>
      </c>
      <c r="I47" s="39" t="str">
        <f t="shared" si="6"/>
        <v/>
      </c>
      <c r="J47" s="39" t="str">
        <f t="shared" si="7"/>
        <v/>
      </c>
      <c r="K47" s="39" t="str">
        <f t="shared" si="8"/>
        <v/>
      </c>
      <c r="L47" s="39" t="str">
        <f t="shared" si="9"/>
        <v/>
      </c>
      <c r="M47" s="39" t="str">
        <f t="shared" si="10"/>
        <v/>
      </c>
      <c r="N47" s="39" t="str">
        <f t="shared" si="11"/>
        <v/>
      </c>
      <c r="O47" s="43" t="str">
        <f t="shared" si="12"/>
        <v/>
      </c>
      <c r="P47" s="98"/>
      <c r="R47" s="34"/>
      <c r="T47" s="34"/>
      <c r="V47" s="34"/>
      <c r="X47" s="34"/>
      <c r="Z47" s="34"/>
      <c r="AB47" s="34"/>
      <c r="AD47" s="34"/>
      <c r="AF47" s="34"/>
      <c r="AH47" s="34"/>
      <c r="AJ47" s="34"/>
      <c r="AL47" s="34"/>
      <c r="AN47" s="34"/>
      <c r="AP47" s="34"/>
    </row>
    <row r="48" spans="1:42" s="32" customFormat="1" ht="15.75" hidden="1">
      <c r="A48" s="34"/>
      <c r="B48" s="34"/>
      <c r="C48" s="39" t="str">
        <f t="shared" si="0"/>
        <v/>
      </c>
      <c r="D48" s="39" t="str">
        <f t="shared" si="1"/>
        <v/>
      </c>
      <c r="E48" s="39" t="str">
        <f t="shared" si="2"/>
        <v/>
      </c>
      <c r="F48" s="39" t="str">
        <f t="shared" si="3"/>
        <v/>
      </c>
      <c r="G48" s="39" t="str">
        <f t="shared" si="4"/>
        <v/>
      </c>
      <c r="H48" s="39" t="str">
        <f t="shared" si="5"/>
        <v/>
      </c>
      <c r="I48" s="39" t="str">
        <f t="shared" si="6"/>
        <v/>
      </c>
      <c r="J48" s="39" t="str">
        <f t="shared" si="7"/>
        <v/>
      </c>
      <c r="K48" s="39" t="str">
        <f t="shared" si="8"/>
        <v/>
      </c>
      <c r="L48" s="39" t="str">
        <f t="shared" si="9"/>
        <v/>
      </c>
      <c r="M48" s="39" t="str">
        <f t="shared" si="10"/>
        <v/>
      </c>
      <c r="N48" s="39" t="str">
        <f t="shared" si="11"/>
        <v/>
      </c>
      <c r="O48" s="43" t="str">
        <f t="shared" si="12"/>
        <v/>
      </c>
      <c r="P48" s="98"/>
      <c r="R48" s="34"/>
      <c r="T48" s="34"/>
      <c r="V48" s="34"/>
      <c r="X48" s="34"/>
      <c r="Z48" s="34"/>
      <c r="AB48" s="34"/>
      <c r="AD48" s="34"/>
      <c r="AF48" s="34"/>
      <c r="AH48" s="34"/>
      <c r="AJ48" s="34"/>
      <c r="AL48" s="34"/>
      <c r="AN48" s="34"/>
      <c r="AP48" s="34"/>
    </row>
    <row r="49" spans="1:42" s="32" customFormat="1" ht="15.75" hidden="1">
      <c r="A49" s="34"/>
      <c r="B49" s="34"/>
      <c r="C49" s="39" t="str">
        <f t="shared" si="0"/>
        <v/>
      </c>
      <c r="D49" s="39" t="str">
        <f t="shared" si="1"/>
        <v/>
      </c>
      <c r="E49" s="39" t="str">
        <f t="shared" si="2"/>
        <v/>
      </c>
      <c r="F49" s="39" t="str">
        <f t="shared" si="3"/>
        <v/>
      </c>
      <c r="G49" s="39" t="str">
        <f t="shared" si="4"/>
        <v/>
      </c>
      <c r="H49" s="39" t="str">
        <f t="shared" si="5"/>
        <v/>
      </c>
      <c r="I49" s="39" t="str">
        <f t="shared" si="6"/>
        <v/>
      </c>
      <c r="J49" s="39" t="str">
        <f t="shared" si="7"/>
        <v/>
      </c>
      <c r="K49" s="39" t="str">
        <f t="shared" si="8"/>
        <v/>
      </c>
      <c r="L49" s="39" t="str">
        <f t="shared" si="9"/>
        <v/>
      </c>
      <c r="M49" s="39" t="str">
        <f t="shared" si="10"/>
        <v/>
      </c>
      <c r="N49" s="39" t="str">
        <f t="shared" si="11"/>
        <v/>
      </c>
      <c r="O49" s="43" t="str">
        <f t="shared" si="12"/>
        <v/>
      </c>
      <c r="P49" s="98"/>
      <c r="R49" s="34"/>
      <c r="T49" s="34"/>
      <c r="V49" s="34"/>
      <c r="X49" s="34"/>
      <c r="Z49" s="34"/>
      <c r="AB49" s="34"/>
      <c r="AD49" s="34"/>
      <c r="AF49" s="34"/>
      <c r="AH49" s="34"/>
      <c r="AJ49" s="34"/>
      <c r="AL49" s="34"/>
      <c r="AN49" s="34"/>
      <c r="AP49" s="34"/>
    </row>
    <row r="50" spans="1:42" s="32" customFormat="1" ht="15.75" hidden="1">
      <c r="A50" s="34"/>
      <c r="B50" s="34"/>
      <c r="C50" s="39" t="str">
        <f t="shared" si="0"/>
        <v/>
      </c>
      <c r="D50" s="39" t="str">
        <f t="shared" si="1"/>
        <v/>
      </c>
      <c r="E50" s="39" t="str">
        <f t="shared" si="2"/>
        <v/>
      </c>
      <c r="F50" s="39" t="str">
        <f t="shared" si="3"/>
        <v/>
      </c>
      <c r="G50" s="39" t="str">
        <f t="shared" si="4"/>
        <v/>
      </c>
      <c r="H50" s="39" t="str">
        <f t="shared" si="5"/>
        <v/>
      </c>
      <c r="I50" s="39" t="str">
        <f t="shared" si="6"/>
        <v/>
      </c>
      <c r="J50" s="39" t="str">
        <f t="shared" si="7"/>
        <v/>
      </c>
      <c r="K50" s="39" t="str">
        <f t="shared" si="8"/>
        <v/>
      </c>
      <c r="L50" s="39" t="str">
        <f t="shared" si="9"/>
        <v/>
      </c>
      <c r="M50" s="39" t="str">
        <f t="shared" si="10"/>
        <v/>
      </c>
      <c r="N50" s="39" t="str">
        <f t="shared" si="11"/>
        <v/>
      </c>
      <c r="O50" s="43" t="str">
        <f t="shared" si="12"/>
        <v/>
      </c>
      <c r="P50" s="98"/>
      <c r="R50" s="34"/>
      <c r="T50" s="34"/>
      <c r="V50" s="34"/>
      <c r="X50" s="34"/>
      <c r="Z50" s="34"/>
      <c r="AB50" s="34"/>
      <c r="AD50" s="34"/>
      <c r="AF50" s="34"/>
      <c r="AH50" s="34"/>
      <c r="AJ50" s="34"/>
      <c r="AL50" s="34"/>
      <c r="AN50" s="34"/>
      <c r="AP50" s="34"/>
    </row>
    <row r="51" spans="1:42" s="32" customFormat="1" ht="15.75" hidden="1">
      <c r="A51" s="34"/>
      <c r="B51" s="34"/>
      <c r="C51" s="39" t="str">
        <f t="shared" si="0"/>
        <v/>
      </c>
      <c r="D51" s="39" t="str">
        <f t="shared" si="1"/>
        <v/>
      </c>
      <c r="E51" s="39" t="str">
        <f t="shared" si="2"/>
        <v/>
      </c>
      <c r="F51" s="39" t="str">
        <f t="shared" si="3"/>
        <v/>
      </c>
      <c r="G51" s="39" t="str">
        <f t="shared" si="4"/>
        <v/>
      </c>
      <c r="H51" s="39" t="str">
        <f t="shared" si="5"/>
        <v/>
      </c>
      <c r="I51" s="39" t="str">
        <f t="shared" si="6"/>
        <v/>
      </c>
      <c r="J51" s="39" t="str">
        <f t="shared" si="7"/>
        <v/>
      </c>
      <c r="K51" s="39" t="str">
        <f t="shared" si="8"/>
        <v/>
      </c>
      <c r="L51" s="39" t="str">
        <f t="shared" si="9"/>
        <v/>
      </c>
      <c r="M51" s="39" t="str">
        <f t="shared" si="10"/>
        <v/>
      </c>
      <c r="N51" s="39" t="str">
        <f t="shared" si="11"/>
        <v/>
      </c>
      <c r="O51" s="43" t="str">
        <f t="shared" si="12"/>
        <v/>
      </c>
      <c r="P51" s="98"/>
      <c r="R51" s="34"/>
      <c r="T51" s="34"/>
      <c r="V51" s="34"/>
      <c r="X51" s="34"/>
      <c r="Z51" s="34"/>
      <c r="AB51" s="34"/>
      <c r="AD51" s="34"/>
      <c r="AF51" s="34"/>
      <c r="AH51" s="34"/>
      <c r="AJ51" s="34"/>
      <c r="AL51" s="34"/>
      <c r="AN51" s="34"/>
      <c r="AP51" s="34"/>
    </row>
    <row r="52" spans="1:42" s="32" customFormat="1" ht="15.75" hidden="1">
      <c r="A52" s="34"/>
      <c r="B52" s="34"/>
      <c r="C52" s="39" t="str">
        <f t="shared" si="0"/>
        <v/>
      </c>
      <c r="D52" s="39" t="str">
        <f t="shared" si="1"/>
        <v/>
      </c>
      <c r="E52" s="39" t="str">
        <f t="shared" si="2"/>
        <v/>
      </c>
      <c r="F52" s="39" t="str">
        <f t="shared" si="3"/>
        <v/>
      </c>
      <c r="G52" s="39" t="str">
        <f t="shared" si="4"/>
        <v/>
      </c>
      <c r="H52" s="39" t="str">
        <f t="shared" si="5"/>
        <v/>
      </c>
      <c r="I52" s="39" t="str">
        <f t="shared" si="6"/>
        <v/>
      </c>
      <c r="J52" s="39" t="str">
        <f t="shared" si="7"/>
        <v/>
      </c>
      <c r="K52" s="39" t="str">
        <f t="shared" si="8"/>
        <v/>
      </c>
      <c r="L52" s="39" t="str">
        <f t="shared" si="9"/>
        <v/>
      </c>
      <c r="M52" s="39" t="str">
        <f t="shared" si="10"/>
        <v/>
      </c>
      <c r="N52" s="39" t="str">
        <f t="shared" si="11"/>
        <v/>
      </c>
      <c r="O52" s="43" t="str">
        <f t="shared" si="12"/>
        <v/>
      </c>
      <c r="P52" s="98"/>
      <c r="R52" s="34"/>
      <c r="T52" s="34"/>
      <c r="V52" s="34"/>
      <c r="X52" s="34"/>
      <c r="Z52" s="34"/>
      <c r="AB52" s="34"/>
      <c r="AD52" s="34"/>
      <c r="AF52" s="34"/>
      <c r="AH52" s="34"/>
      <c r="AJ52" s="34"/>
      <c r="AL52" s="34"/>
      <c r="AN52" s="34"/>
      <c r="AP52" s="34"/>
    </row>
    <row r="53" spans="1:42" s="32" customFormat="1" ht="15.75" hidden="1">
      <c r="A53" s="34"/>
      <c r="B53" s="34"/>
      <c r="C53" s="39" t="str">
        <f t="shared" si="0"/>
        <v/>
      </c>
      <c r="D53" s="39" t="str">
        <f t="shared" si="1"/>
        <v/>
      </c>
      <c r="E53" s="39" t="str">
        <f t="shared" si="2"/>
        <v/>
      </c>
      <c r="F53" s="39" t="str">
        <f t="shared" si="3"/>
        <v/>
      </c>
      <c r="G53" s="39" t="str">
        <f t="shared" si="4"/>
        <v/>
      </c>
      <c r="H53" s="39" t="str">
        <f t="shared" si="5"/>
        <v/>
      </c>
      <c r="I53" s="39" t="str">
        <f t="shared" si="6"/>
        <v/>
      </c>
      <c r="J53" s="39" t="str">
        <f t="shared" si="7"/>
        <v/>
      </c>
      <c r="K53" s="39" t="str">
        <f t="shared" si="8"/>
        <v/>
      </c>
      <c r="L53" s="39" t="str">
        <f t="shared" si="9"/>
        <v/>
      </c>
      <c r="M53" s="39" t="str">
        <f t="shared" si="10"/>
        <v/>
      </c>
      <c r="N53" s="39" t="str">
        <f t="shared" si="11"/>
        <v/>
      </c>
      <c r="O53" s="43" t="str">
        <f t="shared" si="12"/>
        <v/>
      </c>
      <c r="P53" s="98"/>
      <c r="R53" s="34"/>
      <c r="T53" s="34"/>
      <c r="V53" s="34"/>
      <c r="X53" s="34"/>
      <c r="Z53" s="34"/>
      <c r="AB53" s="34"/>
      <c r="AD53" s="34"/>
      <c r="AF53" s="34"/>
      <c r="AH53" s="34"/>
      <c r="AJ53" s="34"/>
      <c r="AL53" s="34"/>
      <c r="AN53" s="34"/>
      <c r="AP53" s="34"/>
    </row>
    <row r="54" spans="1:42" s="32" customFormat="1" ht="15.75" hidden="1">
      <c r="A54" s="34"/>
      <c r="B54" s="34"/>
      <c r="C54" s="39" t="str">
        <f t="shared" si="0"/>
        <v/>
      </c>
      <c r="D54" s="39" t="str">
        <f t="shared" si="1"/>
        <v/>
      </c>
      <c r="E54" s="39" t="str">
        <f t="shared" si="2"/>
        <v/>
      </c>
      <c r="F54" s="39" t="str">
        <f t="shared" si="3"/>
        <v/>
      </c>
      <c r="G54" s="39" t="str">
        <f t="shared" si="4"/>
        <v/>
      </c>
      <c r="H54" s="39" t="str">
        <f t="shared" si="5"/>
        <v/>
      </c>
      <c r="I54" s="39" t="str">
        <f t="shared" si="6"/>
        <v/>
      </c>
      <c r="J54" s="39" t="str">
        <f t="shared" si="7"/>
        <v/>
      </c>
      <c r="K54" s="39" t="str">
        <f t="shared" si="8"/>
        <v/>
      </c>
      <c r="L54" s="39" t="str">
        <f t="shared" si="9"/>
        <v/>
      </c>
      <c r="M54" s="39" t="str">
        <f t="shared" si="10"/>
        <v/>
      </c>
      <c r="N54" s="39" t="str">
        <f t="shared" si="11"/>
        <v/>
      </c>
      <c r="O54" s="43" t="str">
        <f t="shared" si="12"/>
        <v/>
      </c>
      <c r="P54" s="98"/>
      <c r="R54" s="34"/>
      <c r="T54" s="34"/>
      <c r="V54" s="34"/>
      <c r="X54" s="34"/>
      <c r="Z54" s="34"/>
      <c r="AB54" s="34"/>
      <c r="AD54" s="34"/>
      <c r="AF54" s="34"/>
      <c r="AH54" s="34"/>
      <c r="AJ54" s="34"/>
      <c r="AL54" s="34"/>
      <c r="AN54" s="34"/>
      <c r="AP54" s="34"/>
    </row>
    <row r="55" spans="1:42" s="32" customFormat="1" ht="15.75" hidden="1">
      <c r="A55" s="34"/>
      <c r="B55" s="34"/>
      <c r="C55" s="39" t="str">
        <f t="shared" si="0"/>
        <v/>
      </c>
      <c r="D55" s="39" t="str">
        <f t="shared" si="1"/>
        <v/>
      </c>
      <c r="E55" s="39" t="str">
        <f t="shared" si="2"/>
        <v/>
      </c>
      <c r="F55" s="39" t="str">
        <f t="shared" si="3"/>
        <v/>
      </c>
      <c r="G55" s="39" t="str">
        <f t="shared" si="4"/>
        <v/>
      </c>
      <c r="H55" s="39" t="str">
        <f t="shared" si="5"/>
        <v/>
      </c>
      <c r="I55" s="39" t="str">
        <f t="shared" si="6"/>
        <v/>
      </c>
      <c r="J55" s="39" t="str">
        <f t="shared" si="7"/>
        <v/>
      </c>
      <c r="K55" s="39" t="str">
        <f t="shared" si="8"/>
        <v/>
      </c>
      <c r="L55" s="39" t="str">
        <f t="shared" si="9"/>
        <v/>
      </c>
      <c r="M55" s="39" t="str">
        <f t="shared" si="10"/>
        <v/>
      </c>
      <c r="N55" s="39" t="str">
        <f t="shared" si="11"/>
        <v/>
      </c>
      <c r="O55" s="43" t="str">
        <f t="shared" si="12"/>
        <v/>
      </c>
      <c r="P55" s="98"/>
      <c r="R55" s="34"/>
      <c r="T55" s="34"/>
      <c r="V55" s="34"/>
      <c r="X55" s="34"/>
      <c r="Z55" s="34"/>
      <c r="AB55" s="34"/>
      <c r="AD55" s="34"/>
      <c r="AF55" s="34"/>
      <c r="AH55" s="34"/>
      <c r="AJ55" s="34"/>
      <c r="AL55" s="34"/>
      <c r="AN55" s="34"/>
      <c r="AP55" s="34"/>
    </row>
    <row r="56" spans="1:42" s="32" customFormat="1" ht="15.75" hidden="1">
      <c r="A56" s="34"/>
      <c r="B56" s="34"/>
      <c r="C56" s="39" t="str">
        <f t="shared" si="0"/>
        <v/>
      </c>
      <c r="D56" s="39" t="str">
        <f t="shared" si="1"/>
        <v/>
      </c>
      <c r="E56" s="39" t="str">
        <f t="shared" si="2"/>
        <v/>
      </c>
      <c r="F56" s="39" t="str">
        <f t="shared" si="3"/>
        <v/>
      </c>
      <c r="G56" s="39" t="str">
        <f t="shared" si="4"/>
        <v/>
      </c>
      <c r="H56" s="39" t="str">
        <f t="shared" si="5"/>
        <v/>
      </c>
      <c r="I56" s="39" t="str">
        <f t="shared" si="6"/>
        <v/>
      </c>
      <c r="J56" s="39" t="str">
        <f t="shared" si="7"/>
        <v/>
      </c>
      <c r="K56" s="39" t="str">
        <f t="shared" si="8"/>
        <v/>
      </c>
      <c r="L56" s="39" t="str">
        <f t="shared" si="9"/>
        <v/>
      </c>
      <c r="M56" s="39" t="str">
        <f t="shared" si="10"/>
        <v/>
      </c>
      <c r="N56" s="39" t="str">
        <f t="shared" si="11"/>
        <v/>
      </c>
      <c r="O56" s="43" t="str">
        <f t="shared" si="12"/>
        <v/>
      </c>
      <c r="P56" s="98"/>
      <c r="R56" s="34"/>
      <c r="T56" s="34"/>
      <c r="V56" s="34"/>
      <c r="X56" s="34"/>
      <c r="Z56" s="34"/>
      <c r="AB56" s="34"/>
      <c r="AD56" s="34"/>
      <c r="AF56" s="34"/>
      <c r="AH56" s="34"/>
      <c r="AJ56" s="34"/>
      <c r="AL56" s="34"/>
      <c r="AN56" s="34"/>
      <c r="AP56" s="34"/>
    </row>
    <row r="57" spans="1:42" s="32" customFormat="1" ht="15.75" hidden="1">
      <c r="A57" s="34"/>
      <c r="B57" s="34"/>
      <c r="C57" s="39" t="str">
        <f t="shared" si="0"/>
        <v/>
      </c>
      <c r="D57" s="39" t="str">
        <f t="shared" si="1"/>
        <v/>
      </c>
      <c r="E57" s="39" t="str">
        <f t="shared" si="2"/>
        <v/>
      </c>
      <c r="F57" s="39" t="str">
        <f t="shared" si="3"/>
        <v/>
      </c>
      <c r="G57" s="39" t="str">
        <f t="shared" si="4"/>
        <v/>
      </c>
      <c r="H57" s="39" t="str">
        <f t="shared" si="5"/>
        <v/>
      </c>
      <c r="I57" s="39" t="str">
        <f t="shared" si="6"/>
        <v/>
      </c>
      <c r="J57" s="39" t="str">
        <f t="shared" si="7"/>
        <v/>
      </c>
      <c r="K57" s="39" t="str">
        <f t="shared" si="8"/>
        <v/>
      </c>
      <c r="L57" s="39" t="str">
        <f t="shared" si="9"/>
        <v/>
      </c>
      <c r="M57" s="39" t="str">
        <f t="shared" si="10"/>
        <v/>
      </c>
      <c r="N57" s="39" t="str">
        <f t="shared" si="11"/>
        <v/>
      </c>
      <c r="O57" s="43" t="str">
        <f t="shared" si="12"/>
        <v/>
      </c>
      <c r="P57" s="98"/>
      <c r="R57" s="34"/>
      <c r="T57" s="34"/>
      <c r="V57" s="34"/>
      <c r="X57" s="34"/>
      <c r="Z57" s="34"/>
      <c r="AB57" s="34"/>
      <c r="AD57" s="34"/>
      <c r="AF57" s="34"/>
      <c r="AH57" s="34"/>
      <c r="AJ57" s="34"/>
      <c r="AL57" s="34"/>
      <c r="AN57" s="34"/>
      <c r="AP57" s="34"/>
    </row>
    <row r="58" spans="1:42" s="32" customFormat="1" ht="15.75" hidden="1">
      <c r="A58" s="34"/>
      <c r="B58" s="34"/>
      <c r="C58" s="39" t="str">
        <f t="shared" si="0"/>
        <v/>
      </c>
      <c r="D58" s="39" t="str">
        <f t="shared" si="1"/>
        <v/>
      </c>
      <c r="E58" s="39" t="str">
        <f t="shared" si="2"/>
        <v/>
      </c>
      <c r="F58" s="39" t="str">
        <f t="shared" si="3"/>
        <v/>
      </c>
      <c r="G58" s="39" t="str">
        <f t="shared" si="4"/>
        <v/>
      </c>
      <c r="H58" s="39" t="str">
        <f t="shared" si="5"/>
        <v/>
      </c>
      <c r="I58" s="39" t="str">
        <f t="shared" si="6"/>
        <v/>
      </c>
      <c r="J58" s="39" t="str">
        <f t="shared" si="7"/>
        <v/>
      </c>
      <c r="K58" s="39" t="str">
        <f t="shared" si="8"/>
        <v/>
      </c>
      <c r="L58" s="39" t="str">
        <f t="shared" si="9"/>
        <v/>
      </c>
      <c r="M58" s="39" t="str">
        <f t="shared" si="10"/>
        <v/>
      </c>
      <c r="N58" s="39" t="str">
        <f t="shared" si="11"/>
        <v/>
      </c>
      <c r="O58" s="43" t="str">
        <f t="shared" si="12"/>
        <v/>
      </c>
      <c r="P58" s="98"/>
      <c r="R58" s="34"/>
      <c r="T58" s="34"/>
      <c r="V58" s="34"/>
      <c r="X58" s="34"/>
      <c r="Z58" s="34"/>
      <c r="AB58" s="34"/>
      <c r="AD58" s="34"/>
      <c r="AF58" s="34"/>
      <c r="AH58" s="34"/>
      <c r="AJ58" s="34"/>
      <c r="AL58" s="34"/>
      <c r="AN58" s="34"/>
      <c r="AP58" s="34"/>
    </row>
    <row r="59" spans="1:42" s="32" customFormat="1" ht="15.75" hidden="1">
      <c r="A59" s="34"/>
      <c r="B59" s="34"/>
      <c r="C59" s="39" t="str">
        <f t="shared" si="0"/>
        <v/>
      </c>
      <c r="D59" s="39" t="str">
        <f t="shared" si="1"/>
        <v/>
      </c>
      <c r="E59" s="39" t="str">
        <f t="shared" si="2"/>
        <v/>
      </c>
      <c r="F59" s="39" t="str">
        <f t="shared" si="3"/>
        <v/>
      </c>
      <c r="G59" s="39" t="str">
        <f t="shared" si="4"/>
        <v/>
      </c>
      <c r="H59" s="39" t="str">
        <f t="shared" si="5"/>
        <v/>
      </c>
      <c r="I59" s="39" t="str">
        <f t="shared" si="6"/>
        <v/>
      </c>
      <c r="J59" s="39" t="str">
        <f t="shared" si="7"/>
        <v/>
      </c>
      <c r="K59" s="39" t="str">
        <f t="shared" si="8"/>
        <v/>
      </c>
      <c r="L59" s="39" t="str">
        <f t="shared" si="9"/>
        <v/>
      </c>
      <c r="M59" s="39" t="str">
        <f t="shared" si="10"/>
        <v/>
      </c>
      <c r="N59" s="39" t="str">
        <f t="shared" si="11"/>
        <v/>
      </c>
      <c r="O59" s="43" t="str">
        <f t="shared" si="12"/>
        <v/>
      </c>
      <c r="P59" s="98"/>
      <c r="R59" s="34"/>
      <c r="T59" s="34"/>
      <c r="V59" s="34"/>
      <c r="X59" s="34"/>
      <c r="Z59" s="34"/>
      <c r="AB59" s="34"/>
      <c r="AD59" s="34"/>
      <c r="AF59" s="34"/>
      <c r="AH59" s="34"/>
      <c r="AJ59" s="34"/>
      <c r="AL59" s="34"/>
      <c r="AN59" s="34"/>
      <c r="AP59" s="34"/>
    </row>
    <row r="60" spans="1:42" s="32" customFormat="1" ht="15.75" hidden="1">
      <c r="A60" s="34"/>
      <c r="B60" s="34"/>
      <c r="C60" s="39" t="str">
        <f t="shared" si="0"/>
        <v/>
      </c>
      <c r="D60" s="39" t="str">
        <f t="shared" si="1"/>
        <v/>
      </c>
      <c r="E60" s="39" t="str">
        <f t="shared" si="2"/>
        <v/>
      </c>
      <c r="F60" s="39" t="str">
        <f t="shared" si="3"/>
        <v/>
      </c>
      <c r="G60" s="39" t="str">
        <f t="shared" si="4"/>
        <v/>
      </c>
      <c r="H60" s="39" t="str">
        <f t="shared" si="5"/>
        <v/>
      </c>
      <c r="I60" s="39" t="str">
        <f t="shared" si="6"/>
        <v/>
      </c>
      <c r="J60" s="39" t="str">
        <f t="shared" si="7"/>
        <v/>
      </c>
      <c r="K60" s="39" t="str">
        <f t="shared" si="8"/>
        <v/>
      </c>
      <c r="L60" s="39" t="str">
        <f t="shared" si="9"/>
        <v/>
      </c>
      <c r="M60" s="39" t="str">
        <f t="shared" si="10"/>
        <v/>
      </c>
      <c r="N60" s="39" t="str">
        <f t="shared" si="11"/>
        <v/>
      </c>
      <c r="O60" s="43" t="str">
        <f t="shared" si="12"/>
        <v/>
      </c>
      <c r="P60" s="98"/>
      <c r="R60" s="34"/>
      <c r="T60" s="34"/>
      <c r="V60" s="34"/>
      <c r="X60" s="34"/>
      <c r="Z60" s="34"/>
      <c r="AB60" s="34"/>
      <c r="AD60" s="34"/>
      <c r="AF60" s="34"/>
      <c r="AH60" s="34"/>
      <c r="AJ60" s="34"/>
      <c r="AL60" s="34"/>
      <c r="AN60" s="34"/>
      <c r="AP60" s="34"/>
    </row>
    <row r="61" spans="1:42" s="32" customFormat="1" ht="15.75" hidden="1">
      <c r="A61" s="34"/>
      <c r="B61" s="34"/>
      <c r="C61" s="39" t="str">
        <f t="shared" si="0"/>
        <v/>
      </c>
      <c r="D61" s="39" t="str">
        <f t="shared" si="1"/>
        <v/>
      </c>
      <c r="E61" s="39" t="str">
        <f t="shared" si="2"/>
        <v/>
      </c>
      <c r="F61" s="39" t="str">
        <f t="shared" si="3"/>
        <v/>
      </c>
      <c r="G61" s="39" t="str">
        <f t="shared" si="4"/>
        <v/>
      </c>
      <c r="H61" s="39" t="str">
        <f t="shared" si="5"/>
        <v/>
      </c>
      <c r="I61" s="39" t="str">
        <f t="shared" si="6"/>
        <v/>
      </c>
      <c r="J61" s="39" t="str">
        <f t="shared" si="7"/>
        <v/>
      </c>
      <c r="K61" s="39" t="str">
        <f t="shared" si="8"/>
        <v/>
      </c>
      <c r="L61" s="39" t="str">
        <f t="shared" si="9"/>
        <v/>
      </c>
      <c r="M61" s="39" t="str">
        <f t="shared" si="10"/>
        <v/>
      </c>
      <c r="N61" s="39" t="str">
        <f t="shared" si="11"/>
        <v/>
      </c>
      <c r="O61" s="43" t="str">
        <f t="shared" si="12"/>
        <v/>
      </c>
      <c r="P61" s="98"/>
      <c r="R61" s="34"/>
      <c r="T61" s="34"/>
      <c r="V61" s="34"/>
      <c r="X61" s="34"/>
      <c r="Z61" s="34"/>
      <c r="AB61" s="34"/>
      <c r="AD61" s="34"/>
      <c r="AF61" s="34"/>
      <c r="AH61" s="34"/>
      <c r="AJ61" s="34"/>
      <c r="AL61" s="34"/>
      <c r="AN61" s="34"/>
      <c r="AP61" s="34"/>
    </row>
    <row r="62" spans="1:42" s="32" customFormat="1" ht="15.75" hidden="1">
      <c r="A62" s="34"/>
      <c r="B62" s="34"/>
      <c r="C62" s="39" t="str">
        <f t="shared" si="0"/>
        <v/>
      </c>
      <c r="D62" s="39" t="str">
        <f t="shared" si="1"/>
        <v/>
      </c>
      <c r="E62" s="39" t="str">
        <f t="shared" si="2"/>
        <v/>
      </c>
      <c r="F62" s="39" t="str">
        <f t="shared" si="3"/>
        <v/>
      </c>
      <c r="G62" s="39" t="str">
        <f t="shared" si="4"/>
        <v/>
      </c>
      <c r="H62" s="39" t="str">
        <f t="shared" si="5"/>
        <v/>
      </c>
      <c r="I62" s="39" t="str">
        <f t="shared" si="6"/>
        <v/>
      </c>
      <c r="J62" s="39" t="str">
        <f t="shared" si="7"/>
        <v/>
      </c>
      <c r="K62" s="39" t="str">
        <f t="shared" si="8"/>
        <v/>
      </c>
      <c r="L62" s="39" t="str">
        <f t="shared" si="9"/>
        <v/>
      </c>
      <c r="M62" s="39" t="str">
        <f t="shared" si="10"/>
        <v/>
      </c>
      <c r="N62" s="39" t="str">
        <f t="shared" si="11"/>
        <v/>
      </c>
      <c r="O62" s="43" t="str">
        <f t="shared" si="12"/>
        <v/>
      </c>
      <c r="P62" s="98"/>
      <c r="R62" s="34"/>
      <c r="T62" s="34"/>
      <c r="V62" s="34"/>
      <c r="X62" s="34"/>
      <c r="Z62" s="34"/>
      <c r="AB62" s="34"/>
      <c r="AD62" s="34"/>
      <c r="AF62" s="34"/>
      <c r="AH62" s="34"/>
      <c r="AJ62" s="34"/>
      <c r="AL62" s="34"/>
      <c r="AN62" s="34"/>
      <c r="AP62" s="34"/>
    </row>
    <row r="63" spans="1:42" s="32" customFormat="1" ht="15.75" hidden="1">
      <c r="A63" s="34"/>
      <c r="B63" s="34"/>
      <c r="C63" s="39" t="str">
        <f t="shared" si="0"/>
        <v/>
      </c>
      <c r="D63" s="39" t="str">
        <f t="shared" si="1"/>
        <v/>
      </c>
      <c r="E63" s="39" t="str">
        <f t="shared" si="2"/>
        <v/>
      </c>
      <c r="F63" s="39" t="str">
        <f t="shared" si="3"/>
        <v/>
      </c>
      <c r="G63" s="39" t="str">
        <f t="shared" si="4"/>
        <v/>
      </c>
      <c r="H63" s="39" t="str">
        <f t="shared" si="5"/>
        <v/>
      </c>
      <c r="I63" s="39" t="str">
        <f t="shared" si="6"/>
        <v/>
      </c>
      <c r="J63" s="39" t="str">
        <f t="shared" si="7"/>
        <v/>
      </c>
      <c r="K63" s="39" t="str">
        <f t="shared" si="8"/>
        <v/>
      </c>
      <c r="L63" s="39" t="str">
        <f t="shared" si="9"/>
        <v/>
      </c>
      <c r="M63" s="39" t="str">
        <f t="shared" si="10"/>
        <v/>
      </c>
      <c r="N63" s="39" t="str">
        <f t="shared" si="11"/>
        <v/>
      </c>
      <c r="O63" s="43" t="str">
        <f t="shared" si="12"/>
        <v/>
      </c>
      <c r="P63" s="98"/>
      <c r="R63" s="34"/>
      <c r="T63" s="34"/>
      <c r="V63" s="34"/>
      <c r="X63" s="34"/>
      <c r="Z63" s="34"/>
      <c r="AB63" s="34"/>
      <c r="AD63" s="34"/>
      <c r="AF63" s="34"/>
      <c r="AH63" s="34"/>
      <c r="AJ63" s="34"/>
      <c r="AL63" s="34"/>
      <c r="AN63" s="34"/>
      <c r="AP63" s="34"/>
    </row>
    <row r="64" spans="1:42" s="32" customFormat="1" ht="15.75" hidden="1">
      <c r="A64" s="34"/>
      <c r="B64" s="34"/>
      <c r="C64" s="39" t="str">
        <f t="shared" si="0"/>
        <v/>
      </c>
      <c r="D64" s="39" t="str">
        <f t="shared" si="1"/>
        <v/>
      </c>
      <c r="E64" s="39" t="str">
        <f t="shared" si="2"/>
        <v/>
      </c>
      <c r="F64" s="39" t="str">
        <f t="shared" si="3"/>
        <v/>
      </c>
      <c r="G64" s="39" t="str">
        <f t="shared" si="4"/>
        <v/>
      </c>
      <c r="H64" s="39" t="str">
        <f t="shared" si="5"/>
        <v/>
      </c>
      <c r="I64" s="39" t="str">
        <f t="shared" si="6"/>
        <v/>
      </c>
      <c r="J64" s="39" t="str">
        <f t="shared" si="7"/>
        <v/>
      </c>
      <c r="K64" s="39" t="str">
        <f t="shared" si="8"/>
        <v/>
      </c>
      <c r="L64" s="39" t="str">
        <f t="shared" si="9"/>
        <v/>
      </c>
      <c r="M64" s="39" t="str">
        <f t="shared" si="10"/>
        <v/>
      </c>
      <c r="N64" s="39" t="str">
        <f t="shared" si="11"/>
        <v/>
      </c>
      <c r="O64" s="43" t="str">
        <f t="shared" si="12"/>
        <v/>
      </c>
      <c r="P64" s="98"/>
      <c r="R64" s="34"/>
      <c r="T64" s="34"/>
      <c r="V64" s="34"/>
      <c r="X64" s="34"/>
      <c r="Z64" s="34"/>
      <c r="AB64" s="34"/>
      <c r="AD64" s="34"/>
      <c r="AF64" s="34"/>
      <c r="AH64" s="34"/>
      <c r="AJ64" s="34"/>
      <c r="AL64" s="34"/>
      <c r="AN64" s="34"/>
      <c r="AP64" s="34"/>
    </row>
    <row r="65" spans="1:42" s="32" customFormat="1" ht="15.75" hidden="1">
      <c r="A65" s="34"/>
      <c r="B65" s="34"/>
      <c r="C65" s="39" t="str">
        <f t="shared" si="0"/>
        <v/>
      </c>
      <c r="D65" s="39" t="str">
        <f t="shared" si="1"/>
        <v/>
      </c>
      <c r="E65" s="39" t="str">
        <f t="shared" si="2"/>
        <v/>
      </c>
      <c r="F65" s="39" t="str">
        <f t="shared" si="3"/>
        <v/>
      </c>
      <c r="G65" s="39" t="str">
        <f t="shared" si="4"/>
        <v/>
      </c>
      <c r="H65" s="39" t="str">
        <f t="shared" si="5"/>
        <v/>
      </c>
      <c r="I65" s="39" t="str">
        <f t="shared" si="6"/>
        <v/>
      </c>
      <c r="J65" s="39" t="str">
        <f t="shared" si="7"/>
        <v/>
      </c>
      <c r="K65" s="39" t="str">
        <f t="shared" si="8"/>
        <v/>
      </c>
      <c r="L65" s="39" t="str">
        <f t="shared" si="9"/>
        <v/>
      </c>
      <c r="M65" s="39" t="str">
        <f t="shared" si="10"/>
        <v/>
      </c>
      <c r="N65" s="39" t="str">
        <f t="shared" si="11"/>
        <v/>
      </c>
      <c r="O65" s="43" t="str">
        <f t="shared" si="12"/>
        <v/>
      </c>
      <c r="P65" s="98"/>
      <c r="R65" s="34"/>
      <c r="T65" s="34"/>
      <c r="V65" s="34"/>
      <c r="X65" s="34"/>
      <c r="Z65" s="34"/>
      <c r="AB65" s="34"/>
      <c r="AD65" s="34"/>
      <c r="AF65" s="34"/>
      <c r="AH65" s="34"/>
      <c r="AJ65" s="34"/>
      <c r="AL65" s="34"/>
      <c r="AN65" s="34"/>
      <c r="AP65" s="34"/>
    </row>
    <row r="66" spans="1:42" s="32" customFormat="1" ht="15.75" hidden="1">
      <c r="A66" s="34"/>
      <c r="B66" s="34"/>
      <c r="C66" s="39" t="str">
        <f t="shared" si="0"/>
        <v/>
      </c>
      <c r="D66" s="39" t="str">
        <f t="shared" si="1"/>
        <v/>
      </c>
      <c r="E66" s="39" t="str">
        <f t="shared" si="2"/>
        <v/>
      </c>
      <c r="F66" s="39" t="str">
        <f t="shared" si="3"/>
        <v/>
      </c>
      <c r="G66" s="39" t="str">
        <f t="shared" si="4"/>
        <v/>
      </c>
      <c r="H66" s="39" t="str">
        <f t="shared" si="5"/>
        <v/>
      </c>
      <c r="I66" s="39" t="str">
        <f t="shared" si="6"/>
        <v/>
      </c>
      <c r="J66" s="39" t="str">
        <f t="shared" si="7"/>
        <v/>
      </c>
      <c r="K66" s="39" t="str">
        <f t="shared" si="8"/>
        <v/>
      </c>
      <c r="L66" s="39" t="str">
        <f t="shared" si="9"/>
        <v/>
      </c>
      <c r="M66" s="39" t="str">
        <f t="shared" si="10"/>
        <v/>
      </c>
      <c r="N66" s="39" t="str">
        <f t="shared" si="11"/>
        <v/>
      </c>
      <c r="O66" s="43" t="str">
        <f t="shared" si="12"/>
        <v/>
      </c>
      <c r="P66" s="98"/>
      <c r="R66" s="34"/>
      <c r="T66" s="34"/>
      <c r="V66" s="34"/>
      <c r="X66" s="34"/>
      <c r="Z66" s="34"/>
      <c r="AB66" s="34"/>
      <c r="AD66" s="34"/>
      <c r="AF66" s="34"/>
      <c r="AH66" s="34"/>
      <c r="AJ66" s="34"/>
      <c r="AL66" s="34"/>
      <c r="AN66" s="34"/>
      <c r="AP66" s="34"/>
    </row>
    <row r="67" spans="1:42" s="32" customFormat="1" ht="15.75" hidden="1">
      <c r="A67" s="34"/>
      <c r="B67" s="34"/>
      <c r="C67" s="39" t="str">
        <f t="shared" si="0"/>
        <v/>
      </c>
      <c r="D67" s="39" t="str">
        <f t="shared" si="1"/>
        <v/>
      </c>
      <c r="E67" s="39" t="str">
        <f t="shared" si="2"/>
        <v/>
      </c>
      <c r="F67" s="39" t="str">
        <f t="shared" si="3"/>
        <v/>
      </c>
      <c r="G67" s="39" t="str">
        <f t="shared" si="4"/>
        <v/>
      </c>
      <c r="H67" s="39" t="str">
        <f t="shared" si="5"/>
        <v/>
      </c>
      <c r="I67" s="39" t="str">
        <f t="shared" si="6"/>
        <v/>
      </c>
      <c r="J67" s="39" t="str">
        <f t="shared" si="7"/>
        <v/>
      </c>
      <c r="K67" s="39" t="str">
        <f t="shared" si="8"/>
        <v/>
      </c>
      <c r="L67" s="39" t="str">
        <f t="shared" si="9"/>
        <v/>
      </c>
      <c r="M67" s="39" t="str">
        <f t="shared" si="10"/>
        <v/>
      </c>
      <c r="N67" s="39" t="str">
        <f t="shared" si="11"/>
        <v/>
      </c>
      <c r="O67" s="43" t="str">
        <f t="shared" si="12"/>
        <v/>
      </c>
      <c r="P67" s="98"/>
      <c r="R67" s="34"/>
      <c r="T67" s="34"/>
      <c r="V67" s="34"/>
      <c r="X67" s="34"/>
      <c r="Z67" s="34"/>
      <c r="AB67" s="34"/>
      <c r="AD67" s="34"/>
      <c r="AF67" s="34"/>
      <c r="AH67" s="34"/>
      <c r="AJ67" s="34"/>
      <c r="AL67" s="34"/>
      <c r="AN67" s="34"/>
      <c r="AP67" s="34"/>
    </row>
    <row r="68" spans="1:42" s="32" customFormat="1" ht="15.75" hidden="1">
      <c r="A68" s="34"/>
      <c r="B68" s="34"/>
      <c r="C68" s="39" t="str">
        <f t="shared" si="0"/>
        <v/>
      </c>
      <c r="D68" s="39" t="str">
        <f t="shared" si="1"/>
        <v/>
      </c>
      <c r="E68" s="39" t="str">
        <f t="shared" si="2"/>
        <v/>
      </c>
      <c r="F68" s="39" t="str">
        <f t="shared" si="3"/>
        <v/>
      </c>
      <c r="G68" s="39" t="str">
        <f t="shared" si="4"/>
        <v/>
      </c>
      <c r="H68" s="39" t="str">
        <f t="shared" si="5"/>
        <v/>
      </c>
      <c r="I68" s="39" t="str">
        <f t="shared" si="6"/>
        <v/>
      </c>
      <c r="J68" s="39" t="str">
        <f t="shared" si="7"/>
        <v/>
      </c>
      <c r="K68" s="39" t="str">
        <f t="shared" si="8"/>
        <v/>
      </c>
      <c r="L68" s="39" t="str">
        <f t="shared" si="9"/>
        <v/>
      </c>
      <c r="M68" s="39" t="str">
        <f t="shared" si="10"/>
        <v/>
      </c>
      <c r="N68" s="39" t="str">
        <f t="shared" si="11"/>
        <v/>
      </c>
      <c r="O68" s="43" t="str">
        <f t="shared" si="12"/>
        <v/>
      </c>
      <c r="P68" s="98"/>
      <c r="R68" s="34"/>
      <c r="T68" s="34"/>
      <c r="V68" s="34"/>
      <c r="X68" s="34"/>
      <c r="Z68" s="34"/>
      <c r="AB68" s="34"/>
      <c r="AD68" s="34"/>
      <c r="AF68" s="34"/>
      <c r="AH68" s="34"/>
      <c r="AJ68" s="34"/>
      <c r="AL68" s="34"/>
      <c r="AN68" s="34"/>
      <c r="AP68" s="34"/>
    </row>
    <row r="69" spans="1:42" s="32" customFormat="1" ht="15.75" hidden="1">
      <c r="A69" s="34"/>
      <c r="B69" s="34"/>
      <c r="C69" s="39" t="str">
        <f t="shared" si="0"/>
        <v/>
      </c>
      <c r="D69" s="39" t="str">
        <f t="shared" si="1"/>
        <v/>
      </c>
      <c r="E69" s="39" t="str">
        <f t="shared" si="2"/>
        <v/>
      </c>
      <c r="F69" s="39" t="str">
        <f t="shared" si="3"/>
        <v/>
      </c>
      <c r="G69" s="39" t="str">
        <f t="shared" si="4"/>
        <v/>
      </c>
      <c r="H69" s="39" t="str">
        <f t="shared" si="5"/>
        <v/>
      </c>
      <c r="I69" s="39" t="str">
        <f t="shared" si="6"/>
        <v/>
      </c>
      <c r="J69" s="39" t="str">
        <f t="shared" si="7"/>
        <v/>
      </c>
      <c r="K69" s="39" t="str">
        <f t="shared" si="8"/>
        <v/>
      </c>
      <c r="L69" s="39" t="str">
        <f t="shared" si="9"/>
        <v/>
      </c>
      <c r="M69" s="39" t="str">
        <f t="shared" si="10"/>
        <v/>
      </c>
      <c r="N69" s="39" t="str">
        <f t="shared" si="11"/>
        <v/>
      </c>
      <c r="O69" s="43" t="str">
        <f t="shared" si="12"/>
        <v/>
      </c>
      <c r="P69" s="98"/>
      <c r="R69" s="34"/>
      <c r="T69" s="34"/>
      <c r="V69" s="34"/>
      <c r="X69" s="34"/>
      <c r="Z69" s="34"/>
      <c r="AB69" s="34"/>
      <c r="AD69" s="34"/>
      <c r="AF69" s="34"/>
      <c r="AH69" s="34"/>
      <c r="AJ69" s="34"/>
      <c r="AL69" s="34"/>
      <c r="AN69" s="34"/>
      <c r="AP69" s="34"/>
    </row>
    <row r="70" spans="1:42" s="32" customFormat="1" ht="15.75" hidden="1">
      <c r="A70" s="34"/>
      <c r="B70" s="34"/>
      <c r="C70" s="39" t="str">
        <f t="shared" si="0"/>
        <v/>
      </c>
      <c r="D70" s="39" t="str">
        <f t="shared" si="1"/>
        <v/>
      </c>
      <c r="E70" s="39" t="str">
        <f t="shared" si="2"/>
        <v/>
      </c>
      <c r="F70" s="39" t="str">
        <f t="shared" si="3"/>
        <v/>
      </c>
      <c r="G70" s="39" t="str">
        <f t="shared" si="4"/>
        <v/>
      </c>
      <c r="H70" s="39" t="str">
        <f t="shared" si="5"/>
        <v/>
      </c>
      <c r="I70" s="39" t="str">
        <f t="shared" si="6"/>
        <v/>
      </c>
      <c r="J70" s="39" t="str">
        <f t="shared" si="7"/>
        <v/>
      </c>
      <c r="K70" s="39" t="str">
        <f t="shared" si="8"/>
        <v/>
      </c>
      <c r="L70" s="39" t="str">
        <f t="shared" si="9"/>
        <v/>
      </c>
      <c r="M70" s="39" t="str">
        <f t="shared" si="10"/>
        <v/>
      </c>
      <c r="N70" s="39" t="str">
        <f t="shared" si="11"/>
        <v/>
      </c>
      <c r="O70" s="43" t="str">
        <f t="shared" si="12"/>
        <v/>
      </c>
      <c r="P70" s="98"/>
      <c r="R70" s="34"/>
      <c r="T70" s="34"/>
      <c r="V70" s="34"/>
      <c r="X70" s="34"/>
      <c r="Z70" s="34"/>
      <c r="AB70" s="34"/>
      <c r="AD70" s="34"/>
      <c r="AF70" s="34"/>
      <c r="AH70" s="34"/>
      <c r="AJ70" s="34"/>
      <c r="AL70" s="34"/>
      <c r="AN70" s="34"/>
      <c r="AP70" s="34"/>
    </row>
    <row r="71" spans="1:42" s="32" customFormat="1" ht="15.75" hidden="1">
      <c r="A71" s="34"/>
      <c r="B71" s="34"/>
      <c r="C71" s="39" t="str">
        <f t="shared" si="0"/>
        <v/>
      </c>
      <c r="D71" s="39" t="str">
        <f t="shared" si="1"/>
        <v/>
      </c>
      <c r="E71" s="39" t="str">
        <f t="shared" si="2"/>
        <v/>
      </c>
      <c r="F71" s="39" t="str">
        <f t="shared" si="3"/>
        <v/>
      </c>
      <c r="G71" s="39" t="str">
        <f t="shared" si="4"/>
        <v/>
      </c>
      <c r="H71" s="39" t="str">
        <f t="shared" si="5"/>
        <v/>
      </c>
      <c r="I71" s="39" t="str">
        <f t="shared" si="6"/>
        <v/>
      </c>
      <c r="J71" s="39" t="str">
        <f t="shared" si="7"/>
        <v/>
      </c>
      <c r="K71" s="39" t="str">
        <f t="shared" si="8"/>
        <v/>
      </c>
      <c r="L71" s="39" t="str">
        <f t="shared" si="9"/>
        <v/>
      </c>
      <c r="M71" s="39" t="str">
        <f t="shared" si="10"/>
        <v/>
      </c>
      <c r="N71" s="39" t="str">
        <f t="shared" si="11"/>
        <v/>
      </c>
      <c r="O71" s="43" t="str">
        <f t="shared" si="12"/>
        <v/>
      </c>
      <c r="P71" s="98"/>
      <c r="R71" s="34"/>
      <c r="T71" s="34"/>
      <c r="V71" s="34"/>
      <c r="X71" s="34"/>
      <c r="Z71" s="34"/>
      <c r="AB71" s="34"/>
      <c r="AD71" s="34"/>
      <c r="AF71" s="34"/>
      <c r="AH71" s="34"/>
      <c r="AJ71" s="34"/>
      <c r="AL71" s="34"/>
      <c r="AN71" s="34"/>
      <c r="AP71" s="34"/>
    </row>
    <row r="72" spans="1:42" s="32" customFormat="1" ht="15.75" hidden="1">
      <c r="A72" s="34"/>
      <c r="B72" s="34"/>
      <c r="C72" s="39" t="str">
        <f t="shared" si="0"/>
        <v/>
      </c>
      <c r="D72" s="39" t="str">
        <f t="shared" si="1"/>
        <v/>
      </c>
      <c r="E72" s="39" t="str">
        <f t="shared" si="2"/>
        <v/>
      </c>
      <c r="F72" s="39" t="str">
        <f t="shared" si="3"/>
        <v/>
      </c>
      <c r="G72" s="39" t="str">
        <f t="shared" si="4"/>
        <v/>
      </c>
      <c r="H72" s="39" t="str">
        <f t="shared" si="5"/>
        <v/>
      </c>
      <c r="I72" s="39" t="str">
        <f t="shared" si="6"/>
        <v/>
      </c>
      <c r="J72" s="39" t="str">
        <f t="shared" si="7"/>
        <v/>
      </c>
      <c r="K72" s="39" t="str">
        <f t="shared" si="8"/>
        <v/>
      </c>
      <c r="L72" s="39" t="str">
        <f t="shared" si="9"/>
        <v/>
      </c>
      <c r="M72" s="39" t="str">
        <f t="shared" si="10"/>
        <v/>
      </c>
      <c r="N72" s="39" t="str">
        <f t="shared" si="11"/>
        <v/>
      </c>
      <c r="O72" s="43" t="str">
        <f t="shared" si="12"/>
        <v/>
      </c>
      <c r="P72" s="98"/>
      <c r="R72" s="34"/>
      <c r="T72" s="34"/>
      <c r="V72" s="34"/>
      <c r="X72" s="34"/>
      <c r="Z72" s="34"/>
      <c r="AB72" s="34"/>
      <c r="AD72" s="34"/>
      <c r="AF72" s="34"/>
      <c r="AH72" s="34"/>
      <c r="AJ72" s="34"/>
      <c r="AL72" s="34"/>
      <c r="AN72" s="34"/>
      <c r="AP72" s="34"/>
    </row>
    <row r="73" spans="1:42" s="32" customFormat="1" ht="15.75" hidden="1">
      <c r="A73" s="34"/>
      <c r="B73" s="34"/>
      <c r="C73" s="39" t="str">
        <f t="shared" si="0"/>
        <v/>
      </c>
      <c r="D73" s="39" t="str">
        <f t="shared" si="1"/>
        <v/>
      </c>
      <c r="E73" s="39" t="str">
        <f t="shared" si="2"/>
        <v/>
      </c>
      <c r="F73" s="39" t="str">
        <f t="shared" si="3"/>
        <v/>
      </c>
      <c r="G73" s="39" t="str">
        <f t="shared" si="4"/>
        <v/>
      </c>
      <c r="H73" s="39" t="str">
        <f t="shared" si="5"/>
        <v/>
      </c>
      <c r="I73" s="39" t="str">
        <f t="shared" si="6"/>
        <v/>
      </c>
      <c r="J73" s="39" t="str">
        <f t="shared" si="7"/>
        <v/>
      </c>
      <c r="K73" s="39" t="str">
        <f t="shared" si="8"/>
        <v/>
      </c>
      <c r="L73" s="39" t="str">
        <f t="shared" si="9"/>
        <v/>
      </c>
      <c r="M73" s="39" t="str">
        <f t="shared" si="10"/>
        <v/>
      </c>
      <c r="N73" s="39" t="str">
        <f t="shared" si="11"/>
        <v/>
      </c>
      <c r="O73" s="43" t="str">
        <f t="shared" si="12"/>
        <v/>
      </c>
      <c r="P73" s="98"/>
      <c r="R73" s="34"/>
      <c r="T73" s="34"/>
      <c r="V73" s="34"/>
      <c r="X73" s="34"/>
      <c r="Z73" s="34"/>
      <c r="AB73" s="34"/>
      <c r="AD73" s="34"/>
      <c r="AF73" s="34"/>
      <c r="AH73" s="34"/>
      <c r="AJ73" s="34"/>
      <c r="AL73" s="34"/>
      <c r="AN73" s="34"/>
      <c r="AP73" s="34"/>
    </row>
    <row r="74" spans="1:42" s="32" customFormat="1" ht="15.75" hidden="1">
      <c r="A74" s="34"/>
      <c r="B74" s="34"/>
      <c r="C74" s="39" t="str">
        <f t="shared" si="0"/>
        <v/>
      </c>
      <c r="D74" s="39" t="str">
        <f t="shared" si="1"/>
        <v/>
      </c>
      <c r="E74" s="39" t="str">
        <f t="shared" si="2"/>
        <v/>
      </c>
      <c r="F74" s="39" t="str">
        <f t="shared" si="3"/>
        <v/>
      </c>
      <c r="G74" s="39" t="str">
        <f t="shared" si="4"/>
        <v/>
      </c>
      <c r="H74" s="39" t="str">
        <f t="shared" si="5"/>
        <v/>
      </c>
      <c r="I74" s="39" t="str">
        <f t="shared" si="6"/>
        <v/>
      </c>
      <c r="J74" s="39" t="str">
        <f t="shared" si="7"/>
        <v/>
      </c>
      <c r="K74" s="39" t="str">
        <f t="shared" si="8"/>
        <v/>
      </c>
      <c r="L74" s="39" t="str">
        <f t="shared" si="9"/>
        <v/>
      </c>
      <c r="M74" s="39" t="str">
        <f t="shared" si="10"/>
        <v/>
      </c>
      <c r="N74" s="39" t="str">
        <f t="shared" si="11"/>
        <v/>
      </c>
      <c r="O74" s="43" t="str">
        <f t="shared" si="12"/>
        <v/>
      </c>
      <c r="P74" s="98"/>
      <c r="R74" s="34"/>
      <c r="T74" s="34"/>
      <c r="V74" s="34"/>
      <c r="X74" s="34"/>
      <c r="Z74" s="34"/>
      <c r="AB74" s="34"/>
      <c r="AD74" s="34"/>
      <c r="AF74" s="34"/>
      <c r="AH74" s="34"/>
      <c r="AJ74" s="34"/>
      <c r="AL74" s="34"/>
      <c r="AN74" s="34"/>
      <c r="AP74" s="34"/>
    </row>
    <row r="75" spans="1:42" s="32" customFormat="1" ht="15.75" hidden="1">
      <c r="A75" s="34"/>
      <c r="B75" s="34"/>
      <c r="C75" s="39" t="str">
        <f t="shared" si="0"/>
        <v/>
      </c>
      <c r="D75" s="39" t="str">
        <f t="shared" si="1"/>
        <v/>
      </c>
      <c r="E75" s="39" t="str">
        <f t="shared" si="2"/>
        <v/>
      </c>
      <c r="F75" s="39" t="str">
        <f t="shared" si="3"/>
        <v/>
      </c>
      <c r="G75" s="39" t="str">
        <f t="shared" si="4"/>
        <v/>
      </c>
      <c r="H75" s="39" t="str">
        <f t="shared" si="5"/>
        <v/>
      </c>
      <c r="I75" s="39" t="str">
        <f t="shared" si="6"/>
        <v/>
      </c>
      <c r="J75" s="39" t="str">
        <f t="shared" si="7"/>
        <v/>
      </c>
      <c r="K75" s="39" t="str">
        <f t="shared" si="8"/>
        <v/>
      </c>
      <c r="L75" s="39" t="str">
        <f t="shared" si="9"/>
        <v/>
      </c>
      <c r="M75" s="39" t="str">
        <f t="shared" si="10"/>
        <v/>
      </c>
      <c r="N75" s="39" t="str">
        <f t="shared" si="11"/>
        <v/>
      </c>
      <c r="O75" s="43" t="str">
        <f t="shared" si="12"/>
        <v/>
      </c>
      <c r="P75" s="98"/>
      <c r="R75" s="34"/>
      <c r="T75" s="34"/>
      <c r="V75" s="34"/>
      <c r="X75" s="34"/>
      <c r="Z75" s="34"/>
      <c r="AB75" s="34"/>
      <c r="AD75" s="34"/>
      <c r="AF75" s="34"/>
      <c r="AH75" s="34"/>
      <c r="AJ75" s="34"/>
      <c r="AL75" s="34"/>
      <c r="AN75" s="34"/>
      <c r="AP75" s="34"/>
    </row>
    <row r="76" spans="1:42" s="32" customFormat="1" ht="15.75" hidden="1">
      <c r="A76" s="34"/>
      <c r="B76" s="34"/>
      <c r="C76" s="39" t="str">
        <f t="shared" si="0"/>
        <v/>
      </c>
      <c r="D76" s="39" t="str">
        <f t="shared" si="1"/>
        <v/>
      </c>
      <c r="E76" s="39" t="str">
        <f t="shared" si="2"/>
        <v/>
      </c>
      <c r="F76" s="39" t="str">
        <f t="shared" si="3"/>
        <v/>
      </c>
      <c r="G76" s="39" t="str">
        <f t="shared" si="4"/>
        <v/>
      </c>
      <c r="H76" s="39" t="str">
        <f t="shared" si="5"/>
        <v/>
      </c>
      <c r="I76" s="39" t="str">
        <f t="shared" si="6"/>
        <v/>
      </c>
      <c r="J76" s="39" t="str">
        <f t="shared" si="7"/>
        <v/>
      </c>
      <c r="K76" s="39" t="str">
        <f t="shared" si="8"/>
        <v/>
      </c>
      <c r="L76" s="39" t="str">
        <f t="shared" si="9"/>
        <v/>
      </c>
      <c r="M76" s="39" t="str">
        <f t="shared" si="10"/>
        <v/>
      </c>
      <c r="N76" s="39" t="str">
        <f t="shared" si="11"/>
        <v/>
      </c>
      <c r="O76" s="43" t="str">
        <f t="shared" si="12"/>
        <v/>
      </c>
      <c r="P76" s="98"/>
      <c r="R76" s="34"/>
      <c r="T76" s="34"/>
      <c r="V76" s="34"/>
      <c r="X76" s="34"/>
      <c r="Z76" s="34"/>
      <c r="AB76" s="34"/>
      <c r="AD76" s="34"/>
      <c r="AF76" s="34"/>
      <c r="AH76" s="34"/>
      <c r="AJ76" s="34"/>
      <c r="AL76" s="34"/>
      <c r="AN76" s="34"/>
      <c r="AP76" s="34"/>
    </row>
    <row r="77" spans="1:42" s="32" customFormat="1" ht="15.75" hidden="1">
      <c r="A77" s="34"/>
      <c r="B77" s="34"/>
      <c r="C77" s="39" t="str">
        <f t="shared" si="0"/>
        <v/>
      </c>
      <c r="D77" s="39" t="str">
        <f t="shared" si="1"/>
        <v/>
      </c>
      <c r="E77" s="39" t="str">
        <f t="shared" si="2"/>
        <v/>
      </c>
      <c r="F77" s="39" t="str">
        <f t="shared" si="3"/>
        <v/>
      </c>
      <c r="G77" s="39" t="str">
        <f t="shared" si="4"/>
        <v/>
      </c>
      <c r="H77" s="39" t="str">
        <f t="shared" si="5"/>
        <v/>
      </c>
      <c r="I77" s="39" t="str">
        <f t="shared" si="6"/>
        <v/>
      </c>
      <c r="J77" s="39" t="str">
        <f t="shared" si="7"/>
        <v/>
      </c>
      <c r="K77" s="39" t="str">
        <f t="shared" si="8"/>
        <v/>
      </c>
      <c r="L77" s="39" t="str">
        <f t="shared" si="9"/>
        <v/>
      </c>
      <c r="M77" s="39" t="str">
        <f t="shared" si="10"/>
        <v/>
      </c>
      <c r="N77" s="39" t="str">
        <f t="shared" si="11"/>
        <v/>
      </c>
      <c r="O77" s="43" t="str">
        <f t="shared" si="12"/>
        <v/>
      </c>
      <c r="P77" s="98"/>
      <c r="R77" s="34"/>
      <c r="T77" s="34"/>
      <c r="V77" s="34"/>
      <c r="X77" s="34"/>
      <c r="Z77" s="34"/>
      <c r="AB77" s="34"/>
      <c r="AD77" s="34"/>
      <c r="AF77" s="34"/>
      <c r="AH77" s="34"/>
      <c r="AJ77" s="34"/>
      <c r="AL77" s="34"/>
      <c r="AN77" s="34"/>
      <c r="AP77" s="34"/>
    </row>
    <row r="78" spans="1:42" s="32" customFormat="1" ht="15.75" hidden="1">
      <c r="A78" s="34"/>
      <c r="B78" s="34"/>
      <c r="C78" s="39" t="str">
        <f t="shared" ref="C78:C112" si="13">IF(R78 &gt; 0, ROUND(Q78 / R78,0), "")</f>
        <v/>
      </c>
      <c r="D78" s="39" t="str">
        <f t="shared" ref="D78:D112" si="14">IF(T78 &gt; 0, ROUND(S78 / T78,0), "")</f>
        <v/>
      </c>
      <c r="E78" s="39" t="str">
        <f t="shared" ref="E78:E112" si="15">IF(V78 &gt; 0, ROUND(U78 / V78,0), "")</f>
        <v/>
      </c>
      <c r="F78" s="39" t="str">
        <f t="shared" ref="F78:F112" si="16">IF(X78 &gt; 0, ROUND(W78 / X78,0), "")</f>
        <v/>
      </c>
      <c r="G78" s="39" t="str">
        <f t="shared" ref="G78:G112" si="17">IF(Z78 &gt; 0, ROUND(Y78 / Z78,0), "")</f>
        <v/>
      </c>
      <c r="H78" s="39" t="str">
        <f t="shared" ref="H78:H112" si="18">IF(AB78 &gt; 0, ROUND(AA78 / AB78,0), "")</f>
        <v/>
      </c>
      <c r="I78" s="39" t="str">
        <f t="shared" ref="I78:I112" si="19">IF(AD78 &gt; 0, ROUND(AC78 / AD78,0), "")</f>
        <v/>
      </c>
      <c r="J78" s="39" t="str">
        <f t="shared" ref="J78:J112" si="20">IF(AF78 &gt; 0, ROUND(AE78 / AF78,0), "")</f>
        <v/>
      </c>
      <c r="K78" s="39" t="str">
        <f t="shared" ref="K78:K112" si="21">IF(AH78 &gt; 0, ROUND(AG78 / AH78,0), "")</f>
        <v/>
      </c>
      <c r="L78" s="39" t="str">
        <f t="shared" ref="L78:L112" si="22">IF(AJ78 &gt; 0, ROUND(AI78 / AJ78,0), "")</f>
        <v/>
      </c>
      <c r="M78" s="39" t="str">
        <f t="shared" ref="M78:M112" si="23">IF(AL78 &gt; 0, ROUND(AK78 / AL78,0), "")</f>
        <v/>
      </c>
      <c r="N78" s="39" t="str">
        <f t="shared" ref="N78:N112" si="24">IF(AN78 &gt; 0, ROUND(AM78 / AN78,0), "")</f>
        <v/>
      </c>
      <c r="O78" s="43" t="str">
        <f t="shared" ref="O78:O112" si="25">IF(AP78 &gt; 0, ROUND(AO78 / AP78,0), "")</f>
        <v/>
      </c>
      <c r="P78" s="98"/>
      <c r="R78" s="34"/>
      <c r="T78" s="34"/>
      <c r="V78" s="34"/>
      <c r="X78" s="34"/>
      <c r="Z78" s="34"/>
      <c r="AB78" s="34"/>
      <c r="AD78" s="34"/>
      <c r="AF78" s="34"/>
      <c r="AH78" s="34"/>
      <c r="AJ78" s="34"/>
      <c r="AL78" s="34"/>
      <c r="AN78" s="34"/>
      <c r="AP78" s="34"/>
    </row>
    <row r="79" spans="1:42" s="32" customFormat="1" ht="15.75" hidden="1">
      <c r="A79" s="34"/>
      <c r="B79" s="34"/>
      <c r="C79" s="39" t="str">
        <f t="shared" si="13"/>
        <v/>
      </c>
      <c r="D79" s="39" t="str">
        <f t="shared" si="14"/>
        <v/>
      </c>
      <c r="E79" s="39" t="str">
        <f t="shared" si="15"/>
        <v/>
      </c>
      <c r="F79" s="39" t="str">
        <f t="shared" si="16"/>
        <v/>
      </c>
      <c r="G79" s="39" t="str">
        <f t="shared" si="17"/>
        <v/>
      </c>
      <c r="H79" s="39" t="str">
        <f t="shared" si="18"/>
        <v/>
      </c>
      <c r="I79" s="39" t="str">
        <f t="shared" si="19"/>
        <v/>
      </c>
      <c r="J79" s="39" t="str">
        <f t="shared" si="20"/>
        <v/>
      </c>
      <c r="K79" s="39" t="str">
        <f t="shared" si="21"/>
        <v/>
      </c>
      <c r="L79" s="39" t="str">
        <f t="shared" si="22"/>
        <v/>
      </c>
      <c r="M79" s="39" t="str">
        <f t="shared" si="23"/>
        <v/>
      </c>
      <c r="N79" s="39" t="str">
        <f t="shared" si="24"/>
        <v/>
      </c>
      <c r="O79" s="43" t="str">
        <f t="shared" si="25"/>
        <v/>
      </c>
      <c r="P79" s="98"/>
      <c r="R79" s="34"/>
      <c r="T79" s="34"/>
      <c r="V79" s="34"/>
      <c r="X79" s="34"/>
      <c r="Z79" s="34"/>
      <c r="AB79" s="34"/>
      <c r="AD79" s="34"/>
      <c r="AF79" s="34"/>
      <c r="AH79" s="34"/>
      <c r="AJ79" s="34"/>
      <c r="AL79" s="34"/>
      <c r="AN79" s="34"/>
      <c r="AP79" s="34"/>
    </row>
    <row r="80" spans="1:42" s="32" customFormat="1" ht="15.75" hidden="1">
      <c r="A80" s="34"/>
      <c r="B80" s="34"/>
      <c r="C80" s="39" t="str">
        <f t="shared" si="13"/>
        <v/>
      </c>
      <c r="D80" s="39" t="str">
        <f t="shared" si="14"/>
        <v/>
      </c>
      <c r="E80" s="39" t="str">
        <f t="shared" si="15"/>
        <v/>
      </c>
      <c r="F80" s="39" t="str">
        <f t="shared" si="16"/>
        <v/>
      </c>
      <c r="G80" s="39" t="str">
        <f t="shared" si="17"/>
        <v/>
      </c>
      <c r="H80" s="39" t="str">
        <f t="shared" si="18"/>
        <v/>
      </c>
      <c r="I80" s="39" t="str">
        <f t="shared" si="19"/>
        <v/>
      </c>
      <c r="J80" s="39" t="str">
        <f t="shared" si="20"/>
        <v/>
      </c>
      <c r="K80" s="39" t="str">
        <f t="shared" si="21"/>
        <v/>
      </c>
      <c r="L80" s="39" t="str">
        <f t="shared" si="22"/>
        <v/>
      </c>
      <c r="M80" s="39" t="str">
        <f t="shared" si="23"/>
        <v/>
      </c>
      <c r="N80" s="39" t="str">
        <f t="shared" si="24"/>
        <v/>
      </c>
      <c r="O80" s="43" t="str">
        <f t="shared" si="25"/>
        <v/>
      </c>
      <c r="P80" s="98"/>
      <c r="R80" s="34"/>
      <c r="T80" s="34"/>
      <c r="V80" s="34"/>
      <c r="X80" s="34"/>
      <c r="Z80" s="34"/>
      <c r="AB80" s="34"/>
      <c r="AD80" s="34"/>
      <c r="AF80" s="34"/>
      <c r="AH80" s="34"/>
      <c r="AJ80" s="34"/>
      <c r="AL80" s="34"/>
      <c r="AN80" s="34"/>
      <c r="AP80" s="34"/>
    </row>
    <row r="81" spans="1:42" s="32" customFormat="1" ht="15.75" hidden="1">
      <c r="A81" s="34"/>
      <c r="B81" s="34"/>
      <c r="C81" s="39" t="str">
        <f t="shared" si="13"/>
        <v/>
      </c>
      <c r="D81" s="39" t="str">
        <f t="shared" si="14"/>
        <v/>
      </c>
      <c r="E81" s="39" t="str">
        <f t="shared" si="15"/>
        <v/>
      </c>
      <c r="F81" s="39" t="str">
        <f t="shared" si="16"/>
        <v/>
      </c>
      <c r="G81" s="39" t="str">
        <f t="shared" si="17"/>
        <v/>
      </c>
      <c r="H81" s="39" t="str">
        <f t="shared" si="18"/>
        <v/>
      </c>
      <c r="I81" s="39" t="str">
        <f t="shared" si="19"/>
        <v/>
      </c>
      <c r="J81" s="39" t="str">
        <f t="shared" si="20"/>
        <v/>
      </c>
      <c r="K81" s="39" t="str">
        <f t="shared" si="21"/>
        <v/>
      </c>
      <c r="L81" s="39" t="str">
        <f t="shared" si="22"/>
        <v/>
      </c>
      <c r="M81" s="39" t="str">
        <f t="shared" si="23"/>
        <v/>
      </c>
      <c r="N81" s="39" t="str">
        <f t="shared" si="24"/>
        <v/>
      </c>
      <c r="O81" s="43" t="str">
        <f t="shared" si="25"/>
        <v/>
      </c>
      <c r="P81" s="98"/>
      <c r="R81" s="34"/>
      <c r="T81" s="34"/>
      <c r="V81" s="34"/>
      <c r="X81" s="34"/>
      <c r="Z81" s="34"/>
      <c r="AB81" s="34"/>
      <c r="AD81" s="34"/>
      <c r="AF81" s="34"/>
      <c r="AH81" s="34"/>
      <c r="AJ81" s="34"/>
      <c r="AL81" s="34"/>
      <c r="AN81" s="34"/>
      <c r="AP81" s="34"/>
    </row>
    <row r="82" spans="1:42" s="32" customFormat="1" ht="15.75" hidden="1">
      <c r="A82" s="34"/>
      <c r="B82" s="34"/>
      <c r="C82" s="39" t="str">
        <f t="shared" si="13"/>
        <v/>
      </c>
      <c r="D82" s="39" t="str">
        <f t="shared" si="14"/>
        <v/>
      </c>
      <c r="E82" s="39" t="str">
        <f t="shared" si="15"/>
        <v/>
      </c>
      <c r="F82" s="39" t="str">
        <f t="shared" si="16"/>
        <v/>
      </c>
      <c r="G82" s="39" t="str">
        <f t="shared" si="17"/>
        <v/>
      </c>
      <c r="H82" s="39" t="str">
        <f t="shared" si="18"/>
        <v/>
      </c>
      <c r="I82" s="39" t="str">
        <f t="shared" si="19"/>
        <v/>
      </c>
      <c r="J82" s="39" t="str">
        <f t="shared" si="20"/>
        <v/>
      </c>
      <c r="K82" s="39" t="str">
        <f t="shared" si="21"/>
        <v/>
      </c>
      <c r="L82" s="39" t="str">
        <f t="shared" si="22"/>
        <v/>
      </c>
      <c r="M82" s="39" t="str">
        <f t="shared" si="23"/>
        <v/>
      </c>
      <c r="N82" s="39" t="str">
        <f t="shared" si="24"/>
        <v/>
      </c>
      <c r="O82" s="43" t="str">
        <f t="shared" si="25"/>
        <v/>
      </c>
      <c r="P82" s="98"/>
      <c r="R82" s="34"/>
      <c r="T82" s="34"/>
      <c r="V82" s="34"/>
      <c r="X82" s="34"/>
      <c r="Z82" s="34"/>
      <c r="AB82" s="34"/>
      <c r="AD82" s="34"/>
      <c r="AF82" s="34"/>
      <c r="AH82" s="34"/>
      <c r="AJ82" s="34"/>
      <c r="AL82" s="34"/>
      <c r="AN82" s="34"/>
      <c r="AP82" s="34"/>
    </row>
    <row r="83" spans="1:42" s="32" customFormat="1" ht="15.75" hidden="1">
      <c r="A83" s="34"/>
      <c r="B83" s="34"/>
      <c r="C83" s="39" t="str">
        <f t="shared" si="13"/>
        <v/>
      </c>
      <c r="D83" s="39" t="str">
        <f t="shared" si="14"/>
        <v/>
      </c>
      <c r="E83" s="39" t="str">
        <f t="shared" si="15"/>
        <v/>
      </c>
      <c r="F83" s="39" t="str">
        <f t="shared" si="16"/>
        <v/>
      </c>
      <c r="G83" s="39" t="str">
        <f t="shared" si="17"/>
        <v/>
      </c>
      <c r="H83" s="39" t="str">
        <f t="shared" si="18"/>
        <v/>
      </c>
      <c r="I83" s="39" t="str">
        <f t="shared" si="19"/>
        <v/>
      </c>
      <c r="J83" s="39" t="str">
        <f t="shared" si="20"/>
        <v/>
      </c>
      <c r="K83" s="39" t="str">
        <f t="shared" si="21"/>
        <v/>
      </c>
      <c r="L83" s="39" t="str">
        <f t="shared" si="22"/>
        <v/>
      </c>
      <c r="M83" s="39" t="str">
        <f t="shared" si="23"/>
        <v/>
      </c>
      <c r="N83" s="39" t="str">
        <f t="shared" si="24"/>
        <v/>
      </c>
      <c r="O83" s="43" t="str">
        <f t="shared" si="25"/>
        <v/>
      </c>
      <c r="P83" s="98"/>
      <c r="R83" s="34"/>
      <c r="T83" s="34"/>
      <c r="V83" s="34"/>
      <c r="X83" s="34"/>
      <c r="Z83" s="34"/>
      <c r="AB83" s="34"/>
      <c r="AD83" s="34"/>
      <c r="AF83" s="34"/>
      <c r="AH83" s="34"/>
      <c r="AJ83" s="34"/>
      <c r="AL83" s="34"/>
      <c r="AN83" s="34"/>
      <c r="AP83" s="34"/>
    </row>
    <row r="84" spans="1:42" s="32" customFormat="1" ht="15.75" hidden="1">
      <c r="A84" s="34"/>
      <c r="B84" s="34"/>
      <c r="C84" s="39" t="str">
        <f t="shared" si="13"/>
        <v/>
      </c>
      <c r="D84" s="39" t="str">
        <f t="shared" si="14"/>
        <v/>
      </c>
      <c r="E84" s="39" t="str">
        <f t="shared" si="15"/>
        <v/>
      </c>
      <c r="F84" s="39" t="str">
        <f t="shared" si="16"/>
        <v/>
      </c>
      <c r="G84" s="39" t="str">
        <f t="shared" si="17"/>
        <v/>
      </c>
      <c r="H84" s="39" t="str">
        <f t="shared" si="18"/>
        <v/>
      </c>
      <c r="I84" s="39" t="str">
        <f t="shared" si="19"/>
        <v/>
      </c>
      <c r="J84" s="39" t="str">
        <f t="shared" si="20"/>
        <v/>
      </c>
      <c r="K84" s="39" t="str">
        <f t="shared" si="21"/>
        <v/>
      </c>
      <c r="L84" s="39" t="str">
        <f t="shared" si="22"/>
        <v/>
      </c>
      <c r="M84" s="39" t="str">
        <f t="shared" si="23"/>
        <v/>
      </c>
      <c r="N84" s="39" t="str">
        <f t="shared" si="24"/>
        <v/>
      </c>
      <c r="O84" s="43" t="str">
        <f t="shared" si="25"/>
        <v/>
      </c>
      <c r="P84" s="98"/>
      <c r="R84" s="34"/>
      <c r="T84" s="34"/>
      <c r="V84" s="34"/>
      <c r="X84" s="34"/>
      <c r="Z84" s="34"/>
      <c r="AB84" s="34"/>
      <c r="AD84" s="34"/>
      <c r="AF84" s="34"/>
      <c r="AH84" s="34"/>
      <c r="AJ84" s="34"/>
      <c r="AL84" s="34"/>
      <c r="AN84" s="34"/>
      <c r="AP84" s="34"/>
    </row>
    <row r="85" spans="1:42" s="32" customFormat="1" ht="15.75" hidden="1">
      <c r="A85" s="34"/>
      <c r="B85" s="34"/>
      <c r="C85" s="39" t="str">
        <f t="shared" si="13"/>
        <v/>
      </c>
      <c r="D85" s="39" t="str">
        <f t="shared" si="14"/>
        <v/>
      </c>
      <c r="E85" s="39" t="str">
        <f t="shared" si="15"/>
        <v/>
      </c>
      <c r="F85" s="39" t="str">
        <f t="shared" si="16"/>
        <v/>
      </c>
      <c r="G85" s="39" t="str">
        <f t="shared" si="17"/>
        <v/>
      </c>
      <c r="H85" s="39" t="str">
        <f t="shared" si="18"/>
        <v/>
      </c>
      <c r="I85" s="39" t="str">
        <f t="shared" si="19"/>
        <v/>
      </c>
      <c r="J85" s="39" t="str">
        <f t="shared" si="20"/>
        <v/>
      </c>
      <c r="K85" s="39" t="str">
        <f t="shared" si="21"/>
        <v/>
      </c>
      <c r="L85" s="39" t="str">
        <f t="shared" si="22"/>
        <v/>
      </c>
      <c r="M85" s="39" t="str">
        <f t="shared" si="23"/>
        <v/>
      </c>
      <c r="N85" s="39" t="str">
        <f t="shared" si="24"/>
        <v/>
      </c>
      <c r="O85" s="43" t="str">
        <f t="shared" si="25"/>
        <v/>
      </c>
      <c r="P85" s="98"/>
      <c r="R85" s="34"/>
      <c r="T85" s="34"/>
      <c r="V85" s="34"/>
      <c r="X85" s="34"/>
      <c r="Z85" s="34"/>
      <c r="AB85" s="34"/>
      <c r="AD85" s="34"/>
      <c r="AF85" s="34"/>
      <c r="AH85" s="34"/>
      <c r="AJ85" s="34"/>
      <c r="AL85" s="34"/>
      <c r="AN85" s="34"/>
      <c r="AP85" s="34"/>
    </row>
    <row r="86" spans="1:42" s="32" customFormat="1" ht="15.75" hidden="1">
      <c r="A86" s="34"/>
      <c r="B86" s="34"/>
      <c r="C86" s="39" t="str">
        <f t="shared" si="13"/>
        <v/>
      </c>
      <c r="D86" s="39" t="str">
        <f t="shared" si="14"/>
        <v/>
      </c>
      <c r="E86" s="39" t="str">
        <f t="shared" si="15"/>
        <v/>
      </c>
      <c r="F86" s="39" t="str">
        <f t="shared" si="16"/>
        <v/>
      </c>
      <c r="G86" s="39" t="str">
        <f t="shared" si="17"/>
        <v/>
      </c>
      <c r="H86" s="39" t="str">
        <f t="shared" si="18"/>
        <v/>
      </c>
      <c r="I86" s="39" t="str">
        <f t="shared" si="19"/>
        <v/>
      </c>
      <c r="J86" s="39" t="str">
        <f t="shared" si="20"/>
        <v/>
      </c>
      <c r="K86" s="39" t="str">
        <f t="shared" si="21"/>
        <v/>
      </c>
      <c r="L86" s="39" t="str">
        <f t="shared" si="22"/>
        <v/>
      </c>
      <c r="M86" s="39" t="str">
        <f t="shared" si="23"/>
        <v/>
      </c>
      <c r="N86" s="39" t="str">
        <f t="shared" si="24"/>
        <v/>
      </c>
      <c r="O86" s="43" t="str">
        <f t="shared" si="25"/>
        <v/>
      </c>
      <c r="P86" s="98"/>
      <c r="R86" s="34"/>
      <c r="T86" s="34"/>
      <c r="V86" s="34"/>
      <c r="X86" s="34"/>
      <c r="Z86" s="34"/>
      <c r="AB86" s="34"/>
      <c r="AD86" s="34"/>
      <c r="AF86" s="34"/>
      <c r="AH86" s="34"/>
      <c r="AJ86" s="34"/>
      <c r="AL86" s="34"/>
      <c r="AN86" s="34"/>
      <c r="AP86" s="34"/>
    </row>
    <row r="87" spans="1:42" s="32" customFormat="1" ht="15.75" hidden="1">
      <c r="A87" s="34"/>
      <c r="B87" s="34"/>
      <c r="C87" s="39" t="str">
        <f t="shared" si="13"/>
        <v/>
      </c>
      <c r="D87" s="39" t="str">
        <f t="shared" si="14"/>
        <v/>
      </c>
      <c r="E87" s="39" t="str">
        <f t="shared" si="15"/>
        <v/>
      </c>
      <c r="F87" s="39" t="str">
        <f t="shared" si="16"/>
        <v/>
      </c>
      <c r="G87" s="39" t="str">
        <f t="shared" si="17"/>
        <v/>
      </c>
      <c r="H87" s="39" t="str">
        <f t="shared" si="18"/>
        <v/>
      </c>
      <c r="I87" s="39" t="str">
        <f t="shared" si="19"/>
        <v/>
      </c>
      <c r="J87" s="39" t="str">
        <f t="shared" si="20"/>
        <v/>
      </c>
      <c r="K87" s="39" t="str">
        <f t="shared" si="21"/>
        <v/>
      </c>
      <c r="L87" s="39" t="str">
        <f t="shared" si="22"/>
        <v/>
      </c>
      <c r="M87" s="39" t="str">
        <f t="shared" si="23"/>
        <v/>
      </c>
      <c r="N87" s="39" t="str">
        <f t="shared" si="24"/>
        <v/>
      </c>
      <c r="O87" s="43" t="str">
        <f t="shared" si="25"/>
        <v/>
      </c>
      <c r="P87" s="98"/>
      <c r="R87" s="34"/>
      <c r="T87" s="34"/>
      <c r="V87" s="34"/>
      <c r="X87" s="34"/>
      <c r="Z87" s="34"/>
      <c r="AB87" s="34"/>
      <c r="AD87" s="34"/>
      <c r="AF87" s="34"/>
      <c r="AH87" s="34"/>
      <c r="AJ87" s="34"/>
      <c r="AL87" s="34"/>
      <c r="AN87" s="34"/>
      <c r="AP87" s="34"/>
    </row>
    <row r="88" spans="1:42" s="32" customFormat="1" ht="15.75" hidden="1">
      <c r="A88" s="34"/>
      <c r="B88" s="34"/>
      <c r="C88" s="39" t="str">
        <f t="shared" si="13"/>
        <v/>
      </c>
      <c r="D88" s="39" t="str">
        <f t="shared" si="14"/>
        <v/>
      </c>
      <c r="E88" s="39" t="str">
        <f t="shared" si="15"/>
        <v/>
      </c>
      <c r="F88" s="39" t="str">
        <f t="shared" si="16"/>
        <v/>
      </c>
      <c r="G88" s="39" t="str">
        <f t="shared" si="17"/>
        <v/>
      </c>
      <c r="H88" s="39" t="str">
        <f t="shared" si="18"/>
        <v/>
      </c>
      <c r="I88" s="39" t="str">
        <f t="shared" si="19"/>
        <v/>
      </c>
      <c r="J88" s="39" t="str">
        <f t="shared" si="20"/>
        <v/>
      </c>
      <c r="K88" s="39" t="str">
        <f t="shared" si="21"/>
        <v/>
      </c>
      <c r="L88" s="39" t="str">
        <f t="shared" si="22"/>
        <v/>
      </c>
      <c r="M88" s="39" t="str">
        <f t="shared" si="23"/>
        <v/>
      </c>
      <c r="N88" s="39" t="str">
        <f t="shared" si="24"/>
        <v/>
      </c>
      <c r="O88" s="43" t="str">
        <f t="shared" si="25"/>
        <v/>
      </c>
      <c r="P88" s="98"/>
      <c r="R88" s="34"/>
      <c r="T88" s="34"/>
      <c r="V88" s="34"/>
      <c r="X88" s="34"/>
      <c r="Z88" s="34"/>
      <c r="AB88" s="34"/>
      <c r="AD88" s="34"/>
      <c r="AF88" s="34"/>
      <c r="AH88" s="34"/>
      <c r="AJ88" s="34"/>
      <c r="AL88" s="34"/>
      <c r="AN88" s="34"/>
      <c r="AP88" s="34"/>
    </row>
    <row r="89" spans="1:42" s="32" customFormat="1" ht="15.75" hidden="1">
      <c r="A89" s="34"/>
      <c r="B89" s="34"/>
      <c r="C89" s="39" t="str">
        <f t="shared" si="13"/>
        <v/>
      </c>
      <c r="D89" s="39" t="str">
        <f t="shared" si="14"/>
        <v/>
      </c>
      <c r="E89" s="39" t="str">
        <f t="shared" si="15"/>
        <v/>
      </c>
      <c r="F89" s="39" t="str">
        <f t="shared" si="16"/>
        <v/>
      </c>
      <c r="G89" s="39" t="str">
        <f t="shared" si="17"/>
        <v/>
      </c>
      <c r="H89" s="39" t="str">
        <f t="shared" si="18"/>
        <v/>
      </c>
      <c r="I89" s="39" t="str">
        <f t="shared" si="19"/>
        <v/>
      </c>
      <c r="J89" s="39" t="str">
        <f t="shared" si="20"/>
        <v/>
      </c>
      <c r="K89" s="39" t="str">
        <f t="shared" si="21"/>
        <v/>
      </c>
      <c r="L89" s="39" t="str">
        <f t="shared" si="22"/>
        <v/>
      </c>
      <c r="M89" s="39" t="str">
        <f t="shared" si="23"/>
        <v/>
      </c>
      <c r="N89" s="39" t="str">
        <f t="shared" si="24"/>
        <v/>
      </c>
      <c r="O89" s="43" t="str">
        <f t="shared" si="25"/>
        <v/>
      </c>
      <c r="P89" s="98"/>
      <c r="R89" s="34"/>
      <c r="T89" s="34"/>
      <c r="V89" s="34"/>
      <c r="X89" s="34"/>
      <c r="Z89" s="34"/>
      <c r="AB89" s="34"/>
      <c r="AD89" s="34"/>
      <c r="AF89" s="34"/>
      <c r="AH89" s="34"/>
      <c r="AJ89" s="34"/>
      <c r="AL89" s="34"/>
      <c r="AN89" s="34"/>
      <c r="AP89" s="34"/>
    </row>
    <row r="90" spans="1:42" s="32" customFormat="1" ht="15.75" hidden="1">
      <c r="A90" s="34"/>
      <c r="B90" s="34"/>
      <c r="C90" s="39" t="str">
        <f t="shared" si="13"/>
        <v/>
      </c>
      <c r="D90" s="39" t="str">
        <f t="shared" si="14"/>
        <v/>
      </c>
      <c r="E90" s="39" t="str">
        <f t="shared" si="15"/>
        <v/>
      </c>
      <c r="F90" s="39" t="str">
        <f t="shared" si="16"/>
        <v/>
      </c>
      <c r="G90" s="39" t="str">
        <f t="shared" si="17"/>
        <v/>
      </c>
      <c r="H90" s="39" t="str">
        <f t="shared" si="18"/>
        <v/>
      </c>
      <c r="I90" s="39" t="str">
        <f t="shared" si="19"/>
        <v/>
      </c>
      <c r="J90" s="39" t="str">
        <f t="shared" si="20"/>
        <v/>
      </c>
      <c r="K90" s="39" t="str">
        <f t="shared" si="21"/>
        <v/>
      </c>
      <c r="L90" s="39" t="str">
        <f t="shared" si="22"/>
        <v/>
      </c>
      <c r="M90" s="39" t="str">
        <f t="shared" si="23"/>
        <v/>
      </c>
      <c r="N90" s="39" t="str">
        <f t="shared" si="24"/>
        <v/>
      </c>
      <c r="O90" s="43" t="str">
        <f t="shared" si="25"/>
        <v/>
      </c>
      <c r="P90" s="98"/>
      <c r="R90" s="34"/>
      <c r="T90" s="34"/>
      <c r="V90" s="34"/>
      <c r="X90" s="34"/>
      <c r="Z90" s="34"/>
      <c r="AB90" s="34"/>
      <c r="AD90" s="34"/>
      <c r="AF90" s="34"/>
      <c r="AH90" s="34"/>
      <c r="AJ90" s="34"/>
      <c r="AL90" s="34"/>
      <c r="AN90" s="34"/>
      <c r="AP90" s="34"/>
    </row>
    <row r="91" spans="1:42" s="32" customFormat="1" ht="15.75" hidden="1">
      <c r="A91" s="34"/>
      <c r="B91" s="34"/>
      <c r="C91" s="39" t="str">
        <f t="shared" si="13"/>
        <v/>
      </c>
      <c r="D91" s="39" t="str">
        <f t="shared" si="14"/>
        <v/>
      </c>
      <c r="E91" s="39" t="str">
        <f t="shared" si="15"/>
        <v/>
      </c>
      <c r="F91" s="39" t="str">
        <f t="shared" si="16"/>
        <v/>
      </c>
      <c r="G91" s="39" t="str">
        <f t="shared" si="17"/>
        <v/>
      </c>
      <c r="H91" s="39" t="str">
        <f t="shared" si="18"/>
        <v/>
      </c>
      <c r="I91" s="39" t="str">
        <f t="shared" si="19"/>
        <v/>
      </c>
      <c r="J91" s="39" t="str">
        <f t="shared" si="20"/>
        <v/>
      </c>
      <c r="K91" s="39" t="str">
        <f t="shared" si="21"/>
        <v/>
      </c>
      <c r="L91" s="39" t="str">
        <f t="shared" si="22"/>
        <v/>
      </c>
      <c r="M91" s="39" t="str">
        <f t="shared" si="23"/>
        <v/>
      </c>
      <c r="N91" s="39" t="str">
        <f t="shared" si="24"/>
        <v/>
      </c>
      <c r="O91" s="43" t="str">
        <f t="shared" si="25"/>
        <v/>
      </c>
      <c r="P91" s="98"/>
      <c r="R91" s="34"/>
      <c r="T91" s="34"/>
      <c r="V91" s="34"/>
      <c r="X91" s="34"/>
      <c r="Z91" s="34"/>
      <c r="AB91" s="34"/>
      <c r="AD91" s="34"/>
      <c r="AF91" s="34"/>
      <c r="AH91" s="34"/>
      <c r="AJ91" s="34"/>
      <c r="AL91" s="34"/>
      <c r="AN91" s="34"/>
      <c r="AP91" s="34"/>
    </row>
    <row r="92" spans="1:42" s="32" customFormat="1" ht="15.75" hidden="1">
      <c r="A92" s="34"/>
      <c r="B92" s="34"/>
      <c r="C92" s="39" t="str">
        <f t="shared" si="13"/>
        <v/>
      </c>
      <c r="D92" s="39" t="str">
        <f t="shared" si="14"/>
        <v/>
      </c>
      <c r="E92" s="39" t="str">
        <f t="shared" si="15"/>
        <v/>
      </c>
      <c r="F92" s="39" t="str">
        <f t="shared" si="16"/>
        <v/>
      </c>
      <c r="G92" s="39" t="str">
        <f t="shared" si="17"/>
        <v/>
      </c>
      <c r="H92" s="39" t="str">
        <f t="shared" si="18"/>
        <v/>
      </c>
      <c r="I92" s="39" t="str">
        <f t="shared" si="19"/>
        <v/>
      </c>
      <c r="J92" s="39" t="str">
        <f t="shared" si="20"/>
        <v/>
      </c>
      <c r="K92" s="39" t="str">
        <f t="shared" si="21"/>
        <v/>
      </c>
      <c r="L92" s="39" t="str">
        <f t="shared" si="22"/>
        <v/>
      </c>
      <c r="M92" s="39" t="str">
        <f t="shared" si="23"/>
        <v/>
      </c>
      <c r="N92" s="39" t="str">
        <f t="shared" si="24"/>
        <v/>
      </c>
      <c r="O92" s="43" t="str">
        <f t="shared" si="25"/>
        <v/>
      </c>
      <c r="P92" s="98"/>
      <c r="R92" s="34"/>
      <c r="T92" s="34"/>
      <c r="V92" s="34"/>
      <c r="X92" s="34"/>
      <c r="Z92" s="34"/>
      <c r="AB92" s="34"/>
      <c r="AD92" s="34"/>
      <c r="AF92" s="34"/>
      <c r="AH92" s="34"/>
      <c r="AJ92" s="34"/>
      <c r="AL92" s="34"/>
      <c r="AN92" s="34"/>
      <c r="AP92" s="34"/>
    </row>
    <row r="93" spans="1:42" s="32" customFormat="1" ht="15.75" hidden="1">
      <c r="A93" s="34"/>
      <c r="B93" s="34"/>
      <c r="C93" s="39" t="str">
        <f t="shared" si="13"/>
        <v/>
      </c>
      <c r="D93" s="39" t="str">
        <f t="shared" si="14"/>
        <v/>
      </c>
      <c r="E93" s="39" t="str">
        <f t="shared" si="15"/>
        <v/>
      </c>
      <c r="F93" s="39" t="str">
        <f t="shared" si="16"/>
        <v/>
      </c>
      <c r="G93" s="39" t="str">
        <f t="shared" si="17"/>
        <v/>
      </c>
      <c r="H93" s="39" t="str">
        <f t="shared" si="18"/>
        <v/>
      </c>
      <c r="I93" s="39" t="str">
        <f t="shared" si="19"/>
        <v/>
      </c>
      <c r="J93" s="39" t="str">
        <f t="shared" si="20"/>
        <v/>
      </c>
      <c r="K93" s="39" t="str">
        <f t="shared" si="21"/>
        <v/>
      </c>
      <c r="L93" s="39" t="str">
        <f t="shared" si="22"/>
        <v/>
      </c>
      <c r="M93" s="39" t="str">
        <f t="shared" si="23"/>
        <v/>
      </c>
      <c r="N93" s="39" t="str">
        <f t="shared" si="24"/>
        <v/>
      </c>
      <c r="O93" s="43" t="str">
        <f t="shared" si="25"/>
        <v/>
      </c>
      <c r="P93" s="98"/>
      <c r="R93" s="34"/>
      <c r="T93" s="34"/>
      <c r="V93" s="34"/>
      <c r="X93" s="34"/>
      <c r="Z93" s="34"/>
      <c r="AB93" s="34"/>
      <c r="AD93" s="34"/>
      <c r="AF93" s="34"/>
      <c r="AH93" s="34"/>
      <c r="AJ93" s="34"/>
      <c r="AL93" s="34"/>
      <c r="AN93" s="34"/>
      <c r="AP93" s="34"/>
    </row>
    <row r="94" spans="1:42" s="32" customFormat="1" ht="15.75" hidden="1">
      <c r="A94" s="34"/>
      <c r="B94" s="34"/>
      <c r="C94" s="39" t="str">
        <f t="shared" si="13"/>
        <v/>
      </c>
      <c r="D94" s="39" t="str">
        <f t="shared" si="14"/>
        <v/>
      </c>
      <c r="E94" s="39" t="str">
        <f t="shared" si="15"/>
        <v/>
      </c>
      <c r="F94" s="39" t="str">
        <f t="shared" si="16"/>
        <v/>
      </c>
      <c r="G94" s="39" t="str">
        <f t="shared" si="17"/>
        <v/>
      </c>
      <c r="H94" s="39" t="str">
        <f t="shared" si="18"/>
        <v/>
      </c>
      <c r="I94" s="39" t="str">
        <f t="shared" si="19"/>
        <v/>
      </c>
      <c r="J94" s="39" t="str">
        <f t="shared" si="20"/>
        <v/>
      </c>
      <c r="K94" s="39" t="str">
        <f t="shared" si="21"/>
        <v/>
      </c>
      <c r="L94" s="39" t="str">
        <f t="shared" si="22"/>
        <v/>
      </c>
      <c r="M94" s="39" t="str">
        <f t="shared" si="23"/>
        <v/>
      </c>
      <c r="N94" s="39" t="str">
        <f t="shared" si="24"/>
        <v/>
      </c>
      <c r="O94" s="43" t="str">
        <f t="shared" si="25"/>
        <v/>
      </c>
      <c r="P94" s="98"/>
      <c r="R94" s="34"/>
      <c r="T94" s="34"/>
      <c r="V94" s="34"/>
      <c r="X94" s="34"/>
      <c r="Z94" s="34"/>
      <c r="AB94" s="34"/>
      <c r="AD94" s="34"/>
      <c r="AF94" s="34"/>
      <c r="AH94" s="34"/>
      <c r="AJ94" s="34"/>
      <c r="AL94" s="34"/>
      <c r="AN94" s="34"/>
      <c r="AP94" s="34"/>
    </row>
    <row r="95" spans="1:42" s="32" customFormat="1" ht="15.75" hidden="1">
      <c r="A95" s="34"/>
      <c r="B95" s="34"/>
      <c r="C95" s="39" t="str">
        <f t="shared" si="13"/>
        <v/>
      </c>
      <c r="D95" s="39" t="str">
        <f t="shared" si="14"/>
        <v/>
      </c>
      <c r="E95" s="39" t="str">
        <f t="shared" si="15"/>
        <v/>
      </c>
      <c r="F95" s="39" t="str">
        <f t="shared" si="16"/>
        <v/>
      </c>
      <c r="G95" s="39" t="str">
        <f t="shared" si="17"/>
        <v/>
      </c>
      <c r="H95" s="39" t="str">
        <f t="shared" si="18"/>
        <v/>
      </c>
      <c r="I95" s="39" t="str">
        <f t="shared" si="19"/>
        <v/>
      </c>
      <c r="J95" s="39" t="str">
        <f t="shared" si="20"/>
        <v/>
      </c>
      <c r="K95" s="39" t="str">
        <f t="shared" si="21"/>
        <v/>
      </c>
      <c r="L95" s="39" t="str">
        <f t="shared" si="22"/>
        <v/>
      </c>
      <c r="M95" s="39" t="str">
        <f t="shared" si="23"/>
        <v/>
      </c>
      <c r="N95" s="39" t="str">
        <f t="shared" si="24"/>
        <v/>
      </c>
      <c r="O95" s="43" t="str">
        <f t="shared" si="25"/>
        <v/>
      </c>
      <c r="P95" s="98"/>
      <c r="R95" s="34"/>
      <c r="T95" s="34"/>
      <c r="V95" s="34"/>
      <c r="X95" s="34"/>
      <c r="Z95" s="34"/>
      <c r="AB95" s="34"/>
      <c r="AD95" s="34"/>
      <c r="AF95" s="34"/>
      <c r="AH95" s="34"/>
      <c r="AJ95" s="34"/>
      <c r="AL95" s="34"/>
      <c r="AN95" s="34"/>
      <c r="AP95" s="34"/>
    </row>
    <row r="96" spans="1:42" s="32" customFormat="1" ht="15.75" hidden="1">
      <c r="A96" s="34"/>
      <c r="B96" s="34"/>
      <c r="C96" s="39" t="str">
        <f t="shared" si="13"/>
        <v/>
      </c>
      <c r="D96" s="39" t="str">
        <f t="shared" si="14"/>
        <v/>
      </c>
      <c r="E96" s="39" t="str">
        <f t="shared" si="15"/>
        <v/>
      </c>
      <c r="F96" s="39" t="str">
        <f t="shared" si="16"/>
        <v/>
      </c>
      <c r="G96" s="39" t="str">
        <f t="shared" si="17"/>
        <v/>
      </c>
      <c r="H96" s="39" t="str">
        <f t="shared" si="18"/>
        <v/>
      </c>
      <c r="I96" s="39" t="str">
        <f t="shared" si="19"/>
        <v/>
      </c>
      <c r="J96" s="39" t="str">
        <f t="shared" si="20"/>
        <v/>
      </c>
      <c r="K96" s="39" t="str">
        <f t="shared" si="21"/>
        <v/>
      </c>
      <c r="L96" s="39" t="str">
        <f t="shared" si="22"/>
        <v/>
      </c>
      <c r="M96" s="39" t="str">
        <f t="shared" si="23"/>
        <v/>
      </c>
      <c r="N96" s="39" t="str">
        <f t="shared" si="24"/>
        <v/>
      </c>
      <c r="O96" s="43" t="str">
        <f t="shared" si="25"/>
        <v/>
      </c>
      <c r="P96" s="98"/>
      <c r="R96" s="34"/>
      <c r="T96" s="34"/>
      <c r="V96" s="34"/>
      <c r="X96" s="34"/>
      <c r="Z96" s="34"/>
      <c r="AB96" s="34"/>
      <c r="AD96" s="34"/>
      <c r="AF96" s="34"/>
      <c r="AH96" s="34"/>
      <c r="AJ96" s="34"/>
      <c r="AL96" s="34"/>
      <c r="AN96" s="34"/>
      <c r="AP96" s="34"/>
    </row>
    <row r="97" spans="1:42" s="32" customFormat="1" ht="15.75" hidden="1">
      <c r="A97" s="34"/>
      <c r="B97" s="34"/>
      <c r="C97" s="39" t="str">
        <f t="shared" si="13"/>
        <v/>
      </c>
      <c r="D97" s="39" t="str">
        <f t="shared" si="14"/>
        <v/>
      </c>
      <c r="E97" s="39" t="str">
        <f t="shared" si="15"/>
        <v/>
      </c>
      <c r="F97" s="39" t="str">
        <f t="shared" si="16"/>
        <v/>
      </c>
      <c r="G97" s="39" t="str">
        <f t="shared" si="17"/>
        <v/>
      </c>
      <c r="H97" s="39" t="str">
        <f t="shared" si="18"/>
        <v/>
      </c>
      <c r="I97" s="39" t="str">
        <f t="shared" si="19"/>
        <v/>
      </c>
      <c r="J97" s="39" t="str">
        <f t="shared" si="20"/>
        <v/>
      </c>
      <c r="K97" s="39" t="str">
        <f t="shared" si="21"/>
        <v/>
      </c>
      <c r="L97" s="39" t="str">
        <f t="shared" si="22"/>
        <v/>
      </c>
      <c r="M97" s="39" t="str">
        <f t="shared" si="23"/>
        <v/>
      </c>
      <c r="N97" s="39" t="str">
        <f t="shared" si="24"/>
        <v/>
      </c>
      <c r="O97" s="43" t="str">
        <f t="shared" si="25"/>
        <v/>
      </c>
      <c r="P97" s="98"/>
      <c r="R97" s="34"/>
      <c r="T97" s="34"/>
      <c r="V97" s="34"/>
      <c r="X97" s="34"/>
      <c r="Z97" s="34"/>
      <c r="AB97" s="34"/>
      <c r="AD97" s="34"/>
      <c r="AF97" s="34"/>
      <c r="AH97" s="34"/>
      <c r="AJ97" s="34"/>
      <c r="AL97" s="34"/>
      <c r="AN97" s="34"/>
      <c r="AP97" s="34"/>
    </row>
    <row r="98" spans="1:42" s="32" customFormat="1" ht="15.75" hidden="1">
      <c r="A98" s="34"/>
      <c r="B98" s="34"/>
      <c r="C98" s="39" t="str">
        <f t="shared" si="13"/>
        <v/>
      </c>
      <c r="D98" s="39" t="str">
        <f t="shared" si="14"/>
        <v/>
      </c>
      <c r="E98" s="39" t="str">
        <f t="shared" si="15"/>
        <v/>
      </c>
      <c r="F98" s="39" t="str">
        <f t="shared" si="16"/>
        <v/>
      </c>
      <c r="G98" s="39" t="str">
        <f t="shared" si="17"/>
        <v/>
      </c>
      <c r="H98" s="39" t="str">
        <f t="shared" si="18"/>
        <v/>
      </c>
      <c r="I98" s="39" t="str">
        <f t="shared" si="19"/>
        <v/>
      </c>
      <c r="J98" s="39" t="str">
        <f t="shared" si="20"/>
        <v/>
      </c>
      <c r="K98" s="39" t="str">
        <f t="shared" si="21"/>
        <v/>
      </c>
      <c r="L98" s="39" t="str">
        <f t="shared" si="22"/>
        <v/>
      </c>
      <c r="M98" s="39" t="str">
        <f t="shared" si="23"/>
        <v/>
      </c>
      <c r="N98" s="39" t="str">
        <f t="shared" si="24"/>
        <v/>
      </c>
      <c r="O98" s="43" t="str">
        <f t="shared" si="25"/>
        <v/>
      </c>
      <c r="P98" s="98"/>
      <c r="R98" s="34"/>
      <c r="T98" s="34"/>
      <c r="V98" s="34"/>
      <c r="X98" s="34"/>
      <c r="Z98" s="34"/>
      <c r="AB98" s="34"/>
      <c r="AD98" s="34"/>
      <c r="AF98" s="34"/>
      <c r="AH98" s="34"/>
      <c r="AJ98" s="34"/>
      <c r="AL98" s="34"/>
      <c r="AN98" s="34"/>
      <c r="AP98" s="34"/>
    </row>
    <row r="99" spans="1:42" s="32" customFormat="1" ht="15.75" hidden="1">
      <c r="A99" s="34"/>
      <c r="B99" s="34"/>
      <c r="C99" s="39" t="str">
        <f t="shared" si="13"/>
        <v/>
      </c>
      <c r="D99" s="39" t="str">
        <f t="shared" si="14"/>
        <v/>
      </c>
      <c r="E99" s="39" t="str">
        <f t="shared" si="15"/>
        <v/>
      </c>
      <c r="F99" s="39" t="str">
        <f t="shared" si="16"/>
        <v/>
      </c>
      <c r="G99" s="39" t="str">
        <f t="shared" si="17"/>
        <v/>
      </c>
      <c r="H99" s="39" t="str">
        <f t="shared" si="18"/>
        <v/>
      </c>
      <c r="I99" s="39" t="str">
        <f t="shared" si="19"/>
        <v/>
      </c>
      <c r="J99" s="39" t="str">
        <f t="shared" si="20"/>
        <v/>
      </c>
      <c r="K99" s="39" t="str">
        <f t="shared" si="21"/>
        <v/>
      </c>
      <c r="L99" s="39" t="str">
        <f t="shared" si="22"/>
        <v/>
      </c>
      <c r="M99" s="39" t="str">
        <f t="shared" si="23"/>
        <v/>
      </c>
      <c r="N99" s="39" t="str">
        <f t="shared" si="24"/>
        <v/>
      </c>
      <c r="O99" s="43" t="str">
        <f t="shared" si="25"/>
        <v/>
      </c>
      <c r="P99" s="98"/>
      <c r="R99" s="34"/>
      <c r="T99" s="34"/>
      <c r="V99" s="34"/>
      <c r="X99" s="34"/>
      <c r="Z99" s="34"/>
      <c r="AB99" s="34"/>
      <c r="AD99" s="34"/>
      <c r="AF99" s="34"/>
      <c r="AH99" s="34"/>
      <c r="AJ99" s="34"/>
      <c r="AL99" s="34"/>
      <c r="AN99" s="34"/>
      <c r="AP99" s="34"/>
    </row>
    <row r="100" spans="1:42" s="32" customFormat="1" ht="15.75" hidden="1">
      <c r="A100" s="34"/>
      <c r="B100" s="34"/>
      <c r="C100" s="39" t="str">
        <f t="shared" si="13"/>
        <v/>
      </c>
      <c r="D100" s="39" t="str">
        <f t="shared" si="14"/>
        <v/>
      </c>
      <c r="E100" s="39" t="str">
        <f t="shared" si="15"/>
        <v/>
      </c>
      <c r="F100" s="39" t="str">
        <f t="shared" si="16"/>
        <v/>
      </c>
      <c r="G100" s="39" t="str">
        <f t="shared" si="17"/>
        <v/>
      </c>
      <c r="H100" s="39" t="str">
        <f t="shared" si="18"/>
        <v/>
      </c>
      <c r="I100" s="39" t="str">
        <f t="shared" si="19"/>
        <v/>
      </c>
      <c r="J100" s="39" t="str">
        <f t="shared" si="20"/>
        <v/>
      </c>
      <c r="K100" s="39" t="str">
        <f t="shared" si="21"/>
        <v/>
      </c>
      <c r="L100" s="39" t="str">
        <f t="shared" si="22"/>
        <v/>
      </c>
      <c r="M100" s="39" t="str">
        <f t="shared" si="23"/>
        <v/>
      </c>
      <c r="N100" s="39" t="str">
        <f t="shared" si="24"/>
        <v/>
      </c>
      <c r="O100" s="43" t="str">
        <f t="shared" si="25"/>
        <v/>
      </c>
      <c r="P100" s="98"/>
      <c r="R100" s="34"/>
      <c r="T100" s="34"/>
      <c r="V100" s="34"/>
      <c r="X100" s="34"/>
      <c r="Z100" s="34"/>
      <c r="AB100" s="34"/>
      <c r="AD100" s="34"/>
      <c r="AF100" s="34"/>
      <c r="AH100" s="34"/>
      <c r="AJ100" s="34"/>
      <c r="AL100" s="34"/>
      <c r="AN100" s="34"/>
      <c r="AP100" s="34"/>
    </row>
    <row r="101" spans="1:42" s="32" customFormat="1" ht="15.75" hidden="1">
      <c r="A101" s="34"/>
      <c r="B101" s="34"/>
      <c r="C101" s="39" t="str">
        <f t="shared" si="13"/>
        <v/>
      </c>
      <c r="D101" s="39" t="str">
        <f t="shared" si="14"/>
        <v/>
      </c>
      <c r="E101" s="39" t="str">
        <f t="shared" si="15"/>
        <v/>
      </c>
      <c r="F101" s="39" t="str">
        <f t="shared" si="16"/>
        <v/>
      </c>
      <c r="G101" s="39" t="str">
        <f t="shared" si="17"/>
        <v/>
      </c>
      <c r="H101" s="39" t="str">
        <f t="shared" si="18"/>
        <v/>
      </c>
      <c r="I101" s="39" t="str">
        <f t="shared" si="19"/>
        <v/>
      </c>
      <c r="J101" s="39" t="str">
        <f t="shared" si="20"/>
        <v/>
      </c>
      <c r="K101" s="39" t="str">
        <f t="shared" si="21"/>
        <v/>
      </c>
      <c r="L101" s="39" t="str">
        <f t="shared" si="22"/>
        <v/>
      </c>
      <c r="M101" s="39" t="str">
        <f t="shared" si="23"/>
        <v/>
      </c>
      <c r="N101" s="39" t="str">
        <f t="shared" si="24"/>
        <v/>
      </c>
      <c r="O101" s="43" t="str">
        <f t="shared" si="25"/>
        <v/>
      </c>
      <c r="P101" s="98"/>
      <c r="R101" s="34"/>
      <c r="T101" s="34"/>
      <c r="V101" s="34"/>
      <c r="X101" s="34"/>
      <c r="Z101" s="34"/>
      <c r="AB101" s="34"/>
      <c r="AD101" s="34"/>
      <c r="AF101" s="34"/>
      <c r="AH101" s="34"/>
      <c r="AJ101" s="34"/>
      <c r="AL101" s="34"/>
      <c r="AN101" s="34"/>
      <c r="AP101" s="34"/>
    </row>
    <row r="102" spans="1:42" s="32" customFormat="1" ht="15.75" hidden="1">
      <c r="A102" s="34"/>
      <c r="B102" s="34"/>
      <c r="C102" s="39" t="str">
        <f t="shared" si="13"/>
        <v/>
      </c>
      <c r="D102" s="39" t="str">
        <f t="shared" si="14"/>
        <v/>
      </c>
      <c r="E102" s="39" t="str">
        <f t="shared" si="15"/>
        <v/>
      </c>
      <c r="F102" s="39" t="str">
        <f t="shared" si="16"/>
        <v/>
      </c>
      <c r="G102" s="39" t="str">
        <f t="shared" si="17"/>
        <v/>
      </c>
      <c r="H102" s="39" t="str">
        <f t="shared" si="18"/>
        <v/>
      </c>
      <c r="I102" s="39" t="str">
        <f t="shared" si="19"/>
        <v/>
      </c>
      <c r="J102" s="39" t="str">
        <f t="shared" si="20"/>
        <v/>
      </c>
      <c r="K102" s="39" t="str">
        <f t="shared" si="21"/>
        <v/>
      </c>
      <c r="L102" s="39" t="str">
        <f t="shared" si="22"/>
        <v/>
      </c>
      <c r="M102" s="39" t="str">
        <f t="shared" si="23"/>
        <v/>
      </c>
      <c r="N102" s="39" t="str">
        <f t="shared" si="24"/>
        <v/>
      </c>
      <c r="O102" s="43" t="str">
        <f t="shared" si="25"/>
        <v/>
      </c>
      <c r="P102" s="98"/>
      <c r="R102" s="34"/>
      <c r="T102" s="34"/>
      <c r="V102" s="34"/>
      <c r="X102" s="34"/>
      <c r="Z102" s="34"/>
      <c r="AB102" s="34"/>
      <c r="AD102" s="34"/>
      <c r="AF102" s="34"/>
      <c r="AH102" s="34"/>
      <c r="AJ102" s="34"/>
      <c r="AL102" s="34"/>
      <c r="AN102" s="34"/>
      <c r="AP102" s="34"/>
    </row>
    <row r="103" spans="1:42" s="32" customFormat="1" ht="15.75" hidden="1">
      <c r="A103" s="34"/>
      <c r="B103" s="34"/>
      <c r="C103" s="39" t="str">
        <f t="shared" si="13"/>
        <v/>
      </c>
      <c r="D103" s="39" t="str">
        <f t="shared" si="14"/>
        <v/>
      </c>
      <c r="E103" s="39" t="str">
        <f t="shared" si="15"/>
        <v/>
      </c>
      <c r="F103" s="39" t="str">
        <f t="shared" si="16"/>
        <v/>
      </c>
      <c r="G103" s="39" t="str">
        <f t="shared" si="17"/>
        <v/>
      </c>
      <c r="H103" s="39" t="str">
        <f t="shared" si="18"/>
        <v/>
      </c>
      <c r="I103" s="39" t="str">
        <f t="shared" si="19"/>
        <v/>
      </c>
      <c r="J103" s="39" t="str">
        <f t="shared" si="20"/>
        <v/>
      </c>
      <c r="K103" s="39" t="str">
        <f t="shared" si="21"/>
        <v/>
      </c>
      <c r="L103" s="39" t="str">
        <f t="shared" si="22"/>
        <v/>
      </c>
      <c r="M103" s="39" t="str">
        <f t="shared" si="23"/>
        <v/>
      </c>
      <c r="N103" s="39" t="str">
        <f t="shared" si="24"/>
        <v/>
      </c>
      <c r="O103" s="43" t="str">
        <f t="shared" si="25"/>
        <v/>
      </c>
      <c r="P103" s="98"/>
      <c r="R103" s="34"/>
      <c r="T103" s="34"/>
      <c r="V103" s="34"/>
      <c r="X103" s="34"/>
      <c r="Z103" s="34"/>
      <c r="AB103" s="34"/>
      <c r="AD103" s="34"/>
      <c r="AF103" s="34"/>
      <c r="AH103" s="34"/>
      <c r="AJ103" s="34"/>
      <c r="AL103" s="34"/>
      <c r="AN103" s="34"/>
      <c r="AP103" s="34"/>
    </row>
    <row r="104" spans="1:42" s="32" customFormat="1" ht="15.75" hidden="1">
      <c r="A104" s="34"/>
      <c r="B104" s="34"/>
      <c r="C104" s="39" t="str">
        <f t="shared" si="13"/>
        <v/>
      </c>
      <c r="D104" s="39" t="str">
        <f t="shared" si="14"/>
        <v/>
      </c>
      <c r="E104" s="39" t="str">
        <f t="shared" si="15"/>
        <v/>
      </c>
      <c r="F104" s="39" t="str">
        <f t="shared" si="16"/>
        <v/>
      </c>
      <c r="G104" s="39" t="str">
        <f t="shared" si="17"/>
        <v/>
      </c>
      <c r="H104" s="39" t="str">
        <f t="shared" si="18"/>
        <v/>
      </c>
      <c r="I104" s="39" t="str">
        <f t="shared" si="19"/>
        <v/>
      </c>
      <c r="J104" s="39" t="str">
        <f t="shared" si="20"/>
        <v/>
      </c>
      <c r="K104" s="39" t="str">
        <f t="shared" si="21"/>
        <v/>
      </c>
      <c r="L104" s="39" t="str">
        <f t="shared" si="22"/>
        <v/>
      </c>
      <c r="M104" s="39" t="str">
        <f t="shared" si="23"/>
        <v/>
      </c>
      <c r="N104" s="39" t="str">
        <f t="shared" si="24"/>
        <v/>
      </c>
      <c r="O104" s="43" t="str">
        <f t="shared" si="25"/>
        <v/>
      </c>
      <c r="P104" s="98"/>
      <c r="R104" s="34"/>
      <c r="T104" s="34"/>
      <c r="V104" s="34"/>
      <c r="X104" s="34"/>
      <c r="Z104" s="34"/>
      <c r="AB104" s="34"/>
      <c r="AD104" s="34"/>
      <c r="AF104" s="34"/>
      <c r="AH104" s="34"/>
      <c r="AJ104" s="34"/>
      <c r="AL104" s="34"/>
      <c r="AN104" s="34"/>
      <c r="AP104" s="34"/>
    </row>
    <row r="105" spans="1:42" s="32" customFormat="1" ht="15.75" hidden="1">
      <c r="A105" s="34"/>
      <c r="B105" s="34"/>
      <c r="C105" s="39" t="str">
        <f t="shared" si="13"/>
        <v/>
      </c>
      <c r="D105" s="39" t="str">
        <f t="shared" si="14"/>
        <v/>
      </c>
      <c r="E105" s="39" t="str">
        <f t="shared" si="15"/>
        <v/>
      </c>
      <c r="F105" s="39" t="str">
        <f t="shared" si="16"/>
        <v/>
      </c>
      <c r="G105" s="39" t="str">
        <f t="shared" si="17"/>
        <v/>
      </c>
      <c r="H105" s="39" t="str">
        <f t="shared" si="18"/>
        <v/>
      </c>
      <c r="I105" s="39" t="str">
        <f t="shared" si="19"/>
        <v/>
      </c>
      <c r="J105" s="39" t="str">
        <f t="shared" si="20"/>
        <v/>
      </c>
      <c r="K105" s="39" t="str">
        <f t="shared" si="21"/>
        <v/>
      </c>
      <c r="L105" s="39" t="str">
        <f t="shared" si="22"/>
        <v/>
      </c>
      <c r="M105" s="39" t="str">
        <f t="shared" si="23"/>
        <v/>
      </c>
      <c r="N105" s="39" t="str">
        <f t="shared" si="24"/>
        <v/>
      </c>
      <c r="O105" s="43" t="str">
        <f t="shared" si="25"/>
        <v/>
      </c>
      <c r="P105" s="98"/>
      <c r="R105" s="34"/>
      <c r="T105" s="34"/>
      <c r="V105" s="34"/>
      <c r="X105" s="34"/>
      <c r="Z105" s="34"/>
      <c r="AB105" s="34"/>
      <c r="AD105" s="34"/>
      <c r="AF105" s="34"/>
      <c r="AH105" s="34"/>
      <c r="AJ105" s="34"/>
      <c r="AL105" s="34"/>
      <c r="AN105" s="34"/>
      <c r="AP105" s="34"/>
    </row>
    <row r="106" spans="1:42" s="32" customFormat="1" ht="15.75" hidden="1">
      <c r="A106" s="34"/>
      <c r="B106" s="34"/>
      <c r="C106" s="39" t="str">
        <f t="shared" si="13"/>
        <v/>
      </c>
      <c r="D106" s="39" t="str">
        <f t="shared" si="14"/>
        <v/>
      </c>
      <c r="E106" s="39" t="str">
        <f t="shared" si="15"/>
        <v/>
      </c>
      <c r="F106" s="39" t="str">
        <f t="shared" si="16"/>
        <v/>
      </c>
      <c r="G106" s="39" t="str">
        <f t="shared" si="17"/>
        <v/>
      </c>
      <c r="H106" s="39" t="str">
        <f t="shared" si="18"/>
        <v/>
      </c>
      <c r="I106" s="39" t="str">
        <f t="shared" si="19"/>
        <v/>
      </c>
      <c r="J106" s="39" t="str">
        <f t="shared" si="20"/>
        <v/>
      </c>
      <c r="K106" s="39" t="str">
        <f t="shared" si="21"/>
        <v/>
      </c>
      <c r="L106" s="39" t="str">
        <f t="shared" si="22"/>
        <v/>
      </c>
      <c r="M106" s="39" t="str">
        <f t="shared" si="23"/>
        <v/>
      </c>
      <c r="N106" s="39" t="str">
        <f t="shared" si="24"/>
        <v/>
      </c>
      <c r="O106" s="43" t="str">
        <f t="shared" si="25"/>
        <v/>
      </c>
      <c r="P106" s="98"/>
      <c r="R106" s="34"/>
      <c r="T106" s="34"/>
      <c r="V106" s="34"/>
      <c r="X106" s="34"/>
      <c r="Z106" s="34"/>
      <c r="AB106" s="34"/>
      <c r="AD106" s="34"/>
      <c r="AF106" s="34"/>
      <c r="AH106" s="34"/>
      <c r="AJ106" s="34"/>
      <c r="AL106" s="34"/>
      <c r="AN106" s="34"/>
      <c r="AP106" s="34"/>
    </row>
    <row r="107" spans="1:42" s="32" customFormat="1" ht="15.75" hidden="1">
      <c r="A107" s="34"/>
      <c r="B107" s="34"/>
      <c r="C107" s="39" t="str">
        <f t="shared" si="13"/>
        <v/>
      </c>
      <c r="D107" s="39" t="str">
        <f t="shared" si="14"/>
        <v/>
      </c>
      <c r="E107" s="39" t="str">
        <f t="shared" si="15"/>
        <v/>
      </c>
      <c r="F107" s="39" t="str">
        <f t="shared" si="16"/>
        <v/>
      </c>
      <c r="G107" s="39" t="str">
        <f t="shared" si="17"/>
        <v/>
      </c>
      <c r="H107" s="39" t="str">
        <f t="shared" si="18"/>
        <v/>
      </c>
      <c r="I107" s="39" t="str">
        <f t="shared" si="19"/>
        <v/>
      </c>
      <c r="J107" s="39" t="str">
        <f t="shared" si="20"/>
        <v/>
      </c>
      <c r="K107" s="39" t="str">
        <f t="shared" si="21"/>
        <v/>
      </c>
      <c r="L107" s="39" t="str">
        <f t="shared" si="22"/>
        <v/>
      </c>
      <c r="M107" s="39" t="str">
        <f t="shared" si="23"/>
        <v/>
      </c>
      <c r="N107" s="39" t="str">
        <f t="shared" si="24"/>
        <v/>
      </c>
      <c r="O107" s="43" t="str">
        <f t="shared" si="25"/>
        <v/>
      </c>
      <c r="P107" s="98"/>
      <c r="R107" s="34"/>
      <c r="T107" s="34"/>
      <c r="V107" s="34"/>
      <c r="X107" s="34"/>
      <c r="Z107" s="34"/>
      <c r="AB107" s="34"/>
      <c r="AD107" s="34"/>
      <c r="AF107" s="34"/>
      <c r="AH107" s="34"/>
      <c r="AJ107" s="34"/>
      <c r="AL107" s="34"/>
      <c r="AN107" s="34"/>
      <c r="AP107" s="34"/>
    </row>
    <row r="108" spans="1:42" s="32" customFormat="1" ht="15.75" hidden="1">
      <c r="A108" s="34"/>
      <c r="B108" s="34"/>
      <c r="C108" s="39" t="str">
        <f t="shared" si="13"/>
        <v/>
      </c>
      <c r="D108" s="39" t="str">
        <f t="shared" si="14"/>
        <v/>
      </c>
      <c r="E108" s="39" t="str">
        <f t="shared" si="15"/>
        <v/>
      </c>
      <c r="F108" s="39" t="str">
        <f t="shared" si="16"/>
        <v/>
      </c>
      <c r="G108" s="39" t="str">
        <f t="shared" si="17"/>
        <v/>
      </c>
      <c r="H108" s="39" t="str">
        <f t="shared" si="18"/>
        <v/>
      </c>
      <c r="I108" s="39" t="str">
        <f t="shared" si="19"/>
        <v/>
      </c>
      <c r="J108" s="39" t="str">
        <f t="shared" si="20"/>
        <v/>
      </c>
      <c r="K108" s="39" t="str">
        <f t="shared" si="21"/>
        <v/>
      </c>
      <c r="L108" s="39" t="str">
        <f t="shared" si="22"/>
        <v/>
      </c>
      <c r="M108" s="39" t="str">
        <f t="shared" si="23"/>
        <v/>
      </c>
      <c r="N108" s="39" t="str">
        <f t="shared" si="24"/>
        <v/>
      </c>
      <c r="O108" s="43" t="str">
        <f t="shared" si="25"/>
        <v/>
      </c>
      <c r="P108" s="98"/>
      <c r="R108" s="34"/>
      <c r="T108" s="34"/>
      <c r="V108" s="34"/>
      <c r="X108" s="34"/>
      <c r="Z108" s="34"/>
      <c r="AB108" s="34"/>
      <c r="AD108" s="34"/>
      <c r="AF108" s="34"/>
      <c r="AH108" s="34"/>
      <c r="AJ108" s="34"/>
      <c r="AL108" s="34"/>
      <c r="AN108" s="34"/>
      <c r="AP108" s="34"/>
    </row>
    <row r="109" spans="1:42" s="32" customFormat="1" ht="15.75" hidden="1">
      <c r="A109" s="34"/>
      <c r="B109" s="34"/>
      <c r="C109" s="39" t="str">
        <f t="shared" si="13"/>
        <v/>
      </c>
      <c r="D109" s="39" t="str">
        <f t="shared" si="14"/>
        <v/>
      </c>
      <c r="E109" s="39" t="str">
        <f t="shared" si="15"/>
        <v/>
      </c>
      <c r="F109" s="39" t="str">
        <f t="shared" si="16"/>
        <v/>
      </c>
      <c r="G109" s="39" t="str">
        <f t="shared" si="17"/>
        <v/>
      </c>
      <c r="H109" s="39" t="str">
        <f t="shared" si="18"/>
        <v/>
      </c>
      <c r="I109" s="39" t="str">
        <f t="shared" si="19"/>
        <v/>
      </c>
      <c r="J109" s="39" t="str">
        <f t="shared" si="20"/>
        <v/>
      </c>
      <c r="K109" s="39" t="str">
        <f t="shared" si="21"/>
        <v/>
      </c>
      <c r="L109" s="39" t="str">
        <f t="shared" si="22"/>
        <v/>
      </c>
      <c r="M109" s="39" t="str">
        <f t="shared" si="23"/>
        <v/>
      </c>
      <c r="N109" s="39" t="str">
        <f t="shared" si="24"/>
        <v/>
      </c>
      <c r="O109" s="43" t="str">
        <f t="shared" si="25"/>
        <v/>
      </c>
      <c r="P109" s="98"/>
      <c r="R109" s="34"/>
      <c r="T109" s="34"/>
      <c r="V109" s="34"/>
      <c r="X109" s="34"/>
      <c r="Z109" s="34"/>
      <c r="AB109" s="34"/>
      <c r="AD109" s="34"/>
      <c r="AF109" s="34"/>
      <c r="AH109" s="34"/>
      <c r="AJ109" s="34"/>
      <c r="AL109" s="34"/>
      <c r="AN109" s="34"/>
      <c r="AP109" s="34"/>
    </row>
    <row r="110" spans="1:42" s="32" customFormat="1" ht="15.75" hidden="1">
      <c r="A110" s="34"/>
      <c r="B110" s="34"/>
      <c r="C110" s="39" t="str">
        <f t="shared" si="13"/>
        <v/>
      </c>
      <c r="D110" s="39" t="str">
        <f t="shared" si="14"/>
        <v/>
      </c>
      <c r="E110" s="39" t="str">
        <f t="shared" si="15"/>
        <v/>
      </c>
      <c r="F110" s="39" t="str">
        <f t="shared" si="16"/>
        <v/>
      </c>
      <c r="G110" s="39" t="str">
        <f t="shared" si="17"/>
        <v/>
      </c>
      <c r="H110" s="39" t="str">
        <f t="shared" si="18"/>
        <v/>
      </c>
      <c r="I110" s="39" t="str">
        <f t="shared" si="19"/>
        <v/>
      </c>
      <c r="J110" s="39" t="str">
        <f t="shared" si="20"/>
        <v/>
      </c>
      <c r="K110" s="39" t="str">
        <f t="shared" si="21"/>
        <v/>
      </c>
      <c r="L110" s="39" t="str">
        <f t="shared" si="22"/>
        <v/>
      </c>
      <c r="M110" s="39" t="str">
        <f t="shared" si="23"/>
        <v/>
      </c>
      <c r="N110" s="39" t="str">
        <f t="shared" si="24"/>
        <v/>
      </c>
      <c r="O110" s="43" t="str">
        <f t="shared" si="25"/>
        <v/>
      </c>
      <c r="P110" s="98"/>
      <c r="R110" s="34"/>
      <c r="T110" s="34"/>
      <c r="V110" s="34"/>
      <c r="X110" s="34"/>
      <c r="Z110" s="34"/>
      <c r="AB110" s="34"/>
      <c r="AD110" s="34"/>
      <c r="AF110" s="34"/>
      <c r="AH110" s="34"/>
      <c r="AJ110" s="34"/>
      <c r="AL110" s="34"/>
      <c r="AN110" s="34"/>
      <c r="AP110" s="34"/>
    </row>
    <row r="111" spans="1:42" s="32" customFormat="1" ht="15.75" hidden="1">
      <c r="A111" s="34"/>
      <c r="B111" s="34"/>
      <c r="C111" s="39" t="str">
        <f t="shared" si="13"/>
        <v/>
      </c>
      <c r="D111" s="39" t="str">
        <f t="shared" si="14"/>
        <v/>
      </c>
      <c r="E111" s="39" t="str">
        <f t="shared" si="15"/>
        <v/>
      </c>
      <c r="F111" s="39" t="str">
        <f t="shared" si="16"/>
        <v/>
      </c>
      <c r="G111" s="39" t="str">
        <f t="shared" si="17"/>
        <v/>
      </c>
      <c r="H111" s="39" t="str">
        <f t="shared" si="18"/>
        <v/>
      </c>
      <c r="I111" s="39" t="str">
        <f t="shared" si="19"/>
        <v/>
      </c>
      <c r="J111" s="39" t="str">
        <f t="shared" si="20"/>
        <v/>
      </c>
      <c r="K111" s="39" t="str">
        <f t="shared" si="21"/>
        <v/>
      </c>
      <c r="L111" s="39" t="str">
        <f t="shared" si="22"/>
        <v/>
      </c>
      <c r="M111" s="39" t="str">
        <f t="shared" si="23"/>
        <v/>
      </c>
      <c r="N111" s="39" t="str">
        <f t="shared" si="24"/>
        <v/>
      </c>
      <c r="O111" s="43" t="str">
        <f t="shared" si="25"/>
        <v/>
      </c>
      <c r="P111" s="98"/>
      <c r="R111" s="34"/>
      <c r="T111" s="34"/>
      <c r="V111" s="34"/>
      <c r="X111" s="34"/>
      <c r="Z111" s="34"/>
      <c r="AB111" s="34"/>
      <c r="AD111" s="34"/>
      <c r="AF111" s="34"/>
      <c r="AH111" s="34"/>
      <c r="AJ111" s="34"/>
      <c r="AL111" s="34"/>
      <c r="AN111" s="34"/>
      <c r="AP111" s="34"/>
    </row>
    <row r="112" spans="1:42" s="32" customFormat="1" ht="15.75" hidden="1">
      <c r="A112" s="34"/>
      <c r="B112" s="34"/>
      <c r="C112" s="39" t="str">
        <f t="shared" si="13"/>
        <v/>
      </c>
      <c r="D112" s="39" t="str">
        <f t="shared" si="14"/>
        <v/>
      </c>
      <c r="E112" s="39" t="str">
        <f t="shared" si="15"/>
        <v/>
      </c>
      <c r="F112" s="39" t="str">
        <f t="shared" si="16"/>
        <v/>
      </c>
      <c r="G112" s="39" t="str">
        <f t="shared" si="17"/>
        <v/>
      </c>
      <c r="H112" s="39" t="str">
        <f t="shared" si="18"/>
        <v/>
      </c>
      <c r="I112" s="39" t="str">
        <f t="shared" si="19"/>
        <v/>
      </c>
      <c r="J112" s="39" t="str">
        <f t="shared" si="20"/>
        <v/>
      </c>
      <c r="K112" s="39" t="str">
        <f t="shared" si="21"/>
        <v/>
      </c>
      <c r="L112" s="39" t="str">
        <f t="shared" si="22"/>
        <v/>
      </c>
      <c r="M112" s="39" t="str">
        <f t="shared" si="23"/>
        <v/>
      </c>
      <c r="N112" s="39" t="str">
        <f t="shared" si="24"/>
        <v/>
      </c>
      <c r="O112" s="43" t="str">
        <f t="shared" si="25"/>
        <v/>
      </c>
      <c r="P112" s="98"/>
      <c r="R112" s="34"/>
      <c r="T112" s="34"/>
      <c r="V112" s="34"/>
      <c r="X112" s="34"/>
      <c r="Z112" s="34"/>
      <c r="AB112" s="34"/>
      <c r="AD112" s="34"/>
      <c r="AF112" s="34"/>
      <c r="AH112" s="34"/>
      <c r="AJ112" s="34"/>
      <c r="AL112" s="34"/>
      <c r="AN112" s="34"/>
      <c r="AP112" s="34"/>
    </row>
    <row r="113" spans="1:42" s="32" customFormat="1" ht="15.75" hidden="1">
      <c r="A113" s="34"/>
      <c r="B113" s="34"/>
      <c r="C113" s="40"/>
      <c r="D113" s="40"/>
      <c r="E113" s="40"/>
      <c r="F113" s="40"/>
      <c r="G113" s="40"/>
      <c r="H113" s="40"/>
      <c r="I113" s="40"/>
      <c r="J113" s="40"/>
      <c r="K113" s="40"/>
      <c r="L113" s="40"/>
      <c r="M113" s="40"/>
      <c r="N113" s="40"/>
      <c r="O113" s="98"/>
      <c r="P113" s="98"/>
      <c r="R113" s="34"/>
      <c r="T113" s="34"/>
      <c r="V113" s="34"/>
      <c r="X113" s="34"/>
      <c r="Z113" s="34"/>
      <c r="AB113" s="34"/>
      <c r="AD113" s="34"/>
      <c r="AF113" s="34"/>
      <c r="AH113" s="34"/>
      <c r="AJ113" s="34"/>
      <c r="AL113" s="34"/>
      <c r="AN113" s="34"/>
      <c r="AP113" s="34"/>
    </row>
    <row r="114" spans="1:42" s="32" customFormat="1" ht="15.75">
      <c r="A114" s="34"/>
      <c r="B114" s="34"/>
      <c r="C114" s="40"/>
      <c r="D114" s="40"/>
      <c r="E114" s="40"/>
      <c r="F114" s="40"/>
      <c r="G114" s="40"/>
      <c r="H114" s="40"/>
      <c r="I114" s="40"/>
      <c r="J114" s="40"/>
      <c r="K114" s="40"/>
      <c r="L114" s="40"/>
      <c r="M114" s="40"/>
      <c r="N114" s="40"/>
      <c r="O114" s="98"/>
      <c r="P114" s="98"/>
      <c r="R114" s="34"/>
      <c r="T114" s="34"/>
      <c r="V114" s="34"/>
      <c r="X114" s="34"/>
      <c r="Z114" s="34"/>
      <c r="AB114" s="34"/>
      <c r="AD114" s="34"/>
      <c r="AF114" s="34"/>
      <c r="AH114" s="34"/>
      <c r="AJ114" s="34"/>
      <c r="AL114" s="34"/>
      <c r="AN114" s="34"/>
      <c r="AP114" s="34"/>
    </row>
    <row r="115" spans="1:42" s="32" customFormat="1" ht="15.75">
      <c r="A115" s="34"/>
      <c r="B115" s="34"/>
      <c r="C115" s="40"/>
      <c r="D115" s="40"/>
      <c r="E115" s="40"/>
      <c r="F115" s="40"/>
      <c r="G115" s="40"/>
      <c r="H115" s="40"/>
      <c r="I115" s="40"/>
      <c r="J115" s="40"/>
      <c r="K115" s="40"/>
      <c r="L115" s="40"/>
      <c r="M115" s="40"/>
      <c r="N115" s="40"/>
      <c r="O115" s="98"/>
      <c r="P115" s="98"/>
      <c r="R115" s="34"/>
      <c r="T115" s="34"/>
      <c r="V115" s="34"/>
      <c r="X115" s="34"/>
      <c r="Z115" s="34"/>
      <c r="AB115" s="34"/>
      <c r="AD115" s="34"/>
      <c r="AF115" s="34"/>
      <c r="AH115" s="34"/>
      <c r="AJ115" s="34"/>
      <c r="AL115" s="34"/>
      <c r="AN115" s="34"/>
      <c r="AP115" s="34"/>
    </row>
    <row r="116" spans="1:42" s="32" customFormat="1" ht="15.75">
      <c r="A116" s="34"/>
      <c r="B116" s="34"/>
      <c r="C116" s="40"/>
      <c r="D116" s="40"/>
      <c r="E116" s="40"/>
      <c r="F116" s="40"/>
      <c r="G116" s="40"/>
      <c r="H116" s="40"/>
      <c r="I116" s="40"/>
      <c r="J116" s="40"/>
      <c r="K116" s="40"/>
      <c r="L116" s="40"/>
      <c r="M116" s="40"/>
      <c r="N116" s="40"/>
      <c r="O116" s="98"/>
      <c r="P116" s="98"/>
      <c r="R116" s="34"/>
      <c r="T116" s="34"/>
      <c r="V116" s="34"/>
      <c r="X116" s="34"/>
      <c r="Z116" s="34"/>
      <c r="AB116" s="34"/>
      <c r="AD116" s="34"/>
      <c r="AF116" s="34"/>
      <c r="AH116" s="34"/>
      <c r="AJ116" s="34"/>
      <c r="AL116" s="34"/>
      <c r="AN116" s="34"/>
      <c r="AP116" s="34"/>
    </row>
    <row r="117" spans="1:42" s="31" customFormat="1">
      <c r="A117" s="105" t="s">
        <v>357</v>
      </c>
      <c r="B117" s="477" t="e">
        <f>INT(MID(D3,1,4)) - 1911</f>
        <v>#VALUE!</v>
      </c>
      <c r="C117" s="440" t="str">
        <f>Q117</f>
        <v>01</v>
      </c>
      <c r="D117" s="440" t="str">
        <f>S117</f>
        <v>02</v>
      </c>
      <c r="E117" s="440" t="str">
        <f>U117</f>
        <v>03</v>
      </c>
      <c r="F117" s="440" t="str">
        <f>W117</f>
        <v>04</v>
      </c>
      <c r="G117" s="440" t="str">
        <f>Y117</f>
        <v>05</v>
      </c>
      <c r="H117" s="440" t="str">
        <f>AA117</f>
        <v>06</v>
      </c>
      <c r="I117" s="440" t="str">
        <f>AC117</f>
        <v>07</v>
      </c>
      <c r="J117" s="440" t="str">
        <f>AE117</f>
        <v>08</v>
      </c>
      <c r="K117" s="440" t="str">
        <f>AG117</f>
        <v>09</v>
      </c>
      <c r="L117" s="440" t="str">
        <f>AI117</f>
        <v>10</v>
      </c>
      <c r="M117" s="440" t="str">
        <f>AK117</f>
        <v>11</v>
      </c>
      <c r="N117" s="440" t="str">
        <f>AM117</f>
        <v>12</v>
      </c>
      <c r="O117" s="441" t="str">
        <f>AO117</f>
        <v>全部月份</v>
      </c>
      <c r="P117" s="415"/>
      <c r="Q117" s="392" t="s">
        <v>358</v>
      </c>
      <c r="R117" s="33"/>
      <c r="S117" s="392" t="s">
        <v>359</v>
      </c>
      <c r="T117" s="33"/>
      <c r="U117" s="392" t="s">
        <v>360</v>
      </c>
      <c r="V117" s="33"/>
      <c r="W117" s="392" t="s">
        <v>361</v>
      </c>
      <c r="X117" s="33"/>
      <c r="Y117" s="392" t="s">
        <v>362</v>
      </c>
      <c r="Z117" s="33"/>
      <c r="AA117" s="392" t="s">
        <v>363</v>
      </c>
      <c r="AB117" s="33"/>
      <c r="AC117" s="392" t="s">
        <v>364</v>
      </c>
      <c r="AD117" s="33"/>
      <c r="AE117" s="392" t="s">
        <v>365</v>
      </c>
      <c r="AF117" s="33"/>
      <c r="AG117" s="392" t="s">
        <v>366</v>
      </c>
      <c r="AH117" s="33"/>
      <c r="AI117" s="392" t="s">
        <v>367</v>
      </c>
      <c r="AJ117" s="33"/>
      <c r="AK117" s="392" t="s">
        <v>368</v>
      </c>
      <c r="AL117" s="33"/>
      <c r="AM117" s="392" t="s">
        <v>369</v>
      </c>
      <c r="AN117" s="33"/>
      <c r="AO117" s="392" t="s">
        <v>370</v>
      </c>
      <c r="AP117" s="33"/>
    </row>
    <row r="118" spans="1:42" s="21" customFormat="1" ht="17.25" thickBot="1">
      <c r="A118" s="21" t="s">
        <v>355</v>
      </c>
      <c r="B118" s="442" t="s">
        <v>371</v>
      </c>
      <c r="C118" s="443" t="s">
        <v>372</v>
      </c>
      <c r="D118" s="443" t="s">
        <v>372</v>
      </c>
      <c r="E118" s="443" t="s">
        <v>372</v>
      </c>
      <c r="F118" s="443" t="s">
        <v>372</v>
      </c>
      <c r="G118" s="443" t="s">
        <v>372</v>
      </c>
      <c r="H118" s="443" t="s">
        <v>372</v>
      </c>
      <c r="I118" s="443" t="s">
        <v>372</v>
      </c>
      <c r="J118" s="443" t="s">
        <v>372</v>
      </c>
      <c r="K118" s="443" t="s">
        <v>372</v>
      </c>
      <c r="L118" s="443" t="s">
        <v>372</v>
      </c>
      <c r="M118" s="443" t="s">
        <v>372</v>
      </c>
      <c r="N118" s="443" t="s">
        <v>372</v>
      </c>
      <c r="O118" s="443" t="s">
        <v>372</v>
      </c>
      <c r="P118" s="70" t="s">
        <v>373</v>
      </c>
      <c r="Q118" s="294" t="s">
        <v>374</v>
      </c>
      <c r="R118" s="160" t="s">
        <v>375</v>
      </c>
      <c r="S118" s="294" t="s">
        <v>374</v>
      </c>
      <c r="T118" s="160" t="s">
        <v>375</v>
      </c>
      <c r="U118" s="294" t="s">
        <v>374</v>
      </c>
      <c r="V118" s="160" t="s">
        <v>375</v>
      </c>
      <c r="W118" s="294" t="s">
        <v>374</v>
      </c>
      <c r="X118" s="160" t="s">
        <v>375</v>
      </c>
      <c r="Y118" s="294" t="s">
        <v>374</v>
      </c>
      <c r="Z118" s="160" t="s">
        <v>375</v>
      </c>
      <c r="AA118" s="294" t="s">
        <v>374</v>
      </c>
      <c r="AB118" s="160" t="s">
        <v>375</v>
      </c>
      <c r="AC118" s="294" t="s">
        <v>374</v>
      </c>
      <c r="AD118" s="160" t="s">
        <v>375</v>
      </c>
      <c r="AE118" s="294" t="s">
        <v>374</v>
      </c>
      <c r="AF118" s="160" t="s">
        <v>375</v>
      </c>
      <c r="AG118" s="294" t="s">
        <v>374</v>
      </c>
      <c r="AH118" s="160" t="s">
        <v>375</v>
      </c>
      <c r="AI118" s="294" t="s">
        <v>374</v>
      </c>
      <c r="AJ118" s="160" t="s">
        <v>375</v>
      </c>
      <c r="AK118" s="294" t="s">
        <v>374</v>
      </c>
      <c r="AL118" s="160" t="s">
        <v>375</v>
      </c>
      <c r="AM118" s="294" t="s">
        <v>374</v>
      </c>
      <c r="AN118" s="160" t="s">
        <v>375</v>
      </c>
      <c r="AO118" s="294" t="s">
        <v>374</v>
      </c>
      <c r="AP118" s="160" t="s">
        <v>375</v>
      </c>
    </row>
    <row r="119" spans="1:42">
      <c r="A119" s="480" t="s">
        <v>383</v>
      </c>
      <c r="B119" s="444" t="s">
        <v>139</v>
      </c>
      <c r="C119" s="445" t="str">
        <f>IF(R119 &gt; 0, ROUND(Q119 / R119,0), "")</f>
        <v/>
      </c>
      <c r="D119" s="445" t="str">
        <f>IF(T119 &gt; 0, ROUND(S119 / T119,0), "")</f>
        <v/>
      </c>
      <c r="E119" s="445" t="str">
        <f>IF(V119 &gt; 0, ROUND(U119 / V119,0), "")</f>
        <v/>
      </c>
      <c r="F119" s="445" t="str">
        <f>IF(X119 &gt; 0, ROUND(W119 / X119,0), "")</f>
        <v/>
      </c>
      <c r="G119" s="445" t="str">
        <f>IF(Z119 &gt; 0, ROUND(Y119 / Z119,0), "")</f>
        <v/>
      </c>
      <c r="H119" s="445" t="str">
        <f>IF(AB119 &gt; 0, ROUND(AA119 / AB119,0), "")</f>
        <v/>
      </c>
      <c r="I119" s="445" t="str">
        <f>IF(AD119 &gt; 0, ROUND(AC119 / AD119,0), "")</f>
        <v/>
      </c>
      <c r="J119" s="445" t="str">
        <f>IF(AF119 &gt; 0, ROUND(AE119 / AF119,0), "")</f>
        <v/>
      </c>
      <c r="K119" s="445" t="str">
        <f>IF(AH119 &gt; 0, ROUND(AG119 / AH119,0), "")</f>
        <v/>
      </c>
      <c r="L119" s="445" t="str">
        <f>IF(AJ119 &gt; 0, ROUND(AI119 / AJ119,0), "")</f>
        <v/>
      </c>
      <c r="M119" s="445" t="str">
        <f>IF(AL119 &gt; 0, ROUND(AK119 / AL119,0), "")</f>
        <v/>
      </c>
      <c r="N119" s="445" t="str">
        <f>IF(AN119 &gt; 0, ROUND(AM119 / AN119,0), "")</f>
        <v/>
      </c>
      <c r="O119" s="446" t="str">
        <f>IF(AP119 &gt; 0, ROUND(AO119 / AP119,0), "")</f>
        <v/>
      </c>
      <c r="P119" s="178">
        <f>SUM(P123:P222)</f>
        <v>0</v>
      </c>
      <c r="Q119" s="447">
        <f>SUM(Q123:Q222)</f>
        <v>0</v>
      </c>
      <c r="R119" s="448">
        <f>MAX(R123:R222)</f>
        <v>0</v>
      </c>
      <c r="S119" s="447">
        <f>SUM(S123:S222)</f>
        <v>0</v>
      </c>
      <c r="T119" s="449">
        <f>MAX(T123:T222)</f>
        <v>0</v>
      </c>
      <c r="U119" s="447">
        <f>SUM(U123:U222)</f>
        <v>0</v>
      </c>
      <c r="V119" s="449">
        <f>MAX(V123:V222)</f>
        <v>0</v>
      </c>
      <c r="W119" s="447">
        <f>SUM(W123:W222)</f>
        <v>0</v>
      </c>
      <c r="X119" s="449">
        <f>MAX(X123:X222)</f>
        <v>0</v>
      </c>
      <c r="Y119" s="447">
        <f>SUM(Y123:Y222)</f>
        <v>0</v>
      </c>
      <c r="Z119" s="449">
        <f>MAX(Z123:Z222)</f>
        <v>0</v>
      </c>
      <c r="AA119" s="447">
        <f>SUM(AA123:AA222)</f>
        <v>0</v>
      </c>
      <c r="AB119" s="449">
        <f>MAX(AB123:AB222)</f>
        <v>0</v>
      </c>
      <c r="AC119" s="447">
        <f>SUM(AC123:AC222)</f>
        <v>0</v>
      </c>
      <c r="AD119" s="449">
        <f>MAX(AD123:AD222)</f>
        <v>0</v>
      </c>
      <c r="AE119" s="447">
        <f>SUM(AE123:AE222)</f>
        <v>0</v>
      </c>
      <c r="AF119" s="449">
        <f>MAX(AF123:AF222)</f>
        <v>0</v>
      </c>
      <c r="AG119" s="447">
        <f>SUM(AG123:AG222)</f>
        <v>0</v>
      </c>
      <c r="AH119" s="449">
        <f>MAX(AH123:AH222)</f>
        <v>0</v>
      </c>
      <c r="AI119" s="447">
        <f>SUM(AI123:AI222)</f>
        <v>0</v>
      </c>
      <c r="AJ119" s="449">
        <f>MAX(AJ123:AJ222)</f>
        <v>0</v>
      </c>
      <c r="AK119" s="447">
        <f>SUM(AK123:AK222)</f>
        <v>0</v>
      </c>
      <c r="AL119" s="449">
        <f>MAX(AL123:AL222)</f>
        <v>0</v>
      </c>
      <c r="AM119" s="447">
        <f>SUM(AM123:AM222)</f>
        <v>0</v>
      </c>
      <c r="AN119" s="449">
        <f>MAX(AN123:AN222)</f>
        <v>0</v>
      </c>
      <c r="AO119" s="447">
        <f>SUM(AO123:AO222)</f>
        <v>0</v>
      </c>
      <c r="AP119" s="449">
        <f>MAX(AP123:AP222)</f>
        <v>0</v>
      </c>
    </row>
    <row r="120" spans="1:42">
      <c r="A120" s="34"/>
      <c r="B120" s="450" t="s">
        <v>36</v>
      </c>
      <c r="C120" s="451" t="str">
        <f>IF(R120 &gt; 0, ROUND(Q120 / R120,0), "")</f>
        <v/>
      </c>
      <c r="D120" s="451" t="str">
        <f>IF(T120 &gt; 0, ROUND(S120 / T120,0), "")</f>
        <v/>
      </c>
      <c r="E120" s="451" t="str">
        <f>IF(V120 &gt; 0, ROUND(U120 / V120,0), "")</f>
        <v/>
      </c>
      <c r="F120" s="451" t="str">
        <f>IF(X120 &gt; 0, ROUND(W120 / X120,0), "")</f>
        <v/>
      </c>
      <c r="G120" s="451" t="str">
        <f>IF(Z120 &gt; 0, ROUND(Y120 / Z120,0), "")</f>
        <v/>
      </c>
      <c r="H120" s="451" t="str">
        <f>IF(AB120 &gt; 0, ROUND(AA120 / AB120,0), "")</f>
        <v/>
      </c>
      <c r="I120" s="451" t="str">
        <f>IF(AD120 &gt; 0, ROUND(AC120 / AD120,0), "")</f>
        <v/>
      </c>
      <c r="J120" s="451" t="str">
        <f>IF(AF120 &gt; 0, ROUND(AE120 / AF120,0), "")</f>
        <v/>
      </c>
      <c r="K120" s="451" t="str">
        <f>IF(AH120 &gt; 0, ROUND(AG120 / AH120,0), "")</f>
        <v/>
      </c>
      <c r="L120" s="451" t="str">
        <f>IF(AJ120 &gt; 0, ROUND(AI120 / AJ120,0), "")</f>
        <v/>
      </c>
      <c r="M120" s="451" t="str">
        <f>IF(AL120 &gt; 0, ROUND(AK120 / AL120,0), "")</f>
        <v/>
      </c>
      <c r="N120" s="451" t="str">
        <f>IF(AN120 &gt; 0, ROUND(AM120 / AN120,0), "")</f>
        <v/>
      </c>
      <c r="O120" s="452" t="str">
        <f>IF(AP120 &gt; 0, ROUND(AO120 / AP120,0), "")</f>
        <v/>
      </c>
      <c r="P120" s="178">
        <f>SUMIF($A$112:$A123,"F",P123:P222)</f>
        <v>0</v>
      </c>
      <c r="Q120" s="447">
        <f>SUMIF($A123:$A222,"F",Q123:Q222)</f>
        <v>0</v>
      </c>
      <c r="R120" s="449">
        <f t="array" ref="R120">MAX(IF(($A123:$A222 ="F"),R123:R222))</f>
        <v>0</v>
      </c>
      <c r="S120" s="447">
        <f>SUMIF($A123:$A222,"F",S123:S222)</f>
        <v>0</v>
      </c>
      <c r="T120" s="449">
        <f t="array" ref="T120">MAX(IF(($A123:$A222 ="F"),T123:T222))</f>
        <v>0</v>
      </c>
      <c r="U120" s="447">
        <f>SUMIF($A123:$A222,"F",U123:U222)</f>
        <v>0</v>
      </c>
      <c r="V120" s="449">
        <f t="array" ref="V120">MAX(IF(($A123:$A222 ="F"),V123:V222))</f>
        <v>0</v>
      </c>
      <c r="W120" s="447">
        <f>SUMIF($A123:$A222,"F",W123:W222)</f>
        <v>0</v>
      </c>
      <c r="X120" s="449">
        <f t="array" ref="X120">MAX(IF(($A123:$A222 ="F"),X123:X222))</f>
        <v>0</v>
      </c>
      <c r="Y120" s="447">
        <f>SUMIF($A123:$A222,"F",Y123:Y222)</f>
        <v>0</v>
      </c>
      <c r="Z120" s="449">
        <f t="array" ref="Z120">MAX(IF(($A123:$A222 ="F"),Z123:Z222))</f>
        <v>0</v>
      </c>
      <c r="AA120" s="447">
        <f>SUMIF($A123:$A222,"F",AA123:AA222)</f>
        <v>0</v>
      </c>
      <c r="AB120" s="449">
        <f t="array" ref="AB120">MAX(IF(($A123:$A222 ="F"),AB123:AB222))</f>
        <v>0</v>
      </c>
      <c r="AC120" s="447">
        <f>SUMIF($A123:$A222,"F",AC123:AC222)</f>
        <v>0</v>
      </c>
      <c r="AD120" s="449">
        <f t="array" ref="AD120">MAX(IF(($A123:$A222 ="F"),AD123:AD222))</f>
        <v>0</v>
      </c>
      <c r="AE120" s="447">
        <f>SUMIF($A123:$A222,"F",AE123:AE222)</f>
        <v>0</v>
      </c>
      <c r="AF120" s="449">
        <f t="array" ref="AF120">MAX(IF(($A123:$A222 ="F"),AF123:AF222))</f>
        <v>0</v>
      </c>
      <c r="AG120" s="447">
        <f>SUMIF($A123:$A222,"F",AG123:AG222)</f>
        <v>0</v>
      </c>
      <c r="AH120" s="449">
        <f t="array" ref="AH120">MAX(IF(($A123:$A222 ="F"),AH123:AH222))</f>
        <v>0</v>
      </c>
      <c r="AI120" s="447">
        <f>SUMIF($A123:$A222,"F",AI123:AI222)</f>
        <v>0</v>
      </c>
      <c r="AJ120" s="449">
        <f t="array" ref="AJ120">MAX(IF(($A123:$A222 ="F"),AJ123:AJ222))</f>
        <v>0</v>
      </c>
      <c r="AK120" s="447">
        <f>SUMIF($A123:$A222,"F",AK123:AK222)</f>
        <v>0</v>
      </c>
      <c r="AL120" s="449">
        <f t="array" ref="AL120">MAX(IF(($A123:$A222 ="F"),AL123:AL222))</f>
        <v>0</v>
      </c>
      <c r="AM120" s="447">
        <f>SUMIF($A123:$A222,"F",AM123:AM222)</f>
        <v>0</v>
      </c>
      <c r="AN120" s="449">
        <f t="array" ref="AN120">MAX(IF(($A123:$A222 ="F"),AN123:AN222))</f>
        <v>0</v>
      </c>
      <c r="AO120" s="447">
        <f>SUMIF($A123:$A222,"F",AO123:AO222)</f>
        <v>0</v>
      </c>
      <c r="AP120" s="449">
        <f t="array" ref="AP120">MAX(IF(($A123:$A222 ="F"),AP123:AP222))</f>
        <v>0</v>
      </c>
    </row>
    <row r="121" spans="1:42" ht="17.25" thickBot="1">
      <c r="A121" s="34"/>
      <c r="B121" s="453" t="s">
        <v>49</v>
      </c>
      <c r="C121" s="454" t="str">
        <f>IF(R121 &gt; 0, ROUND(Q121 / R121,0), "")</f>
        <v/>
      </c>
      <c r="D121" s="454" t="str">
        <f>IF(T121 &gt; 0, ROUND(S121 / T121,0), "")</f>
        <v/>
      </c>
      <c r="E121" s="454" t="str">
        <f>IF(V121 &gt; 0, ROUND(U121 / V121,0), "")</f>
        <v/>
      </c>
      <c r="F121" s="454" t="str">
        <f>IF(X121 &gt; 0, ROUND(W121 / X121,0), "")</f>
        <v/>
      </c>
      <c r="G121" s="454" t="str">
        <f>IF(Z121 &gt; 0, ROUND(Y121 / Z121,0), "")</f>
        <v/>
      </c>
      <c r="H121" s="454" t="str">
        <f>IF(AB121 &gt; 0, ROUND(AA121 / AB121,0), "")</f>
        <v/>
      </c>
      <c r="I121" s="454" t="str">
        <f>IF(AD121 &gt; 0, ROUND(AC121 / AD121,0), "")</f>
        <v/>
      </c>
      <c r="J121" s="454" t="str">
        <f>IF(AF121 &gt; 0, ROUND(AE121 / AF121,0), "")</f>
        <v/>
      </c>
      <c r="K121" s="454" t="str">
        <f>IF(AH121 &gt; 0, ROUND(AG121 / AH121,0), "")</f>
        <v/>
      </c>
      <c r="L121" s="454" t="str">
        <f>IF(AJ121 &gt; 0, ROUND(AI121 / AJ121,0), "")</f>
        <v/>
      </c>
      <c r="M121" s="454" t="str">
        <f>IF(AL121 &gt; 0, ROUND(AK121 / AL121,0), "")</f>
        <v/>
      </c>
      <c r="N121" s="454" t="str">
        <f>IF(AN121 &gt; 0, ROUND(AM121 / AN121,0), "")</f>
        <v/>
      </c>
      <c r="O121" s="455" t="str">
        <f>IF(AP121 &gt; 0, ROUND(AO121 / AP121,0), "")</f>
        <v/>
      </c>
      <c r="P121" s="178">
        <f>SUMIF($A$112:$A123,"O",P123:P222)</f>
        <v>0</v>
      </c>
      <c r="Q121" s="447">
        <f>SUMIF($A123:$A222,"O",Q123:Q222)</f>
        <v>0</v>
      </c>
      <c r="R121" s="449">
        <f t="array" ref="R121">MAX(IF(($A122:$A222 ="O"),R122:R222))</f>
        <v>0</v>
      </c>
      <c r="S121" s="447">
        <f>SUMIF($A123:$A222,"O",S123:S222)</f>
        <v>0</v>
      </c>
      <c r="T121" s="449">
        <f t="array" ref="T121">MAX(IF(($A122:$A222 ="O"),T122:T222))</f>
        <v>0</v>
      </c>
      <c r="U121" s="447">
        <f>SUMIF($A123:$A222,"O",U123:U222)</f>
        <v>0</v>
      </c>
      <c r="V121" s="449">
        <f t="array" ref="V121">MAX(IF(($A122:$A222 ="O"),V122:V222))</f>
        <v>0</v>
      </c>
      <c r="W121" s="447">
        <f>SUMIF($A123:$A222,"O",W123:W222)</f>
        <v>0</v>
      </c>
      <c r="X121" s="449">
        <f t="array" ref="X121">MAX(IF(($A122:$A222 ="O"),X122:X222))</f>
        <v>0</v>
      </c>
      <c r="Y121" s="447">
        <f>SUMIF($A123:$A222,"O",Y123:Y222)</f>
        <v>0</v>
      </c>
      <c r="Z121" s="449">
        <f t="array" ref="Z121">MAX(IF(($A122:$A222 ="O"),Z122:Z222))</f>
        <v>0</v>
      </c>
      <c r="AA121" s="447">
        <f>SUMIF($A123:$A222,"O",AA123:AA222)</f>
        <v>0</v>
      </c>
      <c r="AB121" s="449">
        <f t="array" ref="AB121">MAX(IF(($A122:$A222 ="O"),AB122:AB222))</f>
        <v>0</v>
      </c>
      <c r="AC121" s="447">
        <f>SUMIF($A123:$A222,"O",AC123:AC222)</f>
        <v>0</v>
      </c>
      <c r="AD121" s="449">
        <f t="array" ref="AD121">MAX(IF(($A122:$A222 ="O"),AD122:AD222))</f>
        <v>0</v>
      </c>
      <c r="AE121" s="447">
        <f>SUMIF($A123:$A222,"O",AE123:AE222)</f>
        <v>0</v>
      </c>
      <c r="AF121" s="449">
        <f t="array" ref="AF121">MAX(IF(($A122:$A222 ="O"),AF122:AF222))</f>
        <v>0</v>
      </c>
      <c r="AG121" s="447">
        <f>SUMIF($A123:$A222,"O",AG123:AG222)</f>
        <v>0</v>
      </c>
      <c r="AH121" s="449">
        <f t="array" ref="AH121">MAX(IF(($A122:$A222 ="O"),AH122:AH222))</f>
        <v>0</v>
      </c>
      <c r="AI121" s="447">
        <f>SUMIF($A123:$A222,"O",AI123:AI222)</f>
        <v>0</v>
      </c>
      <c r="AJ121" s="449">
        <f t="array" ref="AJ121">MAX(IF(($A122:$A222 ="O"),AJ122:AJ222))</f>
        <v>0</v>
      </c>
      <c r="AK121" s="447">
        <f>SUMIF($A123:$A222,"O",AK123:AK222)</f>
        <v>0</v>
      </c>
      <c r="AL121" s="449">
        <f t="array" ref="AL121">MAX(IF(($A122:$A222 ="O"),AL122:AL222))</f>
        <v>0</v>
      </c>
      <c r="AM121" s="447">
        <f>SUMIF($A123:$A222,"O",AM123:AM222)</f>
        <v>0</v>
      </c>
      <c r="AN121" s="449">
        <f t="array" ref="AN121">MAX(IF(($A122:$A222 ="O"),AN122:AN222))</f>
        <v>0</v>
      </c>
      <c r="AO121" s="447">
        <f>SUMIF($A123:$A222,"O",AO123:AO222)</f>
        <v>0</v>
      </c>
      <c r="AP121" s="449">
        <f t="array" ref="AP121">MAX(IF(($A122:$A222 ="O"),AP122:AP222))</f>
        <v>0</v>
      </c>
    </row>
    <row r="122" spans="1:42">
      <c r="A122" s="34"/>
      <c r="B122" s="34"/>
      <c r="C122" s="179"/>
      <c r="D122" s="179"/>
      <c r="E122" s="179"/>
      <c r="F122" s="179"/>
      <c r="G122" s="179"/>
      <c r="H122" s="179"/>
      <c r="I122" s="179"/>
      <c r="J122" s="179"/>
      <c r="K122" s="179"/>
      <c r="L122" s="179"/>
      <c r="M122" s="179"/>
      <c r="N122" s="179"/>
      <c r="O122" s="178"/>
      <c r="P122" s="178"/>
      <c r="R122" s="99"/>
      <c r="S122" s="40"/>
      <c r="T122" s="98"/>
      <c r="U122" s="40"/>
    </row>
    <row r="123" spans="1:42">
      <c r="A123" s="34"/>
      <c r="B123" s="34"/>
      <c r="C123" s="447" t="str">
        <f>IF(R123 &gt; 0, ROUND(Q123 / R123,0), "")</f>
        <v/>
      </c>
      <c r="D123" s="447" t="str">
        <f>IF(T123 &gt; 0, ROUND(S123 / T123,0), "")</f>
        <v/>
      </c>
      <c r="E123" s="447" t="str">
        <f>IF(V123 &gt; 0, ROUND(U123 / V123,0), "")</f>
        <v/>
      </c>
      <c r="F123" s="447" t="str">
        <f>IF(X123 &gt; 0, ROUND(W123 / X123,0), "")</f>
        <v/>
      </c>
      <c r="G123" s="447" t="str">
        <f>IF(Z123 &gt; 0, ROUND(Y123 / Z123,0), "")</f>
        <v/>
      </c>
      <c r="H123" s="447" t="str">
        <f>IF(AB123 &gt; 0, ROUND(AA123 / AB123,0), "")</f>
        <v/>
      </c>
      <c r="I123" s="447" t="str">
        <f>IF(AD123 &gt; 0, ROUND(AC123 / AD123,0), "")</f>
        <v/>
      </c>
      <c r="J123" s="447" t="str">
        <f>IF(AF123 &gt; 0, ROUND(AE123 / AF123,0), "")</f>
        <v/>
      </c>
      <c r="K123" s="447" t="str">
        <f>IF(AH123 &gt; 0, ROUND(AG123 / AH123,0), "")</f>
        <v/>
      </c>
      <c r="L123" s="447" t="str">
        <f>IF(AJ123 &gt; 0, ROUND(AI123 / AJ123,0), "")</f>
        <v/>
      </c>
      <c r="M123" s="447" t="str">
        <f>IF(AL123 &gt; 0, ROUND(AK123 / AL123,0), "")</f>
        <v/>
      </c>
      <c r="N123" s="447" t="str">
        <f>IF(AN123 &gt; 0, ROUND(AM123 / AN123,0), "")</f>
        <v/>
      </c>
      <c r="O123" s="456" t="str">
        <f>IF(AP123 &gt; 0, ROUND(AO123 / AP123,0), "")</f>
        <v/>
      </c>
      <c r="P123" s="98"/>
      <c r="R123" s="99"/>
      <c r="S123" s="40"/>
      <c r="T123" s="98"/>
      <c r="U123" s="40"/>
    </row>
    <row r="124" spans="1:42">
      <c r="A124" s="34"/>
      <c r="B124" s="34"/>
      <c r="C124" s="447" t="str">
        <f t="shared" ref="C124:C187" si="26">IF(R124 &gt; 0, ROUND(Q124 / R124,0), "")</f>
        <v/>
      </c>
      <c r="D124" s="447" t="str">
        <f t="shared" ref="D124:D187" si="27">IF(T124 &gt; 0, ROUND(S124 / T124,0), "")</f>
        <v/>
      </c>
      <c r="E124" s="447" t="str">
        <f t="shared" ref="E124:E187" si="28">IF(V124 &gt; 0, ROUND(U124 / V124,0), "")</f>
        <v/>
      </c>
      <c r="F124" s="447" t="str">
        <f t="shared" ref="F124:F187" si="29">IF(X124 &gt; 0, ROUND(W124 / X124,0), "")</f>
        <v/>
      </c>
      <c r="G124" s="447" t="str">
        <f t="shared" ref="G124:G187" si="30">IF(Z124 &gt; 0, ROUND(Y124 / Z124,0), "")</f>
        <v/>
      </c>
      <c r="H124" s="447" t="str">
        <f t="shared" ref="H124:H187" si="31">IF(AB124 &gt; 0, ROUND(AA124 / AB124,0), "")</f>
        <v/>
      </c>
      <c r="I124" s="447" t="str">
        <f t="shared" ref="I124:I187" si="32">IF(AD124 &gt; 0, ROUND(AC124 / AD124,0), "")</f>
        <v/>
      </c>
      <c r="J124" s="447" t="str">
        <f t="shared" ref="J124:J187" si="33">IF(AF124 &gt; 0, ROUND(AE124 / AF124,0), "")</f>
        <v/>
      </c>
      <c r="K124" s="447" t="str">
        <f t="shared" ref="K124:K187" si="34">IF(AH124 &gt; 0, ROUND(AG124 / AH124,0), "")</f>
        <v/>
      </c>
      <c r="L124" s="447" t="str">
        <f t="shared" ref="L124:L187" si="35">IF(AJ124 &gt; 0, ROUND(AI124 / AJ124,0), "")</f>
        <v/>
      </c>
      <c r="M124" s="447" t="str">
        <f t="shared" ref="M124:M187" si="36">IF(AL124 &gt; 0, ROUND(AK124 / AL124,0), "")</f>
        <v/>
      </c>
      <c r="N124" s="447" t="str">
        <f t="shared" ref="N124:N187" si="37">IF(AN124 &gt; 0, ROUND(AM124 / AN124,0), "")</f>
        <v/>
      </c>
      <c r="O124" s="456" t="str">
        <f t="shared" ref="O124:O187" si="38">IF(AP124 &gt; 0, ROUND(AO124 / AP124,0), "")</f>
        <v/>
      </c>
      <c r="P124" s="98"/>
      <c r="R124" s="99"/>
      <c r="S124" s="40"/>
      <c r="T124" s="98"/>
      <c r="U124" s="40"/>
    </row>
    <row r="125" spans="1:42">
      <c r="A125" s="34"/>
      <c r="B125" s="34"/>
      <c r="C125" s="447" t="str">
        <f t="shared" si="26"/>
        <v/>
      </c>
      <c r="D125" s="447" t="str">
        <f t="shared" si="27"/>
        <v/>
      </c>
      <c r="E125" s="447" t="str">
        <f t="shared" si="28"/>
        <v/>
      </c>
      <c r="F125" s="447" t="str">
        <f t="shared" si="29"/>
        <v/>
      </c>
      <c r="G125" s="447" t="str">
        <f t="shared" si="30"/>
        <v/>
      </c>
      <c r="H125" s="447" t="str">
        <f t="shared" si="31"/>
        <v/>
      </c>
      <c r="I125" s="447" t="str">
        <f t="shared" si="32"/>
        <v/>
      </c>
      <c r="J125" s="447" t="str">
        <f t="shared" si="33"/>
        <v/>
      </c>
      <c r="K125" s="447" t="str">
        <f t="shared" si="34"/>
        <v/>
      </c>
      <c r="L125" s="447" t="str">
        <f t="shared" si="35"/>
        <v/>
      </c>
      <c r="M125" s="447" t="str">
        <f t="shared" si="36"/>
        <v/>
      </c>
      <c r="N125" s="447" t="str">
        <f t="shared" si="37"/>
        <v/>
      </c>
      <c r="O125" s="456" t="str">
        <f t="shared" si="38"/>
        <v/>
      </c>
      <c r="P125" s="98"/>
      <c r="S125" s="40"/>
      <c r="T125" s="98"/>
      <c r="U125" s="40"/>
    </row>
    <row r="126" spans="1:42">
      <c r="A126" s="34"/>
      <c r="B126" s="34"/>
      <c r="C126" s="447" t="str">
        <f t="shared" si="26"/>
        <v/>
      </c>
      <c r="D126" s="447" t="str">
        <f t="shared" si="27"/>
        <v/>
      </c>
      <c r="E126" s="447" t="str">
        <f t="shared" si="28"/>
        <v/>
      </c>
      <c r="F126" s="447" t="str">
        <f t="shared" si="29"/>
        <v/>
      </c>
      <c r="G126" s="447" t="str">
        <f t="shared" si="30"/>
        <v/>
      </c>
      <c r="H126" s="447" t="str">
        <f t="shared" si="31"/>
        <v/>
      </c>
      <c r="I126" s="447" t="str">
        <f t="shared" si="32"/>
        <v/>
      </c>
      <c r="J126" s="447" t="str">
        <f t="shared" si="33"/>
        <v/>
      </c>
      <c r="K126" s="447" t="str">
        <f t="shared" si="34"/>
        <v/>
      </c>
      <c r="L126" s="447" t="str">
        <f t="shared" si="35"/>
        <v/>
      </c>
      <c r="M126" s="447" t="str">
        <f t="shared" si="36"/>
        <v/>
      </c>
      <c r="N126" s="447" t="str">
        <f t="shared" si="37"/>
        <v/>
      </c>
      <c r="O126" s="456" t="str">
        <f t="shared" si="38"/>
        <v/>
      </c>
      <c r="P126" s="98"/>
    </row>
    <row r="127" spans="1:42">
      <c r="A127" s="34"/>
      <c r="B127" s="34"/>
      <c r="C127" s="447" t="str">
        <f t="shared" si="26"/>
        <v/>
      </c>
      <c r="D127" s="447" t="str">
        <f t="shared" si="27"/>
        <v/>
      </c>
      <c r="E127" s="447" t="str">
        <f t="shared" si="28"/>
        <v/>
      </c>
      <c r="F127" s="447" t="str">
        <f t="shared" si="29"/>
        <v/>
      </c>
      <c r="G127" s="447" t="str">
        <f t="shared" si="30"/>
        <v/>
      </c>
      <c r="H127" s="447" t="str">
        <f t="shared" si="31"/>
        <v/>
      </c>
      <c r="I127" s="447" t="str">
        <f t="shared" si="32"/>
        <v/>
      </c>
      <c r="J127" s="447" t="str">
        <f t="shared" si="33"/>
        <v/>
      </c>
      <c r="K127" s="447" t="str">
        <f t="shared" si="34"/>
        <v/>
      </c>
      <c r="L127" s="447" t="str">
        <f t="shared" si="35"/>
        <v/>
      </c>
      <c r="M127" s="447" t="str">
        <f t="shared" si="36"/>
        <v/>
      </c>
      <c r="N127" s="447" t="str">
        <f t="shared" si="37"/>
        <v/>
      </c>
      <c r="O127" s="456" t="str">
        <f t="shared" si="38"/>
        <v/>
      </c>
      <c r="P127" s="98"/>
    </row>
    <row r="128" spans="1:42">
      <c r="A128" s="34"/>
      <c r="B128" s="34"/>
      <c r="C128" s="447" t="str">
        <f t="shared" si="26"/>
        <v/>
      </c>
      <c r="D128" s="447" t="str">
        <f t="shared" si="27"/>
        <v/>
      </c>
      <c r="E128" s="447" t="str">
        <f t="shared" si="28"/>
        <v/>
      </c>
      <c r="F128" s="447" t="str">
        <f t="shared" si="29"/>
        <v/>
      </c>
      <c r="G128" s="447" t="str">
        <f t="shared" si="30"/>
        <v/>
      </c>
      <c r="H128" s="447" t="str">
        <f t="shared" si="31"/>
        <v/>
      </c>
      <c r="I128" s="447" t="str">
        <f t="shared" si="32"/>
        <v/>
      </c>
      <c r="J128" s="447" t="str">
        <f t="shared" si="33"/>
        <v/>
      </c>
      <c r="K128" s="447" t="str">
        <f t="shared" si="34"/>
        <v/>
      </c>
      <c r="L128" s="447" t="str">
        <f t="shared" si="35"/>
        <v/>
      </c>
      <c r="M128" s="447" t="str">
        <f t="shared" si="36"/>
        <v/>
      </c>
      <c r="N128" s="447" t="str">
        <f t="shared" si="37"/>
        <v/>
      </c>
      <c r="O128" s="456" t="str">
        <f t="shared" si="38"/>
        <v/>
      </c>
      <c r="P128" s="98"/>
    </row>
    <row r="129" spans="1:42" s="32" customFormat="1" ht="15.75">
      <c r="A129" s="34"/>
      <c r="B129" s="34"/>
      <c r="C129" s="447" t="str">
        <f t="shared" si="26"/>
        <v/>
      </c>
      <c r="D129" s="447" t="str">
        <f t="shared" si="27"/>
        <v/>
      </c>
      <c r="E129" s="447" t="str">
        <f t="shared" si="28"/>
        <v/>
      </c>
      <c r="F129" s="447" t="str">
        <f t="shared" si="29"/>
        <v/>
      </c>
      <c r="G129" s="447" t="str">
        <f t="shared" si="30"/>
        <v/>
      </c>
      <c r="H129" s="447" t="str">
        <f t="shared" si="31"/>
        <v/>
      </c>
      <c r="I129" s="447" t="str">
        <f t="shared" si="32"/>
        <v/>
      </c>
      <c r="J129" s="447" t="str">
        <f t="shared" si="33"/>
        <v/>
      </c>
      <c r="K129" s="447" t="str">
        <f t="shared" si="34"/>
        <v/>
      </c>
      <c r="L129" s="447" t="str">
        <f t="shared" si="35"/>
        <v/>
      </c>
      <c r="M129" s="447" t="str">
        <f t="shared" si="36"/>
        <v/>
      </c>
      <c r="N129" s="447" t="str">
        <f t="shared" si="37"/>
        <v/>
      </c>
      <c r="O129" s="456" t="str">
        <f t="shared" si="38"/>
        <v/>
      </c>
      <c r="P129" s="98"/>
      <c r="R129" s="34"/>
      <c r="T129" s="34"/>
      <c r="V129" s="34"/>
      <c r="X129" s="34"/>
      <c r="Z129" s="34"/>
      <c r="AB129" s="34"/>
      <c r="AD129" s="34"/>
      <c r="AF129" s="34"/>
      <c r="AH129" s="34"/>
      <c r="AJ129" s="34"/>
      <c r="AL129" s="34"/>
      <c r="AN129" s="34"/>
      <c r="AP129" s="34"/>
    </row>
    <row r="130" spans="1:42" s="32" customFormat="1" ht="15.75">
      <c r="A130" s="34"/>
      <c r="B130" s="34"/>
      <c r="C130" s="447" t="str">
        <f t="shared" si="26"/>
        <v/>
      </c>
      <c r="D130" s="447" t="str">
        <f t="shared" si="27"/>
        <v/>
      </c>
      <c r="E130" s="447" t="str">
        <f t="shared" si="28"/>
        <v/>
      </c>
      <c r="F130" s="447" t="str">
        <f t="shared" si="29"/>
        <v/>
      </c>
      <c r="G130" s="447" t="str">
        <f t="shared" si="30"/>
        <v/>
      </c>
      <c r="H130" s="447" t="str">
        <f t="shared" si="31"/>
        <v/>
      </c>
      <c r="I130" s="447" t="str">
        <f t="shared" si="32"/>
        <v/>
      </c>
      <c r="J130" s="447" t="str">
        <f t="shared" si="33"/>
        <v/>
      </c>
      <c r="K130" s="447" t="str">
        <f t="shared" si="34"/>
        <v/>
      </c>
      <c r="L130" s="447" t="str">
        <f t="shared" si="35"/>
        <v/>
      </c>
      <c r="M130" s="447" t="str">
        <f t="shared" si="36"/>
        <v/>
      </c>
      <c r="N130" s="447" t="str">
        <f t="shared" si="37"/>
        <v/>
      </c>
      <c r="O130" s="456" t="str">
        <f t="shared" si="38"/>
        <v/>
      </c>
      <c r="P130" s="98"/>
      <c r="R130" s="34"/>
      <c r="T130" s="34"/>
      <c r="V130" s="34"/>
      <c r="X130" s="34"/>
      <c r="Z130" s="34"/>
      <c r="AB130" s="34"/>
      <c r="AD130" s="34"/>
      <c r="AF130" s="34"/>
      <c r="AH130" s="34"/>
      <c r="AJ130" s="34"/>
      <c r="AL130" s="34"/>
      <c r="AN130" s="34"/>
      <c r="AP130" s="34"/>
    </row>
    <row r="131" spans="1:42" s="32" customFormat="1" ht="15.75">
      <c r="A131" s="34"/>
      <c r="B131" s="34"/>
      <c r="C131" s="447" t="str">
        <f t="shared" si="26"/>
        <v/>
      </c>
      <c r="D131" s="447" t="str">
        <f t="shared" si="27"/>
        <v/>
      </c>
      <c r="E131" s="447" t="str">
        <f t="shared" si="28"/>
        <v/>
      </c>
      <c r="F131" s="447" t="str">
        <f t="shared" si="29"/>
        <v/>
      </c>
      <c r="G131" s="447" t="str">
        <f t="shared" si="30"/>
        <v/>
      </c>
      <c r="H131" s="447" t="str">
        <f t="shared" si="31"/>
        <v/>
      </c>
      <c r="I131" s="447" t="str">
        <f t="shared" si="32"/>
        <v/>
      </c>
      <c r="J131" s="447" t="str">
        <f t="shared" si="33"/>
        <v/>
      </c>
      <c r="K131" s="447" t="str">
        <f t="shared" si="34"/>
        <v/>
      </c>
      <c r="L131" s="447" t="str">
        <f t="shared" si="35"/>
        <v/>
      </c>
      <c r="M131" s="447" t="str">
        <f t="shared" si="36"/>
        <v/>
      </c>
      <c r="N131" s="447" t="str">
        <f t="shared" si="37"/>
        <v/>
      </c>
      <c r="O131" s="456" t="str">
        <f t="shared" si="38"/>
        <v/>
      </c>
      <c r="P131" s="98"/>
      <c r="R131" s="34"/>
      <c r="T131" s="34"/>
      <c r="V131" s="34"/>
      <c r="X131" s="34"/>
      <c r="Z131" s="34"/>
      <c r="AB131" s="34"/>
      <c r="AD131" s="34"/>
      <c r="AF131" s="34"/>
      <c r="AH131" s="34"/>
      <c r="AJ131" s="34"/>
      <c r="AL131" s="34"/>
      <c r="AN131" s="34"/>
      <c r="AP131" s="34"/>
    </row>
    <row r="132" spans="1:42" s="32" customFormat="1" ht="15.75">
      <c r="A132" s="34"/>
      <c r="B132" s="34"/>
      <c r="C132" s="447" t="str">
        <f t="shared" si="26"/>
        <v/>
      </c>
      <c r="D132" s="447" t="str">
        <f t="shared" si="27"/>
        <v/>
      </c>
      <c r="E132" s="447" t="str">
        <f t="shared" si="28"/>
        <v/>
      </c>
      <c r="F132" s="447" t="str">
        <f t="shared" si="29"/>
        <v/>
      </c>
      <c r="G132" s="447" t="str">
        <f t="shared" si="30"/>
        <v/>
      </c>
      <c r="H132" s="447" t="str">
        <f t="shared" si="31"/>
        <v/>
      </c>
      <c r="I132" s="447" t="str">
        <f t="shared" si="32"/>
        <v/>
      </c>
      <c r="J132" s="447" t="str">
        <f t="shared" si="33"/>
        <v/>
      </c>
      <c r="K132" s="447" t="str">
        <f t="shared" si="34"/>
        <v/>
      </c>
      <c r="L132" s="447" t="str">
        <f t="shared" si="35"/>
        <v/>
      </c>
      <c r="M132" s="447" t="str">
        <f t="shared" si="36"/>
        <v/>
      </c>
      <c r="N132" s="447" t="str">
        <f t="shared" si="37"/>
        <v/>
      </c>
      <c r="O132" s="456" t="str">
        <f t="shared" si="38"/>
        <v/>
      </c>
      <c r="P132" s="98"/>
      <c r="R132" s="34"/>
      <c r="T132" s="34"/>
      <c r="V132" s="34"/>
      <c r="X132" s="34"/>
      <c r="Z132" s="34"/>
      <c r="AB132" s="34"/>
      <c r="AD132" s="34"/>
      <c r="AF132" s="34"/>
      <c r="AH132" s="34"/>
      <c r="AJ132" s="34"/>
      <c r="AL132" s="34"/>
      <c r="AN132" s="34"/>
      <c r="AP132" s="34"/>
    </row>
    <row r="133" spans="1:42" s="32" customFormat="1" ht="15.75">
      <c r="A133" s="34"/>
      <c r="B133" s="34"/>
      <c r="C133" s="447" t="str">
        <f t="shared" si="26"/>
        <v/>
      </c>
      <c r="D133" s="447" t="str">
        <f t="shared" si="27"/>
        <v/>
      </c>
      <c r="E133" s="447" t="str">
        <f t="shared" si="28"/>
        <v/>
      </c>
      <c r="F133" s="447" t="str">
        <f t="shared" si="29"/>
        <v/>
      </c>
      <c r="G133" s="447" t="str">
        <f t="shared" si="30"/>
        <v/>
      </c>
      <c r="H133" s="447" t="str">
        <f t="shared" si="31"/>
        <v/>
      </c>
      <c r="I133" s="447" t="str">
        <f t="shared" si="32"/>
        <v/>
      </c>
      <c r="J133" s="447" t="str">
        <f t="shared" si="33"/>
        <v/>
      </c>
      <c r="K133" s="447" t="str">
        <f t="shared" si="34"/>
        <v/>
      </c>
      <c r="L133" s="447" t="str">
        <f t="shared" si="35"/>
        <v/>
      </c>
      <c r="M133" s="447" t="str">
        <f t="shared" si="36"/>
        <v/>
      </c>
      <c r="N133" s="447" t="str">
        <f t="shared" si="37"/>
        <v/>
      </c>
      <c r="O133" s="456" t="str">
        <f t="shared" si="38"/>
        <v/>
      </c>
      <c r="P133" s="98"/>
      <c r="R133" s="34"/>
      <c r="T133" s="34"/>
      <c r="V133" s="34"/>
      <c r="X133" s="34"/>
      <c r="Z133" s="34"/>
      <c r="AB133" s="34"/>
      <c r="AD133" s="34"/>
      <c r="AF133" s="34"/>
      <c r="AH133" s="34"/>
      <c r="AJ133" s="34"/>
      <c r="AL133" s="34"/>
      <c r="AN133" s="34"/>
      <c r="AP133" s="34"/>
    </row>
    <row r="134" spans="1:42" s="32" customFormat="1" ht="15.75">
      <c r="A134" s="34"/>
      <c r="B134" s="34"/>
      <c r="C134" s="447" t="str">
        <f t="shared" si="26"/>
        <v/>
      </c>
      <c r="D134" s="447" t="str">
        <f t="shared" si="27"/>
        <v/>
      </c>
      <c r="E134" s="447" t="str">
        <f t="shared" si="28"/>
        <v/>
      </c>
      <c r="F134" s="447" t="str">
        <f t="shared" si="29"/>
        <v/>
      </c>
      <c r="G134" s="447" t="str">
        <f t="shared" si="30"/>
        <v/>
      </c>
      <c r="H134" s="447" t="str">
        <f t="shared" si="31"/>
        <v/>
      </c>
      <c r="I134" s="447" t="str">
        <f t="shared" si="32"/>
        <v/>
      </c>
      <c r="J134" s="447" t="str">
        <f t="shared" si="33"/>
        <v/>
      </c>
      <c r="K134" s="447" t="str">
        <f t="shared" si="34"/>
        <v/>
      </c>
      <c r="L134" s="447" t="str">
        <f t="shared" si="35"/>
        <v/>
      </c>
      <c r="M134" s="447" t="str">
        <f t="shared" si="36"/>
        <v/>
      </c>
      <c r="N134" s="447" t="str">
        <f t="shared" si="37"/>
        <v/>
      </c>
      <c r="O134" s="456" t="str">
        <f t="shared" si="38"/>
        <v/>
      </c>
      <c r="P134" s="98"/>
      <c r="R134" s="34"/>
      <c r="T134" s="34"/>
      <c r="V134" s="34"/>
      <c r="X134" s="34"/>
      <c r="Z134" s="34"/>
      <c r="AB134" s="34"/>
      <c r="AD134" s="34"/>
      <c r="AF134" s="34"/>
      <c r="AH134" s="34"/>
      <c r="AJ134" s="34"/>
      <c r="AL134" s="34"/>
      <c r="AN134" s="34"/>
      <c r="AP134" s="34"/>
    </row>
    <row r="135" spans="1:42" s="32" customFormat="1" ht="15.75">
      <c r="A135" s="34"/>
      <c r="B135" s="34"/>
      <c r="C135" s="447" t="str">
        <f t="shared" si="26"/>
        <v/>
      </c>
      <c r="D135" s="447" t="str">
        <f t="shared" si="27"/>
        <v/>
      </c>
      <c r="E135" s="447" t="str">
        <f t="shared" si="28"/>
        <v/>
      </c>
      <c r="F135" s="447" t="str">
        <f t="shared" si="29"/>
        <v/>
      </c>
      <c r="G135" s="447" t="str">
        <f t="shared" si="30"/>
        <v/>
      </c>
      <c r="H135" s="447" t="str">
        <f t="shared" si="31"/>
        <v/>
      </c>
      <c r="I135" s="447" t="str">
        <f t="shared" si="32"/>
        <v/>
      </c>
      <c r="J135" s="447" t="str">
        <f t="shared" si="33"/>
        <v/>
      </c>
      <c r="K135" s="447" t="str">
        <f t="shared" si="34"/>
        <v/>
      </c>
      <c r="L135" s="447" t="str">
        <f t="shared" si="35"/>
        <v/>
      </c>
      <c r="M135" s="447" t="str">
        <f t="shared" si="36"/>
        <v/>
      </c>
      <c r="N135" s="447" t="str">
        <f t="shared" si="37"/>
        <v/>
      </c>
      <c r="O135" s="456" t="str">
        <f t="shared" si="38"/>
        <v/>
      </c>
      <c r="P135" s="98"/>
      <c r="R135" s="34"/>
      <c r="T135" s="34"/>
      <c r="V135" s="34"/>
      <c r="X135" s="34"/>
      <c r="Z135" s="34"/>
      <c r="AB135" s="34"/>
      <c r="AD135" s="34"/>
      <c r="AF135" s="34"/>
      <c r="AH135" s="34"/>
      <c r="AJ135" s="34"/>
      <c r="AL135" s="34"/>
      <c r="AN135" s="34"/>
      <c r="AP135" s="34"/>
    </row>
    <row r="136" spans="1:42" s="32" customFormat="1" ht="15.75">
      <c r="A136" s="34"/>
      <c r="B136" s="34"/>
      <c r="C136" s="447" t="str">
        <f t="shared" si="26"/>
        <v/>
      </c>
      <c r="D136" s="447" t="str">
        <f t="shared" si="27"/>
        <v/>
      </c>
      <c r="E136" s="447" t="str">
        <f t="shared" si="28"/>
        <v/>
      </c>
      <c r="F136" s="447" t="str">
        <f t="shared" si="29"/>
        <v/>
      </c>
      <c r="G136" s="447" t="str">
        <f t="shared" si="30"/>
        <v/>
      </c>
      <c r="H136" s="447" t="str">
        <f t="shared" si="31"/>
        <v/>
      </c>
      <c r="I136" s="447" t="str">
        <f t="shared" si="32"/>
        <v/>
      </c>
      <c r="J136" s="447" t="str">
        <f t="shared" si="33"/>
        <v/>
      </c>
      <c r="K136" s="447" t="str">
        <f t="shared" si="34"/>
        <v/>
      </c>
      <c r="L136" s="447" t="str">
        <f t="shared" si="35"/>
        <v/>
      </c>
      <c r="M136" s="447" t="str">
        <f t="shared" si="36"/>
        <v/>
      </c>
      <c r="N136" s="447" t="str">
        <f t="shared" si="37"/>
        <v/>
      </c>
      <c r="O136" s="456" t="str">
        <f t="shared" si="38"/>
        <v/>
      </c>
      <c r="P136" s="98"/>
      <c r="R136" s="34"/>
      <c r="T136" s="34"/>
      <c r="V136" s="34"/>
      <c r="X136" s="34"/>
      <c r="Z136" s="34"/>
      <c r="AB136" s="34"/>
      <c r="AD136" s="34"/>
      <c r="AF136" s="34"/>
      <c r="AH136" s="34"/>
      <c r="AJ136" s="34"/>
      <c r="AL136" s="34"/>
      <c r="AN136" s="34"/>
      <c r="AP136" s="34"/>
    </row>
    <row r="137" spans="1:42" s="32" customFormat="1" ht="15.75">
      <c r="A137" s="34"/>
      <c r="B137" s="34"/>
      <c r="C137" s="447" t="str">
        <f t="shared" si="26"/>
        <v/>
      </c>
      <c r="D137" s="447" t="str">
        <f t="shared" si="27"/>
        <v/>
      </c>
      <c r="E137" s="447" t="str">
        <f t="shared" si="28"/>
        <v/>
      </c>
      <c r="F137" s="447" t="str">
        <f t="shared" si="29"/>
        <v/>
      </c>
      <c r="G137" s="447" t="str">
        <f t="shared" si="30"/>
        <v/>
      </c>
      <c r="H137" s="447" t="str">
        <f t="shared" si="31"/>
        <v/>
      </c>
      <c r="I137" s="447" t="str">
        <f t="shared" si="32"/>
        <v/>
      </c>
      <c r="J137" s="447" t="str">
        <f t="shared" si="33"/>
        <v/>
      </c>
      <c r="K137" s="447" t="str">
        <f t="shared" si="34"/>
        <v/>
      </c>
      <c r="L137" s="447" t="str">
        <f t="shared" si="35"/>
        <v/>
      </c>
      <c r="M137" s="447" t="str">
        <f t="shared" si="36"/>
        <v/>
      </c>
      <c r="N137" s="447" t="str">
        <f t="shared" si="37"/>
        <v/>
      </c>
      <c r="O137" s="456" t="str">
        <f t="shared" si="38"/>
        <v/>
      </c>
      <c r="P137" s="98"/>
      <c r="R137" s="34"/>
      <c r="T137" s="34"/>
      <c r="V137" s="34"/>
      <c r="X137" s="34"/>
      <c r="Z137" s="34"/>
      <c r="AB137" s="34"/>
      <c r="AD137" s="34"/>
      <c r="AF137" s="34"/>
      <c r="AH137" s="34"/>
      <c r="AJ137" s="34"/>
      <c r="AL137" s="34"/>
      <c r="AN137" s="34"/>
      <c r="AP137" s="34"/>
    </row>
    <row r="138" spans="1:42" s="32" customFormat="1" ht="15.75">
      <c r="A138" s="34"/>
      <c r="B138" s="34"/>
      <c r="C138" s="447" t="str">
        <f t="shared" si="26"/>
        <v/>
      </c>
      <c r="D138" s="447" t="str">
        <f t="shared" si="27"/>
        <v/>
      </c>
      <c r="E138" s="447" t="str">
        <f t="shared" si="28"/>
        <v/>
      </c>
      <c r="F138" s="447" t="str">
        <f t="shared" si="29"/>
        <v/>
      </c>
      <c r="G138" s="447" t="str">
        <f t="shared" si="30"/>
        <v/>
      </c>
      <c r="H138" s="447" t="str">
        <f t="shared" si="31"/>
        <v/>
      </c>
      <c r="I138" s="447" t="str">
        <f t="shared" si="32"/>
        <v/>
      </c>
      <c r="J138" s="447" t="str">
        <f t="shared" si="33"/>
        <v/>
      </c>
      <c r="K138" s="447" t="str">
        <f t="shared" si="34"/>
        <v/>
      </c>
      <c r="L138" s="447" t="str">
        <f t="shared" si="35"/>
        <v/>
      </c>
      <c r="M138" s="447" t="str">
        <f t="shared" si="36"/>
        <v/>
      </c>
      <c r="N138" s="447" t="str">
        <f t="shared" si="37"/>
        <v/>
      </c>
      <c r="O138" s="456" t="str">
        <f t="shared" si="38"/>
        <v/>
      </c>
      <c r="P138" s="98"/>
      <c r="R138" s="34"/>
      <c r="T138" s="34"/>
      <c r="V138" s="34"/>
      <c r="X138" s="34"/>
      <c r="Z138" s="34"/>
      <c r="AB138" s="34"/>
      <c r="AD138" s="34"/>
      <c r="AF138" s="34"/>
      <c r="AH138" s="34"/>
      <c r="AJ138" s="34"/>
      <c r="AL138" s="34"/>
      <c r="AN138" s="34"/>
      <c r="AP138" s="34"/>
    </row>
    <row r="139" spans="1:42" s="32" customFormat="1" ht="15.75">
      <c r="A139" s="34"/>
      <c r="B139" s="34"/>
      <c r="C139" s="447" t="str">
        <f t="shared" si="26"/>
        <v/>
      </c>
      <c r="D139" s="447" t="str">
        <f t="shared" si="27"/>
        <v/>
      </c>
      <c r="E139" s="447" t="str">
        <f t="shared" si="28"/>
        <v/>
      </c>
      <c r="F139" s="447" t="str">
        <f t="shared" si="29"/>
        <v/>
      </c>
      <c r="G139" s="447" t="str">
        <f t="shared" si="30"/>
        <v/>
      </c>
      <c r="H139" s="447" t="str">
        <f t="shared" si="31"/>
        <v/>
      </c>
      <c r="I139" s="447" t="str">
        <f t="shared" si="32"/>
        <v/>
      </c>
      <c r="J139" s="447" t="str">
        <f t="shared" si="33"/>
        <v/>
      </c>
      <c r="K139" s="447" t="str">
        <f t="shared" si="34"/>
        <v/>
      </c>
      <c r="L139" s="447" t="str">
        <f t="shared" si="35"/>
        <v/>
      </c>
      <c r="M139" s="447" t="str">
        <f t="shared" si="36"/>
        <v/>
      </c>
      <c r="N139" s="447" t="str">
        <f t="shared" si="37"/>
        <v/>
      </c>
      <c r="O139" s="456" t="str">
        <f t="shared" si="38"/>
        <v/>
      </c>
      <c r="P139" s="98"/>
      <c r="R139" s="34"/>
      <c r="T139" s="34"/>
      <c r="V139" s="34"/>
      <c r="X139" s="34"/>
      <c r="Z139" s="34"/>
      <c r="AB139" s="34"/>
      <c r="AD139" s="34"/>
      <c r="AF139" s="34"/>
      <c r="AH139" s="34"/>
      <c r="AJ139" s="34"/>
      <c r="AL139" s="34"/>
      <c r="AN139" s="34"/>
      <c r="AP139" s="34"/>
    </row>
    <row r="140" spans="1:42" s="32" customFormat="1" ht="15.75">
      <c r="A140" s="34"/>
      <c r="B140" s="34"/>
      <c r="C140" s="447" t="str">
        <f t="shared" si="26"/>
        <v/>
      </c>
      <c r="D140" s="447" t="str">
        <f t="shared" si="27"/>
        <v/>
      </c>
      <c r="E140" s="447" t="str">
        <f t="shared" si="28"/>
        <v/>
      </c>
      <c r="F140" s="447" t="str">
        <f t="shared" si="29"/>
        <v/>
      </c>
      <c r="G140" s="447" t="str">
        <f t="shared" si="30"/>
        <v/>
      </c>
      <c r="H140" s="447" t="str">
        <f t="shared" si="31"/>
        <v/>
      </c>
      <c r="I140" s="447" t="str">
        <f t="shared" si="32"/>
        <v/>
      </c>
      <c r="J140" s="447" t="str">
        <f t="shared" si="33"/>
        <v/>
      </c>
      <c r="K140" s="447" t="str">
        <f t="shared" si="34"/>
        <v/>
      </c>
      <c r="L140" s="447" t="str">
        <f t="shared" si="35"/>
        <v/>
      </c>
      <c r="M140" s="447" t="str">
        <f t="shared" si="36"/>
        <v/>
      </c>
      <c r="N140" s="447" t="str">
        <f t="shared" si="37"/>
        <v/>
      </c>
      <c r="O140" s="456" t="str">
        <f t="shared" si="38"/>
        <v/>
      </c>
      <c r="P140" s="98"/>
      <c r="R140" s="34"/>
      <c r="T140" s="34"/>
      <c r="V140" s="34"/>
      <c r="X140" s="34"/>
      <c r="Z140" s="34"/>
      <c r="AB140" s="34"/>
      <c r="AD140" s="34"/>
      <c r="AF140" s="34"/>
      <c r="AH140" s="34"/>
      <c r="AJ140" s="34"/>
      <c r="AL140" s="34"/>
      <c r="AN140" s="34"/>
      <c r="AP140" s="34"/>
    </row>
    <row r="141" spans="1:42" s="32" customFormat="1" ht="15.75">
      <c r="A141" s="34"/>
      <c r="B141" s="34"/>
      <c r="C141" s="447" t="str">
        <f t="shared" si="26"/>
        <v/>
      </c>
      <c r="D141" s="447" t="str">
        <f t="shared" si="27"/>
        <v/>
      </c>
      <c r="E141" s="447" t="str">
        <f t="shared" si="28"/>
        <v/>
      </c>
      <c r="F141" s="447" t="str">
        <f t="shared" si="29"/>
        <v/>
      </c>
      <c r="G141" s="447" t="str">
        <f t="shared" si="30"/>
        <v/>
      </c>
      <c r="H141" s="447" t="str">
        <f t="shared" si="31"/>
        <v/>
      </c>
      <c r="I141" s="447" t="str">
        <f t="shared" si="32"/>
        <v/>
      </c>
      <c r="J141" s="447" t="str">
        <f t="shared" si="33"/>
        <v/>
      </c>
      <c r="K141" s="447" t="str">
        <f t="shared" si="34"/>
        <v/>
      </c>
      <c r="L141" s="447" t="str">
        <f t="shared" si="35"/>
        <v/>
      </c>
      <c r="M141" s="447" t="str">
        <f t="shared" si="36"/>
        <v/>
      </c>
      <c r="N141" s="447" t="str">
        <f t="shared" si="37"/>
        <v/>
      </c>
      <c r="O141" s="456" t="str">
        <f t="shared" si="38"/>
        <v/>
      </c>
      <c r="P141" s="98"/>
      <c r="R141" s="34"/>
      <c r="T141" s="34"/>
      <c r="V141" s="34"/>
      <c r="X141" s="34"/>
      <c r="Z141" s="34"/>
      <c r="AB141" s="34"/>
      <c r="AD141" s="34"/>
      <c r="AF141" s="34"/>
      <c r="AH141" s="34"/>
      <c r="AJ141" s="34"/>
      <c r="AL141" s="34"/>
      <c r="AN141" s="34"/>
      <c r="AP141" s="34"/>
    </row>
    <row r="142" spans="1:42" s="32" customFormat="1" ht="15.75">
      <c r="A142" s="34"/>
      <c r="B142" s="34"/>
      <c r="C142" s="447" t="str">
        <f t="shared" si="26"/>
        <v/>
      </c>
      <c r="D142" s="447" t="str">
        <f t="shared" si="27"/>
        <v/>
      </c>
      <c r="E142" s="447" t="str">
        <f t="shared" si="28"/>
        <v/>
      </c>
      <c r="F142" s="447" t="str">
        <f t="shared" si="29"/>
        <v/>
      </c>
      <c r="G142" s="447" t="str">
        <f t="shared" si="30"/>
        <v/>
      </c>
      <c r="H142" s="447" t="str">
        <f t="shared" si="31"/>
        <v/>
      </c>
      <c r="I142" s="447" t="str">
        <f t="shared" si="32"/>
        <v/>
      </c>
      <c r="J142" s="447" t="str">
        <f t="shared" si="33"/>
        <v/>
      </c>
      <c r="K142" s="447" t="str">
        <f t="shared" si="34"/>
        <v/>
      </c>
      <c r="L142" s="447" t="str">
        <f t="shared" si="35"/>
        <v/>
      </c>
      <c r="M142" s="447" t="str">
        <f t="shared" si="36"/>
        <v/>
      </c>
      <c r="N142" s="447" t="str">
        <f t="shared" si="37"/>
        <v/>
      </c>
      <c r="O142" s="456" t="str">
        <f t="shared" si="38"/>
        <v/>
      </c>
      <c r="P142" s="98"/>
      <c r="R142" s="34"/>
      <c r="T142" s="34"/>
      <c r="V142" s="34"/>
      <c r="X142" s="34"/>
      <c r="Z142" s="34"/>
      <c r="AB142" s="34"/>
      <c r="AD142" s="34"/>
      <c r="AF142" s="34"/>
      <c r="AH142" s="34"/>
      <c r="AJ142" s="34"/>
      <c r="AL142" s="34"/>
      <c r="AN142" s="34"/>
      <c r="AP142" s="34"/>
    </row>
    <row r="143" spans="1:42" s="32" customFormat="1" ht="15.75">
      <c r="A143" s="34"/>
      <c r="B143" s="34"/>
      <c r="C143" s="447" t="str">
        <f t="shared" si="26"/>
        <v/>
      </c>
      <c r="D143" s="447" t="str">
        <f t="shared" si="27"/>
        <v/>
      </c>
      <c r="E143" s="447" t="str">
        <f t="shared" si="28"/>
        <v/>
      </c>
      <c r="F143" s="447" t="str">
        <f t="shared" si="29"/>
        <v/>
      </c>
      <c r="G143" s="447" t="str">
        <f t="shared" si="30"/>
        <v/>
      </c>
      <c r="H143" s="447" t="str">
        <f t="shared" si="31"/>
        <v/>
      </c>
      <c r="I143" s="447" t="str">
        <f t="shared" si="32"/>
        <v/>
      </c>
      <c r="J143" s="447" t="str">
        <f t="shared" si="33"/>
        <v/>
      </c>
      <c r="K143" s="447" t="str">
        <f t="shared" si="34"/>
        <v/>
      </c>
      <c r="L143" s="447" t="str">
        <f t="shared" si="35"/>
        <v/>
      </c>
      <c r="M143" s="447" t="str">
        <f t="shared" si="36"/>
        <v/>
      </c>
      <c r="N143" s="447" t="str">
        <f t="shared" si="37"/>
        <v/>
      </c>
      <c r="O143" s="456" t="str">
        <f t="shared" si="38"/>
        <v/>
      </c>
      <c r="P143" s="98"/>
      <c r="R143" s="34"/>
      <c r="T143" s="34"/>
      <c r="V143" s="34"/>
      <c r="X143" s="34"/>
      <c r="Z143" s="34"/>
      <c r="AB143" s="34"/>
      <c r="AD143" s="34"/>
      <c r="AF143" s="34"/>
      <c r="AH143" s="34"/>
      <c r="AJ143" s="34"/>
      <c r="AL143" s="34"/>
      <c r="AN143" s="34"/>
      <c r="AP143" s="34"/>
    </row>
    <row r="144" spans="1:42" s="32" customFormat="1" ht="15.75">
      <c r="A144" s="34"/>
      <c r="B144" s="34"/>
      <c r="C144" s="447" t="str">
        <f t="shared" si="26"/>
        <v/>
      </c>
      <c r="D144" s="447" t="str">
        <f t="shared" si="27"/>
        <v/>
      </c>
      <c r="E144" s="447" t="str">
        <f t="shared" si="28"/>
        <v/>
      </c>
      <c r="F144" s="447" t="str">
        <f t="shared" si="29"/>
        <v/>
      </c>
      <c r="G144" s="447" t="str">
        <f t="shared" si="30"/>
        <v/>
      </c>
      <c r="H144" s="447" t="str">
        <f t="shared" si="31"/>
        <v/>
      </c>
      <c r="I144" s="447" t="str">
        <f t="shared" si="32"/>
        <v/>
      </c>
      <c r="J144" s="447" t="str">
        <f t="shared" si="33"/>
        <v/>
      </c>
      <c r="K144" s="447" t="str">
        <f t="shared" si="34"/>
        <v/>
      </c>
      <c r="L144" s="447" t="str">
        <f t="shared" si="35"/>
        <v/>
      </c>
      <c r="M144" s="447" t="str">
        <f t="shared" si="36"/>
        <v/>
      </c>
      <c r="N144" s="447" t="str">
        <f t="shared" si="37"/>
        <v/>
      </c>
      <c r="O144" s="456" t="str">
        <f t="shared" si="38"/>
        <v/>
      </c>
      <c r="P144" s="98"/>
      <c r="R144" s="34"/>
      <c r="T144" s="34"/>
      <c r="V144" s="34"/>
      <c r="X144" s="34"/>
      <c r="Z144" s="34"/>
      <c r="AB144" s="34"/>
      <c r="AD144" s="34"/>
      <c r="AF144" s="34"/>
      <c r="AH144" s="34"/>
      <c r="AJ144" s="34"/>
      <c r="AL144" s="34"/>
      <c r="AN144" s="34"/>
      <c r="AP144" s="34"/>
    </row>
    <row r="145" spans="1:42" s="32" customFormat="1" ht="15.75">
      <c r="A145" s="34"/>
      <c r="B145" s="34"/>
      <c r="C145" s="447" t="str">
        <f t="shared" si="26"/>
        <v/>
      </c>
      <c r="D145" s="447" t="str">
        <f t="shared" si="27"/>
        <v/>
      </c>
      <c r="E145" s="447" t="str">
        <f t="shared" si="28"/>
        <v/>
      </c>
      <c r="F145" s="447" t="str">
        <f t="shared" si="29"/>
        <v/>
      </c>
      <c r="G145" s="447" t="str">
        <f t="shared" si="30"/>
        <v/>
      </c>
      <c r="H145" s="447" t="str">
        <f t="shared" si="31"/>
        <v/>
      </c>
      <c r="I145" s="447" t="str">
        <f t="shared" si="32"/>
        <v/>
      </c>
      <c r="J145" s="447" t="str">
        <f t="shared" si="33"/>
        <v/>
      </c>
      <c r="K145" s="447" t="str">
        <f t="shared" si="34"/>
        <v/>
      </c>
      <c r="L145" s="447" t="str">
        <f t="shared" si="35"/>
        <v/>
      </c>
      <c r="M145" s="447" t="str">
        <f t="shared" si="36"/>
        <v/>
      </c>
      <c r="N145" s="447" t="str">
        <f t="shared" si="37"/>
        <v/>
      </c>
      <c r="O145" s="456" t="str">
        <f t="shared" si="38"/>
        <v/>
      </c>
      <c r="P145" s="98"/>
      <c r="R145" s="34"/>
      <c r="T145" s="34"/>
      <c r="V145" s="34"/>
      <c r="X145" s="34"/>
      <c r="Z145" s="34"/>
      <c r="AB145" s="34"/>
      <c r="AD145" s="34"/>
      <c r="AF145" s="34"/>
      <c r="AH145" s="34"/>
      <c r="AJ145" s="34"/>
      <c r="AL145" s="34"/>
      <c r="AN145" s="34"/>
      <c r="AP145" s="34"/>
    </row>
    <row r="146" spans="1:42" s="32" customFormat="1" ht="15.75">
      <c r="A146" s="34"/>
      <c r="B146" s="34"/>
      <c r="C146" s="447" t="str">
        <f t="shared" si="26"/>
        <v/>
      </c>
      <c r="D146" s="447" t="str">
        <f t="shared" si="27"/>
        <v/>
      </c>
      <c r="E146" s="447" t="str">
        <f t="shared" si="28"/>
        <v/>
      </c>
      <c r="F146" s="447" t="str">
        <f t="shared" si="29"/>
        <v/>
      </c>
      <c r="G146" s="447" t="str">
        <f t="shared" si="30"/>
        <v/>
      </c>
      <c r="H146" s="447" t="str">
        <f t="shared" si="31"/>
        <v/>
      </c>
      <c r="I146" s="447" t="str">
        <f t="shared" si="32"/>
        <v/>
      </c>
      <c r="J146" s="447" t="str">
        <f t="shared" si="33"/>
        <v/>
      </c>
      <c r="K146" s="447" t="str">
        <f t="shared" si="34"/>
        <v/>
      </c>
      <c r="L146" s="447" t="str">
        <f t="shared" si="35"/>
        <v/>
      </c>
      <c r="M146" s="447" t="str">
        <f t="shared" si="36"/>
        <v/>
      </c>
      <c r="N146" s="447" t="str">
        <f t="shared" si="37"/>
        <v/>
      </c>
      <c r="O146" s="456" t="str">
        <f t="shared" si="38"/>
        <v/>
      </c>
      <c r="P146" s="98"/>
      <c r="R146" s="34"/>
      <c r="T146" s="34"/>
      <c r="V146" s="34"/>
      <c r="X146" s="34"/>
      <c r="Z146" s="34"/>
      <c r="AB146" s="34"/>
      <c r="AD146" s="34"/>
      <c r="AF146" s="34"/>
      <c r="AH146" s="34"/>
      <c r="AJ146" s="34"/>
      <c r="AL146" s="34"/>
      <c r="AN146" s="34"/>
      <c r="AP146" s="34"/>
    </row>
    <row r="147" spans="1:42" s="32" customFormat="1" ht="15.75">
      <c r="A147" s="34"/>
      <c r="B147" s="34"/>
      <c r="C147" s="447" t="str">
        <f t="shared" si="26"/>
        <v/>
      </c>
      <c r="D147" s="447" t="str">
        <f t="shared" si="27"/>
        <v/>
      </c>
      <c r="E147" s="447" t="str">
        <f t="shared" si="28"/>
        <v/>
      </c>
      <c r="F147" s="447" t="str">
        <f t="shared" si="29"/>
        <v/>
      </c>
      <c r="G147" s="447" t="str">
        <f t="shared" si="30"/>
        <v/>
      </c>
      <c r="H147" s="447" t="str">
        <f t="shared" si="31"/>
        <v/>
      </c>
      <c r="I147" s="447" t="str">
        <f t="shared" si="32"/>
        <v/>
      </c>
      <c r="J147" s="447" t="str">
        <f t="shared" si="33"/>
        <v/>
      </c>
      <c r="K147" s="447" t="str">
        <f t="shared" si="34"/>
        <v/>
      </c>
      <c r="L147" s="447" t="str">
        <f t="shared" si="35"/>
        <v/>
      </c>
      <c r="M147" s="447" t="str">
        <f t="shared" si="36"/>
        <v/>
      </c>
      <c r="N147" s="447" t="str">
        <f t="shared" si="37"/>
        <v/>
      </c>
      <c r="O147" s="456" t="str">
        <f t="shared" si="38"/>
        <v/>
      </c>
      <c r="P147" s="98"/>
      <c r="R147" s="34"/>
      <c r="T147" s="34"/>
      <c r="V147" s="34"/>
      <c r="X147" s="34"/>
      <c r="Z147" s="34"/>
      <c r="AB147" s="34"/>
      <c r="AD147" s="34"/>
      <c r="AF147" s="34"/>
      <c r="AH147" s="34"/>
      <c r="AJ147" s="34"/>
      <c r="AL147" s="34"/>
      <c r="AN147" s="34"/>
      <c r="AP147" s="34"/>
    </row>
    <row r="148" spans="1:42" s="32" customFormat="1" ht="15.75">
      <c r="A148" s="34"/>
      <c r="B148" s="34"/>
      <c r="C148" s="447" t="str">
        <f t="shared" si="26"/>
        <v/>
      </c>
      <c r="D148" s="447" t="str">
        <f t="shared" si="27"/>
        <v/>
      </c>
      <c r="E148" s="447" t="str">
        <f t="shared" si="28"/>
        <v/>
      </c>
      <c r="F148" s="447" t="str">
        <f t="shared" si="29"/>
        <v/>
      </c>
      <c r="G148" s="447" t="str">
        <f t="shared" si="30"/>
        <v/>
      </c>
      <c r="H148" s="447" t="str">
        <f t="shared" si="31"/>
        <v/>
      </c>
      <c r="I148" s="447" t="str">
        <f t="shared" si="32"/>
        <v/>
      </c>
      <c r="J148" s="447" t="str">
        <f t="shared" si="33"/>
        <v/>
      </c>
      <c r="K148" s="447" t="str">
        <f t="shared" si="34"/>
        <v/>
      </c>
      <c r="L148" s="447" t="str">
        <f t="shared" si="35"/>
        <v/>
      </c>
      <c r="M148" s="447" t="str">
        <f t="shared" si="36"/>
        <v/>
      </c>
      <c r="N148" s="447" t="str">
        <f t="shared" si="37"/>
        <v/>
      </c>
      <c r="O148" s="456" t="str">
        <f t="shared" si="38"/>
        <v/>
      </c>
      <c r="P148" s="98"/>
      <c r="R148" s="34"/>
      <c r="T148" s="34"/>
      <c r="V148" s="34"/>
      <c r="X148" s="34"/>
      <c r="Z148" s="34"/>
      <c r="AB148" s="34"/>
      <c r="AD148" s="34"/>
      <c r="AF148" s="34"/>
      <c r="AH148" s="34"/>
      <c r="AJ148" s="34"/>
      <c r="AL148" s="34"/>
      <c r="AN148" s="34"/>
      <c r="AP148" s="34"/>
    </row>
    <row r="149" spans="1:42" s="32" customFormat="1" ht="15.75">
      <c r="A149" s="34"/>
      <c r="B149" s="34"/>
      <c r="C149" s="447" t="str">
        <f t="shared" si="26"/>
        <v/>
      </c>
      <c r="D149" s="447" t="str">
        <f t="shared" si="27"/>
        <v/>
      </c>
      <c r="E149" s="447" t="str">
        <f t="shared" si="28"/>
        <v/>
      </c>
      <c r="F149" s="447" t="str">
        <f t="shared" si="29"/>
        <v/>
      </c>
      <c r="G149" s="447" t="str">
        <f t="shared" si="30"/>
        <v/>
      </c>
      <c r="H149" s="447" t="str">
        <f t="shared" si="31"/>
        <v/>
      </c>
      <c r="I149" s="447" t="str">
        <f t="shared" si="32"/>
        <v/>
      </c>
      <c r="J149" s="447" t="str">
        <f t="shared" si="33"/>
        <v/>
      </c>
      <c r="K149" s="447" t="str">
        <f t="shared" si="34"/>
        <v/>
      </c>
      <c r="L149" s="447" t="str">
        <f t="shared" si="35"/>
        <v/>
      </c>
      <c r="M149" s="447" t="str">
        <f t="shared" si="36"/>
        <v/>
      </c>
      <c r="N149" s="447" t="str">
        <f t="shared" si="37"/>
        <v/>
      </c>
      <c r="O149" s="456" t="str">
        <f t="shared" si="38"/>
        <v/>
      </c>
      <c r="P149" s="98"/>
      <c r="R149" s="34"/>
      <c r="T149" s="34"/>
      <c r="V149" s="34"/>
      <c r="X149" s="34"/>
      <c r="Z149" s="34"/>
      <c r="AB149" s="34"/>
      <c r="AD149" s="34"/>
      <c r="AF149" s="34"/>
      <c r="AH149" s="34"/>
      <c r="AJ149" s="34"/>
      <c r="AL149" s="34"/>
      <c r="AN149" s="34"/>
      <c r="AP149" s="34"/>
    </row>
    <row r="150" spans="1:42" s="32" customFormat="1" ht="15.75">
      <c r="A150" s="34"/>
      <c r="B150" s="34"/>
      <c r="C150" s="447" t="str">
        <f t="shared" si="26"/>
        <v/>
      </c>
      <c r="D150" s="447" t="str">
        <f t="shared" si="27"/>
        <v/>
      </c>
      <c r="E150" s="447" t="str">
        <f t="shared" si="28"/>
        <v/>
      </c>
      <c r="F150" s="447" t="str">
        <f t="shared" si="29"/>
        <v/>
      </c>
      <c r="G150" s="447" t="str">
        <f t="shared" si="30"/>
        <v/>
      </c>
      <c r="H150" s="447" t="str">
        <f t="shared" si="31"/>
        <v/>
      </c>
      <c r="I150" s="447" t="str">
        <f t="shared" si="32"/>
        <v/>
      </c>
      <c r="J150" s="447" t="str">
        <f t="shared" si="33"/>
        <v/>
      </c>
      <c r="K150" s="447" t="str">
        <f t="shared" si="34"/>
        <v/>
      </c>
      <c r="L150" s="447" t="str">
        <f t="shared" si="35"/>
        <v/>
      </c>
      <c r="M150" s="447" t="str">
        <f t="shared" si="36"/>
        <v/>
      </c>
      <c r="N150" s="447" t="str">
        <f t="shared" si="37"/>
        <v/>
      </c>
      <c r="O150" s="456" t="str">
        <f t="shared" si="38"/>
        <v/>
      </c>
      <c r="P150" s="98"/>
      <c r="R150" s="34"/>
      <c r="T150" s="34"/>
      <c r="V150" s="34"/>
      <c r="X150" s="34"/>
      <c r="Z150" s="34"/>
      <c r="AB150" s="34"/>
      <c r="AD150" s="34"/>
      <c r="AF150" s="34"/>
      <c r="AH150" s="34"/>
      <c r="AJ150" s="34"/>
      <c r="AL150" s="34"/>
      <c r="AN150" s="34"/>
      <c r="AP150" s="34"/>
    </row>
    <row r="151" spans="1:42" s="32" customFormat="1" ht="15.75">
      <c r="A151" s="34"/>
      <c r="B151" s="34"/>
      <c r="C151" s="447" t="str">
        <f t="shared" si="26"/>
        <v/>
      </c>
      <c r="D151" s="447" t="str">
        <f t="shared" si="27"/>
        <v/>
      </c>
      <c r="E151" s="447" t="str">
        <f t="shared" si="28"/>
        <v/>
      </c>
      <c r="F151" s="447" t="str">
        <f t="shared" si="29"/>
        <v/>
      </c>
      <c r="G151" s="447" t="str">
        <f t="shared" si="30"/>
        <v/>
      </c>
      <c r="H151" s="447" t="str">
        <f t="shared" si="31"/>
        <v/>
      </c>
      <c r="I151" s="447" t="str">
        <f t="shared" si="32"/>
        <v/>
      </c>
      <c r="J151" s="447" t="str">
        <f t="shared" si="33"/>
        <v/>
      </c>
      <c r="K151" s="447" t="str">
        <f t="shared" si="34"/>
        <v/>
      </c>
      <c r="L151" s="447" t="str">
        <f t="shared" si="35"/>
        <v/>
      </c>
      <c r="M151" s="447" t="str">
        <f t="shared" si="36"/>
        <v/>
      </c>
      <c r="N151" s="447" t="str">
        <f t="shared" si="37"/>
        <v/>
      </c>
      <c r="O151" s="456" t="str">
        <f t="shared" si="38"/>
        <v/>
      </c>
      <c r="P151" s="98"/>
      <c r="R151" s="34"/>
      <c r="T151" s="34"/>
      <c r="V151" s="34"/>
      <c r="X151" s="34"/>
      <c r="Z151" s="34"/>
      <c r="AB151" s="34"/>
      <c r="AD151" s="34"/>
      <c r="AF151" s="34"/>
      <c r="AH151" s="34"/>
      <c r="AJ151" s="34"/>
      <c r="AL151" s="34"/>
      <c r="AN151" s="34"/>
      <c r="AP151" s="34"/>
    </row>
    <row r="152" spans="1:42" s="32" customFormat="1" ht="15.75">
      <c r="A152" s="34"/>
      <c r="B152" s="34"/>
      <c r="C152" s="447" t="str">
        <f t="shared" si="26"/>
        <v/>
      </c>
      <c r="D152" s="447" t="str">
        <f t="shared" si="27"/>
        <v/>
      </c>
      <c r="E152" s="447" t="str">
        <f t="shared" si="28"/>
        <v/>
      </c>
      <c r="F152" s="447" t="str">
        <f t="shared" si="29"/>
        <v/>
      </c>
      <c r="G152" s="447" t="str">
        <f t="shared" si="30"/>
        <v/>
      </c>
      <c r="H152" s="447" t="str">
        <f t="shared" si="31"/>
        <v/>
      </c>
      <c r="I152" s="447" t="str">
        <f t="shared" si="32"/>
        <v/>
      </c>
      <c r="J152" s="447" t="str">
        <f t="shared" si="33"/>
        <v/>
      </c>
      <c r="K152" s="447" t="str">
        <f t="shared" si="34"/>
        <v/>
      </c>
      <c r="L152" s="447" t="str">
        <f t="shared" si="35"/>
        <v/>
      </c>
      <c r="M152" s="447" t="str">
        <f t="shared" si="36"/>
        <v/>
      </c>
      <c r="N152" s="447" t="str">
        <f t="shared" si="37"/>
        <v/>
      </c>
      <c r="O152" s="456" t="str">
        <f t="shared" si="38"/>
        <v/>
      </c>
      <c r="P152" s="98"/>
      <c r="R152" s="34"/>
      <c r="T152" s="34"/>
      <c r="V152" s="34"/>
      <c r="X152" s="34"/>
      <c r="Z152" s="34"/>
      <c r="AB152" s="34"/>
      <c r="AD152" s="34"/>
      <c r="AF152" s="34"/>
      <c r="AH152" s="34"/>
      <c r="AJ152" s="34"/>
      <c r="AL152" s="34"/>
      <c r="AN152" s="34"/>
      <c r="AP152" s="34"/>
    </row>
    <row r="153" spans="1:42" s="32" customFormat="1" ht="15.75">
      <c r="A153" s="34"/>
      <c r="B153" s="34"/>
      <c r="C153" s="447" t="str">
        <f t="shared" si="26"/>
        <v/>
      </c>
      <c r="D153" s="447" t="str">
        <f t="shared" si="27"/>
        <v/>
      </c>
      <c r="E153" s="447" t="str">
        <f t="shared" si="28"/>
        <v/>
      </c>
      <c r="F153" s="447" t="str">
        <f t="shared" si="29"/>
        <v/>
      </c>
      <c r="G153" s="447" t="str">
        <f t="shared" si="30"/>
        <v/>
      </c>
      <c r="H153" s="447" t="str">
        <f t="shared" si="31"/>
        <v/>
      </c>
      <c r="I153" s="447" t="str">
        <f t="shared" si="32"/>
        <v/>
      </c>
      <c r="J153" s="447" t="str">
        <f t="shared" si="33"/>
        <v/>
      </c>
      <c r="K153" s="447" t="str">
        <f t="shared" si="34"/>
        <v/>
      </c>
      <c r="L153" s="447" t="str">
        <f t="shared" si="35"/>
        <v/>
      </c>
      <c r="M153" s="447" t="str">
        <f t="shared" si="36"/>
        <v/>
      </c>
      <c r="N153" s="447" t="str">
        <f t="shared" si="37"/>
        <v/>
      </c>
      <c r="O153" s="456" t="str">
        <f t="shared" si="38"/>
        <v/>
      </c>
      <c r="P153" s="98"/>
      <c r="R153" s="34"/>
      <c r="T153" s="34"/>
      <c r="V153" s="34"/>
      <c r="X153" s="34"/>
      <c r="Z153" s="34"/>
      <c r="AB153" s="34"/>
      <c r="AD153" s="34"/>
      <c r="AF153" s="34"/>
      <c r="AH153" s="34"/>
      <c r="AJ153" s="34"/>
      <c r="AL153" s="34"/>
      <c r="AN153" s="34"/>
      <c r="AP153" s="34"/>
    </row>
    <row r="154" spans="1:42" s="32" customFormat="1" ht="15.75">
      <c r="A154" s="34"/>
      <c r="B154" s="34"/>
      <c r="C154" s="447" t="str">
        <f t="shared" si="26"/>
        <v/>
      </c>
      <c r="D154" s="447" t="str">
        <f t="shared" si="27"/>
        <v/>
      </c>
      <c r="E154" s="447" t="str">
        <f t="shared" si="28"/>
        <v/>
      </c>
      <c r="F154" s="447" t="str">
        <f t="shared" si="29"/>
        <v/>
      </c>
      <c r="G154" s="447" t="str">
        <f t="shared" si="30"/>
        <v/>
      </c>
      <c r="H154" s="447" t="str">
        <f t="shared" si="31"/>
        <v/>
      </c>
      <c r="I154" s="447" t="str">
        <f t="shared" si="32"/>
        <v/>
      </c>
      <c r="J154" s="447" t="str">
        <f t="shared" si="33"/>
        <v/>
      </c>
      <c r="K154" s="447" t="str">
        <f t="shared" si="34"/>
        <v/>
      </c>
      <c r="L154" s="447" t="str">
        <f t="shared" si="35"/>
        <v/>
      </c>
      <c r="M154" s="447" t="str">
        <f t="shared" si="36"/>
        <v/>
      </c>
      <c r="N154" s="447" t="str">
        <f t="shared" si="37"/>
        <v/>
      </c>
      <c r="O154" s="456" t="str">
        <f t="shared" si="38"/>
        <v/>
      </c>
      <c r="P154" s="98"/>
      <c r="R154" s="34"/>
      <c r="T154" s="34"/>
      <c r="V154" s="34"/>
      <c r="X154" s="34"/>
      <c r="Z154" s="34"/>
      <c r="AB154" s="34"/>
      <c r="AD154" s="34"/>
      <c r="AF154" s="34"/>
      <c r="AH154" s="34"/>
      <c r="AJ154" s="34"/>
      <c r="AL154" s="34"/>
      <c r="AN154" s="34"/>
      <c r="AP154" s="34"/>
    </row>
    <row r="155" spans="1:42" s="32" customFormat="1" ht="15.75">
      <c r="A155" s="34"/>
      <c r="B155" s="34"/>
      <c r="C155" s="447" t="str">
        <f t="shared" si="26"/>
        <v/>
      </c>
      <c r="D155" s="447" t="str">
        <f t="shared" si="27"/>
        <v/>
      </c>
      <c r="E155" s="447" t="str">
        <f t="shared" si="28"/>
        <v/>
      </c>
      <c r="F155" s="447" t="str">
        <f t="shared" si="29"/>
        <v/>
      </c>
      <c r="G155" s="447" t="str">
        <f t="shared" si="30"/>
        <v/>
      </c>
      <c r="H155" s="447" t="str">
        <f t="shared" si="31"/>
        <v/>
      </c>
      <c r="I155" s="447" t="str">
        <f t="shared" si="32"/>
        <v/>
      </c>
      <c r="J155" s="447" t="str">
        <f t="shared" si="33"/>
        <v/>
      </c>
      <c r="K155" s="447" t="str">
        <f t="shared" si="34"/>
        <v/>
      </c>
      <c r="L155" s="447" t="str">
        <f t="shared" si="35"/>
        <v/>
      </c>
      <c r="M155" s="447" t="str">
        <f t="shared" si="36"/>
        <v/>
      </c>
      <c r="N155" s="447" t="str">
        <f t="shared" si="37"/>
        <v/>
      </c>
      <c r="O155" s="456" t="str">
        <f t="shared" si="38"/>
        <v/>
      </c>
      <c r="P155" s="98"/>
      <c r="R155" s="34"/>
      <c r="T155" s="34"/>
      <c r="V155" s="34"/>
      <c r="X155" s="34"/>
      <c r="Z155" s="34"/>
      <c r="AB155" s="34"/>
      <c r="AD155" s="34"/>
      <c r="AF155" s="34"/>
      <c r="AH155" s="34"/>
      <c r="AJ155" s="34"/>
      <c r="AL155" s="34"/>
      <c r="AN155" s="34"/>
      <c r="AP155" s="34"/>
    </row>
    <row r="156" spans="1:42" s="32" customFormat="1" ht="15.75" hidden="1">
      <c r="A156" s="34"/>
      <c r="B156" s="34"/>
      <c r="C156" s="447" t="str">
        <f t="shared" si="26"/>
        <v/>
      </c>
      <c r="D156" s="447" t="str">
        <f t="shared" si="27"/>
        <v/>
      </c>
      <c r="E156" s="447" t="str">
        <f t="shared" si="28"/>
        <v/>
      </c>
      <c r="F156" s="447" t="str">
        <f t="shared" si="29"/>
        <v/>
      </c>
      <c r="G156" s="447" t="str">
        <f t="shared" si="30"/>
        <v/>
      </c>
      <c r="H156" s="447" t="str">
        <f t="shared" si="31"/>
        <v/>
      </c>
      <c r="I156" s="447" t="str">
        <f t="shared" si="32"/>
        <v/>
      </c>
      <c r="J156" s="447" t="str">
        <f t="shared" si="33"/>
        <v/>
      </c>
      <c r="K156" s="447" t="str">
        <f t="shared" si="34"/>
        <v/>
      </c>
      <c r="L156" s="447" t="str">
        <f t="shared" si="35"/>
        <v/>
      </c>
      <c r="M156" s="447" t="str">
        <f t="shared" si="36"/>
        <v/>
      </c>
      <c r="N156" s="447" t="str">
        <f t="shared" si="37"/>
        <v/>
      </c>
      <c r="O156" s="456" t="str">
        <f t="shared" si="38"/>
        <v/>
      </c>
      <c r="P156" s="98"/>
      <c r="R156" s="34"/>
      <c r="T156" s="34"/>
      <c r="V156" s="34"/>
      <c r="X156" s="34"/>
      <c r="Z156" s="34"/>
      <c r="AB156" s="34"/>
      <c r="AD156" s="34"/>
      <c r="AF156" s="34"/>
      <c r="AH156" s="34"/>
      <c r="AJ156" s="34"/>
      <c r="AL156" s="34"/>
      <c r="AN156" s="34"/>
      <c r="AP156" s="34"/>
    </row>
    <row r="157" spans="1:42" s="32" customFormat="1" ht="15.75" hidden="1">
      <c r="A157" s="34"/>
      <c r="B157" s="34"/>
      <c r="C157" s="447" t="str">
        <f t="shared" si="26"/>
        <v/>
      </c>
      <c r="D157" s="447" t="str">
        <f t="shared" si="27"/>
        <v/>
      </c>
      <c r="E157" s="447" t="str">
        <f t="shared" si="28"/>
        <v/>
      </c>
      <c r="F157" s="447" t="str">
        <f t="shared" si="29"/>
        <v/>
      </c>
      <c r="G157" s="447" t="str">
        <f t="shared" si="30"/>
        <v/>
      </c>
      <c r="H157" s="447" t="str">
        <f t="shared" si="31"/>
        <v/>
      </c>
      <c r="I157" s="447" t="str">
        <f t="shared" si="32"/>
        <v/>
      </c>
      <c r="J157" s="447" t="str">
        <f t="shared" si="33"/>
        <v/>
      </c>
      <c r="K157" s="447" t="str">
        <f t="shared" si="34"/>
        <v/>
      </c>
      <c r="L157" s="447" t="str">
        <f t="shared" si="35"/>
        <v/>
      </c>
      <c r="M157" s="447" t="str">
        <f t="shared" si="36"/>
        <v/>
      </c>
      <c r="N157" s="447" t="str">
        <f t="shared" si="37"/>
        <v/>
      </c>
      <c r="O157" s="456" t="str">
        <f t="shared" si="38"/>
        <v/>
      </c>
      <c r="P157" s="98"/>
      <c r="R157" s="34"/>
      <c r="T157" s="34"/>
      <c r="V157" s="34"/>
      <c r="X157" s="34"/>
      <c r="Z157" s="34"/>
      <c r="AB157" s="34"/>
      <c r="AD157" s="34"/>
      <c r="AF157" s="34"/>
      <c r="AH157" s="34"/>
      <c r="AJ157" s="34"/>
      <c r="AL157" s="34"/>
      <c r="AN157" s="34"/>
      <c r="AP157" s="34"/>
    </row>
    <row r="158" spans="1:42" s="32" customFormat="1" ht="15.75" hidden="1">
      <c r="A158" s="34"/>
      <c r="B158" s="34"/>
      <c r="C158" s="447" t="str">
        <f t="shared" si="26"/>
        <v/>
      </c>
      <c r="D158" s="447" t="str">
        <f t="shared" si="27"/>
        <v/>
      </c>
      <c r="E158" s="447" t="str">
        <f t="shared" si="28"/>
        <v/>
      </c>
      <c r="F158" s="447" t="str">
        <f t="shared" si="29"/>
        <v/>
      </c>
      <c r="G158" s="447" t="str">
        <f t="shared" si="30"/>
        <v/>
      </c>
      <c r="H158" s="447" t="str">
        <f t="shared" si="31"/>
        <v/>
      </c>
      <c r="I158" s="447" t="str">
        <f t="shared" si="32"/>
        <v/>
      </c>
      <c r="J158" s="447" t="str">
        <f t="shared" si="33"/>
        <v/>
      </c>
      <c r="K158" s="447" t="str">
        <f t="shared" si="34"/>
        <v/>
      </c>
      <c r="L158" s="447" t="str">
        <f t="shared" si="35"/>
        <v/>
      </c>
      <c r="M158" s="447" t="str">
        <f t="shared" si="36"/>
        <v/>
      </c>
      <c r="N158" s="447" t="str">
        <f t="shared" si="37"/>
        <v/>
      </c>
      <c r="O158" s="456" t="str">
        <f t="shared" si="38"/>
        <v/>
      </c>
      <c r="P158" s="98"/>
      <c r="R158" s="34"/>
      <c r="T158" s="34"/>
      <c r="V158" s="34"/>
      <c r="X158" s="34"/>
      <c r="Z158" s="34"/>
      <c r="AB158" s="34"/>
      <c r="AD158" s="34"/>
      <c r="AF158" s="34"/>
      <c r="AH158" s="34"/>
      <c r="AJ158" s="34"/>
      <c r="AL158" s="34"/>
      <c r="AN158" s="34"/>
      <c r="AP158" s="34"/>
    </row>
    <row r="159" spans="1:42" s="32" customFormat="1" ht="15.75" hidden="1">
      <c r="A159" s="34"/>
      <c r="B159" s="34"/>
      <c r="C159" s="447" t="str">
        <f t="shared" si="26"/>
        <v/>
      </c>
      <c r="D159" s="447" t="str">
        <f t="shared" si="27"/>
        <v/>
      </c>
      <c r="E159" s="447" t="str">
        <f t="shared" si="28"/>
        <v/>
      </c>
      <c r="F159" s="447" t="str">
        <f t="shared" si="29"/>
        <v/>
      </c>
      <c r="G159" s="447" t="str">
        <f t="shared" si="30"/>
        <v/>
      </c>
      <c r="H159" s="447" t="str">
        <f t="shared" si="31"/>
        <v/>
      </c>
      <c r="I159" s="447" t="str">
        <f t="shared" si="32"/>
        <v/>
      </c>
      <c r="J159" s="447" t="str">
        <f t="shared" si="33"/>
        <v/>
      </c>
      <c r="K159" s="447" t="str">
        <f t="shared" si="34"/>
        <v/>
      </c>
      <c r="L159" s="447" t="str">
        <f t="shared" si="35"/>
        <v/>
      </c>
      <c r="M159" s="447" t="str">
        <f t="shared" si="36"/>
        <v/>
      </c>
      <c r="N159" s="447" t="str">
        <f t="shared" si="37"/>
        <v/>
      </c>
      <c r="O159" s="456" t="str">
        <f t="shared" si="38"/>
        <v/>
      </c>
      <c r="P159" s="98"/>
      <c r="R159" s="34"/>
      <c r="T159" s="34"/>
      <c r="V159" s="34"/>
      <c r="X159" s="34"/>
      <c r="Z159" s="34"/>
      <c r="AB159" s="34"/>
      <c r="AD159" s="34"/>
      <c r="AF159" s="34"/>
      <c r="AH159" s="34"/>
      <c r="AJ159" s="34"/>
      <c r="AL159" s="34"/>
      <c r="AN159" s="34"/>
      <c r="AP159" s="34"/>
    </row>
    <row r="160" spans="1:42" s="32" customFormat="1" ht="15.75" hidden="1">
      <c r="A160" s="34"/>
      <c r="B160" s="34"/>
      <c r="C160" s="447" t="str">
        <f t="shared" si="26"/>
        <v/>
      </c>
      <c r="D160" s="447" t="str">
        <f t="shared" si="27"/>
        <v/>
      </c>
      <c r="E160" s="447" t="str">
        <f t="shared" si="28"/>
        <v/>
      </c>
      <c r="F160" s="447" t="str">
        <f t="shared" si="29"/>
        <v/>
      </c>
      <c r="G160" s="447" t="str">
        <f t="shared" si="30"/>
        <v/>
      </c>
      <c r="H160" s="447" t="str">
        <f t="shared" si="31"/>
        <v/>
      </c>
      <c r="I160" s="447" t="str">
        <f t="shared" si="32"/>
        <v/>
      </c>
      <c r="J160" s="447" t="str">
        <f t="shared" si="33"/>
        <v/>
      </c>
      <c r="K160" s="447" t="str">
        <f t="shared" si="34"/>
        <v/>
      </c>
      <c r="L160" s="447" t="str">
        <f t="shared" si="35"/>
        <v/>
      </c>
      <c r="M160" s="447" t="str">
        <f t="shared" si="36"/>
        <v/>
      </c>
      <c r="N160" s="447" t="str">
        <f t="shared" si="37"/>
        <v/>
      </c>
      <c r="O160" s="456" t="str">
        <f t="shared" si="38"/>
        <v/>
      </c>
      <c r="P160" s="98"/>
      <c r="R160" s="34"/>
      <c r="T160" s="34"/>
      <c r="V160" s="34"/>
      <c r="X160" s="34"/>
      <c r="Z160" s="34"/>
      <c r="AB160" s="34"/>
      <c r="AD160" s="34"/>
      <c r="AF160" s="34"/>
      <c r="AH160" s="34"/>
      <c r="AJ160" s="34"/>
      <c r="AL160" s="34"/>
      <c r="AN160" s="34"/>
      <c r="AP160" s="34"/>
    </row>
    <row r="161" spans="1:42" s="32" customFormat="1" ht="15.75" hidden="1">
      <c r="A161" s="34"/>
      <c r="B161" s="34"/>
      <c r="C161" s="447" t="str">
        <f t="shared" si="26"/>
        <v/>
      </c>
      <c r="D161" s="447" t="str">
        <f t="shared" si="27"/>
        <v/>
      </c>
      <c r="E161" s="447" t="str">
        <f t="shared" si="28"/>
        <v/>
      </c>
      <c r="F161" s="447" t="str">
        <f t="shared" si="29"/>
        <v/>
      </c>
      <c r="G161" s="447" t="str">
        <f t="shared" si="30"/>
        <v/>
      </c>
      <c r="H161" s="447" t="str">
        <f t="shared" si="31"/>
        <v/>
      </c>
      <c r="I161" s="447" t="str">
        <f t="shared" si="32"/>
        <v/>
      </c>
      <c r="J161" s="447" t="str">
        <f t="shared" si="33"/>
        <v/>
      </c>
      <c r="K161" s="447" t="str">
        <f t="shared" si="34"/>
        <v/>
      </c>
      <c r="L161" s="447" t="str">
        <f t="shared" si="35"/>
        <v/>
      </c>
      <c r="M161" s="447" t="str">
        <f t="shared" si="36"/>
        <v/>
      </c>
      <c r="N161" s="447" t="str">
        <f t="shared" si="37"/>
        <v/>
      </c>
      <c r="O161" s="456" t="str">
        <f t="shared" si="38"/>
        <v/>
      </c>
      <c r="P161" s="98"/>
      <c r="R161" s="34"/>
      <c r="T161" s="34"/>
      <c r="V161" s="34"/>
      <c r="X161" s="34"/>
      <c r="Z161" s="34"/>
      <c r="AB161" s="34"/>
      <c r="AD161" s="34"/>
      <c r="AF161" s="34"/>
      <c r="AH161" s="34"/>
      <c r="AJ161" s="34"/>
      <c r="AL161" s="34"/>
      <c r="AN161" s="34"/>
      <c r="AP161" s="34"/>
    </row>
    <row r="162" spans="1:42" s="32" customFormat="1" ht="15.75" hidden="1">
      <c r="A162" s="34"/>
      <c r="B162" s="34"/>
      <c r="C162" s="447" t="str">
        <f t="shared" si="26"/>
        <v/>
      </c>
      <c r="D162" s="447" t="str">
        <f t="shared" si="27"/>
        <v/>
      </c>
      <c r="E162" s="447" t="str">
        <f t="shared" si="28"/>
        <v/>
      </c>
      <c r="F162" s="447" t="str">
        <f t="shared" si="29"/>
        <v/>
      </c>
      <c r="G162" s="447" t="str">
        <f t="shared" si="30"/>
        <v/>
      </c>
      <c r="H162" s="447" t="str">
        <f t="shared" si="31"/>
        <v/>
      </c>
      <c r="I162" s="447" t="str">
        <f t="shared" si="32"/>
        <v/>
      </c>
      <c r="J162" s="447" t="str">
        <f t="shared" si="33"/>
        <v/>
      </c>
      <c r="K162" s="447" t="str">
        <f t="shared" si="34"/>
        <v/>
      </c>
      <c r="L162" s="447" t="str">
        <f t="shared" si="35"/>
        <v/>
      </c>
      <c r="M162" s="447" t="str">
        <f t="shared" si="36"/>
        <v/>
      </c>
      <c r="N162" s="447" t="str">
        <f t="shared" si="37"/>
        <v/>
      </c>
      <c r="O162" s="456" t="str">
        <f t="shared" si="38"/>
        <v/>
      </c>
      <c r="P162" s="98"/>
      <c r="R162" s="34"/>
      <c r="T162" s="34"/>
      <c r="V162" s="34"/>
      <c r="X162" s="34"/>
      <c r="Z162" s="34"/>
      <c r="AB162" s="34"/>
      <c r="AD162" s="34"/>
      <c r="AF162" s="34"/>
      <c r="AH162" s="34"/>
      <c r="AJ162" s="34"/>
      <c r="AL162" s="34"/>
      <c r="AN162" s="34"/>
      <c r="AP162" s="34"/>
    </row>
    <row r="163" spans="1:42" s="32" customFormat="1" ht="15.75" hidden="1">
      <c r="A163" s="34"/>
      <c r="B163" s="34"/>
      <c r="C163" s="447" t="str">
        <f t="shared" si="26"/>
        <v/>
      </c>
      <c r="D163" s="447" t="str">
        <f t="shared" si="27"/>
        <v/>
      </c>
      <c r="E163" s="447" t="str">
        <f t="shared" si="28"/>
        <v/>
      </c>
      <c r="F163" s="447" t="str">
        <f t="shared" si="29"/>
        <v/>
      </c>
      <c r="G163" s="447" t="str">
        <f t="shared" si="30"/>
        <v/>
      </c>
      <c r="H163" s="447" t="str">
        <f t="shared" si="31"/>
        <v/>
      </c>
      <c r="I163" s="447" t="str">
        <f t="shared" si="32"/>
        <v/>
      </c>
      <c r="J163" s="447" t="str">
        <f t="shared" si="33"/>
        <v/>
      </c>
      <c r="K163" s="447" t="str">
        <f t="shared" si="34"/>
        <v/>
      </c>
      <c r="L163" s="447" t="str">
        <f t="shared" si="35"/>
        <v/>
      </c>
      <c r="M163" s="447" t="str">
        <f t="shared" si="36"/>
        <v/>
      </c>
      <c r="N163" s="447" t="str">
        <f t="shared" si="37"/>
        <v/>
      </c>
      <c r="O163" s="456" t="str">
        <f t="shared" si="38"/>
        <v/>
      </c>
      <c r="P163" s="98"/>
      <c r="R163" s="34"/>
      <c r="T163" s="34"/>
      <c r="V163" s="34"/>
      <c r="X163" s="34"/>
      <c r="Z163" s="34"/>
      <c r="AB163" s="34"/>
      <c r="AD163" s="34"/>
      <c r="AF163" s="34"/>
      <c r="AH163" s="34"/>
      <c r="AJ163" s="34"/>
      <c r="AL163" s="34"/>
      <c r="AN163" s="34"/>
      <c r="AP163" s="34"/>
    </row>
    <row r="164" spans="1:42" s="32" customFormat="1" ht="15.75" hidden="1">
      <c r="A164" s="34"/>
      <c r="B164" s="34"/>
      <c r="C164" s="447" t="str">
        <f t="shared" si="26"/>
        <v/>
      </c>
      <c r="D164" s="447" t="str">
        <f t="shared" si="27"/>
        <v/>
      </c>
      <c r="E164" s="447" t="str">
        <f t="shared" si="28"/>
        <v/>
      </c>
      <c r="F164" s="447" t="str">
        <f t="shared" si="29"/>
        <v/>
      </c>
      <c r="G164" s="447" t="str">
        <f t="shared" si="30"/>
        <v/>
      </c>
      <c r="H164" s="447" t="str">
        <f t="shared" si="31"/>
        <v/>
      </c>
      <c r="I164" s="447" t="str">
        <f t="shared" si="32"/>
        <v/>
      </c>
      <c r="J164" s="447" t="str">
        <f t="shared" si="33"/>
        <v/>
      </c>
      <c r="K164" s="447" t="str">
        <f t="shared" si="34"/>
        <v/>
      </c>
      <c r="L164" s="447" t="str">
        <f t="shared" si="35"/>
        <v/>
      </c>
      <c r="M164" s="447" t="str">
        <f t="shared" si="36"/>
        <v/>
      </c>
      <c r="N164" s="447" t="str">
        <f t="shared" si="37"/>
        <v/>
      </c>
      <c r="O164" s="456" t="str">
        <f t="shared" si="38"/>
        <v/>
      </c>
      <c r="P164" s="98"/>
      <c r="R164" s="34"/>
      <c r="T164" s="34"/>
      <c r="V164" s="34"/>
      <c r="X164" s="34"/>
      <c r="Z164" s="34"/>
      <c r="AB164" s="34"/>
      <c r="AD164" s="34"/>
      <c r="AF164" s="34"/>
      <c r="AH164" s="34"/>
      <c r="AJ164" s="34"/>
      <c r="AL164" s="34"/>
      <c r="AN164" s="34"/>
      <c r="AP164" s="34"/>
    </row>
    <row r="165" spans="1:42" s="32" customFormat="1" ht="15.75" hidden="1">
      <c r="A165" s="34"/>
      <c r="B165" s="34"/>
      <c r="C165" s="447" t="str">
        <f t="shared" si="26"/>
        <v/>
      </c>
      <c r="D165" s="447" t="str">
        <f t="shared" si="27"/>
        <v/>
      </c>
      <c r="E165" s="447" t="str">
        <f t="shared" si="28"/>
        <v/>
      </c>
      <c r="F165" s="447" t="str">
        <f t="shared" si="29"/>
        <v/>
      </c>
      <c r="G165" s="447" t="str">
        <f t="shared" si="30"/>
        <v/>
      </c>
      <c r="H165" s="447" t="str">
        <f t="shared" si="31"/>
        <v/>
      </c>
      <c r="I165" s="447" t="str">
        <f t="shared" si="32"/>
        <v/>
      </c>
      <c r="J165" s="447" t="str">
        <f t="shared" si="33"/>
        <v/>
      </c>
      <c r="K165" s="447" t="str">
        <f t="shared" si="34"/>
        <v/>
      </c>
      <c r="L165" s="447" t="str">
        <f t="shared" si="35"/>
        <v/>
      </c>
      <c r="M165" s="447" t="str">
        <f t="shared" si="36"/>
        <v/>
      </c>
      <c r="N165" s="447" t="str">
        <f t="shared" si="37"/>
        <v/>
      </c>
      <c r="O165" s="456" t="str">
        <f t="shared" si="38"/>
        <v/>
      </c>
      <c r="P165" s="98"/>
      <c r="R165" s="34"/>
      <c r="T165" s="34"/>
      <c r="V165" s="34"/>
      <c r="X165" s="34"/>
      <c r="Z165" s="34"/>
      <c r="AB165" s="34"/>
      <c r="AD165" s="34"/>
      <c r="AF165" s="34"/>
      <c r="AH165" s="34"/>
      <c r="AJ165" s="34"/>
      <c r="AL165" s="34"/>
      <c r="AN165" s="34"/>
      <c r="AP165" s="34"/>
    </row>
    <row r="166" spans="1:42" s="32" customFormat="1" ht="15.75" hidden="1">
      <c r="A166" s="34"/>
      <c r="B166" s="34"/>
      <c r="C166" s="447" t="str">
        <f t="shared" si="26"/>
        <v/>
      </c>
      <c r="D166" s="447" t="str">
        <f t="shared" si="27"/>
        <v/>
      </c>
      <c r="E166" s="447" t="str">
        <f t="shared" si="28"/>
        <v/>
      </c>
      <c r="F166" s="447" t="str">
        <f t="shared" si="29"/>
        <v/>
      </c>
      <c r="G166" s="447" t="str">
        <f t="shared" si="30"/>
        <v/>
      </c>
      <c r="H166" s="447" t="str">
        <f t="shared" si="31"/>
        <v/>
      </c>
      <c r="I166" s="447" t="str">
        <f t="shared" si="32"/>
        <v/>
      </c>
      <c r="J166" s="447" t="str">
        <f t="shared" si="33"/>
        <v/>
      </c>
      <c r="K166" s="447" t="str">
        <f t="shared" si="34"/>
        <v/>
      </c>
      <c r="L166" s="447" t="str">
        <f t="shared" si="35"/>
        <v/>
      </c>
      <c r="M166" s="447" t="str">
        <f t="shared" si="36"/>
        <v/>
      </c>
      <c r="N166" s="447" t="str">
        <f t="shared" si="37"/>
        <v/>
      </c>
      <c r="O166" s="456" t="str">
        <f t="shared" si="38"/>
        <v/>
      </c>
      <c r="P166" s="98"/>
      <c r="R166" s="34"/>
      <c r="T166" s="34"/>
      <c r="V166" s="34"/>
      <c r="X166" s="34"/>
      <c r="Z166" s="34"/>
      <c r="AB166" s="34"/>
      <c r="AD166" s="34"/>
      <c r="AF166" s="34"/>
      <c r="AH166" s="34"/>
      <c r="AJ166" s="34"/>
      <c r="AL166" s="34"/>
      <c r="AN166" s="34"/>
      <c r="AP166" s="34"/>
    </row>
    <row r="167" spans="1:42" s="32" customFormat="1" ht="15.75" hidden="1">
      <c r="A167" s="34"/>
      <c r="B167" s="34"/>
      <c r="C167" s="447" t="str">
        <f t="shared" si="26"/>
        <v/>
      </c>
      <c r="D167" s="447" t="str">
        <f t="shared" si="27"/>
        <v/>
      </c>
      <c r="E167" s="447" t="str">
        <f t="shared" si="28"/>
        <v/>
      </c>
      <c r="F167" s="447" t="str">
        <f t="shared" si="29"/>
        <v/>
      </c>
      <c r="G167" s="447" t="str">
        <f t="shared" si="30"/>
        <v/>
      </c>
      <c r="H167" s="447" t="str">
        <f t="shared" si="31"/>
        <v/>
      </c>
      <c r="I167" s="447" t="str">
        <f t="shared" si="32"/>
        <v/>
      </c>
      <c r="J167" s="447" t="str">
        <f t="shared" si="33"/>
        <v/>
      </c>
      <c r="K167" s="447" t="str">
        <f t="shared" si="34"/>
        <v/>
      </c>
      <c r="L167" s="447" t="str">
        <f t="shared" si="35"/>
        <v/>
      </c>
      <c r="M167" s="447" t="str">
        <f t="shared" si="36"/>
        <v/>
      </c>
      <c r="N167" s="447" t="str">
        <f t="shared" si="37"/>
        <v/>
      </c>
      <c r="O167" s="456" t="str">
        <f t="shared" si="38"/>
        <v/>
      </c>
      <c r="P167" s="98"/>
      <c r="R167" s="34"/>
      <c r="T167" s="34"/>
      <c r="V167" s="34"/>
      <c r="X167" s="34"/>
      <c r="Z167" s="34"/>
      <c r="AB167" s="34"/>
      <c r="AD167" s="34"/>
      <c r="AF167" s="34"/>
      <c r="AH167" s="34"/>
      <c r="AJ167" s="34"/>
      <c r="AL167" s="34"/>
      <c r="AN167" s="34"/>
      <c r="AP167" s="34"/>
    </row>
    <row r="168" spans="1:42" s="32" customFormat="1" ht="15.75" hidden="1">
      <c r="A168" s="34"/>
      <c r="B168" s="34"/>
      <c r="C168" s="447" t="str">
        <f t="shared" si="26"/>
        <v/>
      </c>
      <c r="D168" s="447" t="str">
        <f t="shared" si="27"/>
        <v/>
      </c>
      <c r="E168" s="447" t="str">
        <f t="shared" si="28"/>
        <v/>
      </c>
      <c r="F168" s="447" t="str">
        <f t="shared" si="29"/>
        <v/>
      </c>
      <c r="G168" s="447" t="str">
        <f t="shared" si="30"/>
        <v/>
      </c>
      <c r="H168" s="447" t="str">
        <f t="shared" si="31"/>
        <v/>
      </c>
      <c r="I168" s="447" t="str">
        <f t="shared" si="32"/>
        <v/>
      </c>
      <c r="J168" s="447" t="str">
        <f t="shared" si="33"/>
        <v/>
      </c>
      <c r="K168" s="447" t="str">
        <f t="shared" si="34"/>
        <v/>
      </c>
      <c r="L168" s="447" t="str">
        <f t="shared" si="35"/>
        <v/>
      </c>
      <c r="M168" s="447" t="str">
        <f t="shared" si="36"/>
        <v/>
      </c>
      <c r="N168" s="447" t="str">
        <f t="shared" si="37"/>
        <v/>
      </c>
      <c r="O168" s="456" t="str">
        <f t="shared" si="38"/>
        <v/>
      </c>
      <c r="P168" s="98"/>
      <c r="R168" s="34"/>
      <c r="T168" s="34"/>
      <c r="V168" s="34"/>
      <c r="X168" s="34"/>
      <c r="Z168" s="34"/>
      <c r="AB168" s="34"/>
      <c r="AD168" s="34"/>
      <c r="AF168" s="34"/>
      <c r="AH168" s="34"/>
      <c r="AJ168" s="34"/>
      <c r="AL168" s="34"/>
      <c r="AN168" s="34"/>
      <c r="AP168" s="34"/>
    </row>
    <row r="169" spans="1:42" s="32" customFormat="1" ht="15.75" hidden="1">
      <c r="A169" s="34"/>
      <c r="B169" s="34"/>
      <c r="C169" s="447" t="str">
        <f t="shared" si="26"/>
        <v/>
      </c>
      <c r="D169" s="447" t="str">
        <f t="shared" si="27"/>
        <v/>
      </c>
      <c r="E169" s="447" t="str">
        <f t="shared" si="28"/>
        <v/>
      </c>
      <c r="F169" s="447" t="str">
        <f t="shared" si="29"/>
        <v/>
      </c>
      <c r="G169" s="447" t="str">
        <f t="shared" si="30"/>
        <v/>
      </c>
      <c r="H169" s="447" t="str">
        <f t="shared" si="31"/>
        <v/>
      </c>
      <c r="I169" s="447" t="str">
        <f t="shared" si="32"/>
        <v/>
      </c>
      <c r="J169" s="447" t="str">
        <f t="shared" si="33"/>
        <v/>
      </c>
      <c r="K169" s="447" t="str">
        <f t="shared" si="34"/>
        <v/>
      </c>
      <c r="L169" s="447" t="str">
        <f t="shared" si="35"/>
        <v/>
      </c>
      <c r="M169" s="447" t="str">
        <f t="shared" si="36"/>
        <v/>
      </c>
      <c r="N169" s="447" t="str">
        <f t="shared" si="37"/>
        <v/>
      </c>
      <c r="O169" s="456" t="str">
        <f t="shared" si="38"/>
        <v/>
      </c>
      <c r="P169" s="98"/>
      <c r="R169" s="34"/>
      <c r="T169" s="34"/>
      <c r="V169" s="34"/>
      <c r="X169" s="34"/>
      <c r="Z169" s="34"/>
      <c r="AB169" s="34"/>
      <c r="AD169" s="34"/>
      <c r="AF169" s="34"/>
      <c r="AH169" s="34"/>
      <c r="AJ169" s="34"/>
      <c r="AL169" s="34"/>
      <c r="AN169" s="34"/>
      <c r="AP169" s="34"/>
    </row>
    <row r="170" spans="1:42" s="32" customFormat="1" ht="15.75" hidden="1">
      <c r="A170" s="34"/>
      <c r="B170" s="34"/>
      <c r="C170" s="447" t="str">
        <f t="shared" si="26"/>
        <v/>
      </c>
      <c r="D170" s="447" t="str">
        <f t="shared" si="27"/>
        <v/>
      </c>
      <c r="E170" s="447" t="str">
        <f t="shared" si="28"/>
        <v/>
      </c>
      <c r="F170" s="447" t="str">
        <f t="shared" si="29"/>
        <v/>
      </c>
      <c r="G170" s="447" t="str">
        <f t="shared" si="30"/>
        <v/>
      </c>
      <c r="H170" s="447" t="str">
        <f t="shared" si="31"/>
        <v/>
      </c>
      <c r="I170" s="447" t="str">
        <f t="shared" si="32"/>
        <v/>
      </c>
      <c r="J170" s="447" t="str">
        <f t="shared" si="33"/>
        <v/>
      </c>
      <c r="K170" s="447" t="str">
        <f t="shared" si="34"/>
        <v/>
      </c>
      <c r="L170" s="447" t="str">
        <f t="shared" si="35"/>
        <v/>
      </c>
      <c r="M170" s="447" t="str">
        <f t="shared" si="36"/>
        <v/>
      </c>
      <c r="N170" s="447" t="str">
        <f t="shared" si="37"/>
        <v/>
      </c>
      <c r="O170" s="456" t="str">
        <f t="shared" si="38"/>
        <v/>
      </c>
      <c r="P170" s="98"/>
      <c r="R170" s="34"/>
      <c r="T170" s="34"/>
      <c r="V170" s="34"/>
      <c r="X170" s="34"/>
      <c r="Z170" s="34"/>
      <c r="AB170" s="34"/>
      <c r="AD170" s="34"/>
      <c r="AF170" s="34"/>
      <c r="AH170" s="34"/>
      <c r="AJ170" s="34"/>
      <c r="AL170" s="34"/>
      <c r="AN170" s="34"/>
      <c r="AP170" s="34"/>
    </row>
    <row r="171" spans="1:42" s="32" customFormat="1" ht="15.75" hidden="1">
      <c r="A171" s="34"/>
      <c r="B171" s="34"/>
      <c r="C171" s="447" t="str">
        <f t="shared" si="26"/>
        <v/>
      </c>
      <c r="D171" s="447" t="str">
        <f t="shared" si="27"/>
        <v/>
      </c>
      <c r="E171" s="447" t="str">
        <f t="shared" si="28"/>
        <v/>
      </c>
      <c r="F171" s="447" t="str">
        <f t="shared" si="29"/>
        <v/>
      </c>
      <c r="G171" s="447" t="str">
        <f t="shared" si="30"/>
        <v/>
      </c>
      <c r="H171" s="447" t="str">
        <f t="shared" si="31"/>
        <v/>
      </c>
      <c r="I171" s="447" t="str">
        <f t="shared" si="32"/>
        <v/>
      </c>
      <c r="J171" s="447" t="str">
        <f t="shared" si="33"/>
        <v/>
      </c>
      <c r="K171" s="447" t="str">
        <f t="shared" si="34"/>
        <v/>
      </c>
      <c r="L171" s="447" t="str">
        <f t="shared" si="35"/>
        <v/>
      </c>
      <c r="M171" s="447" t="str">
        <f t="shared" si="36"/>
        <v/>
      </c>
      <c r="N171" s="447" t="str">
        <f t="shared" si="37"/>
        <v/>
      </c>
      <c r="O171" s="456" t="str">
        <f t="shared" si="38"/>
        <v/>
      </c>
      <c r="P171" s="98"/>
      <c r="R171" s="34"/>
      <c r="T171" s="34"/>
      <c r="V171" s="34"/>
      <c r="X171" s="34"/>
      <c r="Z171" s="34"/>
      <c r="AB171" s="34"/>
      <c r="AD171" s="34"/>
      <c r="AF171" s="34"/>
      <c r="AH171" s="34"/>
      <c r="AJ171" s="34"/>
      <c r="AL171" s="34"/>
      <c r="AN171" s="34"/>
      <c r="AP171" s="34"/>
    </row>
    <row r="172" spans="1:42" s="32" customFormat="1" ht="15.75" hidden="1">
      <c r="A172" s="34"/>
      <c r="B172" s="34"/>
      <c r="C172" s="447" t="str">
        <f t="shared" si="26"/>
        <v/>
      </c>
      <c r="D172" s="447" t="str">
        <f t="shared" si="27"/>
        <v/>
      </c>
      <c r="E172" s="447" t="str">
        <f t="shared" si="28"/>
        <v/>
      </c>
      <c r="F172" s="447" t="str">
        <f t="shared" si="29"/>
        <v/>
      </c>
      <c r="G172" s="447" t="str">
        <f t="shared" si="30"/>
        <v/>
      </c>
      <c r="H172" s="447" t="str">
        <f t="shared" si="31"/>
        <v/>
      </c>
      <c r="I172" s="447" t="str">
        <f t="shared" si="32"/>
        <v/>
      </c>
      <c r="J172" s="447" t="str">
        <f t="shared" si="33"/>
        <v/>
      </c>
      <c r="K172" s="447" t="str">
        <f t="shared" si="34"/>
        <v/>
      </c>
      <c r="L172" s="447" t="str">
        <f t="shared" si="35"/>
        <v/>
      </c>
      <c r="M172" s="447" t="str">
        <f t="shared" si="36"/>
        <v/>
      </c>
      <c r="N172" s="447" t="str">
        <f t="shared" si="37"/>
        <v/>
      </c>
      <c r="O172" s="456" t="str">
        <f t="shared" si="38"/>
        <v/>
      </c>
      <c r="P172" s="98"/>
      <c r="R172" s="34"/>
      <c r="T172" s="34"/>
      <c r="V172" s="34"/>
      <c r="X172" s="34"/>
      <c r="Z172" s="34"/>
      <c r="AB172" s="34"/>
      <c r="AD172" s="34"/>
      <c r="AF172" s="34"/>
      <c r="AH172" s="34"/>
      <c r="AJ172" s="34"/>
      <c r="AL172" s="34"/>
      <c r="AN172" s="34"/>
      <c r="AP172" s="34"/>
    </row>
    <row r="173" spans="1:42" s="32" customFormat="1" ht="15.75" hidden="1">
      <c r="A173" s="34"/>
      <c r="B173" s="34"/>
      <c r="C173" s="447" t="str">
        <f t="shared" si="26"/>
        <v/>
      </c>
      <c r="D173" s="447" t="str">
        <f t="shared" si="27"/>
        <v/>
      </c>
      <c r="E173" s="447" t="str">
        <f t="shared" si="28"/>
        <v/>
      </c>
      <c r="F173" s="447" t="str">
        <f t="shared" si="29"/>
        <v/>
      </c>
      <c r="G173" s="447" t="str">
        <f t="shared" si="30"/>
        <v/>
      </c>
      <c r="H173" s="447" t="str">
        <f t="shared" si="31"/>
        <v/>
      </c>
      <c r="I173" s="447" t="str">
        <f t="shared" si="32"/>
        <v/>
      </c>
      <c r="J173" s="447" t="str">
        <f t="shared" si="33"/>
        <v/>
      </c>
      <c r="K173" s="447" t="str">
        <f t="shared" si="34"/>
        <v/>
      </c>
      <c r="L173" s="447" t="str">
        <f t="shared" si="35"/>
        <v/>
      </c>
      <c r="M173" s="447" t="str">
        <f t="shared" si="36"/>
        <v/>
      </c>
      <c r="N173" s="447" t="str">
        <f t="shared" si="37"/>
        <v/>
      </c>
      <c r="O173" s="456" t="str">
        <f t="shared" si="38"/>
        <v/>
      </c>
      <c r="P173" s="98"/>
      <c r="R173" s="34"/>
      <c r="T173" s="34"/>
      <c r="V173" s="34"/>
      <c r="X173" s="34"/>
      <c r="Z173" s="34"/>
      <c r="AB173" s="34"/>
      <c r="AD173" s="34"/>
      <c r="AF173" s="34"/>
      <c r="AH173" s="34"/>
      <c r="AJ173" s="34"/>
      <c r="AL173" s="34"/>
      <c r="AN173" s="34"/>
      <c r="AP173" s="34"/>
    </row>
    <row r="174" spans="1:42" s="32" customFormat="1" ht="15.75" hidden="1">
      <c r="A174" s="34"/>
      <c r="B174" s="34"/>
      <c r="C174" s="447" t="str">
        <f t="shared" si="26"/>
        <v/>
      </c>
      <c r="D174" s="447" t="str">
        <f t="shared" si="27"/>
        <v/>
      </c>
      <c r="E174" s="447" t="str">
        <f t="shared" si="28"/>
        <v/>
      </c>
      <c r="F174" s="447" t="str">
        <f t="shared" si="29"/>
        <v/>
      </c>
      <c r="G174" s="447" t="str">
        <f t="shared" si="30"/>
        <v/>
      </c>
      <c r="H174" s="447" t="str">
        <f t="shared" si="31"/>
        <v/>
      </c>
      <c r="I174" s="447" t="str">
        <f t="shared" si="32"/>
        <v/>
      </c>
      <c r="J174" s="447" t="str">
        <f t="shared" si="33"/>
        <v/>
      </c>
      <c r="K174" s="447" t="str">
        <f t="shared" si="34"/>
        <v/>
      </c>
      <c r="L174" s="447" t="str">
        <f t="shared" si="35"/>
        <v/>
      </c>
      <c r="M174" s="447" t="str">
        <f t="shared" si="36"/>
        <v/>
      </c>
      <c r="N174" s="447" t="str">
        <f t="shared" si="37"/>
        <v/>
      </c>
      <c r="O174" s="456" t="str">
        <f t="shared" si="38"/>
        <v/>
      </c>
      <c r="P174" s="98"/>
      <c r="R174" s="34"/>
      <c r="T174" s="34"/>
      <c r="V174" s="34"/>
      <c r="X174" s="34"/>
      <c r="Z174" s="34"/>
      <c r="AB174" s="34"/>
      <c r="AD174" s="34"/>
      <c r="AF174" s="34"/>
      <c r="AH174" s="34"/>
      <c r="AJ174" s="34"/>
      <c r="AL174" s="34"/>
      <c r="AN174" s="34"/>
      <c r="AP174" s="34"/>
    </row>
    <row r="175" spans="1:42" s="32" customFormat="1" ht="15.75" hidden="1">
      <c r="A175" s="34"/>
      <c r="B175" s="34"/>
      <c r="C175" s="447" t="str">
        <f t="shared" si="26"/>
        <v/>
      </c>
      <c r="D175" s="447" t="str">
        <f t="shared" si="27"/>
        <v/>
      </c>
      <c r="E175" s="447" t="str">
        <f t="shared" si="28"/>
        <v/>
      </c>
      <c r="F175" s="447" t="str">
        <f t="shared" si="29"/>
        <v/>
      </c>
      <c r="G175" s="447" t="str">
        <f t="shared" si="30"/>
        <v/>
      </c>
      <c r="H175" s="447" t="str">
        <f t="shared" si="31"/>
        <v/>
      </c>
      <c r="I175" s="447" t="str">
        <f t="shared" si="32"/>
        <v/>
      </c>
      <c r="J175" s="447" t="str">
        <f t="shared" si="33"/>
        <v/>
      </c>
      <c r="K175" s="447" t="str">
        <f t="shared" si="34"/>
        <v/>
      </c>
      <c r="L175" s="447" t="str">
        <f t="shared" si="35"/>
        <v/>
      </c>
      <c r="M175" s="447" t="str">
        <f t="shared" si="36"/>
        <v/>
      </c>
      <c r="N175" s="447" t="str">
        <f t="shared" si="37"/>
        <v/>
      </c>
      <c r="O175" s="456" t="str">
        <f t="shared" si="38"/>
        <v/>
      </c>
      <c r="P175" s="98"/>
      <c r="R175" s="34"/>
      <c r="T175" s="34"/>
      <c r="V175" s="34"/>
      <c r="X175" s="34"/>
      <c r="Z175" s="34"/>
      <c r="AB175" s="34"/>
      <c r="AD175" s="34"/>
      <c r="AF175" s="34"/>
      <c r="AH175" s="34"/>
      <c r="AJ175" s="34"/>
      <c r="AL175" s="34"/>
      <c r="AN175" s="34"/>
      <c r="AP175" s="34"/>
    </row>
    <row r="176" spans="1:42" s="32" customFormat="1" ht="15.75" hidden="1">
      <c r="A176" s="34"/>
      <c r="B176" s="34"/>
      <c r="C176" s="447" t="str">
        <f t="shared" si="26"/>
        <v/>
      </c>
      <c r="D176" s="447" t="str">
        <f t="shared" si="27"/>
        <v/>
      </c>
      <c r="E176" s="447" t="str">
        <f t="shared" si="28"/>
        <v/>
      </c>
      <c r="F176" s="447" t="str">
        <f t="shared" si="29"/>
        <v/>
      </c>
      <c r="G176" s="447" t="str">
        <f t="shared" si="30"/>
        <v/>
      </c>
      <c r="H176" s="447" t="str">
        <f t="shared" si="31"/>
        <v/>
      </c>
      <c r="I176" s="447" t="str">
        <f t="shared" si="32"/>
        <v/>
      </c>
      <c r="J176" s="447" t="str">
        <f t="shared" si="33"/>
        <v/>
      </c>
      <c r="K176" s="447" t="str">
        <f t="shared" si="34"/>
        <v/>
      </c>
      <c r="L176" s="447" t="str">
        <f t="shared" si="35"/>
        <v/>
      </c>
      <c r="M176" s="447" t="str">
        <f t="shared" si="36"/>
        <v/>
      </c>
      <c r="N176" s="447" t="str">
        <f t="shared" si="37"/>
        <v/>
      </c>
      <c r="O176" s="456" t="str">
        <f t="shared" si="38"/>
        <v/>
      </c>
      <c r="P176" s="98"/>
      <c r="R176" s="34"/>
      <c r="T176" s="34"/>
      <c r="V176" s="34"/>
      <c r="X176" s="34"/>
      <c r="Z176" s="34"/>
      <c r="AB176" s="34"/>
      <c r="AD176" s="34"/>
      <c r="AF176" s="34"/>
      <c r="AH176" s="34"/>
      <c r="AJ176" s="34"/>
      <c r="AL176" s="34"/>
      <c r="AN176" s="34"/>
      <c r="AP176" s="34"/>
    </row>
    <row r="177" spans="1:42" s="32" customFormat="1" ht="15.75" hidden="1">
      <c r="A177" s="34"/>
      <c r="B177" s="34"/>
      <c r="C177" s="447" t="str">
        <f t="shared" si="26"/>
        <v/>
      </c>
      <c r="D177" s="447" t="str">
        <f t="shared" si="27"/>
        <v/>
      </c>
      <c r="E177" s="447" t="str">
        <f t="shared" si="28"/>
        <v/>
      </c>
      <c r="F177" s="447" t="str">
        <f t="shared" si="29"/>
        <v/>
      </c>
      <c r="G177" s="447" t="str">
        <f t="shared" si="30"/>
        <v/>
      </c>
      <c r="H177" s="447" t="str">
        <f t="shared" si="31"/>
        <v/>
      </c>
      <c r="I177" s="447" t="str">
        <f t="shared" si="32"/>
        <v/>
      </c>
      <c r="J177" s="447" t="str">
        <f t="shared" si="33"/>
        <v/>
      </c>
      <c r="K177" s="447" t="str">
        <f t="shared" si="34"/>
        <v/>
      </c>
      <c r="L177" s="447" t="str">
        <f t="shared" si="35"/>
        <v/>
      </c>
      <c r="M177" s="447" t="str">
        <f t="shared" si="36"/>
        <v/>
      </c>
      <c r="N177" s="447" t="str">
        <f t="shared" si="37"/>
        <v/>
      </c>
      <c r="O177" s="456" t="str">
        <f t="shared" si="38"/>
        <v/>
      </c>
      <c r="P177" s="98"/>
      <c r="R177" s="34"/>
      <c r="T177" s="34"/>
      <c r="V177" s="34"/>
      <c r="X177" s="34"/>
      <c r="Z177" s="34"/>
      <c r="AB177" s="34"/>
      <c r="AD177" s="34"/>
      <c r="AF177" s="34"/>
      <c r="AH177" s="34"/>
      <c r="AJ177" s="34"/>
      <c r="AL177" s="34"/>
      <c r="AN177" s="34"/>
      <c r="AP177" s="34"/>
    </row>
    <row r="178" spans="1:42" s="32" customFormat="1" ht="15.75" hidden="1">
      <c r="A178" s="34"/>
      <c r="B178" s="34"/>
      <c r="C178" s="447" t="str">
        <f t="shared" si="26"/>
        <v/>
      </c>
      <c r="D178" s="447" t="str">
        <f t="shared" si="27"/>
        <v/>
      </c>
      <c r="E178" s="447" t="str">
        <f t="shared" si="28"/>
        <v/>
      </c>
      <c r="F178" s="447" t="str">
        <f t="shared" si="29"/>
        <v/>
      </c>
      <c r="G178" s="447" t="str">
        <f t="shared" si="30"/>
        <v/>
      </c>
      <c r="H178" s="447" t="str">
        <f t="shared" si="31"/>
        <v/>
      </c>
      <c r="I178" s="447" t="str">
        <f t="shared" si="32"/>
        <v/>
      </c>
      <c r="J178" s="447" t="str">
        <f t="shared" si="33"/>
        <v/>
      </c>
      <c r="K178" s="447" t="str">
        <f t="shared" si="34"/>
        <v/>
      </c>
      <c r="L178" s="447" t="str">
        <f t="shared" si="35"/>
        <v/>
      </c>
      <c r="M178" s="447" t="str">
        <f t="shared" si="36"/>
        <v/>
      </c>
      <c r="N178" s="447" t="str">
        <f t="shared" si="37"/>
        <v/>
      </c>
      <c r="O178" s="456" t="str">
        <f t="shared" si="38"/>
        <v/>
      </c>
      <c r="P178" s="98"/>
      <c r="R178" s="34"/>
      <c r="T178" s="34"/>
      <c r="V178" s="34"/>
      <c r="X178" s="34"/>
      <c r="Z178" s="34"/>
      <c r="AB178" s="34"/>
      <c r="AD178" s="34"/>
      <c r="AF178" s="34"/>
      <c r="AH178" s="34"/>
      <c r="AJ178" s="34"/>
      <c r="AL178" s="34"/>
      <c r="AN178" s="34"/>
      <c r="AP178" s="34"/>
    </row>
    <row r="179" spans="1:42" s="32" customFormat="1" ht="15.75" hidden="1">
      <c r="A179" s="34"/>
      <c r="B179" s="34"/>
      <c r="C179" s="447" t="str">
        <f t="shared" si="26"/>
        <v/>
      </c>
      <c r="D179" s="447" t="str">
        <f t="shared" si="27"/>
        <v/>
      </c>
      <c r="E179" s="447" t="str">
        <f t="shared" si="28"/>
        <v/>
      </c>
      <c r="F179" s="447" t="str">
        <f t="shared" si="29"/>
        <v/>
      </c>
      <c r="G179" s="447" t="str">
        <f t="shared" si="30"/>
        <v/>
      </c>
      <c r="H179" s="447" t="str">
        <f t="shared" si="31"/>
        <v/>
      </c>
      <c r="I179" s="447" t="str">
        <f t="shared" si="32"/>
        <v/>
      </c>
      <c r="J179" s="447" t="str">
        <f t="shared" si="33"/>
        <v/>
      </c>
      <c r="K179" s="447" t="str">
        <f t="shared" si="34"/>
        <v/>
      </c>
      <c r="L179" s="447" t="str">
        <f t="shared" si="35"/>
        <v/>
      </c>
      <c r="M179" s="447" t="str">
        <f t="shared" si="36"/>
        <v/>
      </c>
      <c r="N179" s="447" t="str">
        <f t="shared" si="37"/>
        <v/>
      </c>
      <c r="O179" s="456" t="str">
        <f t="shared" si="38"/>
        <v/>
      </c>
      <c r="P179" s="98"/>
      <c r="R179" s="34"/>
      <c r="T179" s="34"/>
      <c r="V179" s="34"/>
      <c r="X179" s="34"/>
      <c r="Z179" s="34"/>
      <c r="AB179" s="34"/>
      <c r="AD179" s="34"/>
      <c r="AF179" s="34"/>
      <c r="AH179" s="34"/>
      <c r="AJ179" s="34"/>
      <c r="AL179" s="34"/>
      <c r="AN179" s="34"/>
      <c r="AP179" s="34"/>
    </row>
    <row r="180" spans="1:42" s="32" customFormat="1" ht="15.75" hidden="1">
      <c r="A180" s="34"/>
      <c r="B180" s="34"/>
      <c r="C180" s="447" t="str">
        <f t="shared" si="26"/>
        <v/>
      </c>
      <c r="D180" s="447" t="str">
        <f t="shared" si="27"/>
        <v/>
      </c>
      <c r="E180" s="447" t="str">
        <f t="shared" si="28"/>
        <v/>
      </c>
      <c r="F180" s="447" t="str">
        <f t="shared" si="29"/>
        <v/>
      </c>
      <c r="G180" s="447" t="str">
        <f t="shared" si="30"/>
        <v/>
      </c>
      <c r="H180" s="447" t="str">
        <f t="shared" si="31"/>
        <v/>
      </c>
      <c r="I180" s="447" t="str">
        <f t="shared" si="32"/>
        <v/>
      </c>
      <c r="J180" s="447" t="str">
        <f t="shared" si="33"/>
        <v/>
      </c>
      <c r="K180" s="447" t="str">
        <f t="shared" si="34"/>
        <v/>
      </c>
      <c r="L180" s="447" t="str">
        <f t="shared" si="35"/>
        <v/>
      </c>
      <c r="M180" s="447" t="str">
        <f t="shared" si="36"/>
        <v/>
      </c>
      <c r="N180" s="447" t="str">
        <f t="shared" si="37"/>
        <v/>
      </c>
      <c r="O180" s="456" t="str">
        <f t="shared" si="38"/>
        <v/>
      </c>
      <c r="P180" s="98"/>
      <c r="R180" s="34"/>
      <c r="T180" s="34"/>
      <c r="V180" s="34"/>
      <c r="X180" s="34"/>
      <c r="Z180" s="34"/>
      <c r="AB180" s="34"/>
      <c r="AD180" s="34"/>
      <c r="AF180" s="34"/>
      <c r="AH180" s="34"/>
      <c r="AJ180" s="34"/>
      <c r="AL180" s="34"/>
      <c r="AN180" s="34"/>
      <c r="AP180" s="34"/>
    </row>
    <row r="181" spans="1:42" s="32" customFormat="1" ht="15.75" hidden="1">
      <c r="A181" s="34"/>
      <c r="B181" s="34"/>
      <c r="C181" s="447" t="str">
        <f t="shared" si="26"/>
        <v/>
      </c>
      <c r="D181" s="447" t="str">
        <f t="shared" si="27"/>
        <v/>
      </c>
      <c r="E181" s="447" t="str">
        <f t="shared" si="28"/>
        <v/>
      </c>
      <c r="F181" s="447" t="str">
        <f t="shared" si="29"/>
        <v/>
      </c>
      <c r="G181" s="447" t="str">
        <f t="shared" si="30"/>
        <v/>
      </c>
      <c r="H181" s="447" t="str">
        <f t="shared" si="31"/>
        <v/>
      </c>
      <c r="I181" s="447" t="str">
        <f t="shared" si="32"/>
        <v/>
      </c>
      <c r="J181" s="447" t="str">
        <f t="shared" si="33"/>
        <v/>
      </c>
      <c r="K181" s="447" t="str">
        <f t="shared" si="34"/>
        <v/>
      </c>
      <c r="L181" s="447" t="str">
        <f t="shared" si="35"/>
        <v/>
      </c>
      <c r="M181" s="447" t="str">
        <f t="shared" si="36"/>
        <v/>
      </c>
      <c r="N181" s="447" t="str">
        <f t="shared" si="37"/>
        <v/>
      </c>
      <c r="O181" s="456" t="str">
        <f t="shared" si="38"/>
        <v/>
      </c>
      <c r="P181" s="98"/>
      <c r="R181" s="34"/>
      <c r="T181" s="34"/>
      <c r="V181" s="34"/>
      <c r="X181" s="34"/>
      <c r="Z181" s="34"/>
      <c r="AB181" s="34"/>
      <c r="AD181" s="34"/>
      <c r="AF181" s="34"/>
      <c r="AH181" s="34"/>
      <c r="AJ181" s="34"/>
      <c r="AL181" s="34"/>
      <c r="AN181" s="34"/>
      <c r="AP181" s="34"/>
    </row>
    <row r="182" spans="1:42" s="32" customFormat="1" ht="15.75" hidden="1">
      <c r="A182" s="34"/>
      <c r="B182" s="34"/>
      <c r="C182" s="447" t="str">
        <f t="shared" si="26"/>
        <v/>
      </c>
      <c r="D182" s="447" t="str">
        <f t="shared" si="27"/>
        <v/>
      </c>
      <c r="E182" s="447" t="str">
        <f t="shared" si="28"/>
        <v/>
      </c>
      <c r="F182" s="447" t="str">
        <f t="shared" si="29"/>
        <v/>
      </c>
      <c r="G182" s="447" t="str">
        <f t="shared" si="30"/>
        <v/>
      </c>
      <c r="H182" s="447" t="str">
        <f t="shared" si="31"/>
        <v/>
      </c>
      <c r="I182" s="447" t="str">
        <f t="shared" si="32"/>
        <v/>
      </c>
      <c r="J182" s="447" t="str">
        <f t="shared" si="33"/>
        <v/>
      </c>
      <c r="K182" s="447" t="str">
        <f t="shared" si="34"/>
        <v/>
      </c>
      <c r="L182" s="447" t="str">
        <f t="shared" si="35"/>
        <v/>
      </c>
      <c r="M182" s="447" t="str">
        <f t="shared" si="36"/>
        <v/>
      </c>
      <c r="N182" s="447" t="str">
        <f t="shared" si="37"/>
        <v/>
      </c>
      <c r="O182" s="456" t="str">
        <f t="shared" si="38"/>
        <v/>
      </c>
      <c r="P182" s="98"/>
      <c r="R182" s="34"/>
      <c r="T182" s="34"/>
      <c r="V182" s="34"/>
      <c r="X182" s="34"/>
      <c r="Z182" s="34"/>
      <c r="AB182" s="34"/>
      <c r="AD182" s="34"/>
      <c r="AF182" s="34"/>
      <c r="AH182" s="34"/>
      <c r="AJ182" s="34"/>
      <c r="AL182" s="34"/>
      <c r="AN182" s="34"/>
      <c r="AP182" s="34"/>
    </row>
    <row r="183" spans="1:42" s="32" customFormat="1" ht="15.75" hidden="1">
      <c r="A183" s="34"/>
      <c r="B183" s="34"/>
      <c r="C183" s="447" t="str">
        <f t="shared" si="26"/>
        <v/>
      </c>
      <c r="D183" s="447" t="str">
        <f t="shared" si="27"/>
        <v/>
      </c>
      <c r="E183" s="447" t="str">
        <f t="shared" si="28"/>
        <v/>
      </c>
      <c r="F183" s="447" t="str">
        <f t="shared" si="29"/>
        <v/>
      </c>
      <c r="G183" s="447" t="str">
        <f t="shared" si="30"/>
        <v/>
      </c>
      <c r="H183" s="447" t="str">
        <f t="shared" si="31"/>
        <v/>
      </c>
      <c r="I183" s="447" t="str">
        <f t="shared" si="32"/>
        <v/>
      </c>
      <c r="J183" s="447" t="str">
        <f t="shared" si="33"/>
        <v/>
      </c>
      <c r="K183" s="447" t="str">
        <f t="shared" si="34"/>
        <v/>
      </c>
      <c r="L183" s="447" t="str">
        <f t="shared" si="35"/>
        <v/>
      </c>
      <c r="M183" s="447" t="str">
        <f t="shared" si="36"/>
        <v/>
      </c>
      <c r="N183" s="447" t="str">
        <f t="shared" si="37"/>
        <v/>
      </c>
      <c r="O183" s="456" t="str">
        <f t="shared" si="38"/>
        <v/>
      </c>
      <c r="P183" s="98"/>
      <c r="R183" s="34"/>
      <c r="T183" s="34"/>
      <c r="V183" s="34"/>
      <c r="X183" s="34"/>
      <c r="Z183" s="34"/>
      <c r="AB183" s="34"/>
      <c r="AD183" s="34"/>
      <c r="AF183" s="34"/>
      <c r="AH183" s="34"/>
      <c r="AJ183" s="34"/>
      <c r="AL183" s="34"/>
      <c r="AN183" s="34"/>
      <c r="AP183" s="34"/>
    </row>
    <row r="184" spans="1:42" s="32" customFormat="1" ht="15.75" hidden="1">
      <c r="A184" s="34"/>
      <c r="B184" s="34"/>
      <c r="C184" s="447" t="str">
        <f t="shared" si="26"/>
        <v/>
      </c>
      <c r="D184" s="447" t="str">
        <f t="shared" si="27"/>
        <v/>
      </c>
      <c r="E184" s="447" t="str">
        <f t="shared" si="28"/>
        <v/>
      </c>
      <c r="F184" s="447" t="str">
        <f t="shared" si="29"/>
        <v/>
      </c>
      <c r="G184" s="447" t="str">
        <f t="shared" si="30"/>
        <v/>
      </c>
      <c r="H184" s="447" t="str">
        <f t="shared" si="31"/>
        <v/>
      </c>
      <c r="I184" s="447" t="str">
        <f t="shared" si="32"/>
        <v/>
      </c>
      <c r="J184" s="447" t="str">
        <f t="shared" si="33"/>
        <v/>
      </c>
      <c r="K184" s="447" t="str">
        <f t="shared" si="34"/>
        <v/>
      </c>
      <c r="L184" s="447" t="str">
        <f t="shared" si="35"/>
        <v/>
      </c>
      <c r="M184" s="447" t="str">
        <f t="shared" si="36"/>
        <v/>
      </c>
      <c r="N184" s="447" t="str">
        <f t="shared" si="37"/>
        <v/>
      </c>
      <c r="O184" s="456" t="str">
        <f t="shared" si="38"/>
        <v/>
      </c>
      <c r="P184" s="98"/>
      <c r="R184" s="34"/>
      <c r="T184" s="34"/>
      <c r="V184" s="34"/>
      <c r="X184" s="34"/>
      <c r="Z184" s="34"/>
      <c r="AB184" s="34"/>
      <c r="AD184" s="34"/>
      <c r="AF184" s="34"/>
      <c r="AH184" s="34"/>
      <c r="AJ184" s="34"/>
      <c r="AL184" s="34"/>
      <c r="AN184" s="34"/>
      <c r="AP184" s="34"/>
    </row>
    <row r="185" spans="1:42" s="32" customFormat="1" ht="15.75" hidden="1">
      <c r="A185" s="34"/>
      <c r="B185" s="34"/>
      <c r="C185" s="447" t="str">
        <f t="shared" si="26"/>
        <v/>
      </c>
      <c r="D185" s="447" t="str">
        <f t="shared" si="27"/>
        <v/>
      </c>
      <c r="E185" s="447" t="str">
        <f t="shared" si="28"/>
        <v/>
      </c>
      <c r="F185" s="447" t="str">
        <f t="shared" si="29"/>
        <v/>
      </c>
      <c r="G185" s="447" t="str">
        <f t="shared" si="30"/>
        <v/>
      </c>
      <c r="H185" s="447" t="str">
        <f t="shared" si="31"/>
        <v/>
      </c>
      <c r="I185" s="447" t="str">
        <f t="shared" si="32"/>
        <v/>
      </c>
      <c r="J185" s="447" t="str">
        <f t="shared" si="33"/>
        <v/>
      </c>
      <c r="K185" s="447" t="str">
        <f t="shared" si="34"/>
        <v/>
      </c>
      <c r="L185" s="447" t="str">
        <f t="shared" si="35"/>
        <v/>
      </c>
      <c r="M185" s="447" t="str">
        <f t="shared" si="36"/>
        <v/>
      </c>
      <c r="N185" s="447" t="str">
        <f t="shared" si="37"/>
        <v/>
      </c>
      <c r="O185" s="456" t="str">
        <f t="shared" si="38"/>
        <v/>
      </c>
      <c r="P185" s="98"/>
      <c r="R185" s="34"/>
      <c r="T185" s="34"/>
      <c r="V185" s="34"/>
      <c r="X185" s="34"/>
      <c r="Z185" s="34"/>
      <c r="AB185" s="34"/>
      <c r="AD185" s="34"/>
      <c r="AF185" s="34"/>
      <c r="AH185" s="34"/>
      <c r="AJ185" s="34"/>
      <c r="AL185" s="34"/>
      <c r="AN185" s="34"/>
      <c r="AP185" s="34"/>
    </row>
    <row r="186" spans="1:42" s="32" customFormat="1" ht="15.75" hidden="1">
      <c r="A186" s="34"/>
      <c r="B186" s="34"/>
      <c r="C186" s="447" t="str">
        <f t="shared" si="26"/>
        <v/>
      </c>
      <c r="D186" s="447" t="str">
        <f t="shared" si="27"/>
        <v/>
      </c>
      <c r="E186" s="447" t="str">
        <f t="shared" si="28"/>
        <v/>
      </c>
      <c r="F186" s="447" t="str">
        <f t="shared" si="29"/>
        <v/>
      </c>
      <c r="G186" s="447" t="str">
        <f t="shared" si="30"/>
        <v/>
      </c>
      <c r="H186" s="447" t="str">
        <f t="shared" si="31"/>
        <v/>
      </c>
      <c r="I186" s="447" t="str">
        <f t="shared" si="32"/>
        <v/>
      </c>
      <c r="J186" s="447" t="str">
        <f t="shared" si="33"/>
        <v/>
      </c>
      <c r="K186" s="447" t="str">
        <f t="shared" si="34"/>
        <v/>
      </c>
      <c r="L186" s="447" t="str">
        <f t="shared" si="35"/>
        <v/>
      </c>
      <c r="M186" s="447" t="str">
        <f t="shared" si="36"/>
        <v/>
      </c>
      <c r="N186" s="447" t="str">
        <f t="shared" si="37"/>
        <v/>
      </c>
      <c r="O186" s="456" t="str">
        <f t="shared" si="38"/>
        <v/>
      </c>
      <c r="P186" s="98"/>
      <c r="R186" s="34"/>
      <c r="T186" s="34"/>
      <c r="V186" s="34"/>
      <c r="X186" s="34"/>
      <c r="Z186" s="34"/>
      <c r="AB186" s="34"/>
      <c r="AD186" s="34"/>
      <c r="AF186" s="34"/>
      <c r="AH186" s="34"/>
      <c r="AJ186" s="34"/>
      <c r="AL186" s="34"/>
      <c r="AN186" s="34"/>
      <c r="AP186" s="34"/>
    </row>
    <row r="187" spans="1:42" s="32" customFormat="1" ht="15.75" hidden="1">
      <c r="A187" s="34"/>
      <c r="B187" s="34"/>
      <c r="C187" s="447" t="str">
        <f t="shared" si="26"/>
        <v/>
      </c>
      <c r="D187" s="447" t="str">
        <f t="shared" si="27"/>
        <v/>
      </c>
      <c r="E187" s="447" t="str">
        <f t="shared" si="28"/>
        <v/>
      </c>
      <c r="F187" s="447" t="str">
        <f t="shared" si="29"/>
        <v/>
      </c>
      <c r="G187" s="447" t="str">
        <f t="shared" si="30"/>
        <v/>
      </c>
      <c r="H187" s="447" t="str">
        <f t="shared" si="31"/>
        <v/>
      </c>
      <c r="I187" s="447" t="str">
        <f t="shared" si="32"/>
        <v/>
      </c>
      <c r="J187" s="447" t="str">
        <f t="shared" si="33"/>
        <v/>
      </c>
      <c r="K187" s="447" t="str">
        <f t="shared" si="34"/>
        <v/>
      </c>
      <c r="L187" s="447" t="str">
        <f t="shared" si="35"/>
        <v/>
      </c>
      <c r="M187" s="447" t="str">
        <f t="shared" si="36"/>
        <v/>
      </c>
      <c r="N187" s="447" t="str">
        <f t="shared" si="37"/>
        <v/>
      </c>
      <c r="O187" s="456" t="str">
        <f t="shared" si="38"/>
        <v/>
      </c>
      <c r="P187" s="98"/>
      <c r="R187" s="34"/>
      <c r="T187" s="34"/>
      <c r="V187" s="34"/>
      <c r="X187" s="34"/>
      <c r="Z187" s="34"/>
      <c r="AB187" s="34"/>
      <c r="AD187" s="34"/>
      <c r="AF187" s="34"/>
      <c r="AH187" s="34"/>
      <c r="AJ187" s="34"/>
      <c r="AL187" s="34"/>
      <c r="AN187" s="34"/>
      <c r="AP187" s="34"/>
    </row>
    <row r="188" spans="1:42" s="32" customFormat="1" ht="15.75" hidden="1">
      <c r="A188" s="34"/>
      <c r="B188" s="34"/>
      <c r="C188" s="447" t="str">
        <f t="shared" ref="C188:C222" si="39">IF(R188 &gt; 0, ROUND(Q188 / R188,0), "")</f>
        <v/>
      </c>
      <c r="D188" s="447" t="str">
        <f t="shared" ref="D188:D222" si="40">IF(T188 &gt; 0, ROUND(S188 / T188,0), "")</f>
        <v/>
      </c>
      <c r="E188" s="447" t="str">
        <f t="shared" ref="E188:E222" si="41">IF(V188 &gt; 0, ROUND(U188 / V188,0), "")</f>
        <v/>
      </c>
      <c r="F188" s="447" t="str">
        <f t="shared" ref="F188:F222" si="42">IF(X188 &gt; 0, ROUND(W188 / X188,0), "")</f>
        <v/>
      </c>
      <c r="G188" s="447" t="str">
        <f t="shared" ref="G188:G222" si="43">IF(Z188 &gt; 0, ROUND(Y188 / Z188,0), "")</f>
        <v/>
      </c>
      <c r="H188" s="447" t="str">
        <f t="shared" ref="H188:H222" si="44">IF(AB188 &gt; 0, ROUND(AA188 / AB188,0), "")</f>
        <v/>
      </c>
      <c r="I188" s="447" t="str">
        <f t="shared" ref="I188:I222" si="45">IF(AD188 &gt; 0, ROUND(AC188 / AD188,0), "")</f>
        <v/>
      </c>
      <c r="J188" s="447" t="str">
        <f t="shared" ref="J188:J222" si="46">IF(AF188 &gt; 0, ROUND(AE188 / AF188,0), "")</f>
        <v/>
      </c>
      <c r="K188" s="447" t="str">
        <f t="shared" ref="K188:K222" si="47">IF(AH188 &gt; 0, ROUND(AG188 / AH188,0), "")</f>
        <v/>
      </c>
      <c r="L188" s="447" t="str">
        <f t="shared" ref="L188:L222" si="48">IF(AJ188 &gt; 0, ROUND(AI188 / AJ188,0), "")</f>
        <v/>
      </c>
      <c r="M188" s="447" t="str">
        <f t="shared" ref="M188:M222" si="49">IF(AL188 &gt; 0, ROUND(AK188 / AL188,0), "")</f>
        <v/>
      </c>
      <c r="N188" s="447" t="str">
        <f t="shared" ref="N188:N222" si="50">IF(AN188 &gt; 0, ROUND(AM188 / AN188,0), "")</f>
        <v/>
      </c>
      <c r="O188" s="456" t="str">
        <f t="shared" ref="O188:O222" si="51">IF(AP188 &gt; 0, ROUND(AO188 / AP188,0), "")</f>
        <v/>
      </c>
      <c r="P188" s="98"/>
      <c r="R188" s="34"/>
      <c r="T188" s="34"/>
      <c r="V188" s="34"/>
      <c r="X188" s="34"/>
      <c r="Z188" s="34"/>
      <c r="AB188" s="34"/>
      <c r="AD188" s="34"/>
      <c r="AF188" s="34"/>
      <c r="AH188" s="34"/>
      <c r="AJ188" s="34"/>
      <c r="AL188" s="34"/>
      <c r="AN188" s="34"/>
      <c r="AP188" s="34"/>
    </row>
    <row r="189" spans="1:42" s="32" customFormat="1" ht="15.75" hidden="1">
      <c r="A189" s="34"/>
      <c r="B189" s="34"/>
      <c r="C189" s="447" t="str">
        <f t="shared" si="39"/>
        <v/>
      </c>
      <c r="D189" s="447" t="str">
        <f t="shared" si="40"/>
        <v/>
      </c>
      <c r="E189" s="447" t="str">
        <f t="shared" si="41"/>
        <v/>
      </c>
      <c r="F189" s="447" t="str">
        <f t="shared" si="42"/>
        <v/>
      </c>
      <c r="G189" s="447" t="str">
        <f t="shared" si="43"/>
        <v/>
      </c>
      <c r="H189" s="447" t="str">
        <f t="shared" si="44"/>
        <v/>
      </c>
      <c r="I189" s="447" t="str">
        <f t="shared" si="45"/>
        <v/>
      </c>
      <c r="J189" s="447" t="str">
        <f t="shared" si="46"/>
        <v/>
      </c>
      <c r="K189" s="447" t="str">
        <f t="shared" si="47"/>
        <v/>
      </c>
      <c r="L189" s="447" t="str">
        <f t="shared" si="48"/>
        <v/>
      </c>
      <c r="M189" s="447" t="str">
        <f t="shared" si="49"/>
        <v/>
      </c>
      <c r="N189" s="447" t="str">
        <f t="shared" si="50"/>
        <v/>
      </c>
      <c r="O189" s="456" t="str">
        <f t="shared" si="51"/>
        <v/>
      </c>
      <c r="P189" s="98"/>
      <c r="R189" s="34"/>
      <c r="T189" s="34"/>
      <c r="V189" s="34"/>
      <c r="X189" s="34"/>
      <c r="Z189" s="34"/>
      <c r="AB189" s="34"/>
      <c r="AD189" s="34"/>
      <c r="AF189" s="34"/>
      <c r="AH189" s="34"/>
      <c r="AJ189" s="34"/>
      <c r="AL189" s="34"/>
      <c r="AN189" s="34"/>
      <c r="AP189" s="34"/>
    </row>
    <row r="190" spans="1:42" s="32" customFormat="1" ht="15.75" hidden="1">
      <c r="A190" s="34"/>
      <c r="B190" s="34"/>
      <c r="C190" s="447" t="str">
        <f t="shared" si="39"/>
        <v/>
      </c>
      <c r="D190" s="447" t="str">
        <f t="shared" si="40"/>
        <v/>
      </c>
      <c r="E190" s="447" t="str">
        <f t="shared" si="41"/>
        <v/>
      </c>
      <c r="F190" s="447" t="str">
        <f t="shared" si="42"/>
        <v/>
      </c>
      <c r="G190" s="447" t="str">
        <f t="shared" si="43"/>
        <v/>
      </c>
      <c r="H190" s="447" t="str">
        <f t="shared" si="44"/>
        <v/>
      </c>
      <c r="I190" s="447" t="str">
        <f t="shared" si="45"/>
        <v/>
      </c>
      <c r="J190" s="447" t="str">
        <f t="shared" si="46"/>
        <v/>
      </c>
      <c r="K190" s="447" t="str">
        <f t="shared" si="47"/>
        <v/>
      </c>
      <c r="L190" s="447" t="str">
        <f t="shared" si="48"/>
        <v/>
      </c>
      <c r="M190" s="447" t="str">
        <f t="shared" si="49"/>
        <v/>
      </c>
      <c r="N190" s="447" t="str">
        <f t="shared" si="50"/>
        <v/>
      </c>
      <c r="O190" s="456" t="str">
        <f t="shared" si="51"/>
        <v/>
      </c>
      <c r="P190" s="98"/>
      <c r="R190" s="34"/>
      <c r="T190" s="34"/>
      <c r="V190" s="34"/>
      <c r="X190" s="34"/>
      <c r="Z190" s="34"/>
      <c r="AB190" s="34"/>
      <c r="AD190" s="34"/>
      <c r="AF190" s="34"/>
      <c r="AH190" s="34"/>
      <c r="AJ190" s="34"/>
      <c r="AL190" s="34"/>
      <c r="AN190" s="34"/>
      <c r="AP190" s="34"/>
    </row>
    <row r="191" spans="1:42" s="32" customFormat="1" ht="15.75" hidden="1">
      <c r="A191" s="34"/>
      <c r="B191" s="34"/>
      <c r="C191" s="447" t="str">
        <f t="shared" si="39"/>
        <v/>
      </c>
      <c r="D191" s="447" t="str">
        <f t="shared" si="40"/>
        <v/>
      </c>
      <c r="E191" s="447" t="str">
        <f t="shared" si="41"/>
        <v/>
      </c>
      <c r="F191" s="447" t="str">
        <f t="shared" si="42"/>
        <v/>
      </c>
      <c r="G191" s="447" t="str">
        <f t="shared" si="43"/>
        <v/>
      </c>
      <c r="H191" s="447" t="str">
        <f t="shared" si="44"/>
        <v/>
      </c>
      <c r="I191" s="447" t="str">
        <f t="shared" si="45"/>
        <v/>
      </c>
      <c r="J191" s="447" t="str">
        <f t="shared" si="46"/>
        <v/>
      </c>
      <c r="K191" s="447" t="str">
        <f t="shared" si="47"/>
        <v/>
      </c>
      <c r="L191" s="447" t="str">
        <f t="shared" si="48"/>
        <v/>
      </c>
      <c r="M191" s="447" t="str">
        <f t="shared" si="49"/>
        <v/>
      </c>
      <c r="N191" s="447" t="str">
        <f t="shared" si="50"/>
        <v/>
      </c>
      <c r="O191" s="456" t="str">
        <f t="shared" si="51"/>
        <v/>
      </c>
      <c r="P191" s="98"/>
      <c r="R191" s="34"/>
      <c r="T191" s="34"/>
      <c r="V191" s="34"/>
      <c r="X191" s="34"/>
      <c r="Z191" s="34"/>
      <c r="AB191" s="34"/>
      <c r="AD191" s="34"/>
      <c r="AF191" s="34"/>
      <c r="AH191" s="34"/>
      <c r="AJ191" s="34"/>
      <c r="AL191" s="34"/>
      <c r="AN191" s="34"/>
      <c r="AP191" s="34"/>
    </row>
    <row r="192" spans="1:42" s="32" customFormat="1" ht="15.75" hidden="1">
      <c r="A192" s="34"/>
      <c r="B192" s="34"/>
      <c r="C192" s="447" t="str">
        <f t="shared" si="39"/>
        <v/>
      </c>
      <c r="D192" s="447" t="str">
        <f t="shared" si="40"/>
        <v/>
      </c>
      <c r="E192" s="447" t="str">
        <f t="shared" si="41"/>
        <v/>
      </c>
      <c r="F192" s="447" t="str">
        <f t="shared" si="42"/>
        <v/>
      </c>
      <c r="G192" s="447" t="str">
        <f t="shared" si="43"/>
        <v/>
      </c>
      <c r="H192" s="447" t="str">
        <f t="shared" si="44"/>
        <v/>
      </c>
      <c r="I192" s="447" t="str">
        <f t="shared" si="45"/>
        <v/>
      </c>
      <c r="J192" s="447" t="str">
        <f t="shared" si="46"/>
        <v/>
      </c>
      <c r="K192" s="447" t="str">
        <f t="shared" si="47"/>
        <v/>
      </c>
      <c r="L192" s="447" t="str">
        <f t="shared" si="48"/>
        <v/>
      </c>
      <c r="M192" s="447" t="str">
        <f t="shared" si="49"/>
        <v/>
      </c>
      <c r="N192" s="447" t="str">
        <f t="shared" si="50"/>
        <v/>
      </c>
      <c r="O192" s="456" t="str">
        <f t="shared" si="51"/>
        <v/>
      </c>
      <c r="P192" s="98"/>
      <c r="R192" s="34"/>
      <c r="T192" s="34"/>
      <c r="V192" s="34"/>
      <c r="X192" s="34"/>
      <c r="Z192" s="34"/>
      <c r="AB192" s="34"/>
      <c r="AD192" s="34"/>
      <c r="AF192" s="34"/>
      <c r="AH192" s="34"/>
      <c r="AJ192" s="34"/>
      <c r="AL192" s="34"/>
      <c r="AN192" s="34"/>
      <c r="AP192" s="34"/>
    </row>
    <row r="193" spans="1:42" s="32" customFormat="1" ht="15.75" hidden="1">
      <c r="A193" s="34"/>
      <c r="B193" s="34"/>
      <c r="C193" s="447" t="str">
        <f t="shared" si="39"/>
        <v/>
      </c>
      <c r="D193" s="447" t="str">
        <f t="shared" si="40"/>
        <v/>
      </c>
      <c r="E193" s="447" t="str">
        <f t="shared" si="41"/>
        <v/>
      </c>
      <c r="F193" s="447" t="str">
        <f t="shared" si="42"/>
        <v/>
      </c>
      <c r="G193" s="447" t="str">
        <f t="shared" si="43"/>
        <v/>
      </c>
      <c r="H193" s="447" t="str">
        <f t="shared" si="44"/>
        <v/>
      </c>
      <c r="I193" s="447" t="str">
        <f t="shared" si="45"/>
        <v/>
      </c>
      <c r="J193" s="447" t="str">
        <f t="shared" si="46"/>
        <v/>
      </c>
      <c r="K193" s="447" t="str">
        <f t="shared" si="47"/>
        <v/>
      </c>
      <c r="L193" s="447" t="str">
        <f t="shared" si="48"/>
        <v/>
      </c>
      <c r="M193" s="447" t="str">
        <f t="shared" si="49"/>
        <v/>
      </c>
      <c r="N193" s="447" t="str">
        <f t="shared" si="50"/>
        <v/>
      </c>
      <c r="O193" s="456" t="str">
        <f t="shared" si="51"/>
        <v/>
      </c>
      <c r="P193" s="98"/>
      <c r="R193" s="34"/>
      <c r="T193" s="34"/>
      <c r="V193" s="34"/>
      <c r="X193" s="34"/>
      <c r="Z193" s="34"/>
      <c r="AB193" s="34"/>
      <c r="AD193" s="34"/>
      <c r="AF193" s="34"/>
      <c r="AH193" s="34"/>
      <c r="AJ193" s="34"/>
      <c r="AL193" s="34"/>
      <c r="AN193" s="34"/>
      <c r="AP193" s="34"/>
    </row>
    <row r="194" spans="1:42" s="32" customFormat="1" ht="15.75" hidden="1">
      <c r="A194" s="34"/>
      <c r="B194" s="34"/>
      <c r="C194" s="447" t="str">
        <f t="shared" si="39"/>
        <v/>
      </c>
      <c r="D194" s="447" t="str">
        <f t="shared" si="40"/>
        <v/>
      </c>
      <c r="E194" s="447" t="str">
        <f t="shared" si="41"/>
        <v/>
      </c>
      <c r="F194" s="447" t="str">
        <f t="shared" si="42"/>
        <v/>
      </c>
      <c r="G194" s="447" t="str">
        <f t="shared" si="43"/>
        <v/>
      </c>
      <c r="H194" s="447" t="str">
        <f t="shared" si="44"/>
        <v/>
      </c>
      <c r="I194" s="447" t="str">
        <f t="shared" si="45"/>
        <v/>
      </c>
      <c r="J194" s="447" t="str">
        <f t="shared" si="46"/>
        <v/>
      </c>
      <c r="K194" s="447" t="str">
        <f t="shared" si="47"/>
        <v/>
      </c>
      <c r="L194" s="447" t="str">
        <f t="shared" si="48"/>
        <v/>
      </c>
      <c r="M194" s="447" t="str">
        <f t="shared" si="49"/>
        <v/>
      </c>
      <c r="N194" s="447" t="str">
        <f t="shared" si="50"/>
        <v/>
      </c>
      <c r="O194" s="456" t="str">
        <f t="shared" si="51"/>
        <v/>
      </c>
      <c r="P194" s="98"/>
      <c r="R194" s="34"/>
      <c r="T194" s="34"/>
      <c r="V194" s="34"/>
      <c r="X194" s="34"/>
      <c r="Z194" s="34"/>
      <c r="AB194" s="34"/>
      <c r="AD194" s="34"/>
      <c r="AF194" s="34"/>
      <c r="AH194" s="34"/>
      <c r="AJ194" s="34"/>
      <c r="AL194" s="34"/>
      <c r="AN194" s="34"/>
      <c r="AP194" s="34"/>
    </row>
    <row r="195" spans="1:42" s="32" customFormat="1" ht="15.75" hidden="1">
      <c r="A195" s="34"/>
      <c r="B195" s="34"/>
      <c r="C195" s="447" t="str">
        <f t="shared" si="39"/>
        <v/>
      </c>
      <c r="D195" s="447" t="str">
        <f t="shared" si="40"/>
        <v/>
      </c>
      <c r="E195" s="447" t="str">
        <f t="shared" si="41"/>
        <v/>
      </c>
      <c r="F195" s="447" t="str">
        <f t="shared" si="42"/>
        <v/>
      </c>
      <c r="G195" s="447" t="str">
        <f t="shared" si="43"/>
        <v/>
      </c>
      <c r="H195" s="447" t="str">
        <f t="shared" si="44"/>
        <v/>
      </c>
      <c r="I195" s="447" t="str">
        <f t="shared" si="45"/>
        <v/>
      </c>
      <c r="J195" s="447" t="str">
        <f t="shared" si="46"/>
        <v/>
      </c>
      <c r="K195" s="447" t="str">
        <f t="shared" si="47"/>
        <v/>
      </c>
      <c r="L195" s="447" t="str">
        <f t="shared" si="48"/>
        <v/>
      </c>
      <c r="M195" s="447" t="str">
        <f t="shared" si="49"/>
        <v/>
      </c>
      <c r="N195" s="447" t="str">
        <f t="shared" si="50"/>
        <v/>
      </c>
      <c r="O195" s="456" t="str">
        <f t="shared" si="51"/>
        <v/>
      </c>
      <c r="P195" s="98"/>
      <c r="R195" s="34"/>
      <c r="T195" s="34"/>
      <c r="V195" s="34"/>
      <c r="X195" s="34"/>
      <c r="Z195" s="34"/>
      <c r="AB195" s="34"/>
      <c r="AD195" s="34"/>
      <c r="AF195" s="34"/>
      <c r="AH195" s="34"/>
      <c r="AJ195" s="34"/>
      <c r="AL195" s="34"/>
      <c r="AN195" s="34"/>
      <c r="AP195" s="34"/>
    </row>
    <row r="196" spans="1:42" s="32" customFormat="1" ht="15.75" hidden="1">
      <c r="A196" s="34"/>
      <c r="B196" s="34"/>
      <c r="C196" s="447" t="str">
        <f t="shared" si="39"/>
        <v/>
      </c>
      <c r="D196" s="447" t="str">
        <f t="shared" si="40"/>
        <v/>
      </c>
      <c r="E196" s="447" t="str">
        <f t="shared" si="41"/>
        <v/>
      </c>
      <c r="F196" s="447" t="str">
        <f t="shared" si="42"/>
        <v/>
      </c>
      <c r="G196" s="447" t="str">
        <f t="shared" si="43"/>
        <v/>
      </c>
      <c r="H196" s="447" t="str">
        <f t="shared" si="44"/>
        <v/>
      </c>
      <c r="I196" s="447" t="str">
        <f t="shared" si="45"/>
        <v/>
      </c>
      <c r="J196" s="447" t="str">
        <f t="shared" si="46"/>
        <v/>
      </c>
      <c r="K196" s="447" t="str">
        <f t="shared" si="47"/>
        <v/>
      </c>
      <c r="L196" s="447" t="str">
        <f t="shared" si="48"/>
        <v/>
      </c>
      <c r="M196" s="447" t="str">
        <f t="shared" si="49"/>
        <v/>
      </c>
      <c r="N196" s="447" t="str">
        <f t="shared" si="50"/>
        <v/>
      </c>
      <c r="O196" s="456" t="str">
        <f t="shared" si="51"/>
        <v/>
      </c>
      <c r="P196" s="98"/>
      <c r="R196" s="34"/>
      <c r="T196" s="34"/>
      <c r="V196" s="34"/>
      <c r="X196" s="34"/>
      <c r="Z196" s="34"/>
      <c r="AB196" s="34"/>
      <c r="AD196" s="34"/>
      <c r="AF196" s="34"/>
      <c r="AH196" s="34"/>
      <c r="AJ196" s="34"/>
      <c r="AL196" s="34"/>
      <c r="AN196" s="34"/>
      <c r="AP196" s="34"/>
    </row>
    <row r="197" spans="1:42" s="32" customFormat="1" ht="15.75" hidden="1">
      <c r="A197" s="34"/>
      <c r="B197" s="34"/>
      <c r="C197" s="447" t="str">
        <f t="shared" si="39"/>
        <v/>
      </c>
      <c r="D197" s="447" t="str">
        <f t="shared" si="40"/>
        <v/>
      </c>
      <c r="E197" s="447" t="str">
        <f t="shared" si="41"/>
        <v/>
      </c>
      <c r="F197" s="447" t="str">
        <f t="shared" si="42"/>
        <v/>
      </c>
      <c r="G197" s="447" t="str">
        <f t="shared" si="43"/>
        <v/>
      </c>
      <c r="H197" s="447" t="str">
        <f t="shared" si="44"/>
        <v/>
      </c>
      <c r="I197" s="447" t="str">
        <f t="shared" si="45"/>
        <v/>
      </c>
      <c r="J197" s="447" t="str">
        <f t="shared" si="46"/>
        <v/>
      </c>
      <c r="K197" s="447" t="str">
        <f t="shared" si="47"/>
        <v/>
      </c>
      <c r="L197" s="447" t="str">
        <f t="shared" si="48"/>
        <v/>
      </c>
      <c r="M197" s="447" t="str">
        <f t="shared" si="49"/>
        <v/>
      </c>
      <c r="N197" s="447" t="str">
        <f t="shared" si="50"/>
        <v/>
      </c>
      <c r="O197" s="456" t="str">
        <f t="shared" si="51"/>
        <v/>
      </c>
      <c r="P197" s="98"/>
      <c r="R197" s="34"/>
      <c r="T197" s="34"/>
      <c r="V197" s="34"/>
      <c r="X197" s="34"/>
      <c r="Z197" s="34"/>
      <c r="AB197" s="34"/>
      <c r="AD197" s="34"/>
      <c r="AF197" s="34"/>
      <c r="AH197" s="34"/>
      <c r="AJ197" s="34"/>
      <c r="AL197" s="34"/>
      <c r="AN197" s="34"/>
      <c r="AP197" s="34"/>
    </row>
    <row r="198" spans="1:42" s="32" customFormat="1" ht="15.75" hidden="1">
      <c r="A198" s="34"/>
      <c r="B198" s="34"/>
      <c r="C198" s="447" t="str">
        <f t="shared" si="39"/>
        <v/>
      </c>
      <c r="D198" s="447" t="str">
        <f t="shared" si="40"/>
        <v/>
      </c>
      <c r="E198" s="447" t="str">
        <f t="shared" si="41"/>
        <v/>
      </c>
      <c r="F198" s="447" t="str">
        <f t="shared" si="42"/>
        <v/>
      </c>
      <c r="G198" s="447" t="str">
        <f t="shared" si="43"/>
        <v/>
      </c>
      <c r="H198" s="447" t="str">
        <f t="shared" si="44"/>
        <v/>
      </c>
      <c r="I198" s="447" t="str">
        <f t="shared" si="45"/>
        <v/>
      </c>
      <c r="J198" s="447" t="str">
        <f t="shared" si="46"/>
        <v/>
      </c>
      <c r="K198" s="447" t="str">
        <f t="shared" si="47"/>
        <v/>
      </c>
      <c r="L198" s="447" t="str">
        <f t="shared" si="48"/>
        <v/>
      </c>
      <c r="M198" s="447" t="str">
        <f t="shared" si="49"/>
        <v/>
      </c>
      <c r="N198" s="447" t="str">
        <f t="shared" si="50"/>
        <v/>
      </c>
      <c r="O198" s="456" t="str">
        <f t="shared" si="51"/>
        <v/>
      </c>
      <c r="P198" s="98"/>
      <c r="R198" s="34"/>
      <c r="T198" s="34"/>
      <c r="V198" s="34"/>
      <c r="X198" s="34"/>
      <c r="Z198" s="34"/>
      <c r="AB198" s="34"/>
      <c r="AD198" s="34"/>
      <c r="AF198" s="34"/>
      <c r="AH198" s="34"/>
      <c r="AJ198" s="34"/>
      <c r="AL198" s="34"/>
      <c r="AN198" s="34"/>
      <c r="AP198" s="34"/>
    </row>
    <row r="199" spans="1:42" s="32" customFormat="1" ht="15.75" hidden="1">
      <c r="A199" s="34"/>
      <c r="B199" s="34"/>
      <c r="C199" s="447" t="str">
        <f t="shared" si="39"/>
        <v/>
      </c>
      <c r="D199" s="447" t="str">
        <f t="shared" si="40"/>
        <v/>
      </c>
      <c r="E199" s="447" t="str">
        <f t="shared" si="41"/>
        <v/>
      </c>
      <c r="F199" s="447" t="str">
        <f t="shared" si="42"/>
        <v/>
      </c>
      <c r="G199" s="447" t="str">
        <f t="shared" si="43"/>
        <v/>
      </c>
      <c r="H199" s="447" t="str">
        <f t="shared" si="44"/>
        <v/>
      </c>
      <c r="I199" s="447" t="str">
        <f t="shared" si="45"/>
        <v/>
      </c>
      <c r="J199" s="447" t="str">
        <f t="shared" si="46"/>
        <v/>
      </c>
      <c r="K199" s="447" t="str">
        <f t="shared" si="47"/>
        <v/>
      </c>
      <c r="L199" s="447" t="str">
        <f t="shared" si="48"/>
        <v/>
      </c>
      <c r="M199" s="447" t="str">
        <f t="shared" si="49"/>
        <v/>
      </c>
      <c r="N199" s="447" t="str">
        <f t="shared" si="50"/>
        <v/>
      </c>
      <c r="O199" s="456" t="str">
        <f t="shared" si="51"/>
        <v/>
      </c>
      <c r="P199" s="98"/>
      <c r="R199" s="34"/>
      <c r="T199" s="34"/>
      <c r="V199" s="34"/>
      <c r="X199" s="34"/>
      <c r="Z199" s="34"/>
      <c r="AB199" s="34"/>
      <c r="AD199" s="34"/>
      <c r="AF199" s="34"/>
      <c r="AH199" s="34"/>
      <c r="AJ199" s="34"/>
      <c r="AL199" s="34"/>
      <c r="AN199" s="34"/>
      <c r="AP199" s="34"/>
    </row>
    <row r="200" spans="1:42" s="32" customFormat="1" ht="15.75" hidden="1">
      <c r="A200" s="34"/>
      <c r="B200" s="34"/>
      <c r="C200" s="447" t="str">
        <f t="shared" si="39"/>
        <v/>
      </c>
      <c r="D200" s="447" t="str">
        <f t="shared" si="40"/>
        <v/>
      </c>
      <c r="E200" s="447" t="str">
        <f t="shared" si="41"/>
        <v/>
      </c>
      <c r="F200" s="447" t="str">
        <f t="shared" si="42"/>
        <v/>
      </c>
      <c r="G200" s="447" t="str">
        <f t="shared" si="43"/>
        <v/>
      </c>
      <c r="H200" s="447" t="str">
        <f t="shared" si="44"/>
        <v/>
      </c>
      <c r="I200" s="447" t="str">
        <f t="shared" si="45"/>
        <v/>
      </c>
      <c r="J200" s="447" t="str">
        <f t="shared" si="46"/>
        <v/>
      </c>
      <c r="K200" s="447" t="str">
        <f t="shared" si="47"/>
        <v/>
      </c>
      <c r="L200" s="447" t="str">
        <f t="shared" si="48"/>
        <v/>
      </c>
      <c r="M200" s="447" t="str">
        <f t="shared" si="49"/>
        <v/>
      </c>
      <c r="N200" s="447" t="str">
        <f t="shared" si="50"/>
        <v/>
      </c>
      <c r="O200" s="456" t="str">
        <f t="shared" si="51"/>
        <v/>
      </c>
      <c r="P200" s="98"/>
      <c r="R200" s="34"/>
      <c r="T200" s="34"/>
      <c r="V200" s="34"/>
      <c r="X200" s="34"/>
      <c r="Z200" s="34"/>
      <c r="AB200" s="34"/>
      <c r="AD200" s="34"/>
      <c r="AF200" s="34"/>
      <c r="AH200" s="34"/>
      <c r="AJ200" s="34"/>
      <c r="AL200" s="34"/>
      <c r="AN200" s="34"/>
      <c r="AP200" s="34"/>
    </row>
    <row r="201" spans="1:42" s="32" customFormat="1" ht="15.75" hidden="1">
      <c r="A201" s="34"/>
      <c r="B201" s="34"/>
      <c r="C201" s="447" t="str">
        <f t="shared" si="39"/>
        <v/>
      </c>
      <c r="D201" s="447" t="str">
        <f t="shared" si="40"/>
        <v/>
      </c>
      <c r="E201" s="447" t="str">
        <f t="shared" si="41"/>
        <v/>
      </c>
      <c r="F201" s="447" t="str">
        <f t="shared" si="42"/>
        <v/>
      </c>
      <c r="G201" s="447" t="str">
        <f t="shared" si="43"/>
        <v/>
      </c>
      <c r="H201" s="447" t="str">
        <f t="shared" si="44"/>
        <v/>
      </c>
      <c r="I201" s="447" t="str">
        <f t="shared" si="45"/>
        <v/>
      </c>
      <c r="J201" s="447" t="str">
        <f t="shared" si="46"/>
        <v/>
      </c>
      <c r="K201" s="447" t="str">
        <f t="shared" si="47"/>
        <v/>
      </c>
      <c r="L201" s="447" t="str">
        <f t="shared" si="48"/>
        <v/>
      </c>
      <c r="M201" s="447" t="str">
        <f t="shared" si="49"/>
        <v/>
      </c>
      <c r="N201" s="447" t="str">
        <f t="shared" si="50"/>
        <v/>
      </c>
      <c r="O201" s="456" t="str">
        <f t="shared" si="51"/>
        <v/>
      </c>
      <c r="P201" s="98"/>
      <c r="R201" s="34"/>
      <c r="T201" s="34"/>
      <c r="V201" s="34"/>
      <c r="X201" s="34"/>
      <c r="Z201" s="34"/>
      <c r="AB201" s="34"/>
      <c r="AD201" s="34"/>
      <c r="AF201" s="34"/>
      <c r="AH201" s="34"/>
      <c r="AJ201" s="34"/>
      <c r="AL201" s="34"/>
      <c r="AN201" s="34"/>
      <c r="AP201" s="34"/>
    </row>
    <row r="202" spans="1:42" s="32" customFormat="1" ht="15.75" hidden="1">
      <c r="A202" s="34"/>
      <c r="B202" s="34"/>
      <c r="C202" s="447" t="str">
        <f t="shared" si="39"/>
        <v/>
      </c>
      <c r="D202" s="447" t="str">
        <f t="shared" si="40"/>
        <v/>
      </c>
      <c r="E202" s="447" t="str">
        <f t="shared" si="41"/>
        <v/>
      </c>
      <c r="F202" s="447" t="str">
        <f t="shared" si="42"/>
        <v/>
      </c>
      <c r="G202" s="447" t="str">
        <f t="shared" si="43"/>
        <v/>
      </c>
      <c r="H202" s="447" t="str">
        <f t="shared" si="44"/>
        <v/>
      </c>
      <c r="I202" s="447" t="str">
        <f t="shared" si="45"/>
        <v/>
      </c>
      <c r="J202" s="447" t="str">
        <f t="shared" si="46"/>
        <v/>
      </c>
      <c r="K202" s="447" t="str">
        <f t="shared" si="47"/>
        <v/>
      </c>
      <c r="L202" s="447" t="str">
        <f t="shared" si="48"/>
        <v/>
      </c>
      <c r="M202" s="447" t="str">
        <f t="shared" si="49"/>
        <v/>
      </c>
      <c r="N202" s="447" t="str">
        <f t="shared" si="50"/>
        <v/>
      </c>
      <c r="O202" s="456" t="str">
        <f t="shared" si="51"/>
        <v/>
      </c>
      <c r="P202" s="98"/>
      <c r="R202" s="34"/>
      <c r="T202" s="34"/>
      <c r="V202" s="34"/>
      <c r="X202" s="34"/>
      <c r="Z202" s="34"/>
      <c r="AB202" s="34"/>
      <c r="AD202" s="34"/>
      <c r="AF202" s="34"/>
      <c r="AH202" s="34"/>
      <c r="AJ202" s="34"/>
      <c r="AL202" s="34"/>
      <c r="AN202" s="34"/>
      <c r="AP202" s="34"/>
    </row>
    <row r="203" spans="1:42" s="32" customFormat="1" ht="15.75" hidden="1">
      <c r="A203" s="34"/>
      <c r="B203" s="34"/>
      <c r="C203" s="447" t="str">
        <f t="shared" si="39"/>
        <v/>
      </c>
      <c r="D203" s="447" t="str">
        <f t="shared" si="40"/>
        <v/>
      </c>
      <c r="E203" s="447" t="str">
        <f t="shared" si="41"/>
        <v/>
      </c>
      <c r="F203" s="447" t="str">
        <f t="shared" si="42"/>
        <v/>
      </c>
      <c r="G203" s="447" t="str">
        <f t="shared" si="43"/>
        <v/>
      </c>
      <c r="H203" s="447" t="str">
        <f t="shared" si="44"/>
        <v/>
      </c>
      <c r="I203" s="447" t="str">
        <f t="shared" si="45"/>
        <v/>
      </c>
      <c r="J203" s="447" t="str">
        <f t="shared" si="46"/>
        <v/>
      </c>
      <c r="K203" s="447" t="str">
        <f t="shared" si="47"/>
        <v/>
      </c>
      <c r="L203" s="447" t="str">
        <f t="shared" si="48"/>
        <v/>
      </c>
      <c r="M203" s="447" t="str">
        <f t="shared" si="49"/>
        <v/>
      </c>
      <c r="N203" s="447" t="str">
        <f t="shared" si="50"/>
        <v/>
      </c>
      <c r="O203" s="456" t="str">
        <f t="shared" si="51"/>
        <v/>
      </c>
      <c r="P203" s="98"/>
      <c r="R203" s="34"/>
      <c r="T203" s="34"/>
      <c r="V203" s="34"/>
      <c r="X203" s="34"/>
      <c r="Z203" s="34"/>
      <c r="AB203" s="34"/>
      <c r="AD203" s="34"/>
      <c r="AF203" s="34"/>
      <c r="AH203" s="34"/>
      <c r="AJ203" s="34"/>
      <c r="AL203" s="34"/>
      <c r="AN203" s="34"/>
      <c r="AP203" s="34"/>
    </row>
    <row r="204" spans="1:42" s="32" customFormat="1" ht="15.75" hidden="1">
      <c r="A204" s="34"/>
      <c r="B204" s="34"/>
      <c r="C204" s="447" t="str">
        <f t="shared" si="39"/>
        <v/>
      </c>
      <c r="D204" s="447" t="str">
        <f t="shared" si="40"/>
        <v/>
      </c>
      <c r="E204" s="447" t="str">
        <f t="shared" si="41"/>
        <v/>
      </c>
      <c r="F204" s="447" t="str">
        <f t="shared" si="42"/>
        <v/>
      </c>
      <c r="G204" s="447" t="str">
        <f t="shared" si="43"/>
        <v/>
      </c>
      <c r="H204" s="447" t="str">
        <f t="shared" si="44"/>
        <v/>
      </c>
      <c r="I204" s="447" t="str">
        <f t="shared" si="45"/>
        <v/>
      </c>
      <c r="J204" s="447" t="str">
        <f t="shared" si="46"/>
        <v/>
      </c>
      <c r="K204" s="447" t="str">
        <f t="shared" si="47"/>
        <v/>
      </c>
      <c r="L204" s="447" t="str">
        <f t="shared" si="48"/>
        <v/>
      </c>
      <c r="M204" s="447" t="str">
        <f t="shared" si="49"/>
        <v/>
      </c>
      <c r="N204" s="447" t="str">
        <f t="shared" si="50"/>
        <v/>
      </c>
      <c r="O204" s="456" t="str">
        <f t="shared" si="51"/>
        <v/>
      </c>
      <c r="P204" s="98"/>
      <c r="R204" s="34"/>
      <c r="T204" s="34"/>
      <c r="V204" s="34"/>
      <c r="X204" s="34"/>
      <c r="Z204" s="34"/>
      <c r="AB204" s="34"/>
      <c r="AD204" s="34"/>
      <c r="AF204" s="34"/>
      <c r="AH204" s="34"/>
      <c r="AJ204" s="34"/>
      <c r="AL204" s="34"/>
      <c r="AN204" s="34"/>
      <c r="AP204" s="34"/>
    </row>
    <row r="205" spans="1:42" s="32" customFormat="1" ht="15.75" hidden="1">
      <c r="A205" s="34"/>
      <c r="B205" s="34"/>
      <c r="C205" s="447" t="str">
        <f t="shared" si="39"/>
        <v/>
      </c>
      <c r="D205" s="447" t="str">
        <f t="shared" si="40"/>
        <v/>
      </c>
      <c r="E205" s="447" t="str">
        <f t="shared" si="41"/>
        <v/>
      </c>
      <c r="F205" s="447" t="str">
        <f t="shared" si="42"/>
        <v/>
      </c>
      <c r="G205" s="447" t="str">
        <f t="shared" si="43"/>
        <v/>
      </c>
      <c r="H205" s="447" t="str">
        <f t="shared" si="44"/>
        <v/>
      </c>
      <c r="I205" s="447" t="str">
        <f t="shared" si="45"/>
        <v/>
      </c>
      <c r="J205" s="447" t="str">
        <f t="shared" si="46"/>
        <v/>
      </c>
      <c r="K205" s="447" t="str">
        <f t="shared" si="47"/>
        <v/>
      </c>
      <c r="L205" s="447" t="str">
        <f t="shared" si="48"/>
        <v/>
      </c>
      <c r="M205" s="447" t="str">
        <f t="shared" si="49"/>
        <v/>
      </c>
      <c r="N205" s="447" t="str">
        <f t="shared" si="50"/>
        <v/>
      </c>
      <c r="O205" s="456" t="str">
        <f t="shared" si="51"/>
        <v/>
      </c>
      <c r="P205" s="98"/>
      <c r="R205" s="34"/>
      <c r="T205" s="34"/>
      <c r="V205" s="34"/>
      <c r="X205" s="34"/>
      <c r="Z205" s="34"/>
      <c r="AB205" s="34"/>
      <c r="AD205" s="34"/>
      <c r="AF205" s="34"/>
      <c r="AH205" s="34"/>
      <c r="AJ205" s="34"/>
      <c r="AL205" s="34"/>
      <c r="AN205" s="34"/>
      <c r="AP205" s="34"/>
    </row>
    <row r="206" spans="1:42" s="32" customFormat="1" ht="15.75" hidden="1">
      <c r="A206" s="34"/>
      <c r="B206" s="34"/>
      <c r="C206" s="447" t="str">
        <f t="shared" si="39"/>
        <v/>
      </c>
      <c r="D206" s="447" t="str">
        <f t="shared" si="40"/>
        <v/>
      </c>
      <c r="E206" s="447" t="str">
        <f t="shared" si="41"/>
        <v/>
      </c>
      <c r="F206" s="447" t="str">
        <f t="shared" si="42"/>
        <v/>
      </c>
      <c r="G206" s="447" t="str">
        <f t="shared" si="43"/>
        <v/>
      </c>
      <c r="H206" s="447" t="str">
        <f t="shared" si="44"/>
        <v/>
      </c>
      <c r="I206" s="447" t="str">
        <f t="shared" si="45"/>
        <v/>
      </c>
      <c r="J206" s="447" t="str">
        <f t="shared" si="46"/>
        <v/>
      </c>
      <c r="K206" s="447" t="str">
        <f t="shared" si="47"/>
        <v/>
      </c>
      <c r="L206" s="447" t="str">
        <f t="shared" si="48"/>
        <v/>
      </c>
      <c r="M206" s="447" t="str">
        <f t="shared" si="49"/>
        <v/>
      </c>
      <c r="N206" s="447" t="str">
        <f t="shared" si="50"/>
        <v/>
      </c>
      <c r="O206" s="456" t="str">
        <f t="shared" si="51"/>
        <v/>
      </c>
      <c r="P206" s="98"/>
      <c r="R206" s="34"/>
      <c r="T206" s="34"/>
      <c r="V206" s="34"/>
      <c r="X206" s="34"/>
      <c r="Z206" s="34"/>
      <c r="AB206" s="34"/>
      <c r="AD206" s="34"/>
      <c r="AF206" s="34"/>
      <c r="AH206" s="34"/>
      <c r="AJ206" s="34"/>
      <c r="AL206" s="34"/>
      <c r="AN206" s="34"/>
      <c r="AP206" s="34"/>
    </row>
    <row r="207" spans="1:42" s="32" customFormat="1" ht="15.75" hidden="1">
      <c r="A207" s="34"/>
      <c r="B207" s="34"/>
      <c r="C207" s="447" t="str">
        <f t="shared" si="39"/>
        <v/>
      </c>
      <c r="D207" s="447" t="str">
        <f t="shared" si="40"/>
        <v/>
      </c>
      <c r="E207" s="447" t="str">
        <f t="shared" si="41"/>
        <v/>
      </c>
      <c r="F207" s="447" t="str">
        <f t="shared" si="42"/>
        <v/>
      </c>
      <c r="G207" s="447" t="str">
        <f t="shared" si="43"/>
        <v/>
      </c>
      <c r="H207" s="447" t="str">
        <f t="shared" si="44"/>
        <v/>
      </c>
      <c r="I207" s="447" t="str">
        <f t="shared" si="45"/>
        <v/>
      </c>
      <c r="J207" s="447" t="str">
        <f t="shared" si="46"/>
        <v/>
      </c>
      <c r="K207" s="447" t="str">
        <f t="shared" si="47"/>
        <v/>
      </c>
      <c r="L207" s="447" t="str">
        <f t="shared" si="48"/>
        <v/>
      </c>
      <c r="M207" s="447" t="str">
        <f t="shared" si="49"/>
        <v/>
      </c>
      <c r="N207" s="447" t="str">
        <f t="shared" si="50"/>
        <v/>
      </c>
      <c r="O207" s="456" t="str">
        <f t="shared" si="51"/>
        <v/>
      </c>
      <c r="P207" s="98"/>
      <c r="R207" s="34"/>
      <c r="T207" s="34"/>
      <c r="V207" s="34"/>
      <c r="X207" s="34"/>
      <c r="Z207" s="34"/>
      <c r="AB207" s="34"/>
      <c r="AD207" s="34"/>
      <c r="AF207" s="34"/>
      <c r="AH207" s="34"/>
      <c r="AJ207" s="34"/>
      <c r="AL207" s="34"/>
      <c r="AN207" s="34"/>
      <c r="AP207" s="34"/>
    </row>
    <row r="208" spans="1:42" s="32" customFormat="1" ht="15.75" hidden="1">
      <c r="A208" s="34"/>
      <c r="B208" s="34"/>
      <c r="C208" s="447" t="str">
        <f t="shared" si="39"/>
        <v/>
      </c>
      <c r="D208" s="447" t="str">
        <f t="shared" si="40"/>
        <v/>
      </c>
      <c r="E208" s="447" t="str">
        <f t="shared" si="41"/>
        <v/>
      </c>
      <c r="F208" s="447" t="str">
        <f t="shared" si="42"/>
        <v/>
      </c>
      <c r="G208" s="447" t="str">
        <f t="shared" si="43"/>
        <v/>
      </c>
      <c r="H208" s="447" t="str">
        <f t="shared" si="44"/>
        <v/>
      </c>
      <c r="I208" s="447" t="str">
        <f t="shared" si="45"/>
        <v/>
      </c>
      <c r="J208" s="447" t="str">
        <f t="shared" si="46"/>
        <v/>
      </c>
      <c r="K208" s="447" t="str">
        <f t="shared" si="47"/>
        <v/>
      </c>
      <c r="L208" s="447" t="str">
        <f t="shared" si="48"/>
        <v/>
      </c>
      <c r="M208" s="447" t="str">
        <f t="shared" si="49"/>
        <v/>
      </c>
      <c r="N208" s="447" t="str">
        <f t="shared" si="50"/>
        <v/>
      </c>
      <c r="O208" s="456" t="str">
        <f t="shared" si="51"/>
        <v/>
      </c>
      <c r="P208" s="98"/>
      <c r="R208" s="34"/>
      <c r="T208" s="34"/>
      <c r="V208" s="34"/>
      <c r="X208" s="34"/>
      <c r="Z208" s="34"/>
      <c r="AB208" s="34"/>
      <c r="AD208" s="34"/>
      <c r="AF208" s="34"/>
      <c r="AH208" s="34"/>
      <c r="AJ208" s="34"/>
      <c r="AL208" s="34"/>
      <c r="AN208" s="34"/>
      <c r="AP208" s="34"/>
    </row>
    <row r="209" spans="1:42" s="32" customFormat="1" ht="15.75" hidden="1">
      <c r="A209" s="34"/>
      <c r="B209" s="34"/>
      <c r="C209" s="447" t="str">
        <f t="shared" si="39"/>
        <v/>
      </c>
      <c r="D209" s="447" t="str">
        <f t="shared" si="40"/>
        <v/>
      </c>
      <c r="E209" s="447" t="str">
        <f t="shared" si="41"/>
        <v/>
      </c>
      <c r="F209" s="447" t="str">
        <f t="shared" si="42"/>
        <v/>
      </c>
      <c r="G209" s="447" t="str">
        <f t="shared" si="43"/>
        <v/>
      </c>
      <c r="H209" s="447" t="str">
        <f t="shared" si="44"/>
        <v/>
      </c>
      <c r="I209" s="447" t="str">
        <f t="shared" si="45"/>
        <v/>
      </c>
      <c r="J209" s="447" t="str">
        <f t="shared" si="46"/>
        <v/>
      </c>
      <c r="K209" s="447" t="str">
        <f t="shared" si="47"/>
        <v/>
      </c>
      <c r="L209" s="447" t="str">
        <f t="shared" si="48"/>
        <v/>
      </c>
      <c r="M209" s="447" t="str">
        <f t="shared" si="49"/>
        <v/>
      </c>
      <c r="N209" s="447" t="str">
        <f t="shared" si="50"/>
        <v/>
      </c>
      <c r="O209" s="456" t="str">
        <f t="shared" si="51"/>
        <v/>
      </c>
      <c r="P209" s="98"/>
      <c r="R209" s="34"/>
      <c r="T209" s="34"/>
      <c r="V209" s="34"/>
      <c r="X209" s="34"/>
      <c r="Z209" s="34"/>
      <c r="AB209" s="34"/>
      <c r="AD209" s="34"/>
      <c r="AF209" s="34"/>
      <c r="AH209" s="34"/>
      <c r="AJ209" s="34"/>
      <c r="AL209" s="34"/>
      <c r="AN209" s="34"/>
      <c r="AP209" s="34"/>
    </row>
    <row r="210" spans="1:42" s="32" customFormat="1" ht="15.75" hidden="1">
      <c r="A210" s="34"/>
      <c r="B210" s="34"/>
      <c r="C210" s="447" t="str">
        <f t="shared" si="39"/>
        <v/>
      </c>
      <c r="D210" s="447" t="str">
        <f t="shared" si="40"/>
        <v/>
      </c>
      <c r="E210" s="447" t="str">
        <f t="shared" si="41"/>
        <v/>
      </c>
      <c r="F210" s="447" t="str">
        <f t="shared" si="42"/>
        <v/>
      </c>
      <c r="G210" s="447" t="str">
        <f t="shared" si="43"/>
        <v/>
      </c>
      <c r="H210" s="447" t="str">
        <f t="shared" si="44"/>
        <v/>
      </c>
      <c r="I210" s="447" t="str">
        <f t="shared" si="45"/>
        <v/>
      </c>
      <c r="J210" s="447" t="str">
        <f t="shared" si="46"/>
        <v/>
      </c>
      <c r="K210" s="447" t="str">
        <f t="shared" si="47"/>
        <v/>
      </c>
      <c r="L210" s="447" t="str">
        <f t="shared" si="48"/>
        <v/>
      </c>
      <c r="M210" s="447" t="str">
        <f t="shared" si="49"/>
        <v/>
      </c>
      <c r="N210" s="447" t="str">
        <f t="shared" si="50"/>
        <v/>
      </c>
      <c r="O210" s="456" t="str">
        <f t="shared" si="51"/>
        <v/>
      </c>
      <c r="P210" s="98"/>
      <c r="R210" s="34"/>
      <c r="T210" s="34"/>
      <c r="V210" s="34"/>
      <c r="X210" s="34"/>
      <c r="Z210" s="34"/>
      <c r="AB210" s="34"/>
      <c r="AD210" s="34"/>
      <c r="AF210" s="34"/>
      <c r="AH210" s="34"/>
      <c r="AJ210" s="34"/>
      <c r="AL210" s="34"/>
      <c r="AN210" s="34"/>
      <c r="AP210" s="34"/>
    </row>
    <row r="211" spans="1:42" s="32" customFormat="1" ht="15.75" hidden="1">
      <c r="A211" s="34"/>
      <c r="B211" s="34"/>
      <c r="C211" s="447" t="str">
        <f t="shared" si="39"/>
        <v/>
      </c>
      <c r="D211" s="447" t="str">
        <f t="shared" si="40"/>
        <v/>
      </c>
      <c r="E211" s="447" t="str">
        <f t="shared" si="41"/>
        <v/>
      </c>
      <c r="F211" s="447" t="str">
        <f t="shared" si="42"/>
        <v/>
      </c>
      <c r="G211" s="447" t="str">
        <f t="shared" si="43"/>
        <v/>
      </c>
      <c r="H211" s="447" t="str">
        <f t="shared" si="44"/>
        <v/>
      </c>
      <c r="I211" s="447" t="str">
        <f t="shared" si="45"/>
        <v/>
      </c>
      <c r="J211" s="447" t="str">
        <f t="shared" si="46"/>
        <v/>
      </c>
      <c r="K211" s="447" t="str">
        <f t="shared" si="47"/>
        <v/>
      </c>
      <c r="L211" s="447" t="str">
        <f t="shared" si="48"/>
        <v/>
      </c>
      <c r="M211" s="447" t="str">
        <f t="shared" si="49"/>
        <v/>
      </c>
      <c r="N211" s="447" t="str">
        <f t="shared" si="50"/>
        <v/>
      </c>
      <c r="O211" s="456" t="str">
        <f t="shared" si="51"/>
        <v/>
      </c>
      <c r="P211" s="98"/>
      <c r="R211" s="34"/>
      <c r="T211" s="34"/>
      <c r="V211" s="34"/>
      <c r="X211" s="34"/>
      <c r="Z211" s="34"/>
      <c r="AB211" s="34"/>
      <c r="AD211" s="34"/>
      <c r="AF211" s="34"/>
      <c r="AH211" s="34"/>
      <c r="AJ211" s="34"/>
      <c r="AL211" s="34"/>
      <c r="AN211" s="34"/>
      <c r="AP211" s="34"/>
    </row>
    <row r="212" spans="1:42" s="32" customFormat="1" ht="15.75" hidden="1">
      <c r="A212" s="34"/>
      <c r="B212" s="34"/>
      <c r="C212" s="447" t="str">
        <f t="shared" si="39"/>
        <v/>
      </c>
      <c r="D212" s="447" t="str">
        <f t="shared" si="40"/>
        <v/>
      </c>
      <c r="E212" s="447" t="str">
        <f t="shared" si="41"/>
        <v/>
      </c>
      <c r="F212" s="447" t="str">
        <f t="shared" si="42"/>
        <v/>
      </c>
      <c r="G212" s="447" t="str">
        <f t="shared" si="43"/>
        <v/>
      </c>
      <c r="H212" s="447" t="str">
        <f t="shared" si="44"/>
        <v/>
      </c>
      <c r="I212" s="447" t="str">
        <f t="shared" si="45"/>
        <v/>
      </c>
      <c r="J212" s="447" t="str">
        <f t="shared" si="46"/>
        <v/>
      </c>
      <c r="K212" s="447" t="str">
        <f t="shared" si="47"/>
        <v/>
      </c>
      <c r="L212" s="447" t="str">
        <f t="shared" si="48"/>
        <v/>
      </c>
      <c r="M212" s="447" t="str">
        <f t="shared" si="49"/>
        <v/>
      </c>
      <c r="N212" s="447" t="str">
        <f t="shared" si="50"/>
        <v/>
      </c>
      <c r="O212" s="456" t="str">
        <f t="shared" si="51"/>
        <v/>
      </c>
      <c r="P212" s="98"/>
      <c r="R212" s="34"/>
      <c r="T212" s="34"/>
      <c r="V212" s="34"/>
      <c r="X212" s="34"/>
      <c r="Z212" s="34"/>
      <c r="AB212" s="34"/>
      <c r="AD212" s="34"/>
      <c r="AF212" s="34"/>
      <c r="AH212" s="34"/>
      <c r="AJ212" s="34"/>
      <c r="AL212" s="34"/>
      <c r="AN212" s="34"/>
      <c r="AP212" s="34"/>
    </row>
    <row r="213" spans="1:42" s="32" customFormat="1" ht="15.75" hidden="1">
      <c r="A213" s="34"/>
      <c r="B213" s="34"/>
      <c r="C213" s="447" t="str">
        <f t="shared" si="39"/>
        <v/>
      </c>
      <c r="D213" s="447" t="str">
        <f t="shared" si="40"/>
        <v/>
      </c>
      <c r="E213" s="447" t="str">
        <f t="shared" si="41"/>
        <v/>
      </c>
      <c r="F213" s="447" t="str">
        <f t="shared" si="42"/>
        <v/>
      </c>
      <c r="G213" s="447" t="str">
        <f t="shared" si="43"/>
        <v/>
      </c>
      <c r="H213" s="447" t="str">
        <f t="shared" si="44"/>
        <v/>
      </c>
      <c r="I213" s="447" t="str">
        <f t="shared" si="45"/>
        <v/>
      </c>
      <c r="J213" s="447" t="str">
        <f t="shared" si="46"/>
        <v/>
      </c>
      <c r="K213" s="447" t="str">
        <f t="shared" si="47"/>
        <v/>
      </c>
      <c r="L213" s="447" t="str">
        <f t="shared" si="48"/>
        <v/>
      </c>
      <c r="M213" s="447" t="str">
        <f t="shared" si="49"/>
        <v/>
      </c>
      <c r="N213" s="447" t="str">
        <f t="shared" si="50"/>
        <v/>
      </c>
      <c r="O213" s="456" t="str">
        <f t="shared" si="51"/>
        <v/>
      </c>
      <c r="P213" s="98"/>
      <c r="R213" s="34"/>
      <c r="T213" s="34"/>
      <c r="V213" s="34"/>
      <c r="X213" s="34"/>
      <c r="Z213" s="34"/>
      <c r="AB213" s="34"/>
      <c r="AD213" s="34"/>
      <c r="AF213" s="34"/>
      <c r="AH213" s="34"/>
      <c r="AJ213" s="34"/>
      <c r="AL213" s="34"/>
      <c r="AN213" s="34"/>
      <c r="AP213" s="34"/>
    </row>
    <row r="214" spans="1:42" s="32" customFormat="1" ht="15.75" hidden="1">
      <c r="A214" s="34"/>
      <c r="B214" s="34"/>
      <c r="C214" s="447" t="str">
        <f t="shared" si="39"/>
        <v/>
      </c>
      <c r="D214" s="447" t="str">
        <f t="shared" si="40"/>
        <v/>
      </c>
      <c r="E214" s="447" t="str">
        <f t="shared" si="41"/>
        <v/>
      </c>
      <c r="F214" s="447" t="str">
        <f t="shared" si="42"/>
        <v/>
      </c>
      <c r="G214" s="447" t="str">
        <f t="shared" si="43"/>
        <v/>
      </c>
      <c r="H214" s="447" t="str">
        <f t="shared" si="44"/>
        <v/>
      </c>
      <c r="I214" s="447" t="str">
        <f t="shared" si="45"/>
        <v/>
      </c>
      <c r="J214" s="447" t="str">
        <f t="shared" si="46"/>
        <v/>
      </c>
      <c r="K214" s="447" t="str">
        <f t="shared" si="47"/>
        <v/>
      </c>
      <c r="L214" s="447" t="str">
        <f t="shared" si="48"/>
        <v/>
      </c>
      <c r="M214" s="447" t="str">
        <f t="shared" si="49"/>
        <v/>
      </c>
      <c r="N214" s="447" t="str">
        <f t="shared" si="50"/>
        <v/>
      </c>
      <c r="O214" s="456" t="str">
        <f t="shared" si="51"/>
        <v/>
      </c>
      <c r="P214" s="98"/>
      <c r="R214" s="34"/>
      <c r="T214" s="34"/>
      <c r="V214" s="34"/>
      <c r="X214" s="34"/>
      <c r="Z214" s="34"/>
      <c r="AB214" s="34"/>
      <c r="AD214" s="34"/>
      <c r="AF214" s="34"/>
      <c r="AH214" s="34"/>
      <c r="AJ214" s="34"/>
      <c r="AL214" s="34"/>
      <c r="AN214" s="34"/>
      <c r="AP214" s="34"/>
    </row>
    <row r="215" spans="1:42" s="32" customFormat="1" ht="15.75" hidden="1">
      <c r="A215" s="34"/>
      <c r="B215" s="34"/>
      <c r="C215" s="447" t="str">
        <f t="shared" si="39"/>
        <v/>
      </c>
      <c r="D215" s="447" t="str">
        <f t="shared" si="40"/>
        <v/>
      </c>
      <c r="E215" s="447" t="str">
        <f t="shared" si="41"/>
        <v/>
      </c>
      <c r="F215" s="447" t="str">
        <f t="shared" si="42"/>
        <v/>
      </c>
      <c r="G215" s="447" t="str">
        <f t="shared" si="43"/>
        <v/>
      </c>
      <c r="H215" s="447" t="str">
        <f t="shared" si="44"/>
        <v/>
      </c>
      <c r="I215" s="447" t="str">
        <f t="shared" si="45"/>
        <v/>
      </c>
      <c r="J215" s="447" t="str">
        <f t="shared" si="46"/>
        <v/>
      </c>
      <c r="K215" s="447" t="str">
        <f t="shared" si="47"/>
        <v/>
      </c>
      <c r="L215" s="447" t="str">
        <f t="shared" si="48"/>
        <v/>
      </c>
      <c r="M215" s="447" t="str">
        <f t="shared" si="49"/>
        <v/>
      </c>
      <c r="N215" s="447" t="str">
        <f t="shared" si="50"/>
        <v/>
      </c>
      <c r="O215" s="456" t="str">
        <f t="shared" si="51"/>
        <v/>
      </c>
      <c r="P215" s="98"/>
      <c r="R215" s="34"/>
      <c r="T215" s="34"/>
      <c r="V215" s="34"/>
      <c r="X215" s="34"/>
      <c r="Z215" s="34"/>
      <c r="AB215" s="34"/>
      <c r="AD215" s="34"/>
      <c r="AF215" s="34"/>
      <c r="AH215" s="34"/>
      <c r="AJ215" s="34"/>
      <c r="AL215" s="34"/>
      <c r="AN215" s="34"/>
      <c r="AP215" s="34"/>
    </row>
    <row r="216" spans="1:42" s="32" customFormat="1" ht="15.75" hidden="1">
      <c r="A216" s="34"/>
      <c r="B216" s="34"/>
      <c r="C216" s="447" t="str">
        <f t="shared" si="39"/>
        <v/>
      </c>
      <c r="D216" s="447" t="str">
        <f t="shared" si="40"/>
        <v/>
      </c>
      <c r="E216" s="447" t="str">
        <f t="shared" si="41"/>
        <v/>
      </c>
      <c r="F216" s="447" t="str">
        <f t="shared" si="42"/>
        <v/>
      </c>
      <c r="G216" s="447" t="str">
        <f t="shared" si="43"/>
        <v/>
      </c>
      <c r="H216" s="447" t="str">
        <f t="shared" si="44"/>
        <v/>
      </c>
      <c r="I216" s="447" t="str">
        <f t="shared" si="45"/>
        <v/>
      </c>
      <c r="J216" s="447" t="str">
        <f t="shared" si="46"/>
        <v/>
      </c>
      <c r="K216" s="447" t="str">
        <f t="shared" si="47"/>
        <v/>
      </c>
      <c r="L216" s="447" t="str">
        <f t="shared" si="48"/>
        <v/>
      </c>
      <c r="M216" s="447" t="str">
        <f t="shared" si="49"/>
        <v/>
      </c>
      <c r="N216" s="447" t="str">
        <f t="shared" si="50"/>
        <v/>
      </c>
      <c r="O216" s="456" t="str">
        <f t="shared" si="51"/>
        <v/>
      </c>
      <c r="P216" s="98"/>
      <c r="R216" s="34"/>
      <c r="T216" s="34"/>
      <c r="V216" s="34"/>
      <c r="X216" s="34"/>
      <c r="Z216" s="34"/>
      <c r="AB216" s="34"/>
      <c r="AD216" s="34"/>
      <c r="AF216" s="34"/>
      <c r="AH216" s="34"/>
      <c r="AJ216" s="34"/>
      <c r="AL216" s="34"/>
      <c r="AN216" s="34"/>
      <c r="AP216" s="34"/>
    </row>
    <row r="217" spans="1:42" s="32" customFormat="1" ht="15.75" hidden="1">
      <c r="A217" s="34"/>
      <c r="B217" s="34"/>
      <c r="C217" s="447" t="str">
        <f t="shared" si="39"/>
        <v/>
      </c>
      <c r="D217" s="447" t="str">
        <f t="shared" si="40"/>
        <v/>
      </c>
      <c r="E217" s="447" t="str">
        <f t="shared" si="41"/>
        <v/>
      </c>
      <c r="F217" s="447" t="str">
        <f t="shared" si="42"/>
        <v/>
      </c>
      <c r="G217" s="447" t="str">
        <f t="shared" si="43"/>
        <v/>
      </c>
      <c r="H217" s="447" t="str">
        <f t="shared" si="44"/>
        <v/>
      </c>
      <c r="I217" s="447" t="str">
        <f t="shared" si="45"/>
        <v/>
      </c>
      <c r="J217" s="447" t="str">
        <f t="shared" si="46"/>
        <v/>
      </c>
      <c r="K217" s="447" t="str">
        <f t="shared" si="47"/>
        <v/>
      </c>
      <c r="L217" s="447" t="str">
        <f t="shared" si="48"/>
        <v/>
      </c>
      <c r="M217" s="447" t="str">
        <f t="shared" si="49"/>
        <v/>
      </c>
      <c r="N217" s="447" t="str">
        <f t="shared" si="50"/>
        <v/>
      </c>
      <c r="O217" s="456" t="str">
        <f t="shared" si="51"/>
        <v/>
      </c>
      <c r="P217" s="98"/>
      <c r="R217" s="34"/>
      <c r="T217" s="34"/>
      <c r="V217" s="34"/>
      <c r="X217" s="34"/>
      <c r="Z217" s="34"/>
      <c r="AB217" s="34"/>
      <c r="AD217" s="34"/>
      <c r="AF217" s="34"/>
      <c r="AH217" s="34"/>
      <c r="AJ217" s="34"/>
      <c r="AL217" s="34"/>
      <c r="AN217" s="34"/>
      <c r="AP217" s="34"/>
    </row>
    <row r="218" spans="1:42" s="32" customFormat="1" ht="15.75" hidden="1">
      <c r="A218" s="34"/>
      <c r="B218" s="34"/>
      <c r="C218" s="447" t="str">
        <f t="shared" si="39"/>
        <v/>
      </c>
      <c r="D218" s="447" t="str">
        <f t="shared" si="40"/>
        <v/>
      </c>
      <c r="E218" s="447" t="str">
        <f t="shared" si="41"/>
        <v/>
      </c>
      <c r="F218" s="447" t="str">
        <f t="shared" si="42"/>
        <v/>
      </c>
      <c r="G218" s="447" t="str">
        <f t="shared" si="43"/>
        <v/>
      </c>
      <c r="H218" s="447" t="str">
        <f t="shared" si="44"/>
        <v/>
      </c>
      <c r="I218" s="447" t="str">
        <f t="shared" si="45"/>
        <v/>
      </c>
      <c r="J218" s="447" t="str">
        <f t="shared" si="46"/>
        <v/>
      </c>
      <c r="K218" s="447" t="str">
        <f t="shared" si="47"/>
        <v/>
      </c>
      <c r="L218" s="447" t="str">
        <f t="shared" si="48"/>
        <v/>
      </c>
      <c r="M218" s="447" t="str">
        <f t="shared" si="49"/>
        <v/>
      </c>
      <c r="N218" s="447" t="str">
        <f t="shared" si="50"/>
        <v/>
      </c>
      <c r="O218" s="456" t="str">
        <f t="shared" si="51"/>
        <v/>
      </c>
      <c r="P218" s="98"/>
      <c r="R218" s="34"/>
      <c r="T218" s="34"/>
      <c r="V218" s="34"/>
      <c r="X218" s="34"/>
      <c r="Z218" s="34"/>
      <c r="AB218" s="34"/>
      <c r="AD218" s="34"/>
      <c r="AF218" s="34"/>
      <c r="AH218" s="34"/>
      <c r="AJ218" s="34"/>
      <c r="AL218" s="34"/>
      <c r="AN218" s="34"/>
      <c r="AP218" s="34"/>
    </row>
    <row r="219" spans="1:42" s="32" customFormat="1" ht="15.75" hidden="1">
      <c r="A219" s="34"/>
      <c r="B219" s="34"/>
      <c r="C219" s="447" t="str">
        <f t="shared" si="39"/>
        <v/>
      </c>
      <c r="D219" s="447" t="str">
        <f t="shared" si="40"/>
        <v/>
      </c>
      <c r="E219" s="447" t="str">
        <f t="shared" si="41"/>
        <v/>
      </c>
      <c r="F219" s="447" t="str">
        <f t="shared" si="42"/>
        <v/>
      </c>
      <c r="G219" s="447" t="str">
        <f t="shared" si="43"/>
        <v/>
      </c>
      <c r="H219" s="447" t="str">
        <f t="shared" si="44"/>
        <v/>
      </c>
      <c r="I219" s="447" t="str">
        <f t="shared" si="45"/>
        <v/>
      </c>
      <c r="J219" s="447" t="str">
        <f t="shared" si="46"/>
        <v/>
      </c>
      <c r="K219" s="447" t="str">
        <f t="shared" si="47"/>
        <v/>
      </c>
      <c r="L219" s="447" t="str">
        <f t="shared" si="48"/>
        <v/>
      </c>
      <c r="M219" s="447" t="str">
        <f t="shared" si="49"/>
        <v/>
      </c>
      <c r="N219" s="447" t="str">
        <f t="shared" si="50"/>
        <v/>
      </c>
      <c r="O219" s="456" t="str">
        <f t="shared" si="51"/>
        <v/>
      </c>
      <c r="P219" s="98"/>
      <c r="R219" s="34"/>
      <c r="T219" s="34"/>
      <c r="V219" s="34"/>
      <c r="X219" s="34"/>
      <c r="Z219" s="34"/>
      <c r="AB219" s="34"/>
      <c r="AD219" s="34"/>
      <c r="AF219" s="34"/>
      <c r="AH219" s="34"/>
      <c r="AJ219" s="34"/>
      <c r="AL219" s="34"/>
      <c r="AN219" s="34"/>
      <c r="AP219" s="34"/>
    </row>
    <row r="220" spans="1:42" s="32" customFormat="1" ht="15.75" hidden="1">
      <c r="A220" s="34"/>
      <c r="B220" s="34"/>
      <c r="C220" s="447" t="str">
        <f t="shared" si="39"/>
        <v/>
      </c>
      <c r="D220" s="447" t="str">
        <f t="shared" si="40"/>
        <v/>
      </c>
      <c r="E220" s="447" t="str">
        <f t="shared" si="41"/>
        <v/>
      </c>
      <c r="F220" s="447" t="str">
        <f t="shared" si="42"/>
        <v/>
      </c>
      <c r="G220" s="447" t="str">
        <f t="shared" si="43"/>
        <v/>
      </c>
      <c r="H220" s="447" t="str">
        <f t="shared" si="44"/>
        <v/>
      </c>
      <c r="I220" s="447" t="str">
        <f t="shared" si="45"/>
        <v/>
      </c>
      <c r="J220" s="447" t="str">
        <f t="shared" si="46"/>
        <v/>
      </c>
      <c r="K220" s="447" t="str">
        <f t="shared" si="47"/>
        <v/>
      </c>
      <c r="L220" s="447" t="str">
        <f t="shared" si="48"/>
        <v/>
      </c>
      <c r="M220" s="447" t="str">
        <f t="shared" si="49"/>
        <v/>
      </c>
      <c r="N220" s="447" t="str">
        <f t="shared" si="50"/>
        <v/>
      </c>
      <c r="O220" s="456" t="str">
        <f t="shared" si="51"/>
        <v/>
      </c>
      <c r="P220" s="98"/>
      <c r="R220" s="34"/>
      <c r="T220" s="34"/>
      <c r="V220" s="34"/>
      <c r="X220" s="34"/>
      <c r="Z220" s="34"/>
      <c r="AB220" s="34"/>
      <c r="AD220" s="34"/>
      <c r="AF220" s="34"/>
      <c r="AH220" s="34"/>
      <c r="AJ220" s="34"/>
      <c r="AL220" s="34"/>
      <c r="AN220" s="34"/>
      <c r="AP220" s="34"/>
    </row>
    <row r="221" spans="1:42" s="32" customFormat="1" ht="15.75" hidden="1">
      <c r="A221" s="34"/>
      <c r="B221" s="34"/>
      <c r="C221" s="447" t="str">
        <f t="shared" si="39"/>
        <v/>
      </c>
      <c r="D221" s="447" t="str">
        <f t="shared" si="40"/>
        <v/>
      </c>
      <c r="E221" s="447" t="str">
        <f t="shared" si="41"/>
        <v/>
      </c>
      <c r="F221" s="447" t="str">
        <f t="shared" si="42"/>
        <v/>
      </c>
      <c r="G221" s="447" t="str">
        <f t="shared" si="43"/>
        <v/>
      </c>
      <c r="H221" s="447" t="str">
        <f t="shared" si="44"/>
        <v/>
      </c>
      <c r="I221" s="447" t="str">
        <f t="shared" si="45"/>
        <v/>
      </c>
      <c r="J221" s="447" t="str">
        <f t="shared" si="46"/>
        <v/>
      </c>
      <c r="K221" s="447" t="str">
        <f t="shared" si="47"/>
        <v/>
      </c>
      <c r="L221" s="447" t="str">
        <f t="shared" si="48"/>
        <v/>
      </c>
      <c r="M221" s="447" t="str">
        <f t="shared" si="49"/>
        <v/>
      </c>
      <c r="N221" s="447" t="str">
        <f t="shared" si="50"/>
        <v/>
      </c>
      <c r="O221" s="456" t="str">
        <f t="shared" si="51"/>
        <v/>
      </c>
      <c r="P221" s="98"/>
      <c r="R221" s="34"/>
      <c r="T221" s="34"/>
      <c r="V221" s="34"/>
      <c r="X221" s="34"/>
      <c r="Z221" s="34"/>
      <c r="AB221" s="34"/>
      <c r="AD221" s="34"/>
      <c r="AF221" s="34"/>
      <c r="AH221" s="34"/>
      <c r="AJ221" s="34"/>
      <c r="AL221" s="34"/>
      <c r="AN221" s="34"/>
      <c r="AP221" s="34"/>
    </row>
    <row r="222" spans="1:42" s="32" customFormat="1" ht="15.75" hidden="1">
      <c r="A222" s="34"/>
      <c r="B222" s="34"/>
      <c r="C222" s="447" t="str">
        <f t="shared" si="39"/>
        <v/>
      </c>
      <c r="D222" s="447" t="str">
        <f t="shared" si="40"/>
        <v/>
      </c>
      <c r="E222" s="447" t="str">
        <f t="shared" si="41"/>
        <v/>
      </c>
      <c r="F222" s="447" t="str">
        <f t="shared" si="42"/>
        <v/>
      </c>
      <c r="G222" s="447" t="str">
        <f t="shared" si="43"/>
        <v/>
      </c>
      <c r="H222" s="447" t="str">
        <f t="shared" si="44"/>
        <v/>
      </c>
      <c r="I222" s="447" t="str">
        <f t="shared" si="45"/>
        <v/>
      </c>
      <c r="J222" s="447" t="str">
        <f t="shared" si="46"/>
        <v/>
      </c>
      <c r="K222" s="447" t="str">
        <f t="shared" si="47"/>
        <v/>
      </c>
      <c r="L222" s="447" t="str">
        <f t="shared" si="48"/>
        <v/>
      </c>
      <c r="M222" s="447" t="str">
        <f t="shared" si="49"/>
        <v/>
      </c>
      <c r="N222" s="447" t="str">
        <f t="shared" si="50"/>
        <v/>
      </c>
      <c r="O222" s="456" t="str">
        <f t="shared" si="51"/>
        <v/>
      </c>
      <c r="P222" s="98"/>
      <c r="R222" s="34"/>
      <c r="T222" s="34"/>
      <c r="V222" s="34"/>
      <c r="X222" s="34"/>
      <c r="Z222" s="34"/>
      <c r="AB222" s="34"/>
      <c r="AD222" s="34"/>
      <c r="AF222" s="34"/>
      <c r="AH222" s="34"/>
      <c r="AJ222" s="34"/>
      <c r="AL222" s="34"/>
      <c r="AN222" s="34"/>
      <c r="AP222" s="34"/>
    </row>
    <row r="223" spans="1:42" s="32" customFormat="1" ht="15.75" hidden="1">
      <c r="A223" s="34"/>
      <c r="B223" s="34"/>
      <c r="C223" s="40"/>
      <c r="D223" s="40"/>
      <c r="E223" s="40"/>
      <c r="F223" s="40"/>
      <c r="G223" s="40"/>
      <c r="H223" s="40"/>
      <c r="I223" s="40"/>
      <c r="J223" s="40"/>
      <c r="K223" s="40"/>
      <c r="L223" s="40"/>
      <c r="M223" s="40"/>
      <c r="N223" s="40"/>
      <c r="O223" s="98"/>
      <c r="P223" s="98"/>
      <c r="R223" s="34"/>
      <c r="T223" s="34"/>
      <c r="V223" s="34"/>
      <c r="X223" s="34"/>
      <c r="Z223" s="34"/>
      <c r="AB223" s="34"/>
      <c r="AD223" s="34"/>
      <c r="AF223" s="34"/>
      <c r="AH223" s="34"/>
      <c r="AJ223" s="34"/>
      <c r="AL223" s="34"/>
      <c r="AN223" s="34"/>
      <c r="AP223" s="34"/>
    </row>
    <row r="224" spans="1:42" s="32" customFormat="1" ht="15.75">
      <c r="A224" s="34"/>
      <c r="B224" s="34"/>
      <c r="C224" s="40"/>
      <c r="D224" s="40"/>
      <c r="E224" s="40"/>
      <c r="F224" s="40"/>
      <c r="G224" s="40"/>
      <c r="H224" s="40"/>
      <c r="I224" s="40"/>
      <c r="J224" s="40"/>
      <c r="K224" s="40"/>
      <c r="L224" s="40"/>
      <c r="M224" s="40"/>
      <c r="N224" s="40"/>
      <c r="O224" s="98"/>
      <c r="P224" s="98"/>
      <c r="R224" s="34"/>
      <c r="T224" s="34"/>
      <c r="V224" s="34"/>
      <c r="X224" s="34"/>
      <c r="Z224" s="34"/>
      <c r="AB224" s="34"/>
      <c r="AD224" s="34"/>
      <c r="AF224" s="34"/>
      <c r="AH224" s="34"/>
      <c r="AJ224" s="34"/>
      <c r="AL224" s="34"/>
      <c r="AN224" s="34"/>
      <c r="AP224" s="34"/>
    </row>
    <row r="225" spans="1:42" s="32" customFormat="1" ht="15.75">
      <c r="A225" s="34"/>
      <c r="B225" s="34"/>
      <c r="C225" s="40"/>
      <c r="D225" s="40"/>
      <c r="E225" s="40"/>
      <c r="F225" s="40"/>
      <c r="G225" s="40"/>
      <c r="H225" s="40"/>
      <c r="I225" s="40"/>
      <c r="J225" s="40"/>
      <c r="K225" s="40"/>
      <c r="L225" s="40"/>
      <c r="M225" s="40"/>
      <c r="N225" s="40"/>
      <c r="O225" s="98"/>
      <c r="P225" s="98"/>
      <c r="R225" s="34"/>
      <c r="T225" s="34"/>
      <c r="V225" s="34"/>
      <c r="X225" s="34"/>
      <c r="Z225" s="34"/>
      <c r="AB225" s="34"/>
      <c r="AD225" s="34"/>
      <c r="AF225" s="34"/>
      <c r="AH225" s="34"/>
      <c r="AJ225" s="34"/>
      <c r="AL225" s="34"/>
      <c r="AN225" s="34"/>
      <c r="AP225" s="34"/>
    </row>
    <row r="226" spans="1:42" s="32" customFormat="1" ht="15.75">
      <c r="A226" s="34"/>
      <c r="B226" s="34"/>
      <c r="C226" s="40"/>
      <c r="D226" s="40"/>
      <c r="E226" s="40"/>
      <c r="F226" s="40"/>
      <c r="G226" s="40"/>
      <c r="H226" s="40"/>
      <c r="I226" s="40"/>
      <c r="J226" s="40"/>
      <c r="K226" s="40"/>
      <c r="L226" s="40"/>
      <c r="M226" s="40"/>
      <c r="N226" s="40"/>
      <c r="O226" s="98"/>
      <c r="P226" s="98"/>
      <c r="R226" s="34"/>
      <c r="T226" s="34"/>
      <c r="V226" s="34"/>
      <c r="X226" s="34"/>
      <c r="Z226" s="34"/>
      <c r="AB226" s="34"/>
      <c r="AD226" s="34"/>
      <c r="AF226" s="34"/>
      <c r="AH226" s="34"/>
      <c r="AJ226" s="34"/>
      <c r="AL226" s="34"/>
      <c r="AN226" s="34"/>
      <c r="AP226" s="34"/>
    </row>
    <row r="227" spans="1:42" s="31" customFormat="1">
      <c r="A227" s="105" t="s">
        <v>357</v>
      </c>
      <c r="B227" s="478" t="e">
        <f>INT(MID(D4,1,4)) - 1911</f>
        <v>#VALUE!</v>
      </c>
      <c r="C227" s="457" t="str">
        <f>Q227</f>
        <v>01</v>
      </c>
      <c r="D227" s="457" t="str">
        <f>S227</f>
        <v>02</v>
      </c>
      <c r="E227" s="457" t="str">
        <f>U227</f>
        <v>03</v>
      </c>
      <c r="F227" s="457" t="str">
        <f>W227</f>
        <v>04</v>
      </c>
      <c r="G227" s="457" t="str">
        <f>Y227</f>
        <v>05</v>
      </c>
      <c r="H227" s="457" t="str">
        <f>AA227</f>
        <v>06</v>
      </c>
      <c r="I227" s="457" t="str">
        <f>AC227</f>
        <v>07</v>
      </c>
      <c r="J227" s="457" t="str">
        <f>AE227</f>
        <v>08</v>
      </c>
      <c r="K227" s="457" t="str">
        <f>AG227</f>
        <v>09</v>
      </c>
      <c r="L227" s="457" t="str">
        <f>AI227</f>
        <v>10</v>
      </c>
      <c r="M227" s="457" t="str">
        <f>AK227</f>
        <v>11</v>
      </c>
      <c r="N227" s="457" t="str">
        <f>AM227</f>
        <v>12</v>
      </c>
      <c r="O227" s="458" t="str">
        <f>AO227</f>
        <v>全部月份</v>
      </c>
      <c r="P227" s="415"/>
      <c r="Q227" s="392" t="s">
        <v>358</v>
      </c>
      <c r="R227" s="33"/>
      <c r="S227" s="392" t="s">
        <v>359</v>
      </c>
      <c r="T227" s="33"/>
      <c r="U227" s="392" t="s">
        <v>360</v>
      </c>
      <c r="V227" s="33"/>
      <c r="W227" s="392" t="s">
        <v>361</v>
      </c>
      <c r="X227" s="33"/>
      <c r="Y227" s="392" t="s">
        <v>362</v>
      </c>
      <c r="Z227" s="33"/>
      <c r="AA227" s="392" t="s">
        <v>363</v>
      </c>
      <c r="AB227" s="33"/>
      <c r="AC227" s="392" t="s">
        <v>364</v>
      </c>
      <c r="AD227" s="33"/>
      <c r="AE227" s="392" t="s">
        <v>365</v>
      </c>
      <c r="AF227" s="33"/>
      <c r="AG227" s="392" t="s">
        <v>366</v>
      </c>
      <c r="AH227" s="33"/>
      <c r="AI227" s="392" t="s">
        <v>367</v>
      </c>
      <c r="AJ227" s="33"/>
      <c r="AK227" s="392" t="s">
        <v>368</v>
      </c>
      <c r="AL227" s="33"/>
      <c r="AM227" s="392" t="s">
        <v>369</v>
      </c>
      <c r="AN227" s="33"/>
      <c r="AO227" s="392" t="s">
        <v>370</v>
      </c>
      <c r="AP227" s="33"/>
    </row>
    <row r="228" spans="1:42" s="21" customFormat="1" ht="17.25" thickBot="1">
      <c r="A228" s="21" t="s">
        <v>356</v>
      </c>
      <c r="B228" s="459" t="s">
        <v>371</v>
      </c>
      <c r="C228" s="460" t="s">
        <v>372</v>
      </c>
      <c r="D228" s="460" t="s">
        <v>372</v>
      </c>
      <c r="E228" s="460" t="s">
        <v>372</v>
      </c>
      <c r="F228" s="460" t="s">
        <v>372</v>
      </c>
      <c r="G228" s="460" t="s">
        <v>372</v>
      </c>
      <c r="H228" s="460" t="s">
        <v>372</v>
      </c>
      <c r="I228" s="460" t="s">
        <v>372</v>
      </c>
      <c r="J228" s="460" t="s">
        <v>372</v>
      </c>
      <c r="K228" s="460" t="s">
        <v>372</v>
      </c>
      <c r="L228" s="460" t="s">
        <v>372</v>
      </c>
      <c r="M228" s="460" t="s">
        <v>372</v>
      </c>
      <c r="N228" s="460" t="s">
        <v>372</v>
      </c>
      <c r="O228" s="460" t="s">
        <v>372</v>
      </c>
      <c r="P228" s="70" t="s">
        <v>373</v>
      </c>
      <c r="Q228" s="294" t="s">
        <v>374</v>
      </c>
      <c r="R228" s="160" t="s">
        <v>375</v>
      </c>
      <c r="S228" s="294" t="s">
        <v>374</v>
      </c>
      <c r="T228" s="160" t="s">
        <v>375</v>
      </c>
      <c r="U228" s="294" t="s">
        <v>374</v>
      </c>
      <c r="V228" s="160" t="s">
        <v>375</v>
      </c>
      <c r="W228" s="294" t="s">
        <v>374</v>
      </c>
      <c r="X228" s="160" t="s">
        <v>375</v>
      </c>
      <c r="Y228" s="294" t="s">
        <v>374</v>
      </c>
      <c r="Z228" s="160" t="s">
        <v>375</v>
      </c>
      <c r="AA228" s="294" t="s">
        <v>374</v>
      </c>
      <c r="AB228" s="160" t="s">
        <v>375</v>
      </c>
      <c r="AC228" s="294" t="s">
        <v>374</v>
      </c>
      <c r="AD228" s="160" t="s">
        <v>375</v>
      </c>
      <c r="AE228" s="294" t="s">
        <v>374</v>
      </c>
      <c r="AF228" s="160" t="s">
        <v>375</v>
      </c>
      <c r="AG228" s="294" t="s">
        <v>374</v>
      </c>
      <c r="AH228" s="160" t="s">
        <v>375</v>
      </c>
      <c r="AI228" s="294" t="s">
        <v>374</v>
      </c>
      <c r="AJ228" s="160" t="s">
        <v>375</v>
      </c>
      <c r="AK228" s="294" t="s">
        <v>374</v>
      </c>
      <c r="AL228" s="160" t="s">
        <v>375</v>
      </c>
      <c r="AM228" s="294" t="s">
        <v>374</v>
      </c>
      <c r="AN228" s="160" t="s">
        <v>375</v>
      </c>
      <c r="AO228" s="294" t="s">
        <v>374</v>
      </c>
      <c r="AP228" s="160" t="s">
        <v>375</v>
      </c>
    </row>
    <row r="229" spans="1:42">
      <c r="A229" s="34"/>
      <c r="B229" s="461" t="s">
        <v>139</v>
      </c>
      <c r="C229" s="462" t="str">
        <f>IF(R229 &gt; 0, ROUND(Q229 / R229,0), "")</f>
        <v/>
      </c>
      <c r="D229" s="462" t="str">
        <f>IF(T229 &gt; 0, ROUND(S229 / T229,0), "")</f>
        <v/>
      </c>
      <c r="E229" s="462" t="str">
        <f>IF(V229 &gt; 0, ROUND(U229 / V229,0), "")</f>
        <v/>
      </c>
      <c r="F229" s="462" t="str">
        <f>IF(X229 &gt; 0, ROUND(W229 / X229,0), "")</f>
        <v/>
      </c>
      <c r="G229" s="462" t="str">
        <f>IF(Z229 &gt; 0, ROUND(Y229 / Z229,0), "")</f>
        <v/>
      </c>
      <c r="H229" s="462" t="str">
        <f>IF(AB229 &gt; 0, ROUND(AA229 / AB229,0), "")</f>
        <v/>
      </c>
      <c r="I229" s="462" t="str">
        <f>IF(AD229 &gt; 0, ROUND(AC229 / AD229,0), "")</f>
        <v/>
      </c>
      <c r="J229" s="462" t="str">
        <f>IF(AF229 &gt; 0, ROUND(AE229 / AF229,0), "")</f>
        <v/>
      </c>
      <c r="K229" s="462" t="str">
        <f>IF(AH229 &gt; 0, ROUND(AG229 / AH229,0), "")</f>
        <v/>
      </c>
      <c r="L229" s="462" t="str">
        <f>IF(AJ229 &gt; 0, ROUND(AI229 / AJ229,0), "")</f>
        <v/>
      </c>
      <c r="M229" s="462" t="str">
        <f>IF(AL229 &gt; 0, ROUND(AK229 / AL229,0), "")</f>
        <v/>
      </c>
      <c r="N229" s="462" t="str">
        <f>IF(AN229 &gt; 0, ROUND(AM229 / AN229,0), "")</f>
        <v/>
      </c>
      <c r="O229" s="463" t="str">
        <f>IF(AP229 &gt; 0, ROUND(AO229 / AP229,0), "")</f>
        <v/>
      </c>
      <c r="P229" s="178">
        <f>SUM(P233:P332)</f>
        <v>0</v>
      </c>
      <c r="Q229" s="464">
        <f>SUM(Q233:Q332)</f>
        <v>0</v>
      </c>
      <c r="R229" s="465">
        <f>MAX(R233:R332)</f>
        <v>0</v>
      </c>
      <c r="S229" s="464">
        <f>SUM(S233:S332)</f>
        <v>0</v>
      </c>
      <c r="T229" s="466">
        <f>MAX(T233:T332)</f>
        <v>0</v>
      </c>
      <c r="U229" s="464">
        <f>SUM(U233:U332)</f>
        <v>0</v>
      </c>
      <c r="V229" s="466">
        <f>MAX(V233:V332)</f>
        <v>0</v>
      </c>
      <c r="W229" s="464">
        <f>SUM(W233:W332)</f>
        <v>0</v>
      </c>
      <c r="X229" s="466">
        <f>MAX(X233:X332)</f>
        <v>0</v>
      </c>
      <c r="Y229" s="464">
        <f>SUM(Y233:Y332)</f>
        <v>0</v>
      </c>
      <c r="Z229" s="466">
        <f>MAX(Z233:Z332)</f>
        <v>0</v>
      </c>
      <c r="AA229" s="464">
        <f>SUM(AA233:AA332)</f>
        <v>0</v>
      </c>
      <c r="AB229" s="466">
        <f>MAX(AB233:AB332)</f>
        <v>0</v>
      </c>
      <c r="AC229" s="464">
        <f>SUM(AC233:AC332)</f>
        <v>0</v>
      </c>
      <c r="AD229" s="466">
        <f>MAX(AD233:AD332)</f>
        <v>0</v>
      </c>
      <c r="AE229" s="464">
        <f>SUM(AE233:AE332)</f>
        <v>0</v>
      </c>
      <c r="AF229" s="466">
        <f>MAX(AF233:AF332)</f>
        <v>0</v>
      </c>
      <c r="AG229" s="464">
        <f>SUM(AG233:AG332)</f>
        <v>0</v>
      </c>
      <c r="AH229" s="466">
        <f>MAX(AH233:AH332)</f>
        <v>0</v>
      </c>
      <c r="AI229" s="464">
        <f>SUM(AI233:AI332)</f>
        <v>0</v>
      </c>
      <c r="AJ229" s="466">
        <f>MAX(AJ233:AJ332)</f>
        <v>0</v>
      </c>
      <c r="AK229" s="464">
        <f>SUM(AK233:AK332)</f>
        <v>0</v>
      </c>
      <c r="AL229" s="466">
        <f>MAX(AL233:AL332)</f>
        <v>0</v>
      </c>
      <c r="AM229" s="464">
        <f>SUM(AM233:AM332)</f>
        <v>0</v>
      </c>
      <c r="AN229" s="466">
        <f>MAX(AN233:AN332)</f>
        <v>0</v>
      </c>
      <c r="AO229" s="464">
        <f>SUM(AO233:AO332)</f>
        <v>0</v>
      </c>
      <c r="AP229" s="466">
        <f>MAX(AP233:AP332)</f>
        <v>0</v>
      </c>
    </row>
    <row r="230" spans="1:42">
      <c r="A230" s="34"/>
      <c r="B230" s="467" t="s">
        <v>36</v>
      </c>
      <c r="C230" s="468" t="str">
        <f>IF(R230 &gt; 0, ROUND(Q230 / R230,0), "")</f>
        <v/>
      </c>
      <c r="D230" s="468" t="str">
        <f>IF(T230 &gt; 0, ROUND(S230 / T230,0), "")</f>
        <v/>
      </c>
      <c r="E230" s="468" t="str">
        <f>IF(V230 &gt; 0, ROUND(U230 / V230,0), "")</f>
        <v/>
      </c>
      <c r="F230" s="468" t="str">
        <f>IF(X230 &gt; 0, ROUND(W230 / X230,0), "")</f>
        <v/>
      </c>
      <c r="G230" s="468" t="str">
        <f>IF(Z230 &gt; 0, ROUND(Y230 / Z230,0), "")</f>
        <v/>
      </c>
      <c r="H230" s="468" t="str">
        <f>IF(AB230 &gt; 0, ROUND(AA230 / AB230,0), "")</f>
        <v/>
      </c>
      <c r="I230" s="468" t="str">
        <f>IF(AD230 &gt; 0, ROUND(AC230 / AD230,0), "")</f>
        <v/>
      </c>
      <c r="J230" s="468" t="str">
        <f>IF(AF230 &gt; 0, ROUND(AE230 / AF230,0), "")</f>
        <v/>
      </c>
      <c r="K230" s="468" t="str">
        <f>IF(AH230 &gt; 0, ROUND(AG230 / AH230,0), "")</f>
        <v/>
      </c>
      <c r="L230" s="468" t="str">
        <f>IF(AJ230 &gt; 0, ROUND(AI230 / AJ230,0), "")</f>
        <v/>
      </c>
      <c r="M230" s="468" t="str">
        <f>IF(AL230 &gt; 0, ROUND(AK230 / AL230,0), "")</f>
        <v/>
      </c>
      <c r="N230" s="468" t="str">
        <f>IF(AN230 &gt; 0, ROUND(AM230 / AN230,0), "")</f>
        <v/>
      </c>
      <c r="O230" s="469" t="str">
        <f>IF(AP230 &gt; 0, ROUND(AO230 / AP230,0), "")</f>
        <v/>
      </c>
      <c r="P230" s="178">
        <f ca="1">SUMIF($A$112:$A233,"F",P233:P332)</f>
        <v>0</v>
      </c>
      <c r="Q230" s="464">
        <f>SUMIF($A233:$A332,"F",Q233:Q332)</f>
        <v>0</v>
      </c>
      <c r="R230" s="466">
        <f t="array" ref="R230">MAX(IF(($A233:$A332 ="F"),R233:R332))</f>
        <v>0</v>
      </c>
      <c r="S230" s="464">
        <f>SUMIF($A233:$A332,"F",S233:S332)</f>
        <v>0</v>
      </c>
      <c r="T230" s="466">
        <f t="array" ref="T230">MAX(IF(($A233:$A332 ="F"),T233:T332))</f>
        <v>0</v>
      </c>
      <c r="U230" s="464">
        <f>SUMIF($A233:$A332,"F",U233:U332)</f>
        <v>0</v>
      </c>
      <c r="V230" s="466">
        <f t="array" ref="V230">MAX(IF(($A233:$A332 ="F"),V233:V332))</f>
        <v>0</v>
      </c>
      <c r="W230" s="464">
        <f>SUMIF($A233:$A332,"F",W233:W332)</f>
        <v>0</v>
      </c>
      <c r="X230" s="466">
        <f t="array" ref="X230">MAX(IF(($A233:$A332 ="F"),X233:X332))</f>
        <v>0</v>
      </c>
      <c r="Y230" s="464">
        <f>SUMIF($A233:$A332,"F",Y233:Y332)</f>
        <v>0</v>
      </c>
      <c r="Z230" s="466">
        <f t="array" ref="Z230">MAX(IF(($A233:$A332 ="F"),Z233:Z332))</f>
        <v>0</v>
      </c>
      <c r="AA230" s="464">
        <f>SUMIF($A233:$A332,"F",AA233:AA332)</f>
        <v>0</v>
      </c>
      <c r="AB230" s="466">
        <f t="array" ref="AB230">MAX(IF(($A233:$A332 ="F"),AB233:AB332))</f>
        <v>0</v>
      </c>
      <c r="AC230" s="464">
        <f>SUMIF($A233:$A332,"F",AC233:AC332)</f>
        <v>0</v>
      </c>
      <c r="AD230" s="466">
        <f t="array" ref="AD230">MAX(IF(($A233:$A332 ="F"),AD233:AD332))</f>
        <v>0</v>
      </c>
      <c r="AE230" s="464">
        <f>SUMIF($A233:$A332,"F",AE233:AE332)</f>
        <v>0</v>
      </c>
      <c r="AF230" s="466">
        <f t="array" ref="AF230">MAX(IF(($A233:$A332 ="F"),AF233:AF332))</f>
        <v>0</v>
      </c>
      <c r="AG230" s="464">
        <f>SUMIF($A233:$A332,"F",AG233:AG332)</f>
        <v>0</v>
      </c>
      <c r="AH230" s="466">
        <f t="array" ref="AH230">MAX(IF(($A233:$A332 ="F"),AH233:AH332))</f>
        <v>0</v>
      </c>
      <c r="AI230" s="464">
        <f>SUMIF($A233:$A332,"F",AI233:AI332)</f>
        <v>0</v>
      </c>
      <c r="AJ230" s="466">
        <f t="array" ref="AJ230">MAX(IF(($A233:$A332 ="F"),AJ233:AJ332))</f>
        <v>0</v>
      </c>
      <c r="AK230" s="464">
        <f>SUMIF($A233:$A332,"F",AK233:AK332)</f>
        <v>0</v>
      </c>
      <c r="AL230" s="466">
        <f t="array" ref="AL230">MAX(IF(($A233:$A332 ="F"),AL233:AL332))</f>
        <v>0</v>
      </c>
      <c r="AM230" s="464">
        <f>SUMIF($A233:$A332,"F",AM233:AM332)</f>
        <v>0</v>
      </c>
      <c r="AN230" s="466">
        <f t="array" ref="AN230">MAX(IF(($A233:$A332 ="F"),AN233:AN332))</f>
        <v>0</v>
      </c>
      <c r="AO230" s="464">
        <f>SUMIF($A233:$A332,"F",AO233:AO332)</f>
        <v>0</v>
      </c>
      <c r="AP230" s="466">
        <f t="array" ref="AP230">MAX(IF(($A233:$A332 ="F"),AP233:AP332))</f>
        <v>0</v>
      </c>
    </row>
    <row r="231" spans="1:42" ht="17.25" thickBot="1">
      <c r="A231" s="34"/>
      <c r="B231" s="470" t="s">
        <v>49</v>
      </c>
      <c r="C231" s="471" t="str">
        <f>IF(R231 &gt; 0, ROUND(Q231 / R231,0), "")</f>
        <v/>
      </c>
      <c r="D231" s="471" t="str">
        <f>IF(T231 &gt; 0, ROUND(S231 / T231,0), "")</f>
        <v/>
      </c>
      <c r="E231" s="471" t="str">
        <f>IF(V231 &gt; 0, ROUND(U231 / V231,0), "")</f>
        <v/>
      </c>
      <c r="F231" s="471" t="str">
        <f>IF(X231 &gt; 0, ROUND(W231 / X231,0), "")</f>
        <v/>
      </c>
      <c r="G231" s="471" t="str">
        <f>IF(Z231 &gt; 0, ROUND(Y231 / Z231,0), "")</f>
        <v/>
      </c>
      <c r="H231" s="471" t="str">
        <f>IF(AB231 &gt; 0, ROUND(AA231 / AB231,0), "")</f>
        <v/>
      </c>
      <c r="I231" s="471" t="str">
        <f>IF(AD231 &gt; 0, ROUND(AC231 / AD231,0), "")</f>
        <v/>
      </c>
      <c r="J231" s="471" t="str">
        <f>IF(AF231 &gt; 0, ROUND(AE231 / AF231,0), "")</f>
        <v/>
      </c>
      <c r="K231" s="471" t="str">
        <f>IF(AH231 &gt; 0, ROUND(AG231 / AH231,0), "")</f>
        <v/>
      </c>
      <c r="L231" s="471" t="str">
        <f>IF(AJ231 &gt; 0, ROUND(AI231 / AJ231,0), "")</f>
        <v/>
      </c>
      <c r="M231" s="471" t="str">
        <f>IF(AL231 &gt; 0, ROUND(AK231 / AL231,0), "")</f>
        <v/>
      </c>
      <c r="N231" s="471" t="str">
        <f>IF(AN231 &gt; 0, ROUND(AM231 / AN231,0), "")</f>
        <v/>
      </c>
      <c r="O231" s="472" t="str">
        <f>IF(AP231 &gt; 0, ROUND(AO231 / AP231,0), "")</f>
        <v/>
      </c>
      <c r="P231" s="178">
        <f ca="1">SUMIF($A$112:$A233,"O",P233:P332)</f>
        <v>0</v>
      </c>
      <c r="Q231" s="464">
        <f>SUMIF($A233:$A332,"O",Q233:Q332)</f>
        <v>0</v>
      </c>
      <c r="R231" s="466">
        <f t="array" ref="R231">MAX(IF(($A232:$A332 ="O"),R232:R332))</f>
        <v>0</v>
      </c>
      <c r="S231" s="464">
        <f>SUMIF($A233:$A332,"O",S233:S332)</f>
        <v>0</v>
      </c>
      <c r="T231" s="466">
        <f t="array" ref="T231">MAX(IF(($A232:$A332 ="O"),T232:T332))</f>
        <v>0</v>
      </c>
      <c r="U231" s="464">
        <f>SUMIF($A233:$A332,"O",U233:U332)</f>
        <v>0</v>
      </c>
      <c r="V231" s="466">
        <f t="array" ref="V231">MAX(IF(($A232:$A332 ="O"),V232:V332))</f>
        <v>0</v>
      </c>
      <c r="W231" s="464">
        <f>SUMIF($A233:$A332,"O",W233:W332)</f>
        <v>0</v>
      </c>
      <c r="X231" s="466">
        <f t="array" ref="X231">MAX(IF(($A232:$A332 ="O"),X232:X332))</f>
        <v>0</v>
      </c>
      <c r="Y231" s="464">
        <f>SUMIF($A233:$A332,"O",Y233:Y332)</f>
        <v>0</v>
      </c>
      <c r="Z231" s="466">
        <f t="array" ref="Z231">MAX(IF(($A232:$A332 ="O"),Z232:Z332))</f>
        <v>0</v>
      </c>
      <c r="AA231" s="464">
        <f>SUMIF($A233:$A332,"O",AA233:AA332)</f>
        <v>0</v>
      </c>
      <c r="AB231" s="466">
        <f t="array" ref="AB231">MAX(IF(($A232:$A332 ="O"),AB232:AB332))</f>
        <v>0</v>
      </c>
      <c r="AC231" s="464">
        <f>SUMIF($A233:$A332,"O",AC233:AC332)</f>
        <v>0</v>
      </c>
      <c r="AD231" s="466">
        <f t="array" ref="AD231">MAX(IF(($A232:$A332 ="O"),AD232:AD332))</f>
        <v>0</v>
      </c>
      <c r="AE231" s="464">
        <f>SUMIF($A233:$A332,"O",AE233:AE332)</f>
        <v>0</v>
      </c>
      <c r="AF231" s="466">
        <f t="array" ref="AF231">MAX(IF(($A232:$A332 ="O"),AF232:AF332))</f>
        <v>0</v>
      </c>
      <c r="AG231" s="464">
        <f>SUMIF($A233:$A332,"O",AG233:AG332)</f>
        <v>0</v>
      </c>
      <c r="AH231" s="466">
        <f t="array" ref="AH231">MAX(IF(($A232:$A332 ="O"),AH232:AH332))</f>
        <v>0</v>
      </c>
      <c r="AI231" s="464">
        <f>SUMIF($A233:$A332,"O",AI233:AI332)</f>
        <v>0</v>
      </c>
      <c r="AJ231" s="466">
        <f t="array" ref="AJ231">MAX(IF(($A232:$A332 ="O"),AJ232:AJ332))</f>
        <v>0</v>
      </c>
      <c r="AK231" s="464">
        <f>SUMIF($A233:$A332,"O",AK233:AK332)</f>
        <v>0</v>
      </c>
      <c r="AL231" s="466">
        <f t="array" ref="AL231">MAX(IF(($A232:$A332 ="O"),AL232:AL332))</f>
        <v>0</v>
      </c>
      <c r="AM231" s="464">
        <f>SUMIF($A233:$A332,"O",AM233:AM332)</f>
        <v>0</v>
      </c>
      <c r="AN231" s="466">
        <f t="array" ref="AN231">MAX(IF(($A232:$A332 ="O"),AN232:AN332))</f>
        <v>0</v>
      </c>
      <c r="AO231" s="464">
        <f>SUMIF($A233:$A332,"O",AO233:AO332)</f>
        <v>0</v>
      </c>
      <c r="AP231" s="466">
        <f t="array" ref="AP231">MAX(IF(($A232:$A332 ="O"),AP232:AP332))</f>
        <v>0</v>
      </c>
    </row>
    <row r="232" spans="1:42">
      <c r="A232" s="34"/>
      <c r="B232" s="34"/>
      <c r="C232" s="179"/>
      <c r="D232" s="179"/>
      <c r="E232" s="179"/>
      <c r="F232" s="179"/>
      <c r="G232" s="179"/>
      <c r="H232" s="179"/>
      <c r="I232" s="179"/>
      <c r="J232" s="179"/>
      <c r="K232" s="179"/>
      <c r="L232" s="179"/>
      <c r="M232" s="179"/>
      <c r="N232" s="179"/>
      <c r="O232" s="178"/>
      <c r="P232" s="178"/>
      <c r="R232" s="99"/>
      <c r="S232" s="40"/>
      <c r="T232" s="98"/>
      <c r="U232" s="40"/>
    </row>
    <row r="233" spans="1:42">
      <c r="A233" s="34"/>
      <c r="B233" s="34"/>
      <c r="C233" s="464" t="str">
        <f>IF(R233 &gt; 0, ROUND(Q233 / R233,0), "")</f>
        <v/>
      </c>
      <c r="D233" s="464" t="str">
        <f>IF(T233 &gt; 0, ROUND(S233 / T233,0), "")</f>
        <v/>
      </c>
      <c r="E233" s="464" t="str">
        <f>IF(V233 &gt; 0, ROUND(U233 / V233,0), "")</f>
        <v/>
      </c>
      <c r="F233" s="464" t="str">
        <f>IF(X233 &gt; 0, ROUND(W233 / X233,0), "")</f>
        <v/>
      </c>
      <c r="G233" s="464" t="str">
        <f>IF(Z233 &gt; 0, ROUND(Y233 / Z233,0), "")</f>
        <v/>
      </c>
      <c r="H233" s="464" t="str">
        <f>IF(AB233 &gt; 0, ROUND(AA233 / AB233,0), "")</f>
        <v/>
      </c>
      <c r="I233" s="464" t="str">
        <f>IF(AD233 &gt; 0, ROUND(AC233 / AD233,0), "")</f>
        <v/>
      </c>
      <c r="J233" s="464" t="str">
        <f>IF(AF233 &gt; 0, ROUND(AE233 / AF233,0), "")</f>
        <v/>
      </c>
      <c r="K233" s="464" t="str">
        <f>IF(AH233 &gt; 0, ROUND(AG233 / AH233,0), "")</f>
        <v/>
      </c>
      <c r="L233" s="464" t="str">
        <f>IF(AJ233 &gt; 0, ROUND(AI233 / AJ233,0), "")</f>
        <v/>
      </c>
      <c r="M233" s="464" t="str">
        <f>IF(AL233 &gt; 0, ROUND(AK233 / AL233,0), "")</f>
        <v/>
      </c>
      <c r="N233" s="464" t="str">
        <f>IF(AN233 &gt; 0, ROUND(AM233 / AN233,0), "")</f>
        <v/>
      </c>
      <c r="O233" s="473" t="str">
        <f>IF(AP233 &gt; 0, ROUND(AO233 / AP233,0), "")</f>
        <v/>
      </c>
      <c r="P233" s="98"/>
      <c r="R233" s="99"/>
      <c r="S233" s="40"/>
      <c r="T233" s="98"/>
      <c r="U233" s="40"/>
    </row>
    <row r="234" spans="1:42">
      <c r="A234" s="34"/>
      <c r="B234" s="34"/>
      <c r="C234" s="464" t="str">
        <f t="shared" ref="C234:C297" si="52">IF(R234 &gt; 0, ROUND(Q234 / R234,0), "")</f>
        <v/>
      </c>
      <c r="D234" s="464" t="str">
        <f t="shared" ref="D234:D297" si="53">IF(T234 &gt; 0, ROUND(S234 / T234,0), "")</f>
        <v/>
      </c>
      <c r="E234" s="464" t="str">
        <f t="shared" ref="E234:E297" si="54">IF(V234 &gt; 0, ROUND(U234 / V234,0), "")</f>
        <v/>
      </c>
      <c r="F234" s="464" t="str">
        <f t="shared" ref="F234:F297" si="55">IF(X234 &gt; 0, ROUND(W234 / X234,0), "")</f>
        <v/>
      </c>
      <c r="G234" s="464" t="str">
        <f t="shared" ref="G234:G297" si="56">IF(Z234 &gt; 0, ROUND(Y234 / Z234,0), "")</f>
        <v/>
      </c>
      <c r="H234" s="464" t="str">
        <f t="shared" ref="H234:H297" si="57">IF(AB234 &gt; 0, ROUND(AA234 / AB234,0), "")</f>
        <v/>
      </c>
      <c r="I234" s="464" t="str">
        <f t="shared" ref="I234:I297" si="58">IF(AD234 &gt; 0, ROUND(AC234 / AD234,0), "")</f>
        <v/>
      </c>
      <c r="J234" s="464" t="str">
        <f t="shared" ref="J234:J297" si="59">IF(AF234 &gt; 0, ROUND(AE234 / AF234,0), "")</f>
        <v/>
      </c>
      <c r="K234" s="464" t="str">
        <f t="shared" ref="K234:K297" si="60">IF(AH234 &gt; 0, ROUND(AG234 / AH234,0), "")</f>
        <v/>
      </c>
      <c r="L234" s="464" t="str">
        <f t="shared" ref="L234:L297" si="61">IF(AJ234 &gt; 0, ROUND(AI234 / AJ234,0), "")</f>
        <v/>
      </c>
      <c r="M234" s="464" t="str">
        <f t="shared" ref="M234:M297" si="62">IF(AL234 &gt; 0, ROUND(AK234 / AL234,0), "")</f>
        <v/>
      </c>
      <c r="N234" s="464" t="str">
        <f t="shared" ref="N234:N297" si="63">IF(AN234 &gt; 0, ROUND(AM234 / AN234,0), "")</f>
        <v/>
      </c>
      <c r="O234" s="473" t="str">
        <f t="shared" ref="O234:O297" si="64">IF(AP234 &gt; 0, ROUND(AO234 / AP234,0), "")</f>
        <v/>
      </c>
      <c r="P234" s="98"/>
      <c r="R234" s="99"/>
      <c r="S234" s="40"/>
      <c r="T234" s="98"/>
      <c r="U234" s="40"/>
    </row>
    <row r="235" spans="1:42">
      <c r="A235" s="34"/>
      <c r="B235" s="34"/>
      <c r="C235" s="464" t="str">
        <f t="shared" si="52"/>
        <v/>
      </c>
      <c r="D235" s="464" t="str">
        <f t="shared" si="53"/>
        <v/>
      </c>
      <c r="E235" s="464" t="str">
        <f t="shared" si="54"/>
        <v/>
      </c>
      <c r="F235" s="464" t="str">
        <f t="shared" si="55"/>
        <v/>
      </c>
      <c r="G235" s="464" t="str">
        <f t="shared" si="56"/>
        <v/>
      </c>
      <c r="H235" s="464" t="str">
        <f t="shared" si="57"/>
        <v/>
      </c>
      <c r="I235" s="464" t="str">
        <f t="shared" si="58"/>
        <v/>
      </c>
      <c r="J235" s="464" t="str">
        <f t="shared" si="59"/>
        <v/>
      </c>
      <c r="K235" s="464" t="str">
        <f t="shared" si="60"/>
        <v/>
      </c>
      <c r="L235" s="464" t="str">
        <f t="shared" si="61"/>
        <v/>
      </c>
      <c r="M235" s="464" t="str">
        <f t="shared" si="62"/>
        <v/>
      </c>
      <c r="N235" s="464" t="str">
        <f t="shared" si="63"/>
        <v/>
      </c>
      <c r="O235" s="473" t="str">
        <f t="shared" si="64"/>
        <v/>
      </c>
      <c r="P235" s="98"/>
      <c r="S235" s="40"/>
      <c r="T235" s="98"/>
      <c r="U235" s="40"/>
    </row>
    <row r="236" spans="1:42">
      <c r="A236" s="34"/>
      <c r="B236" s="34"/>
      <c r="C236" s="464" t="str">
        <f t="shared" si="52"/>
        <v/>
      </c>
      <c r="D236" s="464" t="str">
        <f t="shared" si="53"/>
        <v/>
      </c>
      <c r="E236" s="464" t="str">
        <f t="shared" si="54"/>
        <v/>
      </c>
      <c r="F236" s="464" t="str">
        <f t="shared" si="55"/>
        <v/>
      </c>
      <c r="G236" s="464" t="str">
        <f t="shared" si="56"/>
        <v/>
      </c>
      <c r="H236" s="464" t="str">
        <f t="shared" si="57"/>
        <v/>
      </c>
      <c r="I236" s="464" t="str">
        <f t="shared" si="58"/>
        <v/>
      </c>
      <c r="J236" s="464" t="str">
        <f t="shared" si="59"/>
        <v/>
      </c>
      <c r="K236" s="464" t="str">
        <f t="shared" si="60"/>
        <v/>
      </c>
      <c r="L236" s="464" t="str">
        <f t="shared" si="61"/>
        <v/>
      </c>
      <c r="M236" s="464" t="str">
        <f t="shared" si="62"/>
        <v/>
      </c>
      <c r="N236" s="464" t="str">
        <f t="shared" si="63"/>
        <v/>
      </c>
      <c r="O236" s="473" t="str">
        <f t="shared" si="64"/>
        <v/>
      </c>
      <c r="P236" s="98"/>
    </row>
    <row r="237" spans="1:42">
      <c r="A237" s="34"/>
      <c r="B237" s="34"/>
      <c r="C237" s="464" t="str">
        <f t="shared" si="52"/>
        <v/>
      </c>
      <c r="D237" s="464" t="str">
        <f t="shared" si="53"/>
        <v/>
      </c>
      <c r="E237" s="464" t="str">
        <f t="shared" si="54"/>
        <v/>
      </c>
      <c r="F237" s="464" t="str">
        <f t="shared" si="55"/>
        <v/>
      </c>
      <c r="G237" s="464" t="str">
        <f t="shared" si="56"/>
        <v/>
      </c>
      <c r="H237" s="464" t="str">
        <f t="shared" si="57"/>
        <v/>
      </c>
      <c r="I237" s="464" t="str">
        <f t="shared" si="58"/>
        <v/>
      </c>
      <c r="J237" s="464" t="str">
        <f t="shared" si="59"/>
        <v/>
      </c>
      <c r="K237" s="464" t="str">
        <f t="shared" si="60"/>
        <v/>
      </c>
      <c r="L237" s="464" t="str">
        <f t="shared" si="61"/>
        <v/>
      </c>
      <c r="M237" s="464" t="str">
        <f t="shared" si="62"/>
        <v/>
      </c>
      <c r="N237" s="464" t="str">
        <f t="shared" si="63"/>
        <v/>
      </c>
      <c r="O237" s="473" t="str">
        <f t="shared" si="64"/>
        <v/>
      </c>
      <c r="P237" s="98"/>
    </row>
    <row r="238" spans="1:42">
      <c r="A238" s="34"/>
      <c r="B238" s="34"/>
      <c r="C238" s="464" t="str">
        <f t="shared" si="52"/>
        <v/>
      </c>
      <c r="D238" s="464" t="str">
        <f t="shared" si="53"/>
        <v/>
      </c>
      <c r="E238" s="464" t="str">
        <f t="shared" si="54"/>
        <v/>
      </c>
      <c r="F238" s="464" t="str">
        <f t="shared" si="55"/>
        <v/>
      </c>
      <c r="G238" s="464" t="str">
        <f t="shared" si="56"/>
        <v/>
      </c>
      <c r="H238" s="464" t="str">
        <f t="shared" si="57"/>
        <v/>
      </c>
      <c r="I238" s="464" t="str">
        <f t="shared" si="58"/>
        <v/>
      </c>
      <c r="J238" s="464" t="str">
        <f t="shared" si="59"/>
        <v/>
      </c>
      <c r="K238" s="464" t="str">
        <f t="shared" si="60"/>
        <v/>
      </c>
      <c r="L238" s="464" t="str">
        <f t="shared" si="61"/>
        <v/>
      </c>
      <c r="M238" s="464" t="str">
        <f t="shared" si="62"/>
        <v/>
      </c>
      <c r="N238" s="464" t="str">
        <f t="shared" si="63"/>
        <v/>
      </c>
      <c r="O238" s="473" t="str">
        <f t="shared" si="64"/>
        <v/>
      </c>
      <c r="P238" s="98"/>
    </row>
    <row r="239" spans="1:42" s="32" customFormat="1" ht="15.75">
      <c r="A239" s="34"/>
      <c r="B239" s="34"/>
      <c r="C239" s="464" t="str">
        <f t="shared" si="52"/>
        <v/>
      </c>
      <c r="D239" s="464" t="str">
        <f t="shared" si="53"/>
        <v/>
      </c>
      <c r="E239" s="464" t="str">
        <f t="shared" si="54"/>
        <v/>
      </c>
      <c r="F239" s="464" t="str">
        <f t="shared" si="55"/>
        <v/>
      </c>
      <c r="G239" s="464" t="str">
        <f t="shared" si="56"/>
        <v/>
      </c>
      <c r="H239" s="464" t="str">
        <f t="shared" si="57"/>
        <v/>
      </c>
      <c r="I239" s="464" t="str">
        <f t="shared" si="58"/>
        <v/>
      </c>
      <c r="J239" s="464" t="str">
        <f t="shared" si="59"/>
        <v/>
      </c>
      <c r="K239" s="464" t="str">
        <f t="shared" si="60"/>
        <v/>
      </c>
      <c r="L239" s="464" t="str">
        <f t="shared" si="61"/>
        <v/>
      </c>
      <c r="M239" s="464" t="str">
        <f t="shared" si="62"/>
        <v/>
      </c>
      <c r="N239" s="464" t="str">
        <f t="shared" si="63"/>
        <v/>
      </c>
      <c r="O239" s="473" t="str">
        <f t="shared" si="64"/>
        <v/>
      </c>
      <c r="P239" s="98"/>
      <c r="R239" s="34"/>
      <c r="T239" s="34"/>
      <c r="V239" s="34"/>
      <c r="X239" s="34"/>
      <c r="Z239" s="34"/>
      <c r="AB239" s="34"/>
      <c r="AD239" s="34"/>
      <c r="AF239" s="34"/>
      <c r="AH239" s="34"/>
      <c r="AJ239" s="34"/>
      <c r="AL239" s="34"/>
      <c r="AN239" s="34"/>
      <c r="AP239" s="34"/>
    </row>
    <row r="240" spans="1:42" s="32" customFormat="1" ht="15.75">
      <c r="A240" s="34"/>
      <c r="B240" s="34"/>
      <c r="C240" s="464" t="str">
        <f t="shared" si="52"/>
        <v/>
      </c>
      <c r="D240" s="464" t="str">
        <f t="shared" si="53"/>
        <v/>
      </c>
      <c r="E240" s="464" t="str">
        <f t="shared" si="54"/>
        <v/>
      </c>
      <c r="F240" s="464" t="str">
        <f t="shared" si="55"/>
        <v/>
      </c>
      <c r="G240" s="464" t="str">
        <f t="shared" si="56"/>
        <v/>
      </c>
      <c r="H240" s="464" t="str">
        <f t="shared" si="57"/>
        <v/>
      </c>
      <c r="I240" s="464" t="str">
        <f t="shared" si="58"/>
        <v/>
      </c>
      <c r="J240" s="464" t="str">
        <f t="shared" si="59"/>
        <v/>
      </c>
      <c r="K240" s="464" t="str">
        <f t="shared" si="60"/>
        <v/>
      </c>
      <c r="L240" s="464" t="str">
        <f t="shared" si="61"/>
        <v/>
      </c>
      <c r="M240" s="464" t="str">
        <f t="shared" si="62"/>
        <v/>
      </c>
      <c r="N240" s="464" t="str">
        <f t="shared" si="63"/>
        <v/>
      </c>
      <c r="O240" s="473" t="str">
        <f t="shared" si="64"/>
        <v/>
      </c>
      <c r="P240" s="98"/>
      <c r="R240" s="34"/>
      <c r="T240" s="34"/>
      <c r="V240" s="34"/>
      <c r="X240" s="34"/>
      <c r="Z240" s="34"/>
      <c r="AB240" s="34"/>
      <c r="AD240" s="34"/>
      <c r="AF240" s="34"/>
      <c r="AH240" s="34"/>
      <c r="AJ240" s="34"/>
      <c r="AL240" s="34"/>
      <c r="AN240" s="34"/>
      <c r="AP240" s="34"/>
    </row>
    <row r="241" spans="1:42" s="32" customFormat="1" ht="15.75">
      <c r="A241" s="34"/>
      <c r="B241" s="34"/>
      <c r="C241" s="464" t="str">
        <f t="shared" si="52"/>
        <v/>
      </c>
      <c r="D241" s="464" t="str">
        <f t="shared" si="53"/>
        <v/>
      </c>
      <c r="E241" s="464" t="str">
        <f t="shared" si="54"/>
        <v/>
      </c>
      <c r="F241" s="464" t="str">
        <f t="shared" si="55"/>
        <v/>
      </c>
      <c r="G241" s="464" t="str">
        <f t="shared" si="56"/>
        <v/>
      </c>
      <c r="H241" s="464" t="str">
        <f t="shared" si="57"/>
        <v/>
      </c>
      <c r="I241" s="464" t="str">
        <f t="shared" si="58"/>
        <v/>
      </c>
      <c r="J241" s="464" t="str">
        <f t="shared" si="59"/>
        <v/>
      </c>
      <c r="K241" s="464" t="str">
        <f t="shared" si="60"/>
        <v/>
      </c>
      <c r="L241" s="464" t="str">
        <f t="shared" si="61"/>
        <v/>
      </c>
      <c r="M241" s="464" t="str">
        <f t="shared" si="62"/>
        <v/>
      </c>
      <c r="N241" s="464" t="str">
        <f t="shared" si="63"/>
        <v/>
      </c>
      <c r="O241" s="473" t="str">
        <f t="shared" si="64"/>
        <v/>
      </c>
      <c r="P241" s="98"/>
      <c r="R241" s="34"/>
      <c r="T241" s="34"/>
      <c r="V241" s="34"/>
      <c r="X241" s="34"/>
      <c r="Z241" s="34"/>
      <c r="AB241" s="34"/>
      <c r="AD241" s="34"/>
      <c r="AF241" s="34"/>
      <c r="AH241" s="34"/>
      <c r="AJ241" s="34"/>
      <c r="AL241" s="34"/>
      <c r="AN241" s="34"/>
      <c r="AP241" s="34"/>
    </row>
    <row r="242" spans="1:42" s="32" customFormat="1" ht="15.75">
      <c r="A242" s="34"/>
      <c r="B242" s="34"/>
      <c r="C242" s="464" t="str">
        <f t="shared" si="52"/>
        <v/>
      </c>
      <c r="D242" s="464" t="str">
        <f t="shared" si="53"/>
        <v/>
      </c>
      <c r="E242" s="464" t="str">
        <f t="shared" si="54"/>
        <v/>
      </c>
      <c r="F242" s="464" t="str">
        <f t="shared" si="55"/>
        <v/>
      </c>
      <c r="G242" s="464" t="str">
        <f t="shared" si="56"/>
        <v/>
      </c>
      <c r="H242" s="464" t="str">
        <f t="shared" si="57"/>
        <v/>
      </c>
      <c r="I242" s="464" t="str">
        <f t="shared" si="58"/>
        <v/>
      </c>
      <c r="J242" s="464" t="str">
        <f t="shared" si="59"/>
        <v/>
      </c>
      <c r="K242" s="464" t="str">
        <f t="shared" si="60"/>
        <v/>
      </c>
      <c r="L242" s="464" t="str">
        <f t="shared" si="61"/>
        <v/>
      </c>
      <c r="M242" s="464" t="str">
        <f t="shared" si="62"/>
        <v/>
      </c>
      <c r="N242" s="464" t="str">
        <f t="shared" si="63"/>
        <v/>
      </c>
      <c r="O242" s="473" t="str">
        <f t="shared" si="64"/>
        <v/>
      </c>
      <c r="P242" s="98"/>
      <c r="R242" s="34"/>
      <c r="T242" s="34"/>
      <c r="V242" s="34"/>
      <c r="X242" s="34"/>
      <c r="Z242" s="34"/>
      <c r="AB242" s="34"/>
      <c r="AD242" s="34"/>
      <c r="AF242" s="34"/>
      <c r="AH242" s="34"/>
      <c r="AJ242" s="34"/>
      <c r="AL242" s="34"/>
      <c r="AN242" s="34"/>
      <c r="AP242" s="34"/>
    </row>
    <row r="243" spans="1:42" s="32" customFormat="1" ht="15.75">
      <c r="A243" s="34"/>
      <c r="B243" s="34"/>
      <c r="C243" s="464" t="str">
        <f t="shared" si="52"/>
        <v/>
      </c>
      <c r="D243" s="464" t="str">
        <f t="shared" si="53"/>
        <v/>
      </c>
      <c r="E243" s="464" t="str">
        <f t="shared" si="54"/>
        <v/>
      </c>
      <c r="F243" s="464" t="str">
        <f t="shared" si="55"/>
        <v/>
      </c>
      <c r="G243" s="464" t="str">
        <f t="shared" si="56"/>
        <v/>
      </c>
      <c r="H243" s="464" t="str">
        <f t="shared" si="57"/>
        <v/>
      </c>
      <c r="I243" s="464" t="str">
        <f t="shared" si="58"/>
        <v/>
      </c>
      <c r="J243" s="464" t="str">
        <f t="shared" si="59"/>
        <v/>
      </c>
      <c r="K243" s="464" t="str">
        <f t="shared" si="60"/>
        <v/>
      </c>
      <c r="L243" s="464" t="str">
        <f t="shared" si="61"/>
        <v/>
      </c>
      <c r="M243" s="464" t="str">
        <f t="shared" si="62"/>
        <v/>
      </c>
      <c r="N243" s="464" t="str">
        <f t="shared" si="63"/>
        <v/>
      </c>
      <c r="O243" s="473" t="str">
        <f t="shared" si="64"/>
        <v/>
      </c>
      <c r="P243" s="98"/>
      <c r="R243" s="34"/>
      <c r="T243" s="34"/>
      <c r="V243" s="34"/>
      <c r="X243" s="34"/>
      <c r="Z243" s="34"/>
      <c r="AB243" s="34"/>
      <c r="AD243" s="34"/>
      <c r="AF243" s="34"/>
      <c r="AH243" s="34"/>
      <c r="AJ243" s="34"/>
      <c r="AL243" s="34"/>
      <c r="AN243" s="34"/>
      <c r="AP243" s="34"/>
    </row>
    <row r="244" spans="1:42" s="32" customFormat="1" ht="15.75">
      <c r="A244" s="34"/>
      <c r="B244" s="34"/>
      <c r="C244" s="464" t="str">
        <f t="shared" si="52"/>
        <v/>
      </c>
      <c r="D244" s="464" t="str">
        <f t="shared" si="53"/>
        <v/>
      </c>
      <c r="E244" s="464" t="str">
        <f t="shared" si="54"/>
        <v/>
      </c>
      <c r="F244" s="464" t="str">
        <f t="shared" si="55"/>
        <v/>
      </c>
      <c r="G244" s="464" t="str">
        <f t="shared" si="56"/>
        <v/>
      </c>
      <c r="H244" s="464" t="str">
        <f t="shared" si="57"/>
        <v/>
      </c>
      <c r="I244" s="464" t="str">
        <f t="shared" si="58"/>
        <v/>
      </c>
      <c r="J244" s="464" t="str">
        <f t="shared" si="59"/>
        <v/>
      </c>
      <c r="K244" s="464" t="str">
        <f t="shared" si="60"/>
        <v/>
      </c>
      <c r="L244" s="464" t="str">
        <f t="shared" si="61"/>
        <v/>
      </c>
      <c r="M244" s="464" t="str">
        <f t="shared" si="62"/>
        <v/>
      </c>
      <c r="N244" s="464" t="str">
        <f t="shared" si="63"/>
        <v/>
      </c>
      <c r="O244" s="473" t="str">
        <f t="shared" si="64"/>
        <v/>
      </c>
      <c r="P244" s="98"/>
      <c r="R244" s="34"/>
      <c r="T244" s="34"/>
      <c r="V244" s="34"/>
      <c r="X244" s="34"/>
      <c r="Z244" s="34"/>
      <c r="AB244" s="34"/>
      <c r="AD244" s="34"/>
      <c r="AF244" s="34"/>
      <c r="AH244" s="34"/>
      <c r="AJ244" s="34"/>
      <c r="AL244" s="34"/>
      <c r="AN244" s="34"/>
      <c r="AP244" s="34"/>
    </row>
    <row r="245" spans="1:42" s="32" customFormat="1" ht="15.75">
      <c r="A245" s="34"/>
      <c r="B245" s="34"/>
      <c r="C245" s="464" t="str">
        <f t="shared" si="52"/>
        <v/>
      </c>
      <c r="D245" s="464" t="str">
        <f t="shared" si="53"/>
        <v/>
      </c>
      <c r="E245" s="464" t="str">
        <f t="shared" si="54"/>
        <v/>
      </c>
      <c r="F245" s="464" t="str">
        <f t="shared" si="55"/>
        <v/>
      </c>
      <c r="G245" s="464" t="str">
        <f t="shared" si="56"/>
        <v/>
      </c>
      <c r="H245" s="464" t="str">
        <f t="shared" si="57"/>
        <v/>
      </c>
      <c r="I245" s="464" t="str">
        <f t="shared" si="58"/>
        <v/>
      </c>
      <c r="J245" s="464" t="str">
        <f t="shared" si="59"/>
        <v/>
      </c>
      <c r="K245" s="464" t="str">
        <f t="shared" si="60"/>
        <v/>
      </c>
      <c r="L245" s="464" t="str">
        <f t="shared" si="61"/>
        <v/>
      </c>
      <c r="M245" s="464" t="str">
        <f t="shared" si="62"/>
        <v/>
      </c>
      <c r="N245" s="464" t="str">
        <f t="shared" si="63"/>
        <v/>
      </c>
      <c r="O245" s="473" t="str">
        <f t="shared" si="64"/>
        <v/>
      </c>
      <c r="P245" s="98"/>
      <c r="R245" s="34"/>
      <c r="T245" s="34"/>
      <c r="V245" s="34"/>
      <c r="X245" s="34"/>
      <c r="Z245" s="34"/>
      <c r="AB245" s="34"/>
      <c r="AD245" s="34"/>
      <c r="AF245" s="34"/>
      <c r="AH245" s="34"/>
      <c r="AJ245" s="34"/>
      <c r="AL245" s="34"/>
      <c r="AN245" s="34"/>
      <c r="AP245" s="34"/>
    </row>
    <row r="246" spans="1:42" s="32" customFormat="1" ht="15.75">
      <c r="A246" s="34"/>
      <c r="B246" s="34"/>
      <c r="C246" s="464" t="str">
        <f t="shared" si="52"/>
        <v/>
      </c>
      <c r="D246" s="464" t="str">
        <f t="shared" si="53"/>
        <v/>
      </c>
      <c r="E246" s="464" t="str">
        <f t="shared" si="54"/>
        <v/>
      </c>
      <c r="F246" s="464" t="str">
        <f t="shared" si="55"/>
        <v/>
      </c>
      <c r="G246" s="464" t="str">
        <f t="shared" si="56"/>
        <v/>
      </c>
      <c r="H246" s="464" t="str">
        <f t="shared" si="57"/>
        <v/>
      </c>
      <c r="I246" s="464" t="str">
        <f t="shared" si="58"/>
        <v/>
      </c>
      <c r="J246" s="464" t="str">
        <f t="shared" si="59"/>
        <v/>
      </c>
      <c r="K246" s="464" t="str">
        <f t="shared" si="60"/>
        <v/>
      </c>
      <c r="L246" s="464" t="str">
        <f t="shared" si="61"/>
        <v/>
      </c>
      <c r="M246" s="464" t="str">
        <f t="shared" si="62"/>
        <v/>
      </c>
      <c r="N246" s="464" t="str">
        <f t="shared" si="63"/>
        <v/>
      </c>
      <c r="O246" s="473" t="str">
        <f t="shared" si="64"/>
        <v/>
      </c>
      <c r="P246" s="98"/>
      <c r="R246" s="34"/>
      <c r="T246" s="34"/>
      <c r="V246" s="34"/>
      <c r="X246" s="34"/>
      <c r="Z246" s="34"/>
      <c r="AB246" s="34"/>
      <c r="AD246" s="34"/>
      <c r="AF246" s="34"/>
      <c r="AH246" s="34"/>
      <c r="AJ246" s="34"/>
      <c r="AL246" s="34"/>
      <c r="AN246" s="34"/>
      <c r="AP246" s="34"/>
    </row>
    <row r="247" spans="1:42" s="32" customFormat="1" ht="15.75">
      <c r="A247" s="34"/>
      <c r="B247" s="34"/>
      <c r="C247" s="464" t="str">
        <f t="shared" si="52"/>
        <v/>
      </c>
      <c r="D247" s="464" t="str">
        <f t="shared" si="53"/>
        <v/>
      </c>
      <c r="E247" s="464" t="str">
        <f t="shared" si="54"/>
        <v/>
      </c>
      <c r="F247" s="464" t="str">
        <f t="shared" si="55"/>
        <v/>
      </c>
      <c r="G247" s="464" t="str">
        <f t="shared" si="56"/>
        <v/>
      </c>
      <c r="H247" s="464" t="str">
        <f t="shared" si="57"/>
        <v/>
      </c>
      <c r="I247" s="464" t="str">
        <f t="shared" si="58"/>
        <v/>
      </c>
      <c r="J247" s="464" t="str">
        <f t="shared" si="59"/>
        <v/>
      </c>
      <c r="K247" s="464" t="str">
        <f t="shared" si="60"/>
        <v/>
      </c>
      <c r="L247" s="464" t="str">
        <f t="shared" si="61"/>
        <v/>
      </c>
      <c r="M247" s="464" t="str">
        <f t="shared" si="62"/>
        <v/>
      </c>
      <c r="N247" s="464" t="str">
        <f t="shared" si="63"/>
        <v/>
      </c>
      <c r="O247" s="473" t="str">
        <f t="shared" si="64"/>
        <v/>
      </c>
      <c r="P247" s="98"/>
      <c r="R247" s="34"/>
      <c r="T247" s="34"/>
      <c r="V247" s="34"/>
      <c r="X247" s="34"/>
      <c r="Z247" s="34"/>
      <c r="AB247" s="34"/>
      <c r="AD247" s="34"/>
      <c r="AF247" s="34"/>
      <c r="AH247" s="34"/>
      <c r="AJ247" s="34"/>
      <c r="AL247" s="34"/>
      <c r="AN247" s="34"/>
      <c r="AP247" s="34"/>
    </row>
    <row r="248" spans="1:42" s="32" customFormat="1" ht="15.75">
      <c r="A248" s="34"/>
      <c r="B248" s="34"/>
      <c r="C248" s="464" t="str">
        <f t="shared" si="52"/>
        <v/>
      </c>
      <c r="D248" s="464" t="str">
        <f t="shared" si="53"/>
        <v/>
      </c>
      <c r="E248" s="464" t="str">
        <f t="shared" si="54"/>
        <v/>
      </c>
      <c r="F248" s="464" t="str">
        <f t="shared" si="55"/>
        <v/>
      </c>
      <c r="G248" s="464" t="str">
        <f t="shared" si="56"/>
        <v/>
      </c>
      <c r="H248" s="464" t="str">
        <f t="shared" si="57"/>
        <v/>
      </c>
      <c r="I248" s="464" t="str">
        <f t="shared" si="58"/>
        <v/>
      </c>
      <c r="J248" s="464" t="str">
        <f t="shared" si="59"/>
        <v/>
      </c>
      <c r="K248" s="464" t="str">
        <f t="shared" si="60"/>
        <v/>
      </c>
      <c r="L248" s="464" t="str">
        <f t="shared" si="61"/>
        <v/>
      </c>
      <c r="M248" s="464" t="str">
        <f t="shared" si="62"/>
        <v/>
      </c>
      <c r="N248" s="464" t="str">
        <f t="shared" si="63"/>
        <v/>
      </c>
      <c r="O248" s="473" t="str">
        <f t="shared" si="64"/>
        <v/>
      </c>
      <c r="P248" s="98"/>
      <c r="R248" s="34"/>
      <c r="T248" s="34"/>
      <c r="V248" s="34"/>
      <c r="X248" s="34"/>
      <c r="Z248" s="34"/>
      <c r="AB248" s="34"/>
      <c r="AD248" s="34"/>
      <c r="AF248" s="34"/>
      <c r="AH248" s="34"/>
      <c r="AJ248" s="34"/>
      <c r="AL248" s="34"/>
      <c r="AN248" s="34"/>
      <c r="AP248" s="34"/>
    </row>
    <row r="249" spans="1:42" s="32" customFormat="1" ht="15.75">
      <c r="A249" s="34"/>
      <c r="B249" s="34"/>
      <c r="C249" s="464" t="str">
        <f t="shared" si="52"/>
        <v/>
      </c>
      <c r="D249" s="464" t="str">
        <f t="shared" si="53"/>
        <v/>
      </c>
      <c r="E249" s="464" t="str">
        <f t="shared" si="54"/>
        <v/>
      </c>
      <c r="F249" s="464" t="str">
        <f t="shared" si="55"/>
        <v/>
      </c>
      <c r="G249" s="464" t="str">
        <f t="shared" si="56"/>
        <v/>
      </c>
      <c r="H249" s="464" t="str">
        <f t="shared" si="57"/>
        <v/>
      </c>
      <c r="I249" s="464" t="str">
        <f t="shared" si="58"/>
        <v/>
      </c>
      <c r="J249" s="464" t="str">
        <f t="shared" si="59"/>
        <v/>
      </c>
      <c r="K249" s="464" t="str">
        <f t="shared" si="60"/>
        <v/>
      </c>
      <c r="L249" s="464" t="str">
        <f t="shared" si="61"/>
        <v/>
      </c>
      <c r="M249" s="464" t="str">
        <f t="shared" si="62"/>
        <v/>
      </c>
      <c r="N249" s="464" t="str">
        <f t="shared" si="63"/>
        <v/>
      </c>
      <c r="O249" s="473" t="str">
        <f t="shared" si="64"/>
        <v/>
      </c>
      <c r="P249" s="98"/>
      <c r="R249" s="34"/>
      <c r="T249" s="34"/>
      <c r="V249" s="34"/>
      <c r="X249" s="34"/>
      <c r="Z249" s="34"/>
      <c r="AB249" s="34"/>
      <c r="AD249" s="34"/>
      <c r="AF249" s="34"/>
      <c r="AH249" s="34"/>
      <c r="AJ249" s="34"/>
      <c r="AL249" s="34"/>
      <c r="AN249" s="34"/>
      <c r="AP249" s="34"/>
    </row>
    <row r="250" spans="1:42" s="32" customFormat="1" ht="15.75" hidden="1">
      <c r="A250" s="34"/>
      <c r="B250" s="34"/>
      <c r="C250" s="464" t="str">
        <f t="shared" si="52"/>
        <v/>
      </c>
      <c r="D250" s="464" t="str">
        <f t="shared" si="53"/>
        <v/>
      </c>
      <c r="E250" s="464" t="str">
        <f t="shared" si="54"/>
        <v/>
      </c>
      <c r="F250" s="464" t="str">
        <f t="shared" si="55"/>
        <v/>
      </c>
      <c r="G250" s="464" t="str">
        <f t="shared" si="56"/>
        <v/>
      </c>
      <c r="H250" s="464" t="str">
        <f t="shared" si="57"/>
        <v/>
      </c>
      <c r="I250" s="464" t="str">
        <f t="shared" si="58"/>
        <v/>
      </c>
      <c r="J250" s="464" t="str">
        <f t="shared" si="59"/>
        <v/>
      </c>
      <c r="K250" s="464" t="str">
        <f t="shared" si="60"/>
        <v/>
      </c>
      <c r="L250" s="464" t="str">
        <f t="shared" si="61"/>
        <v/>
      </c>
      <c r="M250" s="464" t="str">
        <f t="shared" si="62"/>
        <v/>
      </c>
      <c r="N250" s="464" t="str">
        <f t="shared" si="63"/>
        <v/>
      </c>
      <c r="O250" s="473" t="str">
        <f t="shared" si="64"/>
        <v/>
      </c>
      <c r="P250" s="98"/>
      <c r="R250" s="34"/>
      <c r="T250" s="34"/>
      <c r="V250" s="34"/>
      <c r="X250" s="34"/>
      <c r="Z250" s="34"/>
      <c r="AB250" s="34"/>
      <c r="AD250" s="34"/>
      <c r="AF250" s="34"/>
      <c r="AH250" s="34"/>
      <c r="AJ250" s="34"/>
      <c r="AL250" s="34"/>
      <c r="AN250" s="34"/>
      <c r="AP250" s="34"/>
    </row>
    <row r="251" spans="1:42" s="32" customFormat="1" ht="15.75" hidden="1">
      <c r="A251" s="34"/>
      <c r="B251" s="34"/>
      <c r="C251" s="464" t="str">
        <f t="shared" si="52"/>
        <v/>
      </c>
      <c r="D251" s="464" t="str">
        <f t="shared" si="53"/>
        <v/>
      </c>
      <c r="E251" s="464" t="str">
        <f t="shared" si="54"/>
        <v/>
      </c>
      <c r="F251" s="464" t="str">
        <f t="shared" si="55"/>
        <v/>
      </c>
      <c r="G251" s="464" t="str">
        <f t="shared" si="56"/>
        <v/>
      </c>
      <c r="H251" s="464" t="str">
        <f t="shared" si="57"/>
        <v/>
      </c>
      <c r="I251" s="464" t="str">
        <f t="shared" si="58"/>
        <v/>
      </c>
      <c r="J251" s="464" t="str">
        <f t="shared" si="59"/>
        <v/>
      </c>
      <c r="K251" s="464" t="str">
        <f t="shared" si="60"/>
        <v/>
      </c>
      <c r="L251" s="464" t="str">
        <f t="shared" si="61"/>
        <v/>
      </c>
      <c r="M251" s="464" t="str">
        <f t="shared" si="62"/>
        <v/>
      </c>
      <c r="N251" s="464" t="str">
        <f t="shared" si="63"/>
        <v/>
      </c>
      <c r="O251" s="473" t="str">
        <f t="shared" si="64"/>
        <v/>
      </c>
      <c r="P251" s="98"/>
      <c r="R251" s="34"/>
      <c r="T251" s="34"/>
      <c r="V251" s="34"/>
      <c r="X251" s="34"/>
      <c r="Z251" s="34"/>
      <c r="AB251" s="34"/>
      <c r="AD251" s="34"/>
      <c r="AF251" s="34"/>
      <c r="AH251" s="34"/>
      <c r="AJ251" s="34"/>
      <c r="AL251" s="34"/>
      <c r="AN251" s="34"/>
      <c r="AP251" s="34"/>
    </row>
    <row r="252" spans="1:42" s="32" customFormat="1" ht="15.75" hidden="1">
      <c r="A252" s="34"/>
      <c r="B252" s="34"/>
      <c r="C252" s="464" t="str">
        <f t="shared" si="52"/>
        <v/>
      </c>
      <c r="D252" s="464" t="str">
        <f t="shared" si="53"/>
        <v/>
      </c>
      <c r="E252" s="464" t="str">
        <f t="shared" si="54"/>
        <v/>
      </c>
      <c r="F252" s="464" t="str">
        <f t="shared" si="55"/>
        <v/>
      </c>
      <c r="G252" s="464" t="str">
        <f t="shared" si="56"/>
        <v/>
      </c>
      <c r="H252" s="464" t="str">
        <f t="shared" si="57"/>
        <v/>
      </c>
      <c r="I252" s="464" t="str">
        <f t="shared" si="58"/>
        <v/>
      </c>
      <c r="J252" s="464" t="str">
        <f t="shared" si="59"/>
        <v/>
      </c>
      <c r="K252" s="464" t="str">
        <f t="shared" si="60"/>
        <v/>
      </c>
      <c r="L252" s="464" t="str">
        <f t="shared" si="61"/>
        <v/>
      </c>
      <c r="M252" s="464" t="str">
        <f t="shared" si="62"/>
        <v/>
      </c>
      <c r="N252" s="464" t="str">
        <f t="shared" si="63"/>
        <v/>
      </c>
      <c r="O252" s="473" t="str">
        <f t="shared" si="64"/>
        <v/>
      </c>
      <c r="P252" s="98"/>
      <c r="R252" s="34"/>
      <c r="T252" s="34"/>
      <c r="V252" s="34"/>
      <c r="X252" s="34"/>
      <c r="Z252" s="34"/>
      <c r="AB252" s="34"/>
      <c r="AD252" s="34"/>
      <c r="AF252" s="34"/>
      <c r="AH252" s="34"/>
      <c r="AJ252" s="34"/>
      <c r="AL252" s="34"/>
      <c r="AN252" s="34"/>
      <c r="AP252" s="34"/>
    </row>
    <row r="253" spans="1:42" s="32" customFormat="1" ht="15.75" hidden="1">
      <c r="A253" s="34"/>
      <c r="B253" s="34"/>
      <c r="C253" s="464" t="str">
        <f t="shared" si="52"/>
        <v/>
      </c>
      <c r="D253" s="464" t="str">
        <f t="shared" si="53"/>
        <v/>
      </c>
      <c r="E253" s="464" t="str">
        <f t="shared" si="54"/>
        <v/>
      </c>
      <c r="F253" s="464" t="str">
        <f t="shared" si="55"/>
        <v/>
      </c>
      <c r="G253" s="464" t="str">
        <f t="shared" si="56"/>
        <v/>
      </c>
      <c r="H253" s="464" t="str">
        <f t="shared" si="57"/>
        <v/>
      </c>
      <c r="I253" s="464" t="str">
        <f t="shared" si="58"/>
        <v/>
      </c>
      <c r="J253" s="464" t="str">
        <f t="shared" si="59"/>
        <v/>
      </c>
      <c r="K253" s="464" t="str">
        <f t="shared" si="60"/>
        <v/>
      </c>
      <c r="L253" s="464" t="str">
        <f t="shared" si="61"/>
        <v/>
      </c>
      <c r="M253" s="464" t="str">
        <f t="shared" si="62"/>
        <v/>
      </c>
      <c r="N253" s="464" t="str">
        <f t="shared" si="63"/>
        <v/>
      </c>
      <c r="O253" s="473" t="str">
        <f t="shared" si="64"/>
        <v/>
      </c>
      <c r="P253" s="98"/>
      <c r="R253" s="34"/>
      <c r="T253" s="34"/>
      <c r="V253" s="34"/>
      <c r="X253" s="34"/>
      <c r="Z253" s="34"/>
      <c r="AB253" s="34"/>
      <c r="AD253" s="34"/>
      <c r="AF253" s="34"/>
      <c r="AH253" s="34"/>
      <c r="AJ253" s="34"/>
      <c r="AL253" s="34"/>
      <c r="AN253" s="34"/>
      <c r="AP253" s="34"/>
    </row>
    <row r="254" spans="1:42" s="32" customFormat="1" ht="15.75" hidden="1">
      <c r="A254" s="34"/>
      <c r="B254" s="34"/>
      <c r="C254" s="464" t="str">
        <f t="shared" si="52"/>
        <v/>
      </c>
      <c r="D254" s="464" t="str">
        <f t="shared" si="53"/>
        <v/>
      </c>
      <c r="E254" s="464" t="str">
        <f t="shared" si="54"/>
        <v/>
      </c>
      <c r="F254" s="464" t="str">
        <f t="shared" si="55"/>
        <v/>
      </c>
      <c r="G254" s="464" t="str">
        <f t="shared" si="56"/>
        <v/>
      </c>
      <c r="H254" s="464" t="str">
        <f t="shared" si="57"/>
        <v/>
      </c>
      <c r="I254" s="464" t="str">
        <f t="shared" si="58"/>
        <v/>
      </c>
      <c r="J254" s="464" t="str">
        <f t="shared" si="59"/>
        <v/>
      </c>
      <c r="K254" s="464" t="str">
        <f t="shared" si="60"/>
        <v/>
      </c>
      <c r="L254" s="464" t="str">
        <f t="shared" si="61"/>
        <v/>
      </c>
      <c r="M254" s="464" t="str">
        <f t="shared" si="62"/>
        <v/>
      </c>
      <c r="N254" s="464" t="str">
        <f t="shared" si="63"/>
        <v/>
      </c>
      <c r="O254" s="473" t="str">
        <f t="shared" si="64"/>
        <v/>
      </c>
      <c r="P254" s="98"/>
      <c r="R254" s="34"/>
      <c r="T254" s="34"/>
      <c r="V254" s="34"/>
      <c r="X254" s="34"/>
      <c r="Z254" s="34"/>
      <c r="AB254" s="34"/>
      <c r="AD254" s="34"/>
      <c r="AF254" s="34"/>
      <c r="AH254" s="34"/>
      <c r="AJ254" s="34"/>
      <c r="AL254" s="34"/>
      <c r="AN254" s="34"/>
      <c r="AP254" s="34"/>
    </row>
    <row r="255" spans="1:42" s="32" customFormat="1" ht="15.75" hidden="1">
      <c r="A255" s="34"/>
      <c r="B255" s="34"/>
      <c r="C255" s="464" t="str">
        <f t="shared" si="52"/>
        <v/>
      </c>
      <c r="D255" s="464" t="str">
        <f t="shared" si="53"/>
        <v/>
      </c>
      <c r="E255" s="464" t="str">
        <f t="shared" si="54"/>
        <v/>
      </c>
      <c r="F255" s="464" t="str">
        <f t="shared" si="55"/>
        <v/>
      </c>
      <c r="G255" s="464" t="str">
        <f t="shared" si="56"/>
        <v/>
      </c>
      <c r="H255" s="464" t="str">
        <f t="shared" si="57"/>
        <v/>
      </c>
      <c r="I255" s="464" t="str">
        <f t="shared" si="58"/>
        <v/>
      </c>
      <c r="J255" s="464" t="str">
        <f t="shared" si="59"/>
        <v/>
      </c>
      <c r="K255" s="464" t="str">
        <f t="shared" si="60"/>
        <v/>
      </c>
      <c r="L255" s="464" t="str">
        <f t="shared" si="61"/>
        <v/>
      </c>
      <c r="M255" s="464" t="str">
        <f t="shared" si="62"/>
        <v/>
      </c>
      <c r="N255" s="464" t="str">
        <f t="shared" si="63"/>
        <v/>
      </c>
      <c r="O255" s="473" t="str">
        <f t="shared" si="64"/>
        <v/>
      </c>
      <c r="P255" s="98"/>
      <c r="R255" s="34"/>
      <c r="T255" s="34"/>
      <c r="V255" s="34"/>
      <c r="X255" s="34"/>
      <c r="Z255" s="34"/>
      <c r="AB255" s="34"/>
      <c r="AD255" s="34"/>
      <c r="AF255" s="34"/>
      <c r="AH255" s="34"/>
      <c r="AJ255" s="34"/>
      <c r="AL255" s="34"/>
      <c r="AN255" s="34"/>
      <c r="AP255" s="34"/>
    </row>
    <row r="256" spans="1:42" s="32" customFormat="1" ht="15.75" hidden="1">
      <c r="A256" s="34"/>
      <c r="B256" s="34"/>
      <c r="C256" s="464" t="str">
        <f t="shared" si="52"/>
        <v/>
      </c>
      <c r="D256" s="464" t="str">
        <f t="shared" si="53"/>
        <v/>
      </c>
      <c r="E256" s="464" t="str">
        <f t="shared" si="54"/>
        <v/>
      </c>
      <c r="F256" s="464" t="str">
        <f t="shared" si="55"/>
        <v/>
      </c>
      <c r="G256" s="464" t="str">
        <f t="shared" si="56"/>
        <v/>
      </c>
      <c r="H256" s="464" t="str">
        <f t="shared" si="57"/>
        <v/>
      </c>
      <c r="I256" s="464" t="str">
        <f t="shared" si="58"/>
        <v/>
      </c>
      <c r="J256" s="464" t="str">
        <f t="shared" si="59"/>
        <v/>
      </c>
      <c r="K256" s="464" t="str">
        <f t="shared" si="60"/>
        <v/>
      </c>
      <c r="L256" s="464" t="str">
        <f t="shared" si="61"/>
        <v/>
      </c>
      <c r="M256" s="464" t="str">
        <f t="shared" si="62"/>
        <v/>
      </c>
      <c r="N256" s="464" t="str">
        <f t="shared" si="63"/>
        <v/>
      </c>
      <c r="O256" s="473" t="str">
        <f t="shared" si="64"/>
        <v/>
      </c>
      <c r="P256" s="98"/>
      <c r="R256" s="34"/>
      <c r="T256" s="34"/>
      <c r="V256" s="34"/>
      <c r="X256" s="34"/>
      <c r="Z256" s="34"/>
      <c r="AB256" s="34"/>
      <c r="AD256" s="34"/>
      <c r="AF256" s="34"/>
      <c r="AH256" s="34"/>
      <c r="AJ256" s="34"/>
      <c r="AL256" s="34"/>
      <c r="AN256" s="34"/>
      <c r="AP256" s="34"/>
    </row>
    <row r="257" spans="1:42" s="32" customFormat="1" ht="15.75" hidden="1">
      <c r="A257" s="34"/>
      <c r="B257" s="34"/>
      <c r="C257" s="464" t="str">
        <f t="shared" si="52"/>
        <v/>
      </c>
      <c r="D257" s="464" t="str">
        <f t="shared" si="53"/>
        <v/>
      </c>
      <c r="E257" s="464" t="str">
        <f t="shared" si="54"/>
        <v/>
      </c>
      <c r="F257" s="464" t="str">
        <f t="shared" si="55"/>
        <v/>
      </c>
      <c r="G257" s="464" t="str">
        <f t="shared" si="56"/>
        <v/>
      </c>
      <c r="H257" s="464" t="str">
        <f t="shared" si="57"/>
        <v/>
      </c>
      <c r="I257" s="464" t="str">
        <f t="shared" si="58"/>
        <v/>
      </c>
      <c r="J257" s="464" t="str">
        <f t="shared" si="59"/>
        <v/>
      </c>
      <c r="K257" s="464" t="str">
        <f t="shared" si="60"/>
        <v/>
      </c>
      <c r="L257" s="464" t="str">
        <f t="shared" si="61"/>
        <v/>
      </c>
      <c r="M257" s="464" t="str">
        <f t="shared" si="62"/>
        <v/>
      </c>
      <c r="N257" s="464" t="str">
        <f t="shared" si="63"/>
        <v/>
      </c>
      <c r="O257" s="473" t="str">
        <f t="shared" si="64"/>
        <v/>
      </c>
      <c r="P257" s="98"/>
      <c r="R257" s="34"/>
      <c r="T257" s="34"/>
      <c r="V257" s="34"/>
      <c r="X257" s="34"/>
      <c r="Z257" s="34"/>
      <c r="AB257" s="34"/>
      <c r="AD257" s="34"/>
      <c r="AF257" s="34"/>
      <c r="AH257" s="34"/>
      <c r="AJ257" s="34"/>
      <c r="AL257" s="34"/>
      <c r="AN257" s="34"/>
      <c r="AP257" s="34"/>
    </row>
    <row r="258" spans="1:42" s="32" customFormat="1" ht="15.75" hidden="1">
      <c r="A258" s="34"/>
      <c r="B258" s="34"/>
      <c r="C258" s="464" t="str">
        <f t="shared" si="52"/>
        <v/>
      </c>
      <c r="D258" s="464" t="str">
        <f t="shared" si="53"/>
        <v/>
      </c>
      <c r="E258" s="464" t="str">
        <f t="shared" si="54"/>
        <v/>
      </c>
      <c r="F258" s="464" t="str">
        <f t="shared" si="55"/>
        <v/>
      </c>
      <c r="G258" s="464" t="str">
        <f t="shared" si="56"/>
        <v/>
      </c>
      <c r="H258" s="464" t="str">
        <f t="shared" si="57"/>
        <v/>
      </c>
      <c r="I258" s="464" t="str">
        <f t="shared" si="58"/>
        <v/>
      </c>
      <c r="J258" s="464" t="str">
        <f t="shared" si="59"/>
        <v/>
      </c>
      <c r="K258" s="464" t="str">
        <f t="shared" si="60"/>
        <v/>
      </c>
      <c r="L258" s="464" t="str">
        <f t="shared" si="61"/>
        <v/>
      </c>
      <c r="M258" s="464" t="str">
        <f t="shared" si="62"/>
        <v/>
      </c>
      <c r="N258" s="464" t="str">
        <f t="shared" si="63"/>
        <v/>
      </c>
      <c r="O258" s="473" t="str">
        <f t="shared" si="64"/>
        <v/>
      </c>
      <c r="P258" s="98"/>
      <c r="R258" s="34"/>
      <c r="T258" s="34"/>
      <c r="V258" s="34"/>
      <c r="X258" s="34"/>
      <c r="Z258" s="34"/>
      <c r="AB258" s="34"/>
      <c r="AD258" s="34"/>
      <c r="AF258" s="34"/>
      <c r="AH258" s="34"/>
      <c r="AJ258" s="34"/>
      <c r="AL258" s="34"/>
      <c r="AN258" s="34"/>
      <c r="AP258" s="34"/>
    </row>
    <row r="259" spans="1:42" s="32" customFormat="1" ht="15.75" hidden="1">
      <c r="A259" s="34"/>
      <c r="B259" s="34"/>
      <c r="C259" s="464" t="str">
        <f t="shared" si="52"/>
        <v/>
      </c>
      <c r="D259" s="464" t="str">
        <f t="shared" si="53"/>
        <v/>
      </c>
      <c r="E259" s="464" t="str">
        <f t="shared" si="54"/>
        <v/>
      </c>
      <c r="F259" s="464" t="str">
        <f t="shared" si="55"/>
        <v/>
      </c>
      <c r="G259" s="464" t="str">
        <f t="shared" si="56"/>
        <v/>
      </c>
      <c r="H259" s="464" t="str">
        <f t="shared" si="57"/>
        <v/>
      </c>
      <c r="I259" s="464" t="str">
        <f t="shared" si="58"/>
        <v/>
      </c>
      <c r="J259" s="464" t="str">
        <f t="shared" si="59"/>
        <v/>
      </c>
      <c r="K259" s="464" t="str">
        <f t="shared" si="60"/>
        <v/>
      </c>
      <c r="L259" s="464" t="str">
        <f t="shared" si="61"/>
        <v/>
      </c>
      <c r="M259" s="464" t="str">
        <f t="shared" si="62"/>
        <v/>
      </c>
      <c r="N259" s="464" t="str">
        <f t="shared" si="63"/>
        <v/>
      </c>
      <c r="O259" s="473" t="str">
        <f t="shared" si="64"/>
        <v/>
      </c>
      <c r="P259" s="98"/>
      <c r="R259" s="34"/>
      <c r="T259" s="34"/>
      <c r="V259" s="34"/>
      <c r="X259" s="34"/>
      <c r="Z259" s="34"/>
      <c r="AB259" s="34"/>
      <c r="AD259" s="34"/>
      <c r="AF259" s="34"/>
      <c r="AH259" s="34"/>
      <c r="AJ259" s="34"/>
      <c r="AL259" s="34"/>
      <c r="AN259" s="34"/>
      <c r="AP259" s="34"/>
    </row>
    <row r="260" spans="1:42" s="32" customFormat="1" ht="15.75" hidden="1">
      <c r="A260" s="34"/>
      <c r="B260" s="34"/>
      <c r="C260" s="464" t="str">
        <f t="shared" si="52"/>
        <v/>
      </c>
      <c r="D260" s="464" t="str">
        <f t="shared" si="53"/>
        <v/>
      </c>
      <c r="E260" s="464" t="str">
        <f t="shared" si="54"/>
        <v/>
      </c>
      <c r="F260" s="464" t="str">
        <f t="shared" si="55"/>
        <v/>
      </c>
      <c r="G260" s="464" t="str">
        <f t="shared" si="56"/>
        <v/>
      </c>
      <c r="H260" s="464" t="str">
        <f t="shared" si="57"/>
        <v/>
      </c>
      <c r="I260" s="464" t="str">
        <f t="shared" si="58"/>
        <v/>
      </c>
      <c r="J260" s="464" t="str">
        <f t="shared" si="59"/>
        <v/>
      </c>
      <c r="K260" s="464" t="str">
        <f t="shared" si="60"/>
        <v/>
      </c>
      <c r="L260" s="464" t="str">
        <f t="shared" si="61"/>
        <v/>
      </c>
      <c r="M260" s="464" t="str">
        <f t="shared" si="62"/>
        <v/>
      </c>
      <c r="N260" s="464" t="str">
        <f t="shared" si="63"/>
        <v/>
      </c>
      <c r="O260" s="473" t="str">
        <f t="shared" si="64"/>
        <v/>
      </c>
      <c r="P260" s="98"/>
      <c r="R260" s="34"/>
      <c r="T260" s="34"/>
      <c r="V260" s="34"/>
      <c r="X260" s="34"/>
      <c r="Z260" s="34"/>
      <c r="AB260" s="34"/>
      <c r="AD260" s="34"/>
      <c r="AF260" s="34"/>
      <c r="AH260" s="34"/>
      <c r="AJ260" s="34"/>
      <c r="AL260" s="34"/>
      <c r="AN260" s="34"/>
      <c r="AP260" s="34"/>
    </row>
    <row r="261" spans="1:42" s="32" customFormat="1" ht="15.75" hidden="1">
      <c r="A261" s="34"/>
      <c r="B261" s="34"/>
      <c r="C261" s="464" t="str">
        <f t="shared" si="52"/>
        <v/>
      </c>
      <c r="D261" s="464" t="str">
        <f t="shared" si="53"/>
        <v/>
      </c>
      <c r="E261" s="464" t="str">
        <f t="shared" si="54"/>
        <v/>
      </c>
      <c r="F261" s="464" t="str">
        <f t="shared" si="55"/>
        <v/>
      </c>
      <c r="G261" s="464" t="str">
        <f t="shared" si="56"/>
        <v/>
      </c>
      <c r="H261" s="464" t="str">
        <f t="shared" si="57"/>
        <v/>
      </c>
      <c r="I261" s="464" t="str">
        <f t="shared" si="58"/>
        <v/>
      </c>
      <c r="J261" s="464" t="str">
        <f t="shared" si="59"/>
        <v/>
      </c>
      <c r="K261" s="464" t="str">
        <f t="shared" si="60"/>
        <v/>
      </c>
      <c r="L261" s="464" t="str">
        <f t="shared" si="61"/>
        <v/>
      </c>
      <c r="M261" s="464" t="str">
        <f t="shared" si="62"/>
        <v/>
      </c>
      <c r="N261" s="464" t="str">
        <f t="shared" si="63"/>
        <v/>
      </c>
      <c r="O261" s="473" t="str">
        <f t="shared" si="64"/>
        <v/>
      </c>
      <c r="P261" s="98"/>
      <c r="R261" s="34"/>
      <c r="T261" s="34"/>
      <c r="V261" s="34"/>
      <c r="X261" s="34"/>
      <c r="Z261" s="34"/>
      <c r="AB261" s="34"/>
      <c r="AD261" s="34"/>
      <c r="AF261" s="34"/>
      <c r="AH261" s="34"/>
      <c r="AJ261" s="34"/>
      <c r="AL261" s="34"/>
      <c r="AN261" s="34"/>
      <c r="AP261" s="34"/>
    </row>
    <row r="262" spans="1:42" s="32" customFormat="1" ht="15.75" hidden="1">
      <c r="A262" s="34"/>
      <c r="B262" s="34"/>
      <c r="C262" s="464" t="str">
        <f t="shared" si="52"/>
        <v/>
      </c>
      <c r="D262" s="464" t="str">
        <f t="shared" si="53"/>
        <v/>
      </c>
      <c r="E262" s="464" t="str">
        <f t="shared" si="54"/>
        <v/>
      </c>
      <c r="F262" s="464" t="str">
        <f t="shared" si="55"/>
        <v/>
      </c>
      <c r="G262" s="464" t="str">
        <f t="shared" si="56"/>
        <v/>
      </c>
      <c r="H262" s="464" t="str">
        <f t="shared" si="57"/>
        <v/>
      </c>
      <c r="I262" s="464" t="str">
        <f t="shared" si="58"/>
        <v/>
      </c>
      <c r="J262" s="464" t="str">
        <f t="shared" si="59"/>
        <v/>
      </c>
      <c r="K262" s="464" t="str">
        <f t="shared" si="60"/>
        <v/>
      </c>
      <c r="L262" s="464" t="str">
        <f t="shared" si="61"/>
        <v/>
      </c>
      <c r="M262" s="464" t="str">
        <f t="shared" si="62"/>
        <v/>
      </c>
      <c r="N262" s="464" t="str">
        <f t="shared" si="63"/>
        <v/>
      </c>
      <c r="O262" s="473" t="str">
        <f t="shared" si="64"/>
        <v/>
      </c>
      <c r="P262" s="98"/>
      <c r="R262" s="34"/>
      <c r="T262" s="34"/>
      <c r="V262" s="34"/>
      <c r="X262" s="34"/>
      <c r="Z262" s="34"/>
      <c r="AB262" s="34"/>
      <c r="AD262" s="34"/>
      <c r="AF262" s="34"/>
      <c r="AH262" s="34"/>
      <c r="AJ262" s="34"/>
      <c r="AL262" s="34"/>
      <c r="AN262" s="34"/>
      <c r="AP262" s="34"/>
    </row>
    <row r="263" spans="1:42" s="32" customFormat="1" ht="15.75" hidden="1">
      <c r="A263" s="34"/>
      <c r="B263" s="34"/>
      <c r="C263" s="464" t="str">
        <f t="shared" si="52"/>
        <v/>
      </c>
      <c r="D263" s="464" t="str">
        <f t="shared" si="53"/>
        <v/>
      </c>
      <c r="E263" s="464" t="str">
        <f t="shared" si="54"/>
        <v/>
      </c>
      <c r="F263" s="464" t="str">
        <f t="shared" si="55"/>
        <v/>
      </c>
      <c r="G263" s="464" t="str">
        <f t="shared" si="56"/>
        <v/>
      </c>
      <c r="H263" s="464" t="str">
        <f t="shared" si="57"/>
        <v/>
      </c>
      <c r="I263" s="464" t="str">
        <f t="shared" si="58"/>
        <v/>
      </c>
      <c r="J263" s="464" t="str">
        <f t="shared" si="59"/>
        <v/>
      </c>
      <c r="K263" s="464" t="str">
        <f t="shared" si="60"/>
        <v/>
      </c>
      <c r="L263" s="464" t="str">
        <f t="shared" si="61"/>
        <v/>
      </c>
      <c r="M263" s="464" t="str">
        <f t="shared" si="62"/>
        <v/>
      </c>
      <c r="N263" s="464" t="str">
        <f t="shared" si="63"/>
        <v/>
      </c>
      <c r="O263" s="473" t="str">
        <f t="shared" si="64"/>
        <v/>
      </c>
      <c r="P263" s="98"/>
      <c r="R263" s="34"/>
      <c r="T263" s="34"/>
      <c r="V263" s="34"/>
      <c r="X263" s="34"/>
      <c r="Z263" s="34"/>
      <c r="AB263" s="34"/>
      <c r="AD263" s="34"/>
      <c r="AF263" s="34"/>
      <c r="AH263" s="34"/>
      <c r="AJ263" s="34"/>
      <c r="AL263" s="34"/>
      <c r="AN263" s="34"/>
      <c r="AP263" s="34"/>
    </row>
    <row r="264" spans="1:42" s="32" customFormat="1" ht="15.75" hidden="1">
      <c r="A264" s="34"/>
      <c r="B264" s="34"/>
      <c r="C264" s="464" t="str">
        <f t="shared" si="52"/>
        <v/>
      </c>
      <c r="D264" s="464" t="str">
        <f t="shared" si="53"/>
        <v/>
      </c>
      <c r="E264" s="464" t="str">
        <f t="shared" si="54"/>
        <v/>
      </c>
      <c r="F264" s="464" t="str">
        <f t="shared" si="55"/>
        <v/>
      </c>
      <c r="G264" s="464" t="str">
        <f t="shared" si="56"/>
        <v/>
      </c>
      <c r="H264" s="464" t="str">
        <f t="shared" si="57"/>
        <v/>
      </c>
      <c r="I264" s="464" t="str">
        <f t="shared" si="58"/>
        <v/>
      </c>
      <c r="J264" s="464" t="str">
        <f t="shared" si="59"/>
        <v/>
      </c>
      <c r="K264" s="464" t="str">
        <f t="shared" si="60"/>
        <v/>
      </c>
      <c r="L264" s="464" t="str">
        <f t="shared" si="61"/>
        <v/>
      </c>
      <c r="M264" s="464" t="str">
        <f t="shared" si="62"/>
        <v/>
      </c>
      <c r="N264" s="464" t="str">
        <f t="shared" si="63"/>
        <v/>
      </c>
      <c r="O264" s="473" t="str">
        <f t="shared" si="64"/>
        <v/>
      </c>
      <c r="P264" s="98"/>
      <c r="R264" s="34"/>
      <c r="T264" s="34"/>
      <c r="V264" s="34"/>
      <c r="X264" s="34"/>
      <c r="Z264" s="34"/>
      <c r="AB264" s="34"/>
      <c r="AD264" s="34"/>
      <c r="AF264" s="34"/>
      <c r="AH264" s="34"/>
      <c r="AJ264" s="34"/>
      <c r="AL264" s="34"/>
      <c r="AN264" s="34"/>
      <c r="AP264" s="34"/>
    </row>
    <row r="265" spans="1:42" s="32" customFormat="1" ht="15.75" hidden="1">
      <c r="A265" s="34"/>
      <c r="B265" s="34"/>
      <c r="C265" s="464" t="str">
        <f t="shared" si="52"/>
        <v/>
      </c>
      <c r="D265" s="464" t="str">
        <f t="shared" si="53"/>
        <v/>
      </c>
      <c r="E265" s="464" t="str">
        <f t="shared" si="54"/>
        <v/>
      </c>
      <c r="F265" s="464" t="str">
        <f t="shared" si="55"/>
        <v/>
      </c>
      <c r="G265" s="464" t="str">
        <f t="shared" si="56"/>
        <v/>
      </c>
      <c r="H265" s="464" t="str">
        <f t="shared" si="57"/>
        <v/>
      </c>
      <c r="I265" s="464" t="str">
        <f t="shared" si="58"/>
        <v/>
      </c>
      <c r="J265" s="464" t="str">
        <f t="shared" si="59"/>
        <v/>
      </c>
      <c r="K265" s="464" t="str">
        <f t="shared" si="60"/>
        <v/>
      </c>
      <c r="L265" s="464" t="str">
        <f t="shared" si="61"/>
        <v/>
      </c>
      <c r="M265" s="464" t="str">
        <f t="shared" si="62"/>
        <v/>
      </c>
      <c r="N265" s="464" t="str">
        <f t="shared" si="63"/>
        <v/>
      </c>
      <c r="O265" s="473" t="str">
        <f t="shared" si="64"/>
        <v/>
      </c>
      <c r="P265" s="98"/>
      <c r="R265" s="34"/>
      <c r="T265" s="34"/>
      <c r="V265" s="34"/>
      <c r="X265" s="34"/>
      <c r="Z265" s="34"/>
      <c r="AB265" s="34"/>
      <c r="AD265" s="34"/>
      <c r="AF265" s="34"/>
      <c r="AH265" s="34"/>
      <c r="AJ265" s="34"/>
      <c r="AL265" s="34"/>
      <c r="AN265" s="34"/>
      <c r="AP265" s="34"/>
    </row>
    <row r="266" spans="1:42" s="32" customFormat="1" ht="15.75" hidden="1">
      <c r="A266" s="34"/>
      <c r="B266" s="34"/>
      <c r="C266" s="464" t="str">
        <f t="shared" si="52"/>
        <v/>
      </c>
      <c r="D266" s="464" t="str">
        <f t="shared" si="53"/>
        <v/>
      </c>
      <c r="E266" s="464" t="str">
        <f t="shared" si="54"/>
        <v/>
      </c>
      <c r="F266" s="464" t="str">
        <f t="shared" si="55"/>
        <v/>
      </c>
      <c r="G266" s="464" t="str">
        <f t="shared" si="56"/>
        <v/>
      </c>
      <c r="H266" s="464" t="str">
        <f t="shared" si="57"/>
        <v/>
      </c>
      <c r="I266" s="464" t="str">
        <f t="shared" si="58"/>
        <v/>
      </c>
      <c r="J266" s="464" t="str">
        <f t="shared" si="59"/>
        <v/>
      </c>
      <c r="K266" s="464" t="str">
        <f t="shared" si="60"/>
        <v/>
      </c>
      <c r="L266" s="464" t="str">
        <f t="shared" si="61"/>
        <v/>
      </c>
      <c r="M266" s="464" t="str">
        <f t="shared" si="62"/>
        <v/>
      </c>
      <c r="N266" s="464" t="str">
        <f t="shared" si="63"/>
        <v/>
      </c>
      <c r="O266" s="473" t="str">
        <f t="shared" si="64"/>
        <v/>
      </c>
      <c r="P266" s="98"/>
      <c r="R266" s="34"/>
      <c r="T266" s="34"/>
      <c r="V266" s="34"/>
      <c r="X266" s="34"/>
      <c r="Z266" s="34"/>
      <c r="AB266" s="34"/>
      <c r="AD266" s="34"/>
      <c r="AF266" s="34"/>
      <c r="AH266" s="34"/>
      <c r="AJ266" s="34"/>
      <c r="AL266" s="34"/>
      <c r="AN266" s="34"/>
      <c r="AP266" s="34"/>
    </row>
    <row r="267" spans="1:42" s="32" customFormat="1" ht="15.75" hidden="1">
      <c r="A267" s="34"/>
      <c r="B267" s="34"/>
      <c r="C267" s="464" t="str">
        <f t="shared" si="52"/>
        <v/>
      </c>
      <c r="D267" s="464" t="str">
        <f t="shared" si="53"/>
        <v/>
      </c>
      <c r="E267" s="464" t="str">
        <f t="shared" si="54"/>
        <v/>
      </c>
      <c r="F267" s="464" t="str">
        <f t="shared" si="55"/>
        <v/>
      </c>
      <c r="G267" s="464" t="str">
        <f t="shared" si="56"/>
        <v/>
      </c>
      <c r="H267" s="464" t="str">
        <f t="shared" si="57"/>
        <v/>
      </c>
      <c r="I267" s="464" t="str">
        <f t="shared" si="58"/>
        <v/>
      </c>
      <c r="J267" s="464" t="str">
        <f t="shared" si="59"/>
        <v/>
      </c>
      <c r="K267" s="464" t="str">
        <f t="shared" si="60"/>
        <v/>
      </c>
      <c r="L267" s="464" t="str">
        <f t="shared" si="61"/>
        <v/>
      </c>
      <c r="M267" s="464" t="str">
        <f t="shared" si="62"/>
        <v/>
      </c>
      <c r="N267" s="464" t="str">
        <f t="shared" si="63"/>
        <v/>
      </c>
      <c r="O267" s="473" t="str">
        <f t="shared" si="64"/>
        <v/>
      </c>
      <c r="P267" s="98"/>
      <c r="R267" s="34"/>
      <c r="T267" s="34"/>
      <c r="V267" s="34"/>
      <c r="X267" s="34"/>
      <c r="Z267" s="34"/>
      <c r="AB267" s="34"/>
      <c r="AD267" s="34"/>
      <c r="AF267" s="34"/>
      <c r="AH267" s="34"/>
      <c r="AJ267" s="34"/>
      <c r="AL267" s="34"/>
      <c r="AN267" s="34"/>
      <c r="AP267" s="34"/>
    </row>
    <row r="268" spans="1:42" s="32" customFormat="1" ht="15.75" hidden="1">
      <c r="A268" s="34"/>
      <c r="B268" s="34"/>
      <c r="C268" s="464" t="str">
        <f t="shared" si="52"/>
        <v/>
      </c>
      <c r="D268" s="464" t="str">
        <f t="shared" si="53"/>
        <v/>
      </c>
      <c r="E268" s="464" t="str">
        <f t="shared" si="54"/>
        <v/>
      </c>
      <c r="F268" s="464" t="str">
        <f t="shared" si="55"/>
        <v/>
      </c>
      <c r="G268" s="464" t="str">
        <f t="shared" si="56"/>
        <v/>
      </c>
      <c r="H268" s="464" t="str">
        <f t="shared" si="57"/>
        <v/>
      </c>
      <c r="I268" s="464" t="str">
        <f t="shared" si="58"/>
        <v/>
      </c>
      <c r="J268" s="464" t="str">
        <f t="shared" si="59"/>
        <v/>
      </c>
      <c r="K268" s="464" t="str">
        <f t="shared" si="60"/>
        <v/>
      </c>
      <c r="L268" s="464" t="str">
        <f t="shared" si="61"/>
        <v/>
      </c>
      <c r="M268" s="464" t="str">
        <f t="shared" si="62"/>
        <v/>
      </c>
      <c r="N268" s="464" t="str">
        <f t="shared" si="63"/>
        <v/>
      </c>
      <c r="O268" s="473" t="str">
        <f t="shared" si="64"/>
        <v/>
      </c>
      <c r="P268" s="98"/>
      <c r="R268" s="34"/>
      <c r="T268" s="34"/>
      <c r="V268" s="34"/>
      <c r="X268" s="34"/>
      <c r="Z268" s="34"/>
      <c r="AB268" s="34"/>
      <c r="AD268" s="34"/>
      <c r="AF268" s="34"/>
      <c r="AH268" s="34"/>
      <c r="AJ268" s="34"/>
      <c r="AL268" s="34"/>
      <c r="AN268" s="34"/>
      <c r="AP268" s="34"/>
    </row>
    <row r="269" spans="1:42" s="32" customFormat="1" ht="15.75" hidden="1">
      <c r="A269" s="34"/>
      <c r="B269" s="34"/>
      <c r="C269" s="464" t="str">
        <f t="shared" si="52"/>
        <v/>
      </c>
      <c r="D269" s="464" t="str">
        <f t="shared" si="53"/>
        <v/>
      </c>
      <c r="E269" s="464" t="str">
        <f t="shared" si="54"/>
        <v/>
      </c>
      <c r="F269" s="464" t="str">
        <f t="shared" si="55"/>
        <v/>
      </c>
      <c r="G269" s="464" t="str">
        <f t="shared" si="56"/>
        <v/>
      </c>
      <c r="H269" s="464" t="str">
        <f t="shared" si="57"/>
        <v/>
      </c>
      <c r="I269" s="464" t="str">
        <f t="shared" si="58"/>
        <v/>
      </c>
      <c r="J269" s="464" t="str">
        <f t="shared" si="59"/>
        <v/>
      </c>
      <c r="K269" s="464" t="str">
        <f t="shared" si="60"/>
        <v/>
      </c>
      <c r="L269" s="464" t="str">
        <f t="shared" si="61"/>
        <v/>
      </c>
      <c r="M269" s="464" t="str">
        <f t="shared" si="62"/>
        <v/>
      </c>
      <c r="N269" s="464" t="str">
        <f t="shared" si="63"/>
        <v/>
      </c>
      <c r="O269" s="473" t="str">
        <f t="shared" si="64"/>
        <v/>
      </c>
      <c r="P269" s="98"/>
      <c r="R269" s="34"/>
      <c r="T269" s="34"/>
      <c r="V269" s="34"/>
      <c r="X269" s="34"/>
      <c r="Z269" s="34"/>
      <c r="AB269" s="34"/>
      <c r="AD269" s="34"/>
      <c r="AF269" s="34"/>
      <c r="AH269" s="34"/>
      <c r="AJ269" s="34"/>
      <c r="AL269" s="34"/>
      <c r="AN269" s="34"/>
      <c r="AP269" s="34"/>
    </row>
    <row r="270" spans="1:42" s="32" customFormat="1" ht="15.75" hidden="1">
      <c r="A270" s="34"/>
      <c r="B270" s="34"/>
      <c r="C270" s="464" t="str">
        <f t="shared" si="52"/>
        <v/>
      </c>
      <c r="D270" s="464" t="str">
        <f t="shared" si="53"/>
        <v/>
      </c>
      <c r="E270" s="464" t="str">
        <f t="shared" si="54"/>
        <v/>
      </c>
      <c r="F270" s="464" t="str">
        <f t="shared" si="55"/>
        <v/>
      </c>
      <c r="G270" s="464" t="str">
        <f t="shared" si="56"/>
        <v/>
      </c>
      <c r="H270" s="464" t="str">
        <f t="shared" si="57"/>
        <v/>
      </c>
      <c r="I270" s="464" t="str">
        <f t="shared" si="58"/>
        <v/>
      </c>
      <c r="J270" s="464" t="str">
        <f t="shared" si="59"/>
        <v/>
      </c>
      <c r="K270" s="464" t="str">
        <f t="shared" si="60"/>
        <v/>
      </c>
      <c r="L270" s="464" t="str">
        <f t="shared" si="61"/>
        <v/>
      </c>
      <c r="M270" s="464" t="str">
        <f t="shared" si="62"/>
        <v/>
      </c>
      <c r="N270" s="464" t="str">
        <f t="shared" si="63"/>
        <v/>
      </c>
      <c r="O270" s="473" t="str">
        <f t="shared" si="64"/>
        <v/>
      </c>
      <c r="P270" s="98"/>
      <c r="R270" s="34"/>
      <c r="T270" s="34"/>
      <c r="V270" s="34"/>
      <c r="X270" s="34"/>
      <c r="Z270" s="34"/>
      <c r="AB270" s="34"/>
      <c r="AD270" s="34"/>
      <c r="AF270" s="34"/>
      <c r="AH270" s="34"/>
      <c r="AJ270" s="34"/>
      <c r="AL270" s="34"/>
      <c r="AN270" s="34"/>
      <c r="AP270" s="34"/>
    </row>
    <row r="271" spans="1:42" s="32" customFormat="1" ht="15.75" hidden="1">
      <c r="A271" s="34"/>
      <c r="B271" s="34"/>
      <c r="C271" s="464" t="str">
        <f t="shared" si="52"/>
        <v/>
      </c>
      <c r="D271" s="464" t="str">
        <f t="shared" si="53"/>
        <v/>
      </c>
      <c r="E271" s="464" t="str">
        <f t="shared" si="54"/>
        <v/>
      </c>
      <c r="F271" s="464" t="str">
        <f t="shared" si="55"/>
        <v/>
      </c>
      <c r="G271" s="464" t="str">
        <f t="shared" si="56"/>
        <v/>
      </c>
      <c r="H271" s="464" t="str">
        <f t="shared" si="57"/>
        <v/>
      </c>
      <c r="I271" s="464" t="str">
        <f t="shared" si="58"/>
        <v/>
      </c>
      <c r="J271" s="464" t="str">
        <f t="shared" si="59"/>
        <v/>
      </c>
      <c r="K271" s="464" t="str">
        <f t="shared" si="60"/>
        <v/>
      </c>
      <c r="L271" s="464" t="str">
        <f t="shared" si="61"/>
        <v/>
      </c>
      <c r="M271" s="464" t="str">
        <f t="shared" si="62"/>
        <v/>
      </c>
      <c r="N271" s="464" t="str">
        <f t="shared" si="63"/>
        <v/>
      </c>
      <c r="O271" s="473" t="str">
        <f t="shared" si="64"/>
        <v/>
      </c>
      <c r="P271" s="98"/>
      <c r="R271" s="34"/>
      <c r="T271" s="34"/>
      <c r="V271" s="34"/>
      <c r="X271" s="34"/>
      <c r="Z271" s="34"/>
      <c r="AB271" s="34"/>
      <c r="AD271" s="34"/>
      <c r="AF271" s="34"/>
      <c r="AH271" s="34"/>
      <c r="AJ271" s="34"/>
      <c r="AL271" s="34"/>
      <c r="AN271" s="34"/>
      <c r="AP271" s="34"/>
    </row>
    <row r="272" spans="1:42" s="32" customFormat="1" ht="15.75" hidden="1">
      <c r="A272" s="34"/>
      <c r="B272" s="34"/>
      <c r="C272" s="464" t="str">
        <f t="shared" si="52"/>
        <v/>
      </c>
      <c r="D272" s="464" t="str">
        <f t="shared" si="53"/>
        <v/>
      </c>
      <c r="E272" s="464" t="str">
        <f t="shared" si="54"/>
        <v/>
      </c>
      <c r="F272" s="464" t="str">
        <f t="shared" si="55"/>
        <v/>
      </c>
      <c r="G272" s="464" t="str">
        <f t="shared" si="56"/>
        <v/>
      </c>
      <c r="H272" s="464" t="str">
        <f t="shared" si="57"/>
        <v/>
      </c>
      <c r="I272" s="464" t="str">
        <f t="shared" si="58"/>
        <v/>
      </c>
      <c r="J272" s="464" t="str">
        <f t="shared" si="59"/>
        <v/>
      </c>
      <c r="K272" s="464" t="str">
        <f t="shared" si="60"/>
        <v/>
      </c>
      <c r="L272" s="464" t="str">
        <f t="shared" si="61"/>
        <v/>
      </c>
      <c r="M272" s="464" t="str">
        <f t="shared" si="62"/>
        <v/>
      </c>
      <c r="N272" s="464" t="str">
        <f t="shared" si="63"/>
        <v/>
      </c>
      <c r="O272" s="473" t="str">
        <f t="shared" si="64"/>
        <v/>
      </c>
      <c r="P272" s="98"/>
      <c r="R272" s="34"/>
      <c r="T272" s="34"/>
      <c r="V272" s="34"/>
      <c r="X272" s="34"/>
      <c r="Z272" s="34"/>
      <c r="AB272" s="34"/>
      <c r="AD272" s="34"/>
      <c r="AF272" s="34"/>
      <c r="AH272" s="34"/>
      <c r="AJ272" s="34"/>
      <c r="AL272" s="34"/>
      <c r="AN272" s="34"/>
      <c r="AP272" s="34"/>
    </row>
    <row r="273" spans="1:42" s="32" customFormat="1" ht="15.75" hidden="1">
      <c r="A273" s="34"/>
      <c r="B273" s="34"/>
      <c r="C273" s="464" t="str">
        <f t="shared" si="52"/>
        <v/>
      </c>
      <c r="D273" s="464" t="str">
        <f t="shared" si="53"/>
        <v/>
      </c>
      <c r="E273" s="464" t="str">
        <f t="shared" si="54"/>
        <v/>
      </c>
      <c r="F273" s="464" t="str">
        <f t="shared" si="55"/>
        <v/>
      </c>
      <c r="G273" s="464" t="str">
        <f t="shared" si="56"/>
        <v/>
      </c>
      <c r="H273" s="464" t="str">
        <f t="shared" si="57"/>
        <v/>
      </c>
      <c r="I273" s="464" t="str">
        <f t="shared" si="58"/>
        <v/>
      </c>
      <c r="J273" s="464" t="str">
        <f t="shared" si="59"/>
        <v/>
      </c>
      <c r="K273" s="464" t="str">
        <f t="shared" si="60"/>
        <v/>
      </c>
      <c r="L273" s="464" t="str">
        <f t="shared" si="61"/>
        <v/>
      </c>
      <c r="M273" s="464" t="str">
        <f t="shared" si="62"/>
        <v/>
      </c>
      <c r="N273" s="464" t="str">
        <f t="shared" si="63"/>
        <v/>
      </c>
      <c r="O273" s="473" t="str">
        <f t="shared" si="64"/>
        <v/>
      </c>
      <c r="P273" s="98"/>
      <c r="R273" s="34"/>
      <c r="T273" s="34"/>
      <c r="V273" s="34"/>
      <c r="X273" s="34"/>
      <c r="Z273" s="34"/>
      <c r="AB273" s="34"/>
      <c r="AD273" s="34"/>
      <c r="AF273" s="34"/>
      <c r="AH273" s="34"/>
      <c r="AJ273" s="34"/>
      <c r="AL273" s="34"/>
      <c r="AN273" s="34"/>
      <c r="AP273" s="34"/>
    </row>
    <row r="274" spans="1:42" s="32" customFormat="1" ht="15.75" hidden="1">
      <c r="A274" s="34"/>
      <c r="B274" s="34"/>
      <c r="C274" s="464" t="str">
        <f t="shared" si="52"/>
        <v/>
      </c>
      <c r="D274" s="464" t="str">
        <f t="shared" si="53"/>
        <v/>
      </c>
      <c r="E274" s="464" t="str">
        <f t="shared" si="54"/>
        <v/>
      </c>
      <c r="F274" s="464" t="str">
        <f t="shared" si="55"/>
        <v/>
      </c>
      <c r="G274" s="464" t="str">
        <f t="shared" si="56"/>
        <v/>
      </c>
      <c r="H274" s="464" t="str">
        <f t="shared" si="57"/>
        <v/>
      </c>
      <c r="I274" s="464" t="str">
        <f t="shared" si="58"/>
        <v/>
      </c>
      <c r="J274" s="464" t="str">
        <f t="shared" si="59"/>
        <v/>
      </c>
      <c r="K274" s="464" t="str">
        <f t="shared" si="60"/>
        <v/>
      </c>
      <c r="L274" s="464" t="str">
        <f t="shared" si="61"/>
        <v/>
      </c>
      <c r="M274" s="464" t="str">
        <f t="shared" si="62"/>
        <v/>
      </c>
      <c r="N274" s="464" t="str">
        <f t="shared" si="63"/>
        <v/>
      </c>
      <c r="O274" s="473" t="str">
        <f t="shared" si="64"/>
        <v/>
      </c>
      <c r="P274" s="98"/>
      <c r="R274" s="34"/>
      <c r="T274" s="34"/>
      <c r="V274" s="34"/>
      <c r="X274" s="34"/>
      <c r="Z274" s="34"/>
      <c r="AB274" s="34"/>
      <c r="AD274" s="34"/>
      <c r="AF274" s="34"/>
      <c r="AH274" s="34"/>
      <c r="AJ274" s="34"/>
      <c r="AL274" s="34"/>
      <c r="AN274" s="34"/>
      <c r="AP274" s="34"/>
    </row>
    <row r="275" spans="1:42" s="32" customFormat="1" ht="15.75" hidden="1">
      <c r="A275" s="34"/>
      <c r="B275" s="34"/>
      <c r="C275" s="464" t="str">
        <f t="shared" si="52"/>
        <v/>
      </c>
      <c r="D275" s="464" t="str">
        <f t="shared" si="53"/>
        <v/>
      </c>
      <c r="E275" s="464" t="str">
        <f t="shared" si="54"/>
        <v/>
      </c>
      <c r="F275" s="464" t="str">
        <f t="shared" si="55"/>
        <v/>
      </c>
      <c r="G275" s="464" t="str">
        <f t="shared" si="56"/>
        <v/>
      </c>
      <c r="H275" s="464" t="str">
        <f t="shared" si="57"/>
        <v/>
      </c>
      <c r="I275" s="464" t="str">
        <f t="shared" si="58"/>
        <v/>
      </c>
      <c r="J275" s="464" t="str">
        <f t="shared" si="59"/>
        <v/>
      </c>
      <c r="K275" s="464" t="str">
        <f t="shared" si="60"/>
        <v/>
      </c>
      <c r="L275" s="464" t="str">
        <f t="shared" si="61"/>
        <v/>
      </c>
      <c r="M275" s="464" t="str">
        <f t="shared" si="62"/>
        <v/>
      </c>
      <c r="N275" s="464" t="str">
        <f t="shared" si="63"/>
        <v/>
      </c>
      <c r="O275" s="473" t="str">
        <f t="shared" si="64"/>
        <v/>
      </c>
      <c r="P275" s="98"/>
      <c r="R275" s="34"/>
      <c r="T275" s="34"/>
      <c r="V275" s="34"/>
      <c r="X275" s="34"/>
      <c r="Z275" s="34"/>
      <c r="AB275" s="34"/>
      <c r="AD275" s="34"/>
      <c r="AF275" s="34"/>
      <c r="AH275" s="34"/>
      <c r="AJ275" s="34"/>
      <c r="AL275" s="34"/>
      <c r="AN275" s="34"/>
      <c r="AP275" s="34"/>
    </row>
    <row r="276" spans="1:42" s="32" customFormat="1" ht="15.75" hidden="1">
      <c r="A276" s="34"/>
      <c r="B276" s="34"/>
      <c r="C276" s="464" t="str">
        <f t="shared" si="52"/>
        <v/>
      </c>
      <c r="D276" s="464" t="str">
        <f t="shared" si="53"/>
        <v/>
      </c>
      <c r="E276" s="464" t="str">
        <f t="shared" si="54"/>
        <v/>
      </c>
      <c r="F276" s="464" t="str">
        <f t="shared" si="55"/>
        <v/>
      </c>
      <c r="G276" s="464" t="str">
        <f t="shared" si="56"/>
        <v/>
      </c>
      <c r="H276" s="464" t="str">
        <f t="shared" si="57"/>
        <v/>
      </c>
      <c r="I276" s="464" t="str">
        <f t="shared" si="58"/>
        <v/>
      </c>
      <c r="J276" s="464" t="str">
        <f t="shared" si="59"/>
        <v/>
      </c>
      <c r="K276" s="464" t="str">
        <f t="shared" si="60"/>
        <v/>
      </c>
      <c r="L276" s="464" t="str">
        <f t="shared" si="61"/>
        <v/>
      </c>
      <c r="M276" s="464" t="str">
        <f t="shared" si="62"/>
        <v/>
      </c>
      <c r="N276" s="464" t="str">
        <f t="shared" si="63"/>
        <v/>
      </c>
      <c r="O276" s="473" t="str">
        <f t="shared" si="64"/>
        <v/>
      </c>
      <c r="P276" s="98"/>
      <c r="R276" s="34"/>
      <c r="T276" s="34"/>
      <c r="V276" s="34"/>
      <c r="X276" s="34"/>
      <c r="Z276" s="34"/>
      <c r="AB276" s="34"/>
      <c r="AD276" s="34"/>
      <c r="AF276" s="34"/>
      <c r="AH276" s="34"/>
      <c r="AJ276" s="34"/>
      <c r="AL276" s="34"/>
      <c r="AN276" s="34"/>
      <c r="AP276" s="34"/>
    </row>
    <row r="277" spans="1:42" s="32" customFormat="1" ht="15.75" hidden="1">
      <c r="A277" s="34"/>
      <c r="B277" s="34"/>
      <c r="C277" s="464" t="str">
        <f t="shared" si="52"/>
        <v/>
      </c>
      <c r="D277" s="464" t="str">
        <f t="shared" si="53"/>
        <v/>
      </c>
      <c r="E277" s="464" t="str">
        <f t="shared" si="54"/>
        <v/>
      </c>
      <c r="F277" s="464" t="str">
        <f t="shared" si="55"/>
        <v/>
      </c>
      <c r="G277" s="464" t="str">
        <f t="shared" si="56"/>
        <v/>
      </c>
      <c r="H277" s="464" t="str">
        <f t="shared" si="57"/>
        <v/>
      </c>
      <c r="I277" s="464" t="str">
        <f t="shared" si="58"/>
        <v/>
      </c>
      <c r="J277" s="464" t="str">
        <f t="shared" si="59"/>
        <v/>
      </c>
      <c r="K277" s="464" t="str">
        <f t="shared" si="60"/>
        <v/>
      </c>
      <c r="L277" s="464" t="str">
        <f t="shared" si="61"/>
        <v/>
      </c>
      <c r="M277" s="464" t="str">
        <f t="shared" si="62"/>
        <v/>
      </c>
      <c r="N277" s="464" t="str">
        <f t="shared" si="63"/>
        <v/>
      </c>
      <c r="O277" s="473" t="str">
        <f t="shared" si="64"/>
        <v/>
      </c>
      <c r="P277" s="98"/>
      <c r="R277" s="34"/>
      <c r="T277" s="34"/>
      <c r="V277" s="34"/>
      <c r="X277" s="34"/>
      <c r="Z277" s="34"/>
      <c r="AB277" s="34"/>
      <c r="AD277" s="34"/>
      <c r="AF277" s="34"/>
      <c r="AH277" s="34"/>
      <c r="AJ277" s="34"/>
      <c r="AL277" s="34"/>
      <c r="AN277" s="34"/>
      <c r="AP277" s="34"/>
    </row>
    <row r="278" spans="1:42" s="32" customFormat="1" ht="15.75" hidden="1">
      <c r="A278" s="34"/>
      <c r="B278" s="34"/>
      <c r="C278" s="464" t="str">
        <f t="shared" si="52"/>
        <v/>
      </c>
      <c r="D278" s="464" t="str">
        <f t="shared" si="53"/>
        <v/>
      </c>
      <c r="E278" s="464" t="str">
        <f t="shared" si="54"/>
        <v/>
      </c>
      <c r="F278" s="464" t="str">
        <f t="shared" si="55"/>
        <v/>
      </c>
      <c r="G278" s="464" t="str">
        <f t="shared" si="56"/>
        <v/>
      </c>
      <c r="H278" s="464" t="str">
        <f t="shared" si="57"/>
        <v/>
      </c>
      <c r="I278" s="464" t="str">
        <f t="shared" si="58"/>
        <v/>
      </c>
      <c r="J278" s="464" t="str">
        <f t="shared" si="59"/>
        <v/>
      </c>
      <c r="K278" s="464" t="str">
        <f t="shared" si="60"/>
        <v/>
      </c>
      <c r="L278" s="464" t="str">
        <f t="shared" si="61"/>
        <v/>
      </c>
      <c r="M278" s="464" t="str">
        <f t="shared" si="62"/>
        <v/>
      </c>
      <c r="N278" s="464" t="str">
        <f t="shared" si="63"/>
        <v/>
      </c>
      <c r="O278" s="473" t="str">
        <f t="shared" si="64"/>
        <v/>
      </c>
      <c r="P278" s="98"/>
      <c r="R278" s="34"/>
      <c r="T278" s="34"/>
      <c r="V278" s="34"/>
      <c r="X278" s="34"/>
      <c r="Z278" s="34"/>
      <c r="AB278" s="34"/>
      <c r="AD278" s="34"/>
      <c r="AF278" s="34"/>
      <c r="AH278" s="34"/>
      <c r="AJ278" s="34"/>
      <c r="AL278" s="34"/>
      <c r="AN278" s="34"/>
      <c r="AP278" s="34"/>
    </row>
    <row r="279" spans="1:42" s="32" customFormat="1" ht="15.75" hidden="1">
      <c r="A279" s="34"/>
      <c r="B279" s="34"/>
      <c r="C279" s="464" t="str">
        <f t="shared" si="52"/>
        <v/>
      </c>
      <c r="D279" s="464" t="str">
        <f t="shared" si="53"/>
        <v/>
      </c>
      <c r="E279" s="464" t="str">
        <f t="shared" si="54"/>
        <v/>
      </c>
      <c r="F279" s="464" t="str">
        <f t="shared" si="55"/>
        <v/>
      </c>
      <c r="G279" s="464" t="str">
        <f t="shared" si="56"/>
        <v/>
      </c>
      <c r="H279" s="464" t="str">
        <f t="shared" si="57"/>
        <v/>
      </c>
      <c r="I279" s="464" t="str">
        <f t="shared" si="58"/>
        <v/>
      </c>
      <c r="J279" s="464" t="str">
        <f t="shared" si="59"/>
        <v/>
      </c>
      <c r="K279" s="464" t="str">
        <f t="shared" si="60"/>
        <v/>
      </c>
      <c r="L279" s="464" t="str">
        <f t="shared" si="61"/>
        <v/>
      </c>
      <c r="M279" s="464" t="str">
        <f t="shared" si="62"/>
        <v/>
      </c>
      <c r="N279" s="464" t="str">
        <f t="shared" si="63"/>
        <v/>
      </c>
      <c r="O279" s="473" t="str">
        <f t="shared" si="64"/>
        <v/>
      </c>
      <c r="P279" s="98"/>
      <c r="R279" s="34"/>
      <c r="T279" s="34"/>
      <c r="V279" s="34"/>
      <c r="X279" s="34"/>
      <c r="Z279" s="34"/>
      <c r="AB279" s="34"/>
      <c r="AD279" s="34"/>
      <c r="AF279" s="34"/>
      <c r="AH279" s="34"/>
      <c r="AJ279" s="34"/>
      <c r="AL279" s="34"/>
      <c r="AN279" s="34"/>
      <c r="AP279" s="34"/>
    </row>
    <row r="280" spans="1:42" s="32" customFormat="1" ht="15.75" hidden="1">
      <c r="A280" s="34"/>
      <c r="B280" s="34"/>
      <c r="C280" s="464" t="str">
        <f t="shared" si="52"/>
        <v/>
      </c>
      <c r="D280" s="464" t="str">
        <f t="shared" si="53"/>
        <v/>
      </c>
      <c r="E280" s="464" t="str">
        <f t="shared" si="54"/>
        <v/>
      </c>
      <c r="F280" s="464" t="str">
        <f t="shared" si="55"/>
        <v/>
      </c>
      <c r="G280" s="464" t="str">
        <f t="shared" si="56"/>
        <v/>
      </c>
      <c r="H280" s="464" t="str">
        <f t="shared" si="57"/>
        <v/>
      </c>
      <c r="I280" s="464" t="str">
        <f t="shared" si="58"/>
        <v/>
      </c>
      <c r="J280" s="464" t="str">
        <f t="shared" si="59"/>
        <v/>
      </c>
      <c r="K280" s="464" t="str">
        <f t="shared" si="60"/>
        <v/>
      </c>
      <c r="L280" s="464" t="str">
        <f t="shared" si="61"/>
        <v/>
      </c>
      <c r="M280" s="464" t="str">
        <f t="shared" si="62"/>
        <v/>
      </c>
      <c r="N280" s="464" t="str">
        <f t="shared" si="63"/>
        <v/>
      </c>
      <c r="O280" s="473" t="str">
        <f t="shared" si="64"/>
        <v/>
      </c>
      <c r="P280" s="98"/>
      <c r="R280" s="34"/>
      <c r="T280" s="34"/>
      <c r="V280" s="34"/>
      <c r="X280" s="34"/>
      <c r="Z280" s="34"/>
      <c r="AB280" s="34"/>
      <c r="AD280" s="34"/>
      <c r="AF280" s="34"/>
      <c r="AH280" s="34"/>
      <c r="AJ280" s="34"/>
      <c r="AL280" s="34"/>
      <c r="AN280" s="34"/>
      <c r="AP280" s="34"/>
    </row>
    <row r="281" spans="1:42" s="32" customFormat="1" ht="15.75" hidden="1">
      <c r="A281" s="34"/>
      <c r="B281" s="34"/>
      <c r="C281" s="464" t="str">
        <f t="shared" si="52"/>
        <v/>
      </c>
      <c r="D281" s="464" t="str">
        <f t="shared" si="53"/>
        <v/>
      </c>
      <c r="E281" s="464" t="str">
        <f t="shared" si="54"/>
        <v/>
      </c>
      <c r="F281" s="464" t="str">
        <f t="shared" si="55"/>
        <v/>
      </c>
      <c r="G281" s="464" t="str">
        <f t="shared" si="56"/>
        <v/>
      </c>
      <c r="H281" s="464" t="str">
        <f t="shared" si="57"/>
        <v/>
      </c>
      <c r="I281" s="464" t="str">
        <f t="shared" si="58"/>
        <v/>
      </c>
      <c r="J281" s="464" t="str">
        <f t="shared" si="59"/>
        <v/>
      </c>
      <c r="K281" s="464" t="str">
        <f t="shared" si="60"/>
        <v/>
      </c>
      <c r="L281" s="464" t="str">
        <f t="shared" si="61"/>
        <v/>
      </c>
      <c r="M281" s="464" t="str">
        <f t="shared" si="62"/>
        <v/>
      </c>
      <c r="N281" s="464" t="str">
        <f t="shared" si="63"/>
        <v/>
      </c>
      <c r="O281" s="473" t="str">
        <f t="shared" si="64"/>
        <v/>
      </c>
      <c r="P281" s="98"/>
      <c r="R281" s="34"/>
      <c r="T281" s="34"/>
      <c r="V281" s="34"/>
      <c r="X281" s="34"/>
      <c r="Z281" s="34"/>
      <c r="AB281" s="34"/>
      <c r="AD281" s="34"/>
      <c r="AF281" s="34"/>
      <c r="AH281" s="34"/>
      <c r="AJ281" s="34"/>
      <c r="AL281" s="34"/>
      <c r="AN281" s="34"/>
      <c r="AP281" s="34"/>
    </row>
    <row r="282" spans="1:42" s="32" customFormat="1" ht="15.75" hidden="1">
      <c r="A282" s="34"/>
      <c r="B282" s="34"/>
      <c r="C282" s="464" t="str">
        <f t="shared" si="52"/>
        <v/>
      </c>
      <c r="D282" s="464" t="str">
        <f t="shared" si="53"/>
        <v/>
      </c>
      <c r="E282" s="464" t="str">
        <f t="shared" si="54"/>
        <v/>
      </c>
      <c r="F282" s="464" t="str">
        <f t="shared" si="55"/>
        <v/>
      </c>
      <c r="G282" s="464" t="str">
        <f t="shared" si="56"/>
        <v/>
      </c>
      <c r="H282" s="464" t="str">
        <f t="shared" si="57"/>
        <v/>
      </c>
      <c r="I282" s="464" t="str">
        <f t="shared" si="58"/>
        <v/>
      </c>
      <c r="J282" s="464" t="str">
        <f t="shared" si="59"/>
        <v/>
      </c>
      <c r="K282" s="464" t="str">
        <f t="shared" si="60"/>
        <v/>
      </c>
      <c r="L282" s="464" t="str">
        <f t="shared" si="61"/>
        <v/>
      </c>
      <c r="M282" s="464" t="str">
        <f t="shared" si="62"/>
        <v/>
      </c>
      <c r="N282" s="464" t="str">
        <f t="shared" si="63"/>
        <v/>
      </c>
      <c r="O282" s="473" t="str">
        <f t="shared" si="64"/>
        <v/>
      </c>
      <c r="P282" s="98"/>
      <c r="R282" s="34"/>
      <c r="T282" s="34"/>
      <c r="V282" s="34"/>
      <c r="X282" s="34"/>
      <c r="Z282" s="34"/>
      <c r="AB282" s="34"/>
      <c r="AD282" s="34"/>
      <c r="AF282" s="34"/>
      <c r="AH282" s="34"/>
      <c r="AJ282" s="34"/>
      <c r="AL282" s="34"/>
      <c r="AN282" s="34"/>
      <c r="AP282" s="34"/>
    </row>
    <row r="283" spans="1:42" s="32" customFormat="1" ht="15.75" hidden="1">
      <c r="A283" s="34"/>
      <c r="B283" s="34"/>
      <c r="C283" s="464" t="str">
        <f t="shared" si="52"/>
        <v/>
      </c>
      <c r="D283" s="464" t="str">
        <f t="shared" si="53"/>
        <v/>
      </c>
      <c r="E283" s="464" t="str">
        <f t="shared" si="54"/>
        <v/>
      </c>
      <c r="F283" s="464" t="str">
        <f t="shared" si="55"/>
        <v/>
      </c>
      <c r="G283" s="464" t="str">
        <f t="shared" si="56"/>
        <v/>
      </c>
      <c r="H283" s="464" t="str">
        <f t="shared" si="57"/>
        <v/>
      </c>
      <c r="I283" s="464" t="str">
        <f t="shared" si="58"/>
        <v/>
      </c>
      <c r="J283" s="464" t="str">
        <f t="shared" si="59"/>
        <v/>
      </c>
      <c r="K283" s="464" t="str">
        <f t="shared" si="60"/>
        <v/>
      </c>
      <c r="L283" s="464" t="str">
        <f t="shared" si="61"/>
        <v/>
      </c>
      <c r="M283" s="464" t="str">
        <f t="shared" si="62"/>
        <v/>
      </c>
      <c r="N283" s="464" t="str">
        <f t="shared" si="63"/>
        <v/>
      </c>
      <c r="O283" s="473" t="str">
        <f t="shared" si="64"/>
        <v/>
      </c>
      <c r="P283" s="98"/>
      <c r="R283" s="34"/>
      <c r="T283" s="34"/>
      <c r="V283" s="34"/>
      <c r="X283" s="34"/>
      <c r="Z283" s="34"/>
      <c r="AB283" s="34"/>
      <c r="AD283" s="34"/>
      <c r="AF283" s="34"/>
      <c r="AH283" s="34"/>
      <c r="AJ283" s="34"/>
      <c r="AL283" s="34"/>
      <c r="AN283" s="34"/>
      <c r="AP283" s="34"/>
    </row>
    <row r="284" spans="1:42" s="32" customFormat="1" ht="15.75" hidden="1">
      <c r="A284" s="34"/>
      <c r="B284" s="34"/>
      <c r="C284" s="464" t="str">
        <f t="shared" si="52"/>
        <v/>
      </c>
      <c r="D284" s="464" t="str">
        <f t="shared" si="53"/>
        <v/>
      </c>
      <c r="E284" s="464" t="str">
        <f t="shared" si="54"/>
        <v/>
      </c>
      <c r="F284" s="464" t="str">
        <f t="shared" si="55"/>
        <v/>
      </c>
      <c r="G284" s="464" t="str">
        <f t="shared" si="56"/>
        <v/>
      </c>
      <c r="H284" s="464" t="str">
        <f t="shared" si="57"/>
        <v/>
      </c>
      <c r="I284" s="464" t="str">
        <f t="shared" si="58"/>
        <v/>
      </c>
      <c r="J284" s="464" t="str">
        <f t="shared" si="59"/>
        <v/>
      </c>
      <c r="K284" s="464" t="str">
        <f t="shared" si="60"/>
        <v/>
      </c>
      <c r="L284" s="464" t="str">
        <f t="shared" si="61"/>
        <v/>
      </c>
      <c r="M284" s="464" t="str">
        <f t="shared" si="62"/>
        <v/>
      </c>
      <c r="N284" s="464" t="str">
        <f t="shared" si="63"/>
        <v/>
      </c>
      <c r="O284" s="473" t="str">
        <f t="shared" si="64"/>
        <v/>
      </c>
      <c r="P284" s="98"/>
      <c r="R284" s="34"/>
      <c r="T284" s="34"/>
      <c r="V284" s="34"/>
      <c r="X284" s="34"/>
      <c r="Z284" s="34"/>
      <c r="AB284" s="34"/>
      <c r="AD284" s="34"/>
      <c r="AF284" s="34"/>
      <c r="AH284" s="34"/>
      <c r="AJ284" s="34"/>
      <c r="AL284" s="34"/>
      <c r="AN284" s="34"/>
      <c r="AP284" s="34"/>
    </row>
    <row r="285" spans="1:42" s="32" customFormat="1" ht="15.75" hidden="1">
      <c r="A285" s="34"/>
      <c r="B285" s="34"/>
      <c r="C285" s="464" t="str">
        <f t="shared" si="52"/>
        <v/>
      </c>
      <c r="D285" s="464" t="str">
        <f t="shared" si="53"/>
        <v/>
      </c>
      <c r="E285" s="464" t="str">
        <f t="shared" si="54"/>
        <v/>
      </c>
      <c r="F285" s="464" t="str">
        <f t="shared" si="55"/>
        <v/>
      </c>
      <c r="G285" s="464" t="str">
        <f t="shared" si="56"/>
        <v/>
      </c>
      <c r="H285" s="464" t="str">
        <f t="shared" si="57"/>
        <v/>
      </c>
      <c r="I285" s="464" t="str">
        <f t="shared" si="58"/>
        <v/>
      </c>
      <c r="J285" s="464" t="str">
        <f t="shared" si="59"/>
        <v/>
      </c>
      <c r="K285" s="464" t="str">
        <f t="shared" si="60"/>
        <v/>
      </c>
      <c r="L285" s="464" t="str">
        <f t="shared" si="61"/>
        <v/>
      </c>
      <c r="M285" s="464" t="str">
        <f t="shared" si="62"/>
        <v/>
      </c>
      <c r="N285" s="464" t="str">
        <f t="shared" si="63"/>
        <v/>
      </c>
      <c r="O285" s="473" t="str">
        <f t="shared" si="64"/>
        <v/>
      </c>
      <c r="P285" s="98"/>
      <c r="R285" s="34"/>
      <c r="T285" s="34"/>
      <c r="V285" s="34"/>
      <c r="X285" s="34"/>
      <c r="Z285" s="34"/>
      <c r="AB285" s="34"/>
      <c r="AD285" s="34"/>
      <c r="AF285" s="34"/>
      <c r="AH285" s="34"/>
      <c r="AJ285" s="34"/>
      <c r="AL285" s="34"/>
      <c r="AN285" s="34"/>
      <c r="AP285" s="34"/>
    </row>
    <row r="286" spans="1:42" s="32" customFormat="1" ht="15.75" hidden="1">
      <c r="A286" s="34"/>
      <c r="B286" s="34"/>
      <c r="C286" s="464" t="str">
        <f t="shared" si="52"/>
        <v/>
      </c>
      <c r="D286" s="464" t="str">
        <f t="shared" si="53"/>
        <v/>
      </c>
      <c r="E286" s="464" t="str">
        <f t="shared" si="54"/>
        <v/>
      </c>
      <c r="F286" s="464" t="str">
        <f t="shared" si="55"/>
        <v/>
      </c>
      <c r="G286" s="464" t="str">
        <f t="shared" si="56"/>
        <v/>
      </c>
      <c r="H286" s="464" t="str">
        <f t="shared" si="57"/>
        <v/>
      </c>
      <c r="I286" s="464" t="str">
        <f t="shared" si="58"/>
        <v/>
      </c>
      <c r="J286" s="464" t="str">
        <f t="shared" si="59"/>
        <v/>
      </c>
      <c r="K286" s="464" t="str">
        <f t="shared" si="60"/>
        <v/>
      </c>
      <c r="L286" s="464" t="str">
        <f t="shared" si="61"/>
        <v/>
      </c>
      <c r="M286" s="464" t="str">
        <f t="shared" si="62"/>
        <v/>
      </c>
      <c r="N286" s="464" t="str">
        <f t="shared" si="63"/>
        <v/>
      </c>
      <c r="O286" s="473" t="str">
        <f t="shared" si="64"/>
        <v/>
      </c>
      <c r="P286" s="98"/>
      <c r="R286" s="34"/>
      <c r="T286" s="34"/>
      <c r="V286" s="34"/>
      <c r="X286" s="34"/>
      <c r="Z286" s="34"/>
      <c r="AB286" s="34"/>
      <c r="AD286" s="34"/>
      <c r="AF286" s="34"/>
      <c r="AH286" s="34"/>
      <c r="AJ286" s="34"/>
      <c r="AL286" s="34"/>
      <c r="AN286" s="34"/>
      <c r="AP286" s="34"/>
    </row>
    <row r="287" spans="1:42" s="32" customFormat="1" ht="15.75" hidden="1">
      <c r="A287" s="34"/>
      <c r="B287" s="34"/>
      <c r="C287" s="464" t="str">
        <f t="shared" si="52"/>
        <v/>
      </c>
      <c r="D287" s="464" t="str">
        <f t="shared" si="53"/>
        <v/>
      </c>
      <c r="E287" s="464" t="str">
        <f t="shared" si="54"/>
        <v/>
      </c>
      <c r="F287" s="464" t="str">
        <f t="shared" si="55"/>
        <v/>
      </c>
      <c r="G287" s="464" t="str">
        <f t="shared" si="56"/>
        <v/>
      </c>
      <c r="H287" s="464" t="str">
        <f t="shared" si="57"/>
        <v/>
      </c>
      <c r="I287" s="464" t="str">
        <f t="shared" si="58"/>
        <v/>
      </c>
      <c r="J287" s="464" t="str">
        <f t="shared" si="59"/>
        <v/>
      </c>
      <c r="K287" s="464" t="str">
        <f t="shared" si="60"/>
        <v/>
      </c>
      <c r="L287" s="464" t="str">
        <f t="shared" si="61"/>
        <v/>
      </c>
      <c r="M287" s="464" t="str">
        <f t="shared" si="62"/>
        <v/>
      </c>
      <c r="N287" s="464" t="str">
        <f t="shared" si="63"/>
        <v/>
      </c>
      <c r="O287" s="473" t="str">
        <f t="shared" si="64"/>
        <v/>
      </c>
      <c r="P287" s="98"/>
      <c r="R287" s="34"/>
      <c r="T287" s="34"/>
      <c r="V287" s="34"/>
      <c r="X287" s="34"/>
      <c r="Z287" s="34"/>
      <c r="AB287" s="34"/>
      <c r="AD287" s="34"/>
      <c r="AF287" s="34"/>
      <c r="AH287" s="34"/>
      <c r="AJ287" s="34"/>
      <c r="AL287" s="34"/>
      <c r="AN287" s="34"/>
      <c r="AP287" s="34"/>
    </row>
    <row r="288" spans="1:42" s="32" customFormat="1" ht="15.75" hidden="1">
      <c r="A288" s="34"/>
      <c r="B288" s="34"/>
      <c r="C288" s="464" t="str">
        <f t="shared" si="52"/>
        <v/>
      </c>
      <c r="D288" s="464" t="str">
        <f t="shared" si="53"/>
        <v/>
      </c>
      <c r="E288" s="464" t="str">
        <f t="shared" si="54"/>
        <v/>
      </c>
      <c r="F288" s="464" t="str">
        <f t="shared" si="55"/>
        <v/>
      </c>
      <c r="G288" s="464" t="str">
        <f t="shared" si="56"/>
        <v/>
      </c>
      <c r="H288" s="464" t="str">
        <f t="shared" si="57"/>
        <v/>
      </c>
      <c r="I288" s="464" t="str">
        <f t="shared" si="58"/>
        <v/>
      </c>
      <c r="J288" s="464" t="str">
        <f t="shared" si="59"/>
        <v/>
      </c>
      <c r="K288" s="464" t="str">
        <f t="shared" si="60"/>
        <v/>
      </c>
      <c r="L288" s="464" t="str">
        <f t="shared" si="61"/>
        <v/>
      </c>
      <c r="M288" s="464" t="str">
        <f t="shared" si="62"/>
        <v/>
      </c>
      <c r="N288" s="464" t="str">
        <f t="shared" si="63"/>
        <v/>
      </c>
      <c r="O288" s="473" t="str">
        <f t="shared" si="64"/>
        <v/>
      </c>
      <c r="P288" s="98"/>
      <c r="R288" s="34"/>
      <c r="T288" s="34"/>
      <c r="V288" s="34"/>
      <c r="X288" s="34"/>
      <c r="Z288" s="34"/>
      <c r="AB288" s="34"/>
      <c r="AD288" s="34"/>
      <c r="AF288" s="34"/>
      <c r="AH288" s="34"/>
      <c r="AJ288" s="34"/>
      <c r="AL288" s="34"/>
      <c r="AN288" s="34"/>
      <c r="AP288" s="34"/>
    </row>
    <row r="289" spans="1:42" s="32" customFormat="1" ht="15.75" hidden="1">
      <c r="A289" s="34"/>
      <c r="B289" s="34"/>
      <c r="C289" s="464" t="str">
        <f t="shared" si="52"/>
        <v/>
      </c>
      <c r="D289" s="464" t="str">
        <f t="shared" si="53"/>
        <v/>
      </c>
      <c r="E289" s="464" t="str">
        <f t="shared" si="54"/>
        <v/>
      </c>
      <c r="F289" s="464" t="str">
        <f t="shared" si="55"/>
        <v/>
      </c>
      <c r="G289" s="464" t="str">
        <f t="shared" si="56"/>
        <v/>
      </c>
      <c r="H289" s="464" t="str">
        <f t="shared" si="57"/>
        <v/>
      </c>
      <c r="I289" s="464" t="str">
        <f t="shared" si="58"/>
        <v/>
      </c>
      <c r="J289" s="464" t="str">
        <f t="shared" si="59"/>
        <v/>
      </c>
      <c r="K289" s="464" t="str">
        <f t="shared" si="60"/>
        <v/>
      </c>
      <c r="L289" s="464" t="str">
        <f t="shared" si="61"/>
        <v/>
      </c>
      <c r="M289" s="464" t="str">
        <f t="shared" si="62"/>
        <v/>
      </c>
      <c r="N289" s="464" t="str">
        <f t="shared" si="63"/>
        <v/>
      </c>
      <c r="O289" s="473" t="str">
        <f t="shared" si="64"/>
        <v/>
      </c>
      <c r="P289" s="98"/>
      <c r="R289" s="34"/>
      <c r="T289" s="34"/>
      <c r="V289" s="34"/>
      <c r="X289" s="34"/>
      <c r="Z289" s="34"/>
      <c r="AB289" s="34"/>
      <c r="AD289" s="34"/>
      <c r="AF289" s="34"/>
      <c r="AH289" s="34"/>
      <c r="AJ289" s="34"/>
      <c r="AL289" s="34"/>
      <c r="AN289" s="34"/>
      <c r="AP289" s="34"/>
    </row>
    <row r="290" spans="1:42" s="32" customFormat="1" ht="15.75" hidden="1">
      <c r="A290" s="34"/>
      <c r="B290" s="34"/>
      <c r="C290" s="464" t="str">
        <f t="shared" si="52"/>
        <v/>
      </c>
      <c r="D290" s="464" t="str">
        <f t="shared" si="53"/>
        <v/>
      </c>
      <c r="E290" s="464" t="str">
        <f t="shared" si="54"/>
        <v/>
      </c>
      <c r="F290" s="464" t="str">
        <f t="shared" si="55"/>
        <v/>
      </c>
      <c r="G290" s="464" t="str">
        <f t="shared" si="56"/>
        <v/>
      </c>
      <c r="H290" s="464" t="str">
        <f t="shared" si="57"/>
        <v/>
      </c>
      <c r="I290" s="464" t="str">
        <f t="shared" si="58"/>
        <v/>
      </c>
      <c r="J290" s="464" t="str">
        <f t="shared" si="59"/>
        <v/>
      </c>
      <c r="K290" s="464" t="str">
        <f t="shared" si="60"/>
        <v/>
      </c>
      <c r="L290" s="464" t="str">
        <f t="shared" si="61"/>
        <v/>
      </c>
      <c r="M290" s="464" t="str">
        <f t="shared" si="62"/>
        <v/>
      </c>
      <c r="N290" s="464" t="str">
        <f t="shared" si="63"/>
        <v/>
      </c>
      <c r="O290" s="473" t="str">
        <f t="shared" si="64"/>
        <v/>
      </c>
      <c r="P290" s="98"/>
      <c r="R290" s="34"/>
      <c r="T290" s="34"/>
      <c r="V290" s="34"/>
      <c r="X290" s="34"/>
      <c r="Z290" s="34"/>
      <c r="AB290" s="34"/>
      <c r="AD290" s="34"/>
      <c r="AF290" s="34"/>
      <c r="AH290" s="34"/>
      <c r="AJ290" s="34"/>
      <c r="AL290" s="34"/>
      <c r="AN290" s="34"/>
      <c r="AP290" s="34"/>
    </row>
    <row r="291" spans="1:42" s="32" customFormat="1" ht="15.75" hidden="1">
      <c r="A291" s="34"/>
      <c r="B291" s="34"/>
      <c r="C291" s="464" t="str">
        <f t="shared" si="52"/>
        <v/>
      </c>
      <c r="D291" s="464" t="str">
        <f t="shared" si="53"/>
        <v/>
      </c>
      <c r="E291" s="464" t="str">
        <f t="shared" si="54"/>
        <v/>
      </c>
      <c r="F291" s="464" t="str">
        <f t="shared" si="55"/>
        <v/>
      </c>
      <c r="G291" s="464" t="str">
        <f t="shared" si="56"/>
        <v/>
      </c>
      <c r="H291" s="464" t="str">
        <f t="shared" si="57"/>
        <v/>
      </c>
      <c r="I291" s="464" t="str">
        <f t="shared" si="58"/>
        <v/>
      </c>
      <c r="J291" s="464" t="str">
        <f t="shared" si="59"/>
        <v/>
      </c>
      <c r="K291" s="464" t="str">
        <f t="shared" si="60"/>
        <v/>
      </c>
      <c r="L291" s="464" t="str">
        <f t="shared" si="61"/>
        <v/>
      </c>
      <c r="M291" s="464" t="str">
        <f t="shared" si="62"/>
        <v/>
      </c>
      <c r="N291" s="464" t="str">
        <f t="shared" si="63"/>
        <v/>
      </c>
      <c r="O291" s="473" t="str">
        <f t="shared" si="64"/>
        <v/>
      </c>
      <c r="P291" s="98"/>
      <c r="R291" s="34"/>
      <c r="T291" s="34"/>
      <c r="V291" s="34"/>
      <c r="X291" s="34"/>
      <c r="Z291" s="34"/>
      <c r="AB291" s="34"/>
      <c r="AD291" s="34"/>
      <c r="AF291" s="34"/>
      <c r="AH291" s="34"/>
      <c r="AJ291" s="34"/>
      <c r="AL291" s="34"/>
      <c r="AN291" s="34"/>
      <c r="AP291" s="34"/>
    </row>
    <row r="292" spans="1:42" s="32" customFormat="1" ht="15.75" hidden="1">
      <c r="A292" s="34"/>
      <c r="B292" s="34"/>
      <c r="C292" s="464" t="str">
        <f t="shared" si="52"/>
        <v/>
      </c>
      <c r="D292" s="464" t="str">
        <f t="shared" si="53"/>
        <v/>
      </c>
      <c r="E292" s="464" t="str">
        <f t="shared" si="54"/>
        <v/>
      </c>
      <c r="F292" s="464" t="str">
        <f t="shared" si="55"/>
        <v/>
      </c>
      <c r="G292" s="464" t="str">
        <f t="shared" si="56"/>
        <v/>
      </c>
      <c r="H292" s="464" t="str">
        <f t="shared" si="57"/>
        <v/>
      </c>
      <c r="I292" s="464" t="str">
        <f t="shared" si="58"/>
        <v/>
      </c>
      <c r="J292" s="464" t="str">
        <f t="shared" si="59"/>
        <v/>
      </c>
      <c r="K292" s="464" t="str">
        <f t="shared" si="60"/>
        <v/>
      </c>
      <c r="L292" s="464" t="str">
        <f t="shared" si="61"/>
        <v/>
      </c>
      <c r="M292" s="464" t="str">
        <f t="shared" si="62"/>
        <v/>
      </c>
      <c r="N292" s="464" t="str">
        <f t="shared" si="63"/>
        <v/>
      </c>
      <c r="O292" s="473" t="str">
        <f t="shared" si="64"/>
        <v/>
      </c>
      <c r="P292" s="98"/>
      <c r="R292" s="34"/>
      <c r="T292" s="34"/>
      <c r="V292" s="34"/>
      <c r="X292" s="34"/>
      <c r="Z292" s="34"/>
      <c r="AB292" s="34"/>
      <c r="AD292" s="34"/>
      <c r="AF292" s="34"/>
      <c r="AH292" s="34"/>
      <c r="AJ292" s="34"/>
      <c r="AL292" s="34"/>
      <c r="AN292" s="34"/>
      <c r="AP292" s="34"/>
    </row>
    <row r="293" spans="1:42" s="32" customFormat="1" ht="15.75" hidden="1">
      <c r="A293" s="34"/>
      <c r="B293" s="34"/>
      <c r="C293" s="464" t="str">
        <f t="shared" si="52"/>
        <v/>
      </c>
      <c r="D293" s="464" t="str">
        <f t="shared" si="53"/>
        <v/>
      </c>
      <c r="E293" s="464" t="str">
        <f t="shared" si="54"/>
        <v/>
      </c>
      <c r="F293" s="464" t="str">
        <f t="shared" si="55"/>
        <v/>
      </c>
      <c r="G293" s="464" t="str">
        <f t="shared" si="56"/>
        <v/>
      </c>
      <c r="H293" s="464" t="str">
        <f t="shared" si="57"/>
        <v/>
      </c>
      <c r="I293" s="464" t="str">
        <f t="shared" si="58"/>
        <v/>
      </c>
      <c r="J293" s="464" t="str">
        <f t="shared" si="59"/>
        <v/>
      </c>
      <c r="K293" s="464" t="str">
        <f t="shared" si="60"/>
        <v/>
      </c>
      <c r="L293" s="464" t="str">
        <f t="shared" si="61"/>
        <v/>
      </c>
      <c r="M293" s="464" t="str">
        <f t="shared" si="62"/>
        <v/>
      </c>
      <c r="N293" s="464" t="str">
        <f t="shared" si="63"/>
        <v/>
      </c>
      <c r="O293" s="473" t="str">
        <f t="shared" si="64"/>
        <v/>
      </c>
      <c r="P293" s="98"/>
      <c r="R293" s="34"/>
      <c r="T293" s="34"/>
      <c r="V293" s="34"/>
      <c r="X293" s="34"/>
      <c r="Z293" s="34"/>
      <c r="AB293" s="34"/>
      <c r="AD293" s="34"/>
      <c r="AF293" s="34"/>
      <c r="AH293" s="34"/>
      <c r="AJ293" s="34"/>
      <c r="AL293" s="34"/>
      <c r="AN293" s="34"/>
      <c r="AP293" s="34"/>
    </row>
    <row r="294" spans="1:42" s="32" customFormat="1" ht="15.75" hidden="1">
      <c r="A294" s="34"/>
      <c r="B294" s="34"/>
      <c r="C294" s="464" t="str">
        <f t="shared" si="52"/>
        <v/>
      </c>
      <c r="D294" s="464" t="str">
        <f t="shared" si="53"/>
        <v/>
      </c>
      <c r="E294" s="464" t="str">
        <f t="shared" si="54"/>
        <v/>
      </c>
      <c r="F294" s="464" t="str">
        <f t="shared" si="55"/>
        <v/>
      </c>
      <c r="G294" s="464" t="str">
        <f t="shared" si="56"/>
        <v/>
      </c>
      <c r="H294" s="464" t="str">
        <f t="shared" si="57"/>
        <v/>
      </c>
      <c r="I294" s="464" t="str">
        <f t="shared" si="58"/>
        <v/>
      </c>
      <c r="J294" s="464" t="str">
        <f t="shared" si="59"/>
        <v/>
      </c>
      <c r="K294" s="464" t="str">
        <f t="shared" si="60"/>
        <v/>
      </c>
      <c r="L294" s="464" t="str">
        <f t="shared" si="61"/>
        <v/>
      </c>
      <c r="M294" s="464" t="str">
        <f t="shared" si="62"/>
        <v/>
      </c>
      <c r="N294" s="464" t="str">
        <f t="shared" si="63"/>
        <v/>
      </c>
      <c r="O294" s="473" t="str">
        <f t="shared" si="64"/>
        <v/>
      </c>
      <c r="P294" s="98"/>
      <c r="R294" s="34"/>
      <c r="T294" s="34"/>
      <c r="V294" s="34"/>
      <c r="X294" s="34"/>
      <c r="Z294" s="34"/>
      <c r="AB294" s="34"/>
      <c r="AD294" s="34"/>
      <c r="AF294" s="34"/>
      <c r="AH294" s="34"/>
      <c r="AJ294" s="34"/>
      <c r="AL294" s="34"/>
      <c r="AN294" s="34"/>
      <c r="AP294" s="34"/>
    </row>
    <row r="295" spans="1:42" s="32" customFormat="1" ht="15.75" hidden="1">
      <c r="A295" s="34"/>
      <c r="B295" s="34"/>
      <c r="C295" s="464" t="str">
        <f t="shared" si="52"/>
        <v/>
      </c>
      <c r="D295" s="464" t="str">
        <f t="shared" si="53"/>
        <v/>
      </c>
      <c r="E295" s="464" t="str">
        <f t="shared" si="54"/>
        <v/>
      </c>
      <c r="F295" s="464" t="str">
        <f t="shared" si="55"/>
        <v/>
      </c>
      <c r="G295" s="464" t="str">
        <f t="shared" si="56"/>
        <v/>
      </c>
      <c r="H295" s="464" t="str">
        <f t="shared" si="57"/>
        <v/>
      </c>
      <c r="I295" s="464" t="str">
        <f t="shared" si="58"/>
        <v/>
      </c>
      <c r="J295" s="464" t="str">
        <f t="shared" si="59"/>
        <v/>
      </c>
      <c r="K295" s="464" t="str">
        <f t="shared" si="60"/>
        <v/>
      </c>
      <c r="L295" s="464" t="str">
        <f t="shared" si="61"/>
        <v/>
      </c>
      <c r="M295" s="464" t="str">
        <f t="shared" si="62"/>
        <v/>
      </c>
      <c r="N295" s="464" t="str">
        <f t="shared" si="63"/>
        <v/>
      </c>
      <c r="O295" s="473" t="str">
        <f t="shared" si="64"/>
        <v/>
      </c>
      <c r="P295" s="98"/>
      <c r="R295" s="34"/>
      <c r="T295" s="34"/>
      <c r="V295" s="34"/>
      <c r="X295" s="34"/>
      <c r="Z295" s="34"/>
      <c r="AB295" s="34"/>
      <c r="AD295" s="34"/>
      <c r="AF295" s="34"/>
      <c r="AH295" s="34"/>
      <c r="AJ295" s="34"/>
      <c r="AL295" s="34"/>
      <c r="AN295" s="34"/>
      <c r="AP295" s="34"/>
    </row>
    <row r="296" spans="1:42" s="32" customFormat="1" ht="15.75" hidden="1">
      <c r="A296" s="34"/>
      <c r="B296" s="34"/>
      <c r="C296" s="464" t="str">
        <f t="shared" si="52"/>
        <v/>
      </c>
      <c r="D296" s="464" t="str">
        <f t="shared" si="53"/>
        <v/>
      </c>
      <c r="E296" s="464" t="str">
        <f t="shared" si="54"/>
        <v/>
      </c>
      <c r="F296" s="464" t="str">
        <f t="shared" si="55"/>
        <v/>
      </c>
      <c r="G296" s="464" t="str">
        <f t="shared" si="56"/>
        <v/>
      </c>
      <c r="H296" s="464" t="str">
        <f t="shared" si="57"/>
        <v/>
      </c>
      <c r="I296" s="464" t="str">
        <f t="shared" si="58"/>
        <v/>
      </c>
      <c r="J296" s="464" t="str">
        <f t="shared" si="59"/>
        <v/>
      </c>
      <c r="K296" s="464" t="str">
        <f t="shared" si="60"/>
        <v/>
      </c>
      <c r="L296" s="464" t="str">
        <f t="shared" si="61"/>
        <v/>
      </c>
      <c r="M296" s="464" t="str">
        <f t="shared" si="62"/>
        <v/>
      </c>
      <c r="N296" s="464" t="str">
        <f t="shared" si="63"/>
        <v/>
      </c>
      <c r="O296" s="473" t="str">
        <f t="shared" si="64"/>
        <v/>
      </c>
      <c r="P296" s="98"/>
      <c r="R296" s="34"/>
      <c r="T296" s="34"/>
      <c r="V296" s="34"/>
      <c r="X296" s="34"/>
      <c r="Z296" s="34"/>
      <c r="AB296" s="34"/>
      <c r="AD296" s="34"/>
      <c r="AF296" s="34"/>
      <c r="AH296" s="34"/>
      <c r="AJ296" s="34"/>
      <c r="AL296" s="34"/>
      <c r="AN296" s="34"/>
      <c r="AP296" s="34"/>
    </row>
    <row r="297" spans="1:42" s="32" customFormat="1" ht="15.75" hidden="1">
      <c r="A297" s="34"/>
      <c r="B297" s="34"/>
      <c r="C297" s="464" t="str">
        <f t="shared" si="52"/>
        <v/>
      </c>
      <c r="D297" s="464" t="str">
        <f t="shared" si="53"/>
        <v/>
      </c>
      <c r="E297" s="464" t="str">
        <f t="shared" si="54"/>
        <v/>
      </c>
      <c r="F297" s="464" t="str">
        <f t="shared" si="55"/>
        <v/>
      </c>
      <c r="G297" s="464" t="str">
        <f t="shared" si="56"/>
        <v/>
      </c>
      <c r="H297" s="464" t="str">
        <f t="shared" si="57"/>
        <v/>
      </c>
      <c r="I297" s="464" t="str">
        <f t="shared" si="58"/>
        <v/>
      </c>
      <c r="J297" s="464" t="str">
        <f t="shared" si="59"/>
        <v/>
      </c>
      <c r="K297" s="464" t="str">
        <f t="shared" si="60"/>
        <v/>
      </c>
      <c r="L297" s="464" t="str">
        <f t="shared" si="61"/>
        <v/>
      </c>
      <c r="M297" s="464" t="str">
        <f t="shared" si="62"/>
        <v/>
      </c>
      <c r="N297" s="464" t="str">
        <f t="shared" si="63"/>
        <v/>
      </c>
      <c r="O297" s="473" t="str">
        <f t="shared" si="64"/>
        <v/>
      </c>
      <c r="P297" s="98"/>
      <c r="R297" s="34"/>
      <c r="T297" s="34"/>
      <c r="V297" s="34"/>
      <c r="X297" s="34"/>
      <c r="Z297" s="34"/>
      <c r="AB297" s="34"/>
      <c r="AD297" s="34"/>
      <c r="AF297" s="34"/>
      <c r="AH297" s="34"/>
      <c r="AJ297" s="34"/>
      <c r="AL297" s="34"/>
      <c r="AN297" s="34"/>
      <c r="AP297" s="34"/>
    </row>
    <row r="298" spans="1:42" s="32" customFormat="1" ht="15.75" hidden="1">
      <c r="A298" s="34"/>
      <c r="B298" s="34"/>
      <c r="C298" s="464" t="str">
        <f t="shared" ref="C298:C332" si="65">IF(R298 &gt; 0, ROUND(Q298 / R298,0), "")</f>
        <v/>
      </c>
      <c r="D298" s="464" t="str">
        <f t="shared" ref="D298:D332" si="66">IF(T298 &gt; 0, ROUND(S298 / T298,0), "")</f>
        <v/>
      </c>
      <c r="E298" s="464" t="str">
        <f t="shared" ref="E298:E332" si="67">IF(V298 &gt; 0, ROUND(U298 / V298,0), "")</f>
        <v/>
      </c>
      <c r="F298" s="464" t="str">
        <f t="shared" ref="F298:F332" si="68">IF(X298 &gt; 0, ROUND(W298 / X298,0), "")</f>
        <v/>
      </c>
      <c r="G298" s="464" t="str">
        <f t="shared" ref="G298:G332" si="69">IF(Z298 &gt; 0, ROUND(Y298 / Z298,0), "")</f>
        <v/>
      </c>
      <c r="H298" s="464" t="str">
        <f t="shared" ref="H298:H332" si="70">IF(AB298 &gt; 0, ROUND(AA298 / AB298,0), "")</f>
        <v/>
      </c>
      <c r="I298" s="464" t="str">
        <f t="shared" ref="I298:I332" si="71">IF(AD298 &gt; 0, ROUND(AC298 / AD298,0), "")</f>
        <v/>
      </c>
      <c r="J298" s="464" t="str">
        <f t="shared" ref="J298:J332" si="72">IF(AF298 &gt; 0, ROUND(AE298 / AF298,0), "")</f>
        <v/>
      </c>
      <c r="K298" s="464" t="str">
        <f t="shared" ref="K298:K332" si="73">IF(AH298 &gt; 0, ROUND(AG298 / AH298,0), "")</f>
        <v/>
      </c>
      <c r="L298" s="464" t="str">
        <f t="shared" ref="L298:L332" si="74">IF(AJ298 &gt; 0, ROUND(AI298 / AJ298,0), "")</f>
        <v/>
      </c>
      <c r="M298" s="464" t="str">
        <f t="shared" ref="M298:M332" si="75">IF(AL298 &gt; 0, ROUND(AK298 / AL298,0), "")</f>
        <v/>
      </c>
      <c r="N298" s="464" t="str">
        <f t="shared" ref="N298:N332" si="76">IF(AN298 &gt; 0, ROUND(AM298 / AN298,0), "")</f>
        <v/>
      </c>
      <c r="O298" s="473" t="str">
        <f t="shared" ref="O298:O332" si="77">IF(AP298 &gt; 0, ROUND(AO298 / AP298,0), "")</f>
        <v/>
      </c>
      <c r="P298" s="98"/>
      <c r="R298" s="34"/>
      <c r="T298" s="34"/>
      <c r="V298" s="34"/>
      <c r="X298" s="34"/>
      <c r="Z298" s="34"/>
      <c r="AB298" s="34"/>
      <c r="AD298" s="34"/>
      <c r="AF298" s="34"/>
      <c r="AH298" s="34"/>
      <c r="AJ298" s="34"/>
      <c r="AL298" s="34"/>
      <c r="AN298" s="34"/>
      <c r="AP298" s="34"/>
    </row>
    <row r="299" spans="1:42" s="32" customFormat="1" ht="15.75" hidden="1">
      <c r="A299" s="34"/>
      <c r="B299" s="34"/>
      <c r="C299" s="464" t="str">
        <f t="shared" si="65"/>
        <v/>
      </c>
      <c r="D299" s="464" t="str">
        <f t="shared" si="66"/>
        <v/>
      </c>
      <c r="E299" s="464" t="str">
        <f t="shared" si="67"/>
        <v/>
      </c>
      <c r="F299" s="464" t="str">
        <f t="shared" si="68"/>
        <v/>
      </c>
      <c r="G299" s="464" t="str">
        <f t="shared" si="69"/>
        <v/>
      </c>
      <c r="H299" s="464" t="str">
        <f t="shared" si="70"/>
        <v/>
      </c>
      <c r="I299" s="464" t="str">
        <f t="shared" si="71"/>
        <v/>
      </c>
      <c r="J299" s="464" t="str">
        <f t="shared" si="72"/>
        <v/>
      </c>
      <c r="K299" s="464" t="str">
        <f t="shared" si="73"/>
        <v/>
      </c>
      <c r="L299" s="464" t="str">
        <f t="shared" si="74"/>
        <v/>
      </c>
      <c r="M299" s="464" t="str">
        <f t="shared" si="75"/>
        <v/>
      </c>
      <c r="N299" s="464" t="str">
        <f t="shared" si="76"/>
        <v/>
      </c>
      <c r="O299" s="473" t="str">
        <f t="shared" si="77"/>
        <v/>
      </c>
      <c r="P299" s="98"/>
      <c r="R299" s="34"/>
      <c r="T299" s="34"/>
      <c r="V299" s="34"/>
      <c r="X299" s="34"/>
      <c r="Z299" s="34"/>
      <c r="AB299" s="34"/>
      <c r="AD299" s="34"/>
      <c r="AF299" s="34"/>
      <c r="AH299" s="34"/>
      <c r="AJ299" s="34"/>
      <c r="AL299" s="34"/>
      <c r="AN299" s="34"/>
      <c r="AP299" s="34"/>
    </row>
    <row r="300" spans="1:42" s="32" customFormat="1" ht="15.75" hidden="1">
      <c r="A300" s="34"/>
      <c r="B300" s="34"/>
      <c r="C300" s="464" t="str">
        <f t="shared" si="65"/>
        <v/>
      </c>
      <c r="D300" s="464" t="str">
        <f t="shared" si="66"/>
        <v/>
      </c>
      <c r="E300" s="464" t="str">
        <f t="shared" si="67"/>
        <v/>
      </c>
      <c r="F300" s="464" t="str">
        <f t="shared" si="68"/>
        <v/>
      </c>
      <c r="G300" s="464" t="str">
        <f t="shared" si="69"/>
        <v/>
      </c>
      <c r="H300" s="464" t="str">
        <f t="shared" si="70"/>
        <v/>
      </c>
      <c r="I300" s="464" t="str">
        <f t="shared" si="71"/>
        <v/>
      </c>
      <c r="J300" s="464" t="str">
        <f t="shared" si="72"/>
        <v/>
      </c>
      <c r="K300" s="464" t="str">
        <f t="shared" si="73"/>
        <v/>
      </c>
      <c r="L300" s="464" t="str">
        <f t="shared" si="74"/>
        <v/>
      </c>
      <c r="M300" s="464" t="str">
        <f t="shared" si="75"/>
        <v/>
      </c>
      <c r="N300" s="464" t="str">
        <f t="shared" si="76"/>
        <v/>
      </c>
      <c r="O300" s="473" t="str">
        <f t="shared" si="77"/>
        <v/>
      </c>
      <c r="P300" s="98"/>
      <c r="R300" s="34"/>
      <c r="T300" s="34"/>
      <c r="V300" s="34"/>
      <c r="X300" s="34"/>
      <c r="Z300" s="34"/>
      <c r="AB300" s="34"/>
      <c r="AD300" s="34"/>
      <c r="AF300" s="34"/>
      <c r="AH300" s="34"/>
      <c r="AJ300" s="34"/>
      <c r="AL300" s="34"/>
      <c r="AN300" s="34"/>
      <c r="AP300" s="34"/>
    </row>
    <row r="301" spans="1:42" s="32" customFormat="1" ht="15.75" hidden="1">
      <c r="A301" s="34"/>
      <c r="B301" s="34"/>
      <c r="C301" s="464" t="str">
        <f t="shared" si="65"/>
        <v/>
      </c>
      <c r="D301" s="464" t="str">
        <f t="shared" si="66"/>
        <v/>
      </c>
      <c r="E301" s="464" t="str">
        <f t="shared" si="67"/>
        <v/>
      </c>
      <c r="F301" s="464" t="str">
        <f t="shared" si="68"/>
        <v/>
      </c>
      <c r="G301" s="464" t="str">
        <f t="shared" si="69"/>
        <v/>
      </c>
      <c r="H301" s="464" t="str">
        <f t="shared" si="70"/>
        <v/>
      </c>
      <c r="I301" s="464" t="str">
        <f t="shared" si="71"/>
        <v/>
      </c>
      <c r="J301" s="464" t="str">
        <f t="shared" si="72"/>
        <v/>
      </c>
      <c r="K301" s="464" t="str">
        <f t="shared" si="73"/>
        <v/>
      </c>
      <c r="L301" s="464" t="str">
        <f t="shared" si="74"/>
        <v/>
      </c>
      <c r="M301" s="464" t="str">
        <f t="shared" si="75"/>
        <v/>
      </c>
      <c r="N301" s="464" t="str">
        <f t="shared" si="76"/>
        <v/>
      </c>
      <c r="O301" s="473" t="str">
        <f t="shared" si="77"/>
        <v/>
      </c>
      <c r="P301" s="98"/>
      <c r="R301" s="34"/>
      <c r="T301" s="34"/>
      <c r="V301" s="34"/>
      <c r="X301" s="34"/>
      <c r="Z301" s="34"/>
      <c r="AB301" s="34"/>
      <c r="AD301" s="34"/>
      <c r="AF301" s="34"/>
      <c r="AH301" s="34"/>
      <c r="AJ301" s="34"/>
      <c r="AL301" s="34"/>
      <c r="AN301" s="34"/>
      <c r="AP301" s="34"/>
    </row>
    <row r="302" spans="1:42" s="32" customFormat="1" ht="15.75" hidden="1">
      <c r="A302" s="34"/>
      <c r="B302" s="34"/>
      <c r="C302" s="464" t="str">
        <f t="shared" si="65"/>
        <v/>
      </c>
      <c r="D302" s="464" t="str">
        <f t="shared" si="66"/>
        <v/>
      </c>
      <c r="E302" s="464" t="str">
        <f t="shared" si="67"/>
        <v/>
      </c>
      <c r="F302" s="464" t="str">
        <f t="shared" si="68"/>
        <v/>
      </c>
      <c r="G302" s="464" t="str">
        <f t="shared" si="69"/>
        <v/>
      </c>
      <c r="H302" s="464" t="str">
        <f t="shared" si="70"/>
        <v/>
      </c>
      <c r="I302" s="464" t="str">
        <f t="shared" si="71"/>
        <v/>
      </c>
      <c r="J302" s="464" t="str">
        <f t="shared" si="72"/>
        <v/>
      </c>
      <c r="K302" s="464" t="str">
        <f t="shared" si="73"/>
        <v/>
      </c>
      <c r="L302" s="464" t="str">
        <f t="shared" si="74"/>
        <v/>
      </c>
      <c r="M302" s="464" t="str">
        <f t="shared" si="75"/>
        <v/>
      </c>
      <c r="N302" s="464" t="str">
        <f t="shared" si="76"/>
        <v/>
      </c>
      <c r="O302" s="473" t="str">
        <f t="shared" si="77"/>
        <v/>
      </c>
      <c r="P302" s="98"/>
      <c r="R302" s="34"/>
      <c r="T302" s="34"/>
      <c r="V302" s="34"/>
      <c r="X302" s="34"/>
      <c r="Z302" s="34"/>
      <c r="AB302" s="34"/>
      <c r="AD302" s="34"/>
      <c r="AF302" s="34"/>
      <c r="AH302" s="34"/>
      <c r="AJ302" s="34"/>
      <c r="AL302" s="34"/>
      <c r="AN302" s="34"/>
      <c r="AP302" s="34"/>
    </row>
    <row r="303" spans="1:42" s="32" customFormat="1" ht="15.75" hidden="1">
      <c r="A303" s="34"/>
      <c r="B303" s="34"/>
      <c r="C303" s="464" t="str">
        <f t="shared" si="65"/>
        <v/>
      </c>
      <c r="D303" s="464" t="str">
        <f t="shared" si="66"/>
        <v/>
      </c>
      <c r="E303" s="464" t="str">
        <f t="shared" si="67"/>
        <v/>
      </c>
      <c r="F303" s="464" t="str">
        <f t="shared" si="68"/>
        <v/>
      </c>
      <c r="G303" s="464" t="str">
        <f t="shared" si="69"/>
        <v/>
      </c>
      <c r="H303" s="464" t="str">
        <f t="shared" si="70"/>
        <v/>
      </c>
      <c r="I303" s="464" t="str">
        <f t="shared" si="71"/>
        <v/>
      </c>
      <c r="J303" s="464" t="str">
        <f t="shared" si="72"/>
        <v/>
      </c>
      <c r="K303" s="464" t="str">
        <f t="shared" si="73"/>
        <v/>
      </c>
      <c r="L303" s="464" t="str">
        <f t="shared" si="74"/>
        <v/>
      </c>
      <c r="M303" s="464" t="str">
        <f t="shared" si="75"/>
        <v/>
      </c>
      <c r="N303" s="464" t="str">
        <f t="shared" si="76"/>
        <v/>
      </c>
      <c r="O303" s="473" t="str">
        <f t="shared" si="77"/>
        <v/>
      </c>
      <c r="P303" s="98"/>
      <c r="R303" s="34"/>
      <c r="T303" s="34"/>
      <c r="V303" s="34"/>
      <c r="X303" s="34"/>
      <c r="Z303" s="34"/>
      <c r="AB303" s="34"/>
      <c r="AD303" s="34"/>
      <c r="AF303" s="34"/>
      <c r="AH303" s="34"/>
      <c r="AJ303" s="34"/>
      <c r="AL303" s="34"/>
      <c r="AN303" s="34"/>
      <c r="AP303" s="34"/>
    </row>
    <row r="304" spans="1:42" s="32" customFormat="1" ht="15.75" hidden="1">
      <c r="A304" s="34"/>
      <c r="B304" s="34"/>
      <c r="C304" s="464" t="str">
        <f t="shared" si="65"/>
        <v/>
      </c>
      <c r="D304" s="464" t="str">
        <f t="shared" si="66"/>
        <v/>
      </c>
      <c r="E304" s="464" t="str">
        <f t="shared" si="67"/>
        <v/>
      </c>
      <c r="F304" s="464" t="str">
        <f t="shared" si="68"/>
        <v/>
      </c>
      <c r="G304" s="464" t="str">
        <f t="shared" si="69"/>
        <v/>
      </c>
      <c r="H304" s="464" t="str">
        <f t="shared" si="70"/>
        <v/>
      </c>
      <c r="I304" s="464" t="str">
        <f t="shared" si="71"/>
        <v/>
      </c>
      <c r="J304" s="464" t="str">
        <f t="shared" si="72"/>
        <v/>
      </c>
      <c r="K304" s="464" t="str">
        <f t="shared" si="73"/>
        <v/>
      </c>
      <c r="L304" s="464" t="str">
        <f t="shared" si="74"/>
        <v/>
      </c>
      <c r="M304" s="464" t="str">
        <f t="shared" si="75"/>
        <v/>
      </c>
      <c r="N304" s="464" t="str">
        <f t="shared" si="76"/>
        <v/>
      </c>
      <c r="O304" s="473" t="str">
        <f t="shared" si="77"/>
        <v/>
      </c>
      <c r="P304" s="98"/>
      <c r="R304" s="34"/>
      <c r="T304" s="34"/>
      <c r="V304" s="34"/>
      <c r="X304" s="34"/>
      <c r="Z304" s="34"/>
      <c r="AB304" s="34"/>
      <c r="AD304" s="34"/>
      <c r="AF304" s="34"/>
      <c r="AH304" s="34"/>
      <c r="AJ304" s="34"/>
      <c r="AL304" s="34"/>
      <c r="AN304" s="34"/>
      <c r="AP304" s="34"/>
    </row>
    <row r="305" spans="1:42" s="32" customFormat="1" ht="15.75" hidden="1">
      <c r="A305" s="34"/>
      <c r="B305" s="34"/>
      <c r="C305" s="464" t="str">
        <f t="shared" si="65"/>
        <v/>
      </c>
      <c r="D305" s="464" t="str">
        <f t="shared" si="66"/>
        <v/>
      </c>
      <c r="E305" s="464" t="str">
        <f t="shared" si="67"/>
        <v/>
      </c>
      <c r="F305" s="464" t="str">
        <f t="shared" si="68"/>
        <v/>
      </c>
      <c r="G305" s="464" t="str">
        <f t="shared" si="69"/>
        <v/>
      </c>
      <c r="H305" s="464" t="str">
        <f t="shared" si="70"/>
        <v/>
      </c>
      <c r="I305" s="464" t="str">
        <f t="shared" si="71"/>
        <v/>
      </c>
      <c r="J305" s="464" t="str">
        <f t="shared" si="72"/>
        <v/>
      </c>
      <c r="K305" s="464" t="str">
        <f t="shared" si="73"/>
        <v/>
      </c>
      <c r="L305" s="464" t="str">
        <f t="shared" si="74"/>
        <v/>
      </c>
      <c r="M305" s="464" t="str">
        <f t="shared" si="75"/>
        <v/>
      </c>
      <c r="N305" s="464" t="str">
        <f t="shared" si="76"/>
        <v/>
      </c>
      <c r="O305" s="473" t="str">
        <f t="shared" si="77"/>
        <v/>
      </c>
      <c r="P305" s="98"/>
      <c r="R305" s="34"/>
      <c r="T305" s="34"/>
      <c r="V305" s="34"/>
      <c r="X305" s="34"/>
      <c r="Z305" s="34"/>
      <c r="AB305" s="34"/>
      <c r="AD305" s="34"/>
      <c r="AF305" s="34"/>
      <c r="AH305" s="34"/>
      <c r="AJ305" s="34"/>
      <c r="AL305" s="34"/>
      <c r="AN305" s="34"/>
      <c r="AP305" s="34"/>
    </row>
    <row r="306" spans="1:42" s="32" customFormat="1" ht="15.75" hidden="1">
      <c r="A306" s="34"/>
      <c r="B306" s="34"/>
      <c r="C306" s="464" t="str">
        <f t="shared" si="65"/>
        <v/>
      </c>
      <c r="D306" s="464" t="str">
        <f t="shared" si="66"/>
        <v/>
      </c>
      <c r="E306" s="464" t="str">
        <f t="shared" si="67"/>
        <v/>
      </c>
      <c r="F306" s="464" t="str">
        <f t="shared" si="68"/>
        <v/>
      </c>
      <c r="G306" s="464" t="str">
        <f t="shared" si="69"/>
        <v/>
      </c>
      <c r="H306" s="464" t="str">
        <f t="shared" si="70"/>
        <v/>
      </c>
      <c r="I306" s="464" t="str">
        <f t="shared" si="71"/>
        <v/>
      </c>
      <c r="J306" s="464" t="str">
        <f t="shared" si="72"/>
        <v/>
      </c>
      <c r="K306" s="464" t="str">
        <f t="shared" si="73"/>
        <v/>
      </c>
      <c r="L306" s="464" t="str">
        <f t="shared" si="74"/>
        <v/>
      </c>
      <c r="M306" s="464" t="str">
        <f t="shared" si="75"/>
        <v/>
      </c>
      <c r="N306" s="464" t="str">
        <f t="shared" si="76"/>
        <v/>
      </c>
      <c r="O306" s="473" t="str">
        <f t="shared" si="77"/>
        <v/>
      </c>
      <c r="P306" s="98"/>
      <c r="R306" s="34"/>
      <c r="T306" s="34"/>
      <c r="V306" s="34"/>
      <c r="X306" s="34"/>
      <c r="Z306" s="34"/>
      <c r="AB306" s="34"/>
      <c r="AD306" s="34"/>
      <c r="AF306" s="34"/>
      <c r="AH306" s="34"/>
      <c r="AJ306" s="34"/>
      <c r="AL306" s="34"/>
      <c r="AN306" s="34"/>
      <c r="AP306" s="34"/>
    </row>
    <row r="307" spans="1:42" s="32" customFormat="1" ht="15.75" hidden="1">
      <c r="A307" s="34"/>
      <c r="B307" s="34"/>
      <c r="C307" s="464" t="str">
        <f t="shared" si="65"/>
        <v/>
      </c>
      <c r="D307" s="464" t="str">
        <f t="shared" si="66"/>
        <v/>
      </c>
      <c r="E307" s="464" t="str">
        <f t="shared" si="67"/>
        <v/>
      </c>
      <c r="F307" s="464" t="str">
        <f t="shared" si="68"/>
        <v/>
      </c>
      <c r="G307" s="464" t="str">
        <f t="shared" si="69"/>
        <v/>
      </c>
      <c r="H307" s="464" t="str">
        <f t="shared" si="70"/>
        <v/>
      </c>
      <c r="I307" s="464" t="str">
        <f t="shared" si="71"/>
        <v/>
      </c>
      <c r="J307" s="464" t="str">
        <f t="shared" si="72"/>
        <v/>
      </c>
      <c r="K307" s="464" t="str">
        <f t="shared" si="73"/>
        <v/>
      </c>
      <c r="L307" s="464" t="str">
        <f t="shared" si="74"/>
        <v/>
      </c>
      <c r="M307" s="464" t="str">
        <f t="shared" si="75"/>
        <v/>
      </c>
      <c r="N307" s="464" t="str">
        <f t="shared" si="76"/>
        <v/>
      </c>
      <c r="O307" s="473" t="str">
        <f t="shared" si="77"/>
        <v/>
      </c>
      <c r="P307" s="98"/>
      <c r="R307" s="34"/>
      <c r="T307" s="34"/>
      <c r="V307" s="34"/>
      <c r="X307" s="34"/>
      <c r="Z307" s="34"/>
      <c r="AB307" s="34"/>
      <c r="AD307" s="34"/>
      <c r="AF307" s="34"/>
      <c r="AH307" s="34"/>
      <c r="AJ307" s="34"/>
      <c r="AL307" s="34"/>
      <c r="AN307" s="34"/>
      <c r="AP307" s="34"/>
    </row>
    <row r="308" spans="1:42" s="32" customFormat="1" ht="15.75" hidden="1">
      <c r="A308" s="34"/>
      <c r="B308" s="34"/>
      <c r="C308" s="464" t="str">
        <f t="shared" si="65"/>
        <v/>
      </c>
      <c r="D308" s="464" t="str">
        <f t="shared" si="66"/>
        <v/>
      </c>
      <c r="E308" s="464" t="str">
        <f t="shared" si="67"/>
        <v/>
      </c>
      <c r="F308" s="464" t="str">
        <f t="shared" si="68"/>
        <v/>
      </c>
      <c r="G308" s="464" t="str">
        <f t="shared" si="69"/>
        <v/>
      </c>
      <c r="H308" s="464" t="str">
        <f t="shared" si="70"/>
        <v/>
      </c>
      <c r="I308" s="464" t="str">
        <f t="shared" si="71"/>
        <v/>
      </c>
      <c r="J308" s="464" t="str">
        <f t="shared" si="72"/>
        <v/>
      </c>
      <c r="K308" s="464" t="str">
        <f t="shared" si="73"/>
        <v/>
      </c>
      <c r="L308" s="464" t="str">
        <f t="shared" si="74"/>
        <v/>
      </c>
      <c r="M308" s="464" t="str">
        <f t="shared" si="75"/>
        <v/>
      </c>
      <c r="N308" s="464" t="str">
        <f t="shared" si="76"/>
        <v/>
      </c>
      <c r="O308" s="473" t="str">
        <f t="shared" si="77"/>
        <v/>
      </c>
      <c r="P308" s="98"/>
      <c r="R308" s="34"/>
      <c r="T308" s="34"/>
      <c r="V308" s="34"/>
      <c r="X308" s="34"/>
      <c r="Z308" s="34"/>
      <c r="AB308" s="34"/>
      <c r="AD308" s="34"/>
      <c r="AF308" s="34"/>
      <c r="AH308" s="34"/>
      <c r="AJ308" s="34"/>
      <c r="AL308" s="34"/>
      <c r="AN308" s="34"/>
      <c r="AP308" s="34"/>
    </row>
    <row r="309" spans="1:42" s="32" customFormat="1" ht="15.75" hidden="1">
      <c r="A309" s="34"/>
      <c r="B309" s="34"/>
      <c r="C309" s="464" t="str">
        <f t="shared" si="65"/>
        <v/>
      </c>
      <c r="D309" s="464" t="str">
        <f t="shared" si="66"/>
        <v/>
      </c>
      <c r="E309" s="464" t="str">
        <f t="shared" si="67"/>
        <v/>
      </c>
      <c r="F309" s="464" t="str">
        <f t="shared" si="68"/>
        <v/>
      </c>
      <c r="G309" s="464" t="str">
        <f t="shared" si="69"/>
        <v/>
      </c>
      <c r="H309" s="464" t="str">
        <f t="shared" si="70"/>
        <v/>
      </c>
      <c r="I309" s="464" t="str">
        <f t="shared" si="71"/>
        <v/>
      </c>
      <c r="J309" s="464" t="str">
        <f t="shared" si="72"/>
        <v/>
      </c>
      <c r="K309" s="464" t="str">
        <f t="shared" si="73"/>
        <v/>
      </c>
      <c r="L309" s="464" t="str">
        <f t="shared" si="74"/>
        <v/>
      </c>
      <c r="M309" s="464" t="str">
        <f t="shared" si="75"/>
        <v/>
      </c>
      <c r="N309" s="464" t="str">
        <f t="shared" si="76"/>
        <v/>
      </c>
      <c r="O309" s="473" t="str">
        <f t="shared" si="77"/>
        <v/>
      </c>
      <c r="P309" s="98"/>
      <c r="R309" s="34"/>
      <c r="T309" s="34"/>
      <c r="V309" s="34"/>
      <c r="X309" s="34"/>
      <c r="Z309" s="34"/>
      <c r="AB309" s="34"/>
      <c r="AD309" s="34"/>
      <c r="AF309" s="34"/>
      <c r="AH309" s="34"/>
      <c r="AJ309" s="34"/>
      <c r="AL309" s="34"/>
      <c r="AN309" s="34"/>
      <c r="AP309" s="34"/>
    </row>
    <row r="310" spans="1:42" s="32" customFormat="1" ht="15.75" hidden="1">
      <c r="A310" s="34"/>
      <c r="B310" s="34"/>
      <c r="C310" s="464" t="str">
        <f t="shared" si="65"/>
        <v/>
      </c>
      <c r="D310" s="464" t="str">
        <f t="shared" si="66"/>
        <v/>
      </c>
      <c r="E310" s="464" t="str">
        <f t="shared" si="67"/>
        <v/>
      </c>
      <c r="F310" s="464" t="str">
        <f t="shared" si="68"/>
        <v/>
      </c>
      <c r="G310" s="464" t="str">
        <f t="shared" si="69"/>
        <v/>
      </c>
      <c r="H310" s="464" t="str">
        <f t="shared" si="70"/>
        <v/>
      </c>
      <c r="I310" s="464" t="str">
        <f t="shared" si="71"/>
        <v/>
      </c>
      <c r="J310" s="464" t="str">
        <f t="shared" si="72"/>
        <v/>
      </c>
      <c r="K310" s="464" t="str">
        <f t="shared" si="73"/>
        <v/>
      </c>
      <c r="L310" s="464" t="str">
        <f t="shared" si="74"/>
        <v/>
      </c>
      <c r="M310" s="464" t="str">
        <f t="shared" si="75"/>
        <v/>
      </c>
      <c r="N310" s="464" t="str">
        <f t="shared" si="76"/>
        <v/>
      </c>
      <c r="O310" s="473" t="str">
        <f t="shared" si="77"/>
        <v/>
      </c>
      <c r="P310" s="98"/>
      <c r="R310" s="34"/>
      <c r="T310" s="34"/>
      <c r="V310" s="34"/>
      <c r="X310" s="34"/>
      <c r="Z310" s="34"/>
      <c r="AB310" s="34"/>
      <c r="AD310" s="34"/>
      <c r="AF310" s="34"/>
      <c r="AH310" s="34"/>
      <c r="AJ310" s="34"/>
      <c r="AL310" s="34"/>
      <c r="AN310" s="34"/>
      <c r="AP310" s="34"/>
    </row>
    <row r="311" spans="1:42" s="32" customFormat="1" ht="15.75" hidden="1">
      <c r="A311" s="34"/>
      <c r="B311" s="34"/>
      <c r="C311" s="464" t="str">
        <f t="shared" si="65"/>
        <v/>
      </c>
      <c r="D311" s="464" t="str">
        <f t="shared" si="66"/>
        <v/>
      </c>
      <c r="E311" s="464" t="str">
        <f t="shared" si="67"/>
        <v/>
      </c>
      <c r="F311" s="464" t="str">
        <f t="shared" si="68"/>
        <v/>
      </c>
      <c r="G311" s="464" t="str">
        <f t="shared" si="69"/>
        <v/>
      </c>
      <c r="H311" s="464" t="str">
        <f t="shared" si="70"/>
        <v/>
      </c>
      <c r="I311" s="464" t="str">
        <f t="shared" si="71"/>
        <v/>
      </c>
      <c r="J311" s="464" t="str">
        <f t="shared" si="72"/>
        <v/>
      </c>
      <c r="K311" s="464" t="str">
        <f t="shared" si="73"/>
        <v/>
      </c>
      <c r="L311" s="464" t="str">
        <f t="shared" si="74"/>
        <v/>
      </c>
      <c r="M311" s="464" t="str">
        <f t="shared" si="75"/>
        <v/>
      </c>
      <c r="N311" s="464" t="str">
        <f t="shared" si="76"/>
        <v/>
      </c>
      <c r="O311" s="473" t="str">
        <f t="shared" si="77"/>
        <v/>
      </c>
      <c r="P311" s="98"/>
      <c r="R311" s="34"/>
      <c r="T311" s="34"/>
      <c r="V311" s="34"/>
      <c r="X311" s="34"/>
      <c r="Z311" s="34"/>
      <c r="AB311" s="34"/>
      <c r="AD311" s="34"/>
      <c r="AF311" s="34"/>
      <c r="AH311" s="34"/>
      <c r="AJ311" s="34"/>
      <c r="AL311" s="34"/>
      <c r="AN311" s="34"/>
      <c r="AP311" s="34"/>
    </row>
    <row r="312" spans="1:42" s="32" customFormat="1" ht="15.75" hidden="1">
      <c r="A312" s="34"/>
      <c r="B312" s="34"/>
      <c r="C312" s="464" t="str">
        <f t="shared" si="65"/>
        <v/>
      </c>
      <c r="D312" s="464" t="str">
        <f t="shared" si="66"/>
        <v/>
      </c>
      <c r="E312" s="464" t="str">
        <f t="shared" si="67"/>
        <v/>
      </c>
      <c r="F312" s="464" t="str">
        <f t="shared" si="68"/>
        <v/>
      </c>
      <c r="G312" s="464" t="str">
        <f t="shared" si="69"/>
        <v/>
      </c>
      <c r="H312" s="464" t="str">
        <f t="shared" si="70"/>
        <v/>
      </c>
      <c r="I312" s="464" t="str">
        <f t="shared" si="71"/>
        <v/>
      </c>
      <c r="J312" s="464" t="str">
        <f t="shared" si="72"/>
        <v/>
      </c>
      <c r="K312" s="464" t="str">
        <f t="shared" si="73"/>
        <v/>
      </c>
      <c r="L312" s="464" t="str">
        <f t="shared" si="74"/>
        <v/>
      </c>
      <c r="M312" s="464" t="str">
        <f t="shared" si="75"/>
        <v/>
      </c>
      <c r="N312" s="464" t="str">
        <f t="shared" si="76"/>
        <v/>
      </c>
      <c r="O312" s="473" t="str">
        <f t="shared" si="77"/>
        <v/>
      </c>
      <c r="P312" s="98"/>
      <c r="R312" s="34"/>
      <c r="T312" s="34"/>
      <c r="V312" s="34"/>
      <c r="X312" s="34"/>
      <c r="Z312" s="34"/>
      <c r="AB312" s="34"/>
      <c r="AD312" s="34"/>
      <c r="AF312" s="34"/>
      <c r="AH312" s="34"/>
      <c r="AJ312" s="34"/>
      <c r="AL312" s="34"/>
      <c r="AN312" s="34"/>
      <c r="AP312" s="34"/>
    </row>
    <row r="313" spans="1:42" s="32" customFormat="1" ht="15.75" hidden="1">
      <c r="A313" s="34"/>
      <c r="B313" s="34"/>
      <c r="C313" s="464" t="str">
        <f t="shared" si="65"/>
        <v/>
      </c>
      <c r="D313" s="464" t="str">
        <f t="shared" si="66"/>
        <v/>
      </c>
      <c r="E313" s="464" t="str">
        <f t="shared" si="67"/>
        <v/>
      </c>
      <c r="F313" s="464" t="str">
        <f t="shared" si="68"/>
        <v/>
      </c>
      <c r="G313" s="464" t="str">
        <f t="shared" si="69"/>
        <v/>
      </c>
      <c r="H313" s="464" t="str">
        <f t="shared" si="70"/>
        <v/>
      </c>
      <c r="I313" s="464" t="str">
        <f t="shared" si="71"/>
        <v/>
      </c>
      <c r="J313" s="464" t="str">
        <f t="shared" si="72"/>
        <v/>
      </c>
      <c r="K313" s="464" t="str">
        <f t="shared" si="73"/>
        <v/>
      </c>
      <c r="L313" s="464" t="str">
        <f t="shared" si="74"/>
        <v/>
      </c>
      <c r="M313" s="464" t="str">
        <f t="shared" si="75"/>
        <v/>
      </c>
      <c r="N313" s="464" t="str">
        <f t="shared" si="76"/>
        <v/>
      </c>
      <c r="O313" s="473" t="str">
        <f t="shared" si="77"/>
        <v/>
      </c>
      <c r="P313" s="98"/>
      <c r="R313" s="34"/>
      <c r="T313" s="34"/>
      <c r="V313" s="34"/>
      <c r="X313" s="34"/>
      <c r="Z313" s="34"/>
      <c r="AB313" s="34"/>
      <c r="AD313" s="34"/>
      <c r="AF313" s="34"/>
      <c r="AH313" s="34"/>
      <c r="AJ313" s="34"/>
      <c r="AL313" s="34"/>
      <c r="AN313" s="34"/>
      <c r="AP313" s="34"/>
    </row>
    <row r="314" spans="1:42" s="32" customFormat="1" ht="15.75" hidden="1">
      <c r="A314" s="34"/>
      <c r="B314" s="34"/>
      <c r="C314" s="464" t="str">
        <f t="shared" si="65"/>
        <v/>
      </c>
      <c r="D314" s="464" t="str">
        <f t="shared" si="66"/>
        <v/>
      </c>
      <c r="E314" s="464" t="str">
        <f t="shared" si="67"/>
        <v/>
      </c>
      <c r="F314" s="464" t="str">
        <f t="shared" si="68"/>
        <v/>
      </c>
      <c r="G314" s="464" t="str">
        <f t="shared" si="69"/>
        <v/>
      </c>
      <c r="H314" s="464" t="str">
        <f t="shared" si="70"/>
        <v/>
      </c>
      <c r="I314" s="464" t="str">
        <f t="shared" si="71"/>
        <v/>
      </c>
      <c r="J314" s="464" t="str">
        <f t="shared" si="72"/>
        <v/>
      </c>
      <c r="K314" s="464" t="str">
        <f t="shared" si="73"/>
        <v/>
      </c>
      <c r="L314" s="464" t="str">
        <f t="shared" si="74"/>
        <v/>
      </c>
      <c r="M314" s="464" t="str">
        <f t="shared" si="75"/>
        <v/>
      </c>
      <c r="N314" s="464" t="str">
        <f t="shared" si="76"/>
        <v/>
      </c>
      <c r="O314" s="473" t="str">
        <f t="shared" si="77"/>
        <v/>
      </c>
      <c r="P314" s="98"/>
      <c r="R314" s="34"/>
      <c r="T314" s="34"/>
      <c r="V314" s="34"/>
      <c r="X314" s="34"/>
      <c r="Z314" s="34"/>
      <c r="AB314" s="34"/>
      <c r="AD314" s="34"/>
      <c r="AF314" s="34"/>
      <c r="AH314" s="34"/>
      <c r="AJ314" s="34"/>
      <c r="AL314" s="34"/>
      <c r="AN314" s="34"/>
      <c r="AP314" s="34"/>
    </row>
    <row r="315" spans="1:42" s="32" customFormat="1" ht="15.75" hidden="1">
      <c r="A315" s="34"/>
      <c r="B315" s="34"/>
      <c r="C315" s="464" t="str">
        <f t="shared" si="65"/>
        <v/>
      </c>
      <c r="D315" s="464" t="str">
        <f t="shared" si="66"/>
        <v/>
      </c>
      <c r="E315" s="464" t="str">
        <f t="shared" si="67"/>
        <v/>
      </c>
      <c r="F315" s="464" t="str">
        <f t="shared" si="68"/>
        <v/>
      </c>
      <c r="G315" s="464" t="str">
        <f t="shared" si="69"/>
        <v/>
      </c>
      <c r="H315" s="464" t="str">
        <f t="shared" si="70"/>
        <v/>
      </c>
      <c r="I315" s="464" t="str">
        <f t="shared" si="71"/>
        <v/>
      </c>
      <c r="J315" s="464" t="str">
        <f t="shared" si="72"/>
        <v/>
      </c>
      <c r="K315" s="464" t="str">
        <f t="shared" si="73"/>
        <v/>
      </c>
      <c r="L315" s="464" t="str">
        <f t="shared" si="74"/>
        <v/>
      </c>
      <c r="M315" s="464" t="str">
        <f t="shared" si="75"/>
        <v/>
      </c>
      <c r="N315" s="464" t="str">
        <f t="shared" si="76"/>
        <v/>
      </c>
      <c r="O315" s="473" t="str">
        <f t="shared" si="77"/>
        <v/>
      </c>
      <c r="P315" s="98"/>
      <c r="R315" s="34"/>
      <c r="T315" s="34"/>
      <c r="V315" s="34"/>
      <c r="X315" s="34"/>
      <c r="Z315" s="34"/>
      <c r="AB315" s="34"/>
      <c r="AD315" s="34"/>
      <c r="AF315" s="34"/>
      <c r="AH315" s="34"/>
      <c r="AJ315" s="34"/>
      <c r="AL315" s="34"/>
      <c r="AN315" s="34"/>
      <c r="AP315" s="34"/>
    </row>
    <row r="316" spans="1:42" s="32" customFormat="1" ht="15.75" hidden="1">
      <c r="A316" s="34"/>
      <c r="B316" s="34"/>
      <c r="C316" s="464" t="str">
        <f t="shared" si="65"/>
        <v/>
      </c>
      <c r="D316" s="464" t="str">
        <f t="shared" si="66"/>
        <v/>
      </c>
      <c r="E316" s="464" t="str">
        <f t="shared" si="67"/>
        <v/>
      </c>
      <c r="F316" s="464" t="str">
        <f t="shared" si="68"/>
        <v/>
      </c>
      <c r="G316" s="464" t="str">
        <f t="shared" si="69"/>
        <v/>
      </c>
      <c r="H316" s="464" t="str">
        <f t="shared" si="70"/>
        <v/>
      </c>
      <c r="I316" s="464" t="str">
        <f t="shared" si="71"/>
        <v/>
      </c>
      <c r="J316" s="464" t="str">
        <f t="shared" si="72"/>
        <v/>
      </c>
      <c r="K316" s="464" t="str">
        <f t="shared" si="73"/>
        <v/>
      </c>
      <c r="L316" s="464" t="str">
        <f t="shared" si="74"/>
        <v/>
      </c>
      <c r="M316" s="464" t="str">
        <f t="shared" si="75"/>
        <v/>
      </c>
      <c r="N316" s="464" t="str">
        <f t="shared" si="76"/>
        <v/>
      </c>
      <c r="O316" s="473" t="str">
        <f t="shared" si="77"/>
        <v/>
      </c>
      <c r="P316" s="98"/>
      <c r="R316" s="34"/>
      <c r="T316" s="34"/>
      <c r="V316" s="34"/>
      <c r="X316" s="34"/>
      <c r="Z316" s="34"/>
      <c r="AB316" s="34"/>
      <c r="AD316" s="34"/>
      <c r="AF316" s="34"/>
      <c r="AH316" s="34"/>
      <c r="AJ316" s="34"/>
      <c r="AL316" s="34"/>
      <c r="AN316" s="34"/>
      <c r="AP316" s="34"/>
    </row>
    <row r="317" spans="1:42" s="32" customFormat="1" ht="15.75" hidden="1">
      <c r="A317" s="34"/>
      <c r="B317" s="34"/>
      <c r="C317" s="464" t="str">
        <f t="shared" si="65"/>
        <v/>
      </c>
      <c r="D317" s="464" t="str">
        <f t="shared" si="66"/>
        <v/>
      </c>
      <c r="E317" s="464" t="str">
        <f t="shared" si="67"/>
        <v/>
      </c>
      <c r="F317" s="464" t="str">
        <f t="shared" si="68"/>
        <v/>
      </c>
      <c r="G317" s="464" t="str">
        <f t="shared" si="69"/>
        <v/>
      </c>
      <c r="H317" s="464" t="str">
        <f t="shared" si="70"/>
        <v/>
      </c>
      <c r="I317" s="464" t="str">
        <f t="shared" si="71"/>
        <v/>
      </c>
      <c r="J317" s="464" t="str">
        <f t="shared" si="72"/>
        <v/>
      </c>
      <c r="K317" s="464" t="str">
        <f t="shared" si="73"/>
        <v/>
      </c>
      <c r="L317" s="464" t="str">
        <f t="shared" si="74"/>
        <v/>
      </c>
      <c r="M317" s="464" t="str">
        <f t="shared" si="75"/>
        <v/>
      </c>
      <c r="N317" s="464" t="str">
        <f t="shared" si="76"/>
        <v/>
      </c>
      <c r="O317" s="473" t="str">
        <f t="shared" si="77"/>
        <v/>
      </c>
      <c r="P317" s="98"/>
      <c r="R317" s="34"/>
      <c r="T317" s="34"/>
      <c r="V317" s="34"/>
      <c r="X317" s="34"/>
      <c r="Z317" s="34"/>
      <c r="AB317" s="34"/>
      <c r="AD317" s="34"/>
      <c r="AF317" s="34"/>
      <c r="AH317" s="34"/>
      <c r="AJ317" s="34"/>
      <c r="AL317" s="34"/>
      <c r="AN317" s="34"/>
      <c r="AP317" s="34"/>
    </row>
    <row r="318" spans="1:42" s="32" customFormat="1" ht="15.75" hidden="1">
      <c r="A318" s="34"/>
      <c r="B318" s="34"/>
      <c r="C318" s="464" t="str">
        <f t="shared" si="65"/>
        <v/>
      </c>
      <c r="D318" s="464" t="str">
        <f t="shared" si="66"/>
        <v/>
      </c>
      <c r="E318" s="464" t="str">
        <f t="shared" si="67"/>
        <v/>
      </c>
      <c r="F318" s="464" t="str">
        <f t="shared" si="68"/>
        <v/>
      </c>
      <c r="G318" s="464" t="str">
        <f t="shared" si="69"/>
        <v/>
      </c>
      <c r="H318" s="464" t="str">
        <f t="shared" si="70"/>
        <v/>
      </c>
      <c r="I318" s="464" t="str">
        <f t="shared" si="71"/>
        <v/>
      </c>
      <c r="J318" s="464" t="str">
        <f t="shared" si="72"/>
        <v/>
      </c>
      <c r="K318" s="464" t="str">
        <f t="shared" si="73"/>
        <v/>
      </c>
      <c r="L318" s="464" t="str">
        <f t="shared" si="74"/>
        <v/>
      </c>
      <c r="M318" s="464" t="str">
        <f t="shared" si="75"/>
        <v/>
      </c>
      <c r="N318" s="464" t="str">
        <f t="shared" si="76"/>
        <v/>
      </c>
      <c r="O318" s="473" t="str">
        <f t="shared" si="77"/>
        <v/>
      </c>
      <c r="P318" s="98"/>
      <c r="R318" s="34"/>
      <c r="T318" s="34"/>
      <c r="V318" s="34"/>
      <c r="X318" s="34"/>
      <c r="Z318" s="34"/>
      <c r="AB318" s="34"/>
      <c r="AD318" s="34"/>
      <c r="AF318" s="34"/>
      <c r="AH318" s="34"/>
      <c r="AJ318" s="34"/>
      <c r="AL318" s="34"/>
      <c r="AN318" s="34"/>
      <c r="AP318" s="34"/>
    </row>
    <row r="319" spans="1:42" s="32" customFormat="1" ht="15.75" hidden="1">
      <c r="A319" s="34"/>
      <c r="B319" s="34"/>
      <c r="C319" s="464" t="str">
        <f t="shared" si="65"/>
        <v/>
      </c>
      <c r="D319" s="464" t="str">
        <f t="shared" si="66"/>
        <v/>
      </c>
      <c r="E319" s="464" t="str">
        <f t="shared" si="67"/>
        <v/>
      </c>
      <c r="F319" s="464" t="str">
        <f t="shared" si="68"/>
        <v/>
      </c>
      <c r="G319" s="464" t="str">
        <f t="shared" si="69"/>
        <v/>
      </c>
      <c r="H319" s="464" t="str">
        <f t="shared" si="70"/>
        <v/>
      </c>
      <c r="I319" s="464" t="str">
        <f t="shared" si="71"/>
        <v/>
      </c>
      <c r="J319" s="464" t="str">
        <f t="shared" si="72"/>
        <v/>
      </c>
      <c r="K319" s="464" t="str">
        <f t="shared" si="73"/>
        <v/>
      </c>
      <c r="L319" s="464" t="str">
        <f t="shared" si="74"/>
        <v/>
      </c>
      <c r="M319" s="464" t="str">
        <f t="shared" si="75"/>
        <v/>
      </c>
      <c r="N319" s="464" t="str">
        <f t="shared" si="76"/>
        <v/>
      </c>
      <c r="O319" s="473" t="str">
        <f t="shared" si="77"/>
        <v/>
      </c>
      <c r="P319" s="98"/>
      <c r="R319" s="34"/>
      <c r="T319" s="34"/>
      <c r="V319" s="34"/>
      <c r="X319" s="34"/>
      <c r="Z319" s="34"/>
      <c r="AB319" s="34"/>
      <c r="AD319" s="34"/>
      <c r="AF319" s="34"/>
      <c r="AH319" s="34"/>
      <c r="AJ319" s="34"/>
      <c r="AL319" s="34"/>
      <c r="AN319" s="34"/>
      <c r="AP319" s="34"/>
    </row>
    <row r="320" spans="1:42" s="32" customFormat="1" ht="15.75" hidden="1">
      <c r="A320" s="34"/>
      <c r="B320" s="34"/>
      <c r="C320" s="464" t="str">
        <f t="shared" si="65"/>
        <v/>
      </c>
      <c r="D320" s="464" t="str">
        <f t="shared" si="66"/>
        <v/>
      </c>
      <c r="E320" s="464" t="str">
        <f t="shared" si="67"/>
        <v/>
      </c>
      <c r="F320" s="464" t="str">
        <f t="shared" si="68"/>
        <v/>
      </c>
      <c r="G320" s="464" t="str">
        <f t="shared" si="69"/>
        <v/>
      </c>
      <c r="H320" s="464" t="str">
        <f t="shared" si="70"/>
        <v/>
      </c>
      <c r="I320" s="464" t="str">
        <f t="shared" si="71"/>
        <v/>
      </c>
      <c r="J320" s="464" t="str">
        <f t="shared" si="72"/>
        <v/>
      </c>
      <c r="K320" s="464" t="str">
        <f t="shared" si="73"/>
        <v/>
      </c>
      <c r="L320" s="464" t="str">
        <f t="shared" si="74"/>
        <v/>
      </c>
      <c r="M320" s="464" t="str">
        <f t="shared" si="75"/>
        <v/>
      </c>
      <c r="N320" s="464" t="str">
        <f t="shared" si="76"/>
        <v/>
      </c>
      <c r="O320" s="473" t="str">
        <f t="shared" si="77"/>
        <v/>
      </c>
      <c r="P320" s="98"/>
      <c r="R320" s="34"/>
      <c r="T320" s="34"/>
      <c r="V320" s="34"/>
      <c r="X320" s="34"/>
      <c r="Z320" s="34"/>
      <c r="AB320" s="34"/>
      <c r="AD320" s="34"/>
      <c r="AF320" s="34"/>
      <c r="AH320" s="34"/>
      <c r="AJ320" s="34"/>
      <c r="AL320" s="34"/>
      <c r="AN320" s="34"/>
      <c r="AP320" s="34"/>
    </row>
    <row r="321" spans="1:42" s="32" customFormat="1" ht="15.75" hidden="1">
      <c r="A321" s="34"/>
      <c r="B321" s="34"/>
      <c r="C321" s="464" t="str">
        <f t="shared" si="65"/>
        <v/>
      </c>
      <c r="D321" s="464" t="str">
        <f t="shared" si="66"/>
        <v/>
      </c>
      <c r="E321" s="464" t="str">
        <f t="shared" si="67"/>
        <v/>
      </c>
      <c r="F321" s="464" t="str">
        <f t="shared" si="68"/>
        <v/>
      </c>
      <c r="G321" s="464" t="str">
        <f t="shared" si="69"/>
        <v/>
      </c>
      <c r="H321" s="464" t="str">
        <f t="shared" si="70"/>
        <v/>
      </c>
      <c r="I321" s="464" t="str">
        <f t="shared" si="71"/>
        <v/>
      </c>
      <c r="J321" s="464" t="str">
        <f t="shared" si="72"/>
        <v/>
      </c>
      <c r="K321" s="464" t="str">
        <f t="shared" si="73"/>
        <v/>
      </c>
      <c r="L321" s="464" t="str">
        <f t="shared" si="74"/>
        <v/>
      </c>
      <c r="M321" s="464" t="str">
        <f t="shared" si="75"/>
        <v/>
      </c>
      <c r="N321" s="464" t="str">
        <f t="shared" si="76"/>
        <v/>
      </c>
      <c r="O321" s="473" t="str">
        <f t="shared" si="77"/>
        <v/>
      </c>
      <c r="P321" s="98"/>
      <c r="R321" s="34"/>
      <c r="T321" s="34"/>
      <c r="V321" s="34"/>
      <c r="X321" s="34"/>
      <c r="Z321" s="34"/>
      <c r="AB321" s="34"/>
      <c r="AD321" s="34"/>
      <c r="AF321" s="34"/>
      <c r="AH321" s="34"/>
      <c r="AJ321" s="34"/>
      <c r="AL321" s="34"/>
      <c r="AN321" s="34"/>
      <c r="AP321" s="34"/>
    </row>
    <row r="322" spans="1:42" s="32" customFormat="1" ht="15.75" hidden="1">
      <c r="A322" s="34"/>
      <c r="B322" s="34"/>
      <c r="C322" s="464" t="str">
        <f t="shared" si="65"/>
        <v/>
      </c>
      <c r="D322" s="464" t="str">
        <f t="shared" si="66"/>
        <v/>
      </c>
      <c r="E322" s="464" t="str">
        <f t="shared" si="67"/>
        <v/>
      </c>
      <c r="F322" s="464" t="str">
        <f t="shared" si="68"/>
        <v/>
      </c>
      <c r="G322" s="464" t="str">
        <f t="shared" si="69"/>
        <v/>
      </c>
      <c r="H322" s="464" t="str">
        <f t="shared" si="70"/>
        <v/>
      </c>
      <c r="I322" s="464" t="str">
        <f t="shared" si="71"/>
        <v/>
      </c>
      <c r="J322" s="464" t="str">
        <f t="shared" si="72"/>
        <v/>
      </c>
      <c r="K322" s="464" t="str">
        <f t="shared" si="73"/>
        <v/>
      </c>
      <c r="L322" s="464" t="str">
        <f t="shared" si="74"/>
        <v/>
      </c>
      <c r="M322" s="464" t="str">
        <f t="shared" si="75"/>
        <v/>
      </c>
      <c r="N322" s="464" t="str">
        <f t="shared" si="76"/>
        <v/>
      </c>
      <c r="O322" s="473" t="str">
        <f t="shared" si="77"/>
        <v/>
      </c>
      <c r="P322" s="98"/>
      <c r="R322" s="34"/>
      <c r="T322" s="34"/>
      <c r="V322" s="34"/>
      <c r="X322" s="34"/>
      <c r="Z322" s="34"/>
      <c r="AB322" s="34"/>
      <c r="AD322" s="34"/>
      <c r="AF322" s="34"/>
      <c r="AH322" s="34"/>
      <c r="AJ322" s="34"/>
      <c r="AL322" s="34"/>
      <c r="AN322" s="34"/>
      <c r="AP322" s="34"/>
    </row>
    <row r="323" spans="1:42" s="32" customFormat="1" ht="15.75" hidden="1">
      <c r="A323" s="34"/>
      <c r="B323" s="34"/>
      <c r="C323" s="464" t="str">
        <f t="shared" si="65"/>
        <v/>
      </c>
      <c r="D323" s="464" t="str">
        <f t="shared" si="66"/>
        <v/>
      </c>
      <c r="E323" s="464" t="str">
        <f t="shared" si="67"/>
        <v/>
      </c>
      <c r="F323" s="464" t="str">
        <f t="shared" si="68"/>
        <v/>
      </c>
      <c r="G323" s="464" t="str">
        <f t="shared" si="69"/>
        <v/>
      </c>
      <c r="H323" s="464" t="str">
        <f t="shared" si="70"/>
        <v/>
      </c>
      <c r="I323" s="464" t="str">
        <f t="shared" si="71"/>
        <v/>
      </c>
      <c r="J323" s="464" t="str">
        <f t="shared" si="72"/>
        <v/>
      </c>
      <c r="K323" s="464" t="str">
        <f t="shared" si="73"/>
        <v/>
      </c>
      <c r="L323" s="464" t="str">
        <f t="shared" si="74"/>
        <v/>
      </c>
      <c r="M323" s="464" t="str">
        <f t="shared" si="75"/>
        <v/>
      </c>
      <c r="N323" s="464" t="str">
        <f t="shared" si="76"/>
        <v/>
      </c>
      <c r="O323" s="473" t="str">
        <f t="shared" si="77"/>
        <v/>
      </c>
      <c r="P323" s="98"/>
      <c r="R323" s="34"/>
      <c r="T323" s="34"/>
      <c r="V323" s="34"/>
      <c r="X323" s="34"/>
      <c r="Z323" s="34"/>
      <c r="AB323" s="34"/>
      <c r="AD323" s="34"/>
      <c r="AF323" s="34"/>
      <c r="AH323" s="34"/>
      <c r="AJ323" s="34"/>
      <c r="AL323" s="34"/>
      <c r="AN323" s="34"/>
      <c r="AP323" s="34"/>
    </row>
    <row r="324" spans="1:42" s="32" customFormat="1" ht="15.75" hidden="1">
      <c r="A324" s="34"/>
      <c r="B324" s="34"/>
      <c r="C324" s="464" t="str">
        <f t="shared" si="65"/>
        <v/>
      </c>
      <c r="D324" s="464" t="str">
        <f t="shared" si="66"/>
        <v/>
      </c>
      <c r="E324" s="464" t="str">
        <f t="shared" si="67"/>
        <v/>
      </c>
      <c r="F324" s="464" t="str">
        <f t="shared" si="68"/>
        <v/>
      </c>
      <c r="G324" s="464" t="str">
        <f t="shared" si="69"/>
        <v/>
      </c>
      <c r="H324" s="464" t="str">
        <f t="shared" si="70"/>
        <v/>
      </c>
      <c r="I324" s="464" t="str">
        <f t="shared" si="71"/>
        <v/>
      </c>
      <c r="J324" s="464" t="str">
        <f t="shared" si="72"/>
        <v/>
      </c>
      <c r="K324" s="464" t="str">
        <f t="shared" si="73"/>
        <v/>
      </c>
      <c r="L324" s="464" t="str">
        <f t="shared" si="74"/>
        <v/>
      </c>
      <c r="M324" s="464" t="str">
        <f t="shared" si="75"/>
        <v/>
      </c>
      <c r="N324" s="464" t="str">
        <f t="shared" si="76"/>
        <v/>
      </c>
      <c r="O324" s="473" t="str">
        <f t="shared" si="77"/>
        <v/>
      </c>
      <c r="P324" s="98"/>
      <c r="R324" s="34"/>
      <c r="T324" s="34"/>
      <c r="V324" s="34"/>
      <c r="X324" s="34"/>
      <c r="Z324" s="34"/>
      <c r="AB324" s="34"/>
      <c r="AD324" s="34"/>
      <c r="AF324" s="34"/>
      <c r="AH324" s="34"/>
      <c r="AJ324" s="34"/>
      <c r="AL324" s="34"/>
      <c r="AN324" s="34"/>
      <c r="AP324" s="34"/>
    </row>
    <row r="325" spans="1:42" s="32" customFormat="1" ht="15.75" hidden="1">
      <c r="A325" s="34"/>
      <c r="B325" s="34"/>
      <c r="C325" s="464" t="str">
        <f t="shared" si="65"/>
        <v/>
      </c>
      <c r="D325" s="464" t="str">
        <f t="shared" si="66"/>
        <v/>
      </c>
      <c r="E325" s="464" t="str">
        <f t="shared" si="67"/>
        <v/>
      </c>
      <c r="F325" s="464" t="str">
        <f t="shared" si="68"/>
        <v/>
      </c>
      <c r="G325" s="464" t="str">
        <f t="shared" si="69"/>
        <v/>
      </c>
      <c r="H325" s="464" t="str">
        <f t="shared" si="70"/>
        <v/>
      </c>
      <c r="I325" s="464" t="str">
        <f t="shared" si="71"/>
        <v/>
      </c>
      <c r="J325" s="464" t="str">
        <f t="shared" si="72"/>
        <v/>
      </c>
      <c r="K325" s="464" t="str">
        <f t="shared" si="73"/>
        <v/>
      </c>
      <c r="L325" s="464" t="str">
        <f t="shared" si="74"/>
        <v/>
      </c>
      <c r="M325" s="464" t="str">
        <f t="shared" si="75"/>
        <v/>
      </c>
      <c r="N325" s="464" t="str">
        <f t="shared" si="76"/>
        <v/>
      </c>
      <c r="O325" s="473" t="str">
        <f t="shared" si="77"/>
        <v/>
      </c>
      <c r="P325" s="98"/>
      <c r="R325" s="34"/>
      <c r="T325" s="34"/>
      <c r="V325" s="34"/>
      <c r="X325" s="34"/>
      <c r="Z325" s="34"/>
      <c r="AB325" s="34"/>
      <c r="AD325" s="34"/>
      <c r="AF325" s="34"/>
      <c r="AH325" s="34"/>
      <c r="AJ325" s="34"/>
      <c r="AL325" s="34"/>
      <c r="AN325" s="34"/>
      <c r="AP325" s="34"/>
    </row>
    <row r="326" spans="1:42" s="32" customFormat="1" ht="15.75" hidden="1">
      <c r="A326" s="34"/>
      <c r="B326" s="34"/>
      <c r="C326" s="464" t="str">
        <f t="shared" si="65"/>
        <v/>
      </c>
      <c r="D326" s="464" t="str">
        <f t="shared" si="66"/>
        <v/>
      </c>
      <c r="E326" s="464" t="str">
        <f t="shared" si="67"/>
        <v/>
      </c>
      <c r="F326" s="464" t="str">
        <f t="shared" si="68"/>
        <v/>
      </c>
      <c r="G326" s="464" t="str">
        <f t="shared" si="69"/>
        <v/>
      </c>
      <c r="H326" s="464" t="str">
        <f t="shared" si="70"/>
        <v/>
      </c>
      <c r="I326" s="464" t="str">
        <f t="shared" si="71"/>
        <v/>
      </c>
      <c r="J326" s="464" t="str">
        <f t="shared" si="72"/>
        <v/>
      </c>
      <c r="K326" s="464" t="str">
        <f t="shared" si="73"/>
        <v/>
      </c>
      <c r="L326" s="464" t="str">
        <f t="shared" si="74"/>
        <v/>
      </c>
      <c r="M326" s="464" t="str">
        <f t="shared" si="75"/>
        <v/>
      </c>
      <c r="N326" s="464" t="str">
        <f t="shared" si="76"/>
        <v/>
      </c>
      <c r="O326" s="473" t="str">
        <f t="shared" si="77"/>
        <v/>
      </c>
      <c r="P326" s="98"/>
      <c r="R326" s="34"/>
      <c r="T326" s="34"/>
      <c r="V326" s="34"/>
      <c r="X326" s="34"/>
      <c r="Z326" s="34"/>
      <c r="AB326" s="34"/>
      <c r="AD326" s="34"/>
      <c r="AF326" s="34"/>
      <c r="AH326" s="34"/>
      <c r="AJ326" s="34"/>
      <c r="AL326" s="34"/>
      <c r="AN326" s="34"/>
      <c r="AP326" s="34"/>
    </row>
    <row r="327" spans="1:42" s="32" customFormat="1" ht="15.75" hidden="1">
      <c r="A327" s="34"/>
      <c r="B327" s="34"/>
      <c r="C327" s="464" t="str">
        <f t="shared" si="65"/>
        <v/>
      </c>
      <c r="D327" s="464" t="str">
        <f t="shared" si="66"/>
        <v/>
      </c>
      <c r="E327" s="464" t="str">
        <f t="shared" si="67"/>
        <v/>
      </c>
      <c r="F327" s="464" t="str">
        <f t="shared" si="68"/>
        <v/>
      </c>
      <c r="G327" s="464" t="str">
        <f t="shared" si="69"/>
        <v/>
      </c>
      <c r="H327" s="464" t="str">
        <f t="shared" si="70"/>
        <v/>
      </c>
      <c r="I327" s="464" t="str">
        <f t="shared" si="71"/>
        <v/>
      </c>
      <c r="J327" s="464" t="str">
        <f t="shared" si="72"/>
        <v/>
      </c>
      <c r="K327" s="464" t="str">
        <f t="shared" si="73"/>
        <v/>
      </c>
      <c r="L327" s="464" t="str">
        <f t="shared" si="74"/>
        <v/>
      </c>
      <c r="M327" s="464" t="str">
        <f t="shared" si="75"/>
        <v/>
      </c>
      <c r="N327" s="464" t="str">
        <f t="shared" si="76"/>
        <v/>
      </c>
      <c r="O327" s="473" t="str">
        <f t="shared" si="77"/>
        <v/>
      </c>
      <c r="P327" s="98"/>
      <c r="R327" s="34"/>
      <c r="T327" s="34"/>
      <c r="V327" s="34"/>
      <c r="X327" s="34"/>
      <c r="Z327" s="34"/>
      <c r="AB327" s="34"/>
      <c r="AD327" s="34"/>
      <c r="AF327" s="34"/>
      <c r="AH327" s="34"/>
      <c r="AJ327" s="34"/>
      <c r="AL327" s="34"/>
      <c r="AN327" s="34"/>
      <c r="AP327" s="34"/>
    </row>
    <row r="328" spans="1:42" s="32" customFormat="1" ht="15.75" hidden="1">
      <c r="A328" s="34"/>
      <c r="B328" s="34"/>
      <c r="C328" s="464" t="str">
        <f t="shared" si="65"/>
        <v/>
      </c>
      <c r="D328" s="464" t="str">
        <f t="shared" si="66"/>
        <v/>
      </c>
      <c r="E328" s="464" t="str">
        <f t="shared" si="67"/>
        <v/>
      </c>
      <c r="F328" s="464" t="str">
        <f t="shared" si="68"/>
        <v/>
      </c>
      <c r="G328" s="464" t="str">
        <f t="shared" si="69"/>
        <v/>
      </c>
      <c r="H328" s="464" t="str">
        <f t="shared" si="70"/>
        <v/>
      </c>
      <c r="I328" s="464" t="str">
        <f t="shared" si="71"/>
        <v/>
      </c>
      <c r="J328" s="464" t="str">
        <f t="shared" si="72"/>
        <v/>
      </c>
      <c r="K328" s="464" t="str">
        <f t="shared" si="73"/>
        <v/>
      </c>
      <c r="L328" s="464" t="str">
        <f t="shared" si="74"/>
        <v/>
      </c>
      <c r="M328" s="464" t="str">
        <f t="shared" si="75"/>
        <v/>
      </c>
      <c r="N328" s="464" t="str">
        <f t="shared" si="76"/>
        <v/>
      </c>
      <c r="O328" s="473" t="str">
        <f t="shared" si="77"/>
        <v/>
      </c>
      <c r="P328" s="98"/>
      <c r="R328" s="34"/>
      <c r="T328" s="34"/>
      <c r="V328" s="34"/>
      <c r="X328" s="34"/>
      <c r="Z328" s="34"/>
      <c r="AB328" s="34"/>
      <c r="AD328" s="34"/>
      <c r="AF328" s="34"/>
      <c r="AH328" s="34"/>
      <c r="AJ328" s="34"/>
      <c r="AL328" s="34"/>
      <c r="AN328" s="34"/>
      <c r="AP328" s="34"/>
    </row>
    <row r="329" spans="1:42" s="32" customFormat="1" ht="15.75" hidden="1">
      <c r="A329" s="34"/>
      <c r="B329" s="34"/>
      <c r="C329" s="464" t="str">
        <f t="shared" si="65"/>
        <v/>
      </c>
      <c r="D329" s="464" t="str">
        <f t="shared" si="66"/>
        <v/>
      </c>
      <c r="E329" s="464" t="str">
        <f t="shared" si="67"/>
        <v/>
      </c>
      <c r="F329" s="464" t="str">
        <f t="shared" si="68"/>
        <v/>
      </c>
      <c r="G329" s="464" t="str">
        <f t="shared" si="69"/>
        <v/>
      </c>
      <c r="H329" s="464" t="str">
        <f t="shared" si="70"/>
        <v/>
      </c>
      <c r="I329" s="464" t="str">
        <f t="shared" si="71"/>
        <v/>
      </c>
      <c r="J329" s="464" t="str">
        <f t="shared" si="72"/>
        <v/>
      </c>
      <c r="K329" s="464" t="str">
        <f t="shared" si="73"/>
        <v/>
      </c>
      <c r="L329" s="464" t="str">
        <f t="shared" si="74"/>
        <v/>
      </c>
      <c r="M329" s="464" t="str">
        <f t="shared" si="75"/>
        <v/>
      </c>
      <c r="N329" s="464" t="str">
        <f t="shared" si="76"/>
        <v/>
      </c>
      <c r="O329" s="473" t="str">
        <f t="shared" si="77"/>
        <v/>
      </c>
      <c r="P329" s="98"/>
      <c r="R329" s="34"/>
      <c r="T329" s="34"/>
      <c r="V329" s="34"/>
      <c r="X329" s="34"/>
      <c r="Z329" s="34"/>
      <c r="AB329" s="34"/>
      <c r="AD329" s="34"/>
      <c r="AF329" s="34"/>
      <c r="AH329" s="34"/>
      <c r="AJ329" s="34"/>
      <c r="AL329" s="34"/>
      <c r="AN329" s="34"/>
      <c r="AP329" s="34"/>
    </row>
    <row r="330" spans="1:42" s="32" customFormat="1" ht="15.75" hidden="1">
      <c r="A330" s="34"/>
      <c r="B330" s="34"/>
      <c r="C330" s="464" t="str">
        <f t="shared" si="65"/>
        <v/>
      </c>
      <c r="D330" s="464" t="str">
        <f t="shared" si="66"/>
        <v/>
      </c>
      <c r="E330" s="464" t="str">
        <f t="shared" si="67"/>
        <v/>
      </c>
      <c r="F330" s="464" t="str">
        <f t="shared" si="68"/>
        <v/>
      </c>
      <c r="G330" s="464" t="str">
        <f t="shared" si="69"/>
        <v/>
      </c>
      <c r="H330" s="464" t="str">
        <f t="shared" si="70"/>
        <v/>
      </c>
      <c r="I330" s="464" t="str">
        <f t="shared" si="71"/>
        <v/>
      </c>
      <c r="J330" s="464" t="str">
        <f t="shared" si="72"/>
        <v/>
      </c>
      <c r="K330" s="464" t="str">
        <f t="shared" si="73"/>
        <v/>
      </c>
      <c r="L330" s="464" t="str">
        <f t="shared" si="74"/>
        <v/>
      </c>
      <c r="M330" s="464" t="str">
        <f t="shared" si="75"/>
        <v/>
      </c>
      <c r="N330" s="464" t="str">
        <f t="shared" si="76"/>
        <v/>
      </c>
      <c r="O330" s="473" t="str">
        <f t="shared" si="77"/>
        <v/>
      </c>
      <c r="P330" s="98"/>
      <c r="R330" s="34"/>
      <c r="T330" s="34"/>
      <c r="V330" s="34"/>
      <c r="X330" s="34"/>
      <c r="Z330" s="34"/>
      <c r="AB330" s="34"/>
      <c r="AD330" s="34"/>
      <c r="AF330" s="34"/>
      <c r="AH330" s="34"/>
      <c r="AJ330" s="34"/>
      <c r="AL330" s="34"/>
      <c r="AN330" s="34"/>
      <c r="AP330" s="34"/>
    </row>
    <row r="331" spans="1:42" s="32" customFormat="1" ht="15.75" hidden="1">
      <c r="A331" s="34"/>
      <c r="B331" s="34"/>
      <c r="C331" s="464" t="str">
        <f t="shared" si="65"/>
        <v/>
      </c>
      <c r="D331" s="464" t="str">
        <f t="shared" si="66"/>
        <v/>
      </c>
      <c r="E331" s="464" t="str">
        <f t="shared" si="67"/>
        <v/>
      </c>
      <c r="F331" s="464" t="str">
        <f t="shared" si="68"/>
        <v/>
      </c>
      <c r="G331" s="464" t="str">
        <f t="shared" si="69"/>
        <v/>
      </c>
      <c r="H331" s="464" t="str">
        <f t="shared" si="70"/>
        <v/>
      </c>
      <c r="I331" s="464" t="str">
        <f t="shared" si="71"/>
        <v/>
      </c>
      <c r="J331" s="464" t="str">
        <f t="shared" si="72"/>
        <v/>
      </c>
      <c r="K331" s="464" t="str">
        <f t="shared" si="73"/>
        <v/>
      </c>
      <c r="L331" s="464" t="str">
        <f t="shared" si="74"/>
        <v/>
      </c>
      <c r="M331" s="464" t="str">
        <f t="shared" si="75"/>
        <v/>
      </c>
      <c r="N331" s="464" t="str">
        <f t="shared" si="76"/>
        <v/>
      </c>
      <c r="O331" s="473" t="str">
        <f t="shared" si="77"/>
        <v/>
      </c>
      <c r="P331" s="98"/>
      <c r="R331" s="34"/>
      <c r="T331" s="34"/>
      <c r="V331" s="34"/>
      <c r="X331" s="34"/>
      <c r="Z331" s="34"/>
      <c r="AB331" s="34"/>
      <c r="AD331" s="34"/>
      <c r="AF331" s="34"/>
      <c r="AH331" s="34"/>
      <c r="AJ331" s="34"/>
      <c r="AL331" s="34"/>
      <c r="AN331" s="34"/>
      <c r="AP331" s="34"/>
    </row>
    <row r="332" spans="1:42" s="32" customFormat="1" ht="15.75" hidden="1">
      <c r="A332" s="34"/>
      <c r="B332" s="34"/>
      <c r="C332" s="464" t="str">
        <f t="shared" si="65"/>
        <v/>
      </c>
      <c r="D332" s="464" t="str">
        <f t="shared" si="66"/>
        <v/>
      </c>
      <c r="E332" s="464" t="str">
        <f t="shared" si="67"/>
        <v/>
      </c>
      <c r="F332" s="464" t="str">
        <f t="shared" si="68"/>
        <v/>
      </c>
      <c r="G332" s="464" t="str">
        <f t="shared" si="69"/>
        <v/>
      </c>
      <c r="H332" s="464" t="str">
        <f t="shared" si="70"/>
        <v/>
      </c>
      <c r="I332" s="464" t="str">
        <f t="shared" si="71"/>
        <v/>
      </c>
      <c r="J332" s="464" t="str">
        <f t="shared" si="72"/>
        <v/>
      </c>
      <c r="K332" s="464" t="str">
        <f t="shared" si="73"/>
        <v/>
      </c>
      <c r="L332" s="464" t="str">
        <f t="shared" si="74"/>
        <v/>
      </c>
      <c r="M332" s="464" t="str">
        <f t="shared" si="75"/>
        <v/>
      </c>
      <c r="N332" s="464" t="str">
        <f t="shared" si="76"/>
        <v/>
      </c>
      <c r="O332" s="473" t="str">
        <f t="shared" si="77"/>
        <v/>
      </c>
      <c r="P332" s="98"/>
      <c r="R332" s="34"/>
      <c r="T332" s="34"/>
      <c r="V332" s="34"/>
      <c r="X332" s="34"/>
      <c r="Z332" s="34"/>
      <c r="AB332" s="34"/>
      <c r="AD332" s="34"/>
      <c r="AF332" s="34"/>
      <c r="AH332" s="34"/>
      <c r="AJ332" s="34"/>
      <c r="AL332" s="34"/>
      <c r="AN332" s="34"/>
      <c r="AP332" s="34"/>
    </row>
    <row r="333" spans="1:42" s="32" customFormat="1" ht="15.75" hidden="1">
      <c r="A333" s="34"/>
      <c r="B333" s="34"/>
      <c r="C333" s="40"/>
      <c r="D333" s="40"/>
      <c r="E333" s="40"/>
      <c r="F333" s="40"/>
      <c r="G333" s="40"/>
      <c r="H333" s="40"/>
      <c r="I333" s="40"/>
      <c r="J333" s="40"/>
      <c r="K333" s="40"/>
      <c r="L333" s="40"/>
      <c r="M333" s="40"/>
      <c r="N333" s="40"/>
      <c r="O333" s="98"/>
      <c r="P333" s="98"/>
      <c r="R333" s="34"/>
      <c r="T333" s="34"/>
      <c r="V333" s="34"/>
      <c r="X333" s="34"/>
      <c r="Z333" s="34"/>
      <c r="AB333" s="34"/>
      <c r="AD333" s="34"/>
      <c r="AF333" s="34"/>
      <c r="AH333" s="34"/>
      <c r="AJ333" s="34"/>
      <c r="AL333" s="34"/>
      <c r="AN333" s="34"/>
      <c r="AP333" s="34"/>
    </row>
    <row r="334" spans="1:42" s="32" customFormat="1" ht="15.75">
      <c r="A334" s="34"/>
      <c r="B334" s="34"/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98"/>
      <c r="P334" s="98"/>
      <c r="R334" s="34"/>
      <c r="T334" s="34"/>
      <c r="V334" s="34"/>
      <c r="X334" s="34"/>
      <c r="Z334" s="34"/>
      <c r="AB334" s="34"/>
      <c r="AD334" s="34"/>
      <c r="AF334" s="34"/>
      <c r="AH334" s="34"/>
      <c r="AJ334" s="34"/>
      <c r="AL334" s="34"/>
      <c r="AN334" s="34"/>
      <c r="AP334" s="34"/>
    </row>
    <row r="335" spans="1:42" s="32" customFormat="1" ht="15.75">
      <c r="A335" s="34"/>
      <c r="B335" s="34"/>
      <c r="C335" s="40"/>
      <c r="D335" s="40"/>
      <c r="E335" s="40"/>
      <c r="F335" s="40"/>
      <c r="G335" s="40"/>
      <c r="H335" s="40"/>
      <c r="I335" s="40"/>
      <c r="J335" s="40"/>
      <c r="K335" s="40"/>
      <c r="L335" s="40"/>
      <c r="M335" s="40"/>
      <c r="N335" s="40"/>
      <c r="O335" s="98"/>
      <c r="P335" s="98"/>
      <c r="R335" s="34"/>
      <c r="T335" s="34"/>
      <c r="V335" s="34"/>
      <c r="X335" s="34"/>
      <c r="Z335" s="34"/>
      <c r="AB335" s="34"/>
      <c r="AD335" s="34"/>
      <c r="AF335" s="34"/>
      <c r="AH335" s="34"/>
      <c r="AJ335" s="34"/>
      <c r="AL335" s="34"/>
      <c r="AN335" s="34"/>
      <c r="AP335" s="34"/>
    </row>
    <row r="336" spans="1:42" s="32" customFormat="1" ht="15.75">
      <c r="A336" s="34"/>
      <c r="B336" s="34"/>
      <c r="C336" s="40"/>
      <c r="D336" s="40"/>
      <c r="E336" s="40"/>
      <c r="F336" s="40"/>
      <c r="G336" s="40"/>
      <c r="H336" s="40"/>
      <c r="I336" s="40"/>
      <c r="J336" s="40"/>
      <c r="K336" s="40"/>
      <c r="L336" s="40"/>
      <c r="M336" s="40"/>
      <c r="N336" s="40"/>
      <c r="O336" s="98"/>
      <c r="P336" s="98"/>
      <c r="R336" s="34"/>
      <c r="T336" s="34"/>
      <c r="V336" s="34"/>
      <c r="X336" s="34"/>
      <c r="Z336" s="34"/>
      <c r="AB336" s="34"/>
      <c r="AD336" s="34"/>
      <c r="AF336" s="34"/>
      <c r="AH336" s="34"/>
      <c r="AJ336" s="34"/>
      <c r="AL336" s="34"/>
      <c r="AN336" s="34"/>
      <c r="AP336" s="34"/>
    </row>
    <row r="337" spans="1:42" s="32" customFormat="1" ht="15.75">
      <c r="A337" s="34"/>
      <c r="B337" s="34"/>
      <c r="C337" s="40"/>
      <c r="D337" s="40"/>
      <c r="E337" s="40"/>
      <c r="F337" s="40"/>
      <c r="G337" s="40"/>
      <c r="H337" s="40"/>
      <c r="I337" s="40"/>
      <c r="J337" s="40"/>
      <c r="K337" s="40"/>
      <c r="L337" s="40"/>
      <c r="M337" s="40"/>
      <c r="N337" s="40"/>
      <c r="O337" s="98"/>
      <c r="P337" s="98"/>
      <c r="R337" s="34"/>
      <c r="T337" s="34"/>
      <c r="V337" s="34"/>
      <c r="X337" s="34"/>
      <c r="Z337" s="34"/>
      <c r="AB337" s="34"/>
      <c r="AD337" s="34"/>
      <c r="AF337" s="34"/>
      <c r="AH337" s="34"/>
      <c r="AJ337" s="34"/>
      <c r="AL337" s="34"/>
      <c r="AN337" s="34"/>
      <c r="AP337" s="34"/>
    </row>
    <row r="338" spans="1:42" s="32" customFormat="1" ht="15.75">
      <c r="A338" s="34"/>
      <c r="B338" s="34"/>
      <c r="C338" s="40"/>
      <c r="D338" s="40"/>
      <c r="E338" s="40"/>
      <c r="F338" s="40"/>
      <c r="G338" s="40"/>
      <c r="H338" s="40"/>
      <c r="I338" s="40"/>
      <c r="J338" s="40"/>
      <c r="K338" s="40"/>
      <c r="L338" s="40"/>
      <c r="M338" s="40"/>
      <c r="N338" s="40"/>
      <c r="O338" s="98"/>
      <c r="P338" s="98"/>
      <c r="R338" s="34"/>
      <c r="T338" s="34"/>
      <c r="V338" s="34"/>
      <c r="X338" s="100"/>
      <c r="Z338" s="34"/>
      <c r="AB338" s="34"/>
      <c r="AD338" s="34"/>
      <c r="AF338" s="34"/>
      <c r="AH338" s="34"/>
      <c r="AJ338" s="34"/>
      <c r="AL338" s="34"/>
      <c r="AN338" s="34"/>
      <c r="AP338" s="34"/>
    </row>
    <row r="339" spans="1:42" s="32" customFormat="1" ht="15.75">
      <c r="A339" s="34"/>
      <c r="B339" s="34"/>
      <c r="C339" s="40"/>
      <c r="D339" s="40"/>
      <c r="E339" s="40"/>
      <c r="F339" s="40"/>
      <c r="G339" s="40"/>
      <c r="H339" s="40"/>
      <c r="I339" s="40"/>
      <c r="J339" s="40"/>
      <c r="K339" s="40"/>
      <c r="L339" s="40"/>
      <c r="M339" s="40"/>
      <c r="N339" s="40"/>
      <c r="O339" s="98"/>
      <c r="P339" s="98"/>
      <c r="R339" s="34"/>
      <c r="T339" s="34"/>
      <c r="V339" s="34"/>
      <c r="X339" s="34"/>
      <c r="Z339" s="34"/>
      <c r="AB339" s="34"/>
      <c r="AD339" s="34"/>
      <c r="AF339" s="34"/>
      <c r="AH339" s="34"/>
      <c r="AJ339" s="34"/>
      <c r="AL339" s="34"/>
      <c r="AN339" s="34"/>
      <c r="AP339" s="34"/>
    </row>
    <row r="340" spans="1:42" s="32" customFormat="1" ht="15.75">
      <c r="A340" s="34"/>
      <c r="B340" s="34"/>
      <c r="C340" s="40"/>
      <c r="D340" s="40"/>
      <c r="E340" s="40"/>
      <c r="F340" s="40"/>
      <c r="G340" s="40"/>
      <c r="H340" s="40"/>
      <c r="I340" s="40"/>
      <c r="J340" s="40"/>
      <c r="K340" s="40"/>
      <c r="L340" s="40"/>
      <c r="M340" s="40"/>
      <c r="N340" s="40"/>
      <c r="O340" s="98"/>
      <c r="P340" s="98"/>
      <c r="R340" s="34"/>
      <c r="T340" s="34"/>
      <c r="V340" s="34"/>
      <c r="X340" s="34"/>
      <c r="Z340" s="34"/>
      <c r="AB340" s="34"/>
      <c r="AD340" s="34"/>
      <c r="AF340" s="34"/>
      <c r="AH340" s="34"/>
      <c r="AJ340" s="34"/>
      <c r="AL340" s="34"/>
      <c r="AN340" s="34"/>
      <c r="AP340" s="34"/>
    </row>
    <row r="341" spans="1:42" s="32" customFormat="1" ht="15.75">
      <c r="A341" s="34"/>
      <c r="B341" s="34"/>
      <c r="C341" s="40"/>
      <c r="D341" s="40"/>
      <c r="E341" s="40"/>
      <c r="F341" s="40"/>
      <c r="G341" s="40"/>
      <c r="H341" s="40"/>
      <c r="I341" s="40"/>
      <c r="J341" s="40"/>
      <c r="K341" s="40"/>
      <c r="L341" s="40"/>
      <c r="M341" s="40"/>
      <c r="N341" s="40"/>
      <c r="O341" s="98"/>
      <c r="P341" s="98"/>
      <c r="R341" s="34"/>
      <c r="T341" s="34"/>
      <c r="V341" s="34"/>
      <c r="X341" s="34"/>
      <c r="Z341" s="34"/>
      <c r="AB341" s="34"/>
      <c r="AD341" s="34"/>
      <c r="AF341" s="34"/>
      <c r="AH341" s="34"/>
      <c r="AJ341" s="34"/>
      <c r="AL341" s="34"/>
      <c r="AN341" s="34"/>
      <c r="AP341" s="34"/>
    </row>
    <row r="342" spans="1:42" s="32" customFormat="1" ht="15.75">
      <c r="A342" s="34"/>
      <c r="B342" s="34"/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98"/>
      <c r="P342" s="98"/>
      <c r="R342" s="34"/>
      <c r="T342" s="34"/>
      <c r="V342" s="34"/>
      <c r="X342" s="34"/>
      <c r="Z342" s="34"/>
      <c r="AB342" s="34"/>
      <c r="AD342" s="34"/>
      <c r="AF342" s="34"/>
      <c r="AH342" s="34"/>
      <c r="AJ342" s="34"/>
      <c r="AL342" s="34"/>
      <c r="AN342" s="34"/>
      <c r="AP342" s="34"/>
    </row>
    <row r="343" spans="1:42" s="32" customFormat="1" ht="15.75">
      <c r="A343" s="34"/>
      <c r="B343" s="34"/>
      <c r="C343" s="40"/>
      <c r="D343" s="40"/>
      <c r="E343" s="40"/>
      <c r="F343" s="40"/>
      <c r="G343" s="40"/>
      <c r="H343" s="40"/>
      <c r="I343" s="40"/>
      <c r="J343" s="40"/>
      <c r="K343" s="40"/>
      <c r="L343" s="40"/>
      <c r="M343" s="40"/>
      <c r="N343" s="40"/>
      <c r="O343" s="98"/>
      <c r="P343" s="98"/>
      <c r="R343" s="34"/>
      <c r="T343" s="34"/>
      <c r="V343" s="34"/>
      <c r="X343" s="34"/>
      <c r="Z343" s="34"/>
      <c r="AB343" s="34"/>
      <c r="AD343" s="34"/>
      <c r="AF343" s="34"/>
      <c r="AH343" s="34"/>
      <c r="AJ343" s="34"/>
      <c r="AL343" s="34"/>
      <c r="AN343" s="34"/>
      <c r="AP343" s="34"/>
    </row>
    <row r="344" spans="1:42" s="32" customFormat="1" ht="15.75">
      <c r="A344" s="34"/>
      <c r="B344" s="34"/>
      <c r="C344" s="40"/>
      <c r="D344" s="40"/>
      <c r="E344" s="40"/>
      <c r="F344" s="40"/>
      <c r="G344" s="40"/>
      <c r="H344" s="40"/>
      <c r="I344" s="40"/>
      <c r="J344" s="40"/>
      <c r="K344" s="40"/>
      <c r="L344" s="40"/>
      <c r="M344" s="40"/>
      <c r="N344" s="40"/>
      <c r="O344" s="98"/>
      <c r="P344" s="98"/>
      <c r="R344" s="34"/>
      <c r="T344" s="34"/>
      <c r="V344" s="34"/>
      <c r="X344" s="34"/>
      <c r="Z344" s="34"/>
      <c r="AB344" s="34"/>
      <c r="AD344" s="34"/>
      <c r="AF344" s="34"/>
      <c r="AH344" s="34"/>
      <c r="AJ344" s="34"/>
      <c r="AL344" s="34"/>
      <c r="AN344" s="34"/>
      <c r="AP344" s="34"/>
    </row>
    <row r="345" spans="1:42" s="32" customFormat="1" ht="15.75">
      <c r="A345" s="34"/>
      <c r="B345" s="34"/>
      <c r="C345" s="40"/>
      <c r="D345" s="40"/>
      <c r="E345" s="40"/>
      <c r="F345" s="40"/>
      <c r="G345" s="40"/>
      <c r="H345" s="40"/>
      <c r="I345" s="40"/>
      <c r="J345" s="40"/>
      <c r="K345" s="40"/>
      <c r="L345" s="40"/>
      <c r="M345" s="40"/>
      <c r="N345" s="40"/>
      <c r="O345" s="98"/>
      <c r="P345" s="98"/>
      <c r="R345" s="34"/>
      <c r="T345" s="34"/>
      <c r="V345" s="34"/>
      <c r="X345" s="34"/>
      <c r="Z345" s="34"/>
      <c r="AB345" s="34"/>
      <c r="AD345" s="34"/>
      <c r="AF345" s="34"/>
      <c r="AH345" s="34"/>
      <c r="AJ345" s="34"/>
      <c r="AL345" s="34"/>
      <c r="AN345" s="34"/>
      <c r="AP345" s="34"/>
    </row>
    <row r="346" spans="1:42" s="32" customFormat="1" ht="15.75">
      <c r="A346" s="34"/>
      <c r="B346" s="34"/>
      <c r="C346" s="40"/>
      <c r="D346" s="40"/>
      <c r="E346" s="40"/>
      <c r="F346" s="40"/>
      <c r="G346" s="40"/>
      <c r="H346" s="40"/>
      <c r="I346" s="40"/>
      <c r="J346" s="40"/>
      <c r="K346" s="40"/>
      <c r="L346" s="40"/>
      <c r="M346" s="40"/>
      <c r="N346" s="40"/>
      <c r="O346" s="98"/>
      <c r="P346" s="98"/>
      <c r="R346" s="34"/>
      <c r="T346" s="34"/>
      <c r="V346" s="34"/>
      <c r="X346" s="34"/>
      <c r="Z346" s="34"/>
      <c r="AB346" s="34"/>
      <c r="AD346" s="34"/>
      <c r="AF346" s="34"/>
      <c r="AH346" s="34"/>
      <c r="AJ346" s="34"/>
      <c r="AL346" s="34"/>
      <c r="AN346" s="34"/>
      <c r="AP346" s="34"/>
    </row>
    <row r="347" spans="1:42" s="32" customFormat="1" ht="15.75">
      <c r="A347" s="34"/>
      <c r="B347" s="34"/>
      <c r="C347" s="40"/>
      <c r="D347" s="40"/>
      <c r="E347" s="40"/>
      <c r="F347" s="40"/>
      <c r="G347" s="40"/>
      <c r="H347" s="40"/>
      <c r="I347" s="40"/>
      <c r="J347" s="40"/>
      <c r="K347" s="40"/>
      <c r="L347" s="40"/>
      <c r="M347" s="40"/>
      <c r="N347" s="40"/>
      <c r="O347" s="98"/>
      <c r="P347" s="98"/>
      <c r="R347" s="34"/>
      <c r="T347" s="34"/>
      <c r="V347" s="34"/>
      <c r="X347" s="34"/>
      <c r="Z347" s="34"/>
      <c r="AB347" s="34"/>
      <c r="AD347" s="34"/>
      <c r="AF347" s="34"/>
      <c r="AH347" s="34"/>
      <c r="AJ347" s="34"/>
      <c r="AL347" s="34"/>
      <c r="AN347" s="34"/>
      <c r="AP347" s="34"/>
    </row>
    <row r="348" spans="1:42" s="32" customFormat="1" ht="15.75">
      <c r="A348" s="34"/>
      <c r="B348" s="34"/>
      <c r="C348" s="40"/>
      <c r="D348" s="40"/>
      <c r="E348" s="40"/>
      <c r="F348" s="40"/>
      <c r="G348" s="40"/>
      <c r="H348" s="40"/>
      <c r="I348" s="40"/>
      <c r="J348" s="40"/>
      <c r="K348" s="40"/>
      <c r="L348" s="40"/>
      <c r="M348" s="40"/>
      <c r="N348" s="40"/>
      <c r="O348" s="98"/>
      <c r="P348" s="98"/>
      <c r="R348" s="34"/>
      <c r="T348" s="34"/>
      <c r="V348" s="34"/>
      <c r="X348" s="34"/>
      <c r="Z348" s="34"/>
      <c r="AB348" s="34"/>
      <c r="AD348" s="34"/>
      <c r="AF348" s="34"/>
      <c r="AH348" s="34"/>
      <c r="AJ348" s="34"/>
      <c r="AL348" s="34"/>
      <c r="AN348" s="34"/>
      <c r="AP348" s="34"/>
    </row>
    <row r="349" spans="1:42" s="32" customFormat="1" ht="15.75">
      <c r="A349" s="34"/>
      <c r="B349" s="34"/>
      <c r="C349" s="40"/>
      <c r="D349" s="40"/>
      <c r="E349" s="40"/>
      <c r="F349" s="40"/>
      <c r="G349" s="40"/>
      <c r="H349" s="40"/>
      <c r="I349" s="40"/>
      <c r="J349" s="40"/>
      <c r="K349" s="40"/>
      <c r="L349" s="40"/>
      <c r="M349" s="40"/>
      <c r="N349" s="40"/>
      <c r="O349" s="98"/>
      <c r="P349" s="98"/>
      <c r="R349" s="34"/>
      <c r="T349" s="34"/>
      <c r="V349" s="34"/>
      <c r="X349" s="34"/>
      <c r="Z349" s="34"/>
      <c r="AB349" s="34"/>
      <c r="AD349" s="34"/>
      <c r="AF349" s="34"/>
      <c r="AH349" s="34"/>
      <c r="AJ349" s="34"/>
      <c r="AL349" s="34"/>
      <c r="AN349" s="34"/>
      <c r="AP349" s="34"/>
    </row>
    <row r="350" spans="1:42" s="32" customFormat="1" ht="15.75">
      <c r="A350" s="34"/>
      <c r="B350" s="34"/>
      <c r="C350" s="40"/>
      <c r="D350" s="40"/>
      <c r="E350" s="40"/>
      <c r="F350" s="40"/>
      <c r="G350" s="40"/>
      <c r="H350" s="40"/>
      <c r="I350" s="40"/>
      <c r="J350" s="40"/>
      <c r="K350" s="40"/>
      <c r="L350" s="40"/>
      <c r="M350" s="40"/>
      <c r="N350" s="40"/>
      <c r="O350" s="98"/>
      <c r="P350" s="98"/>
      <c r="R350" s="34"/>
      <c r="T350" s="34"/>
      <c r="V350" s="34"/>
      <c r="X350" s="34"/>
      <c r="Z350" s="34"/>
      <c r="AB350" s="34"/>
      <c r="AD350" s="34"/>
      <c r="AF350" s="34"/>
      <c r="AH350" s="34"/>
      <c r="AJ350" s="34"/>
      <c r="AL350" s="34"/>
      <c r="AN350" s="34"/>
      <c r="AP350" s="34"/>
    </row>
    <row r="351" spans="1:42" s="32" customFormat="1" ht="15.75">
      <c r="A351" s="34"/>
      <c r="B351" s="34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98"/>
      <c r="P351" s="98"/>
      <c r="R351" s="34"/>
      <c r="T351" s="34"/>
      <c r="V351" s="34"/>
      <c r="X351" s="34"/>
      <c r="Z351" s="34"/>
      <c r="AB351" s="34"/>
      <c r="AD351" s="34"/>
      <c r="AF351" s="34"/>
      <c r="AH351" s="34"/>
      <c r="AJ351" s="34"/>
      <c r="AL351" s="34"/>
      <c r="AN351" s="34"/>
      <c r="AP351" s="34"/>
    </row>
    <row r="352" spans="1:42" s="32" customFormat="1" ht="15.75">
      <c r="A352" s="34"/>
      <c r="B352" s="34"/>
      <c r="C352" s="40"/>
      <c r="D352" s="40"/>
      <c r="E352" s="40"/>
      <c r="F352" s="40"/>
      <c r="G352" s="40"/>
      <c r="H352" s="40"/>
      <c r="I352" s="40"/>
      <c r="J352" s="40"/>
      <c r="K352" s="40"/>
      <c r="L352" s="40"/>
      <c r="M352" s="40"/>
      <c r="N352" s="40"/>
      <c r="O352" s="98"/>
      <c r="P352" s="98"/>
      <c r="R352" s="34"/>
      <c r="T352" s="34"/>
      <c r="V352" s="34"/>
      <c r="X352" s="34"/>
      <c r="Z352" s="34"/>
      <c r="AB352" s="34"/>
      <c r="AD352" s="34"/>
      <c r="AF352" s="34"/>
      <c r="AH352" s="34"/>
      <c r="AJ352" s="34"/>
      <c r="AL352" s="34"/>
      <c r="AN352" s="34"/>
      <c r="AP352" s="34"/>
    </row>
    <row r="353" spans="1:42" s="32" customFormat="1" ht="15.75">
      <c r="A353" s="34"/>
      <c r="B353" s="34"/>
      <c r="C353" s="40"/>
      <c r="D353" s="40"/>
      <c r="E353" s="40"/>
      <c r="F353" s="40"/>
      <c r="G353" s="40"/>
      <c r="H353" s="40"/>
      <c r="I353" s="40"/>
      <c r="J353" s="40"/>
      <c r="K353" s="40"/>
      <c r="L353" s="40"/>
      <c r="M353" s="40"/>
      <c r="N353" s="40"/>
      <c r="O353" s="98"/>
      <c r="P353" s="98"/>
      <c r="R353" s="34"/>
      <c r="T353" s="34"/>
      <c r="V353" s="34"/>
      <c r="X353" s="34"/>
      <c r="Z353" s="34"/>
      <c r="AB353" s="34"/>
      <c r="AD353" s="34"/>
      <c r="AF353" s="34"/>
      <c r="AH353" s="34"/>
      <c r="AJ353" s="34"/>
      <c r="AL353" s="34"/>
      <c r="AN353" s="34"/>
      <c r="AP353" s="34"/>
    </row>
    <row r="354" spans="1:42" s="32" customFormat="1" ht="15.75">
      <c r="A354" s="34"/>
      <c r="B354" s="34"/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98"/>
      <c r="P354" s="98"/>
      <c r="R354" s="34"/>
      <c r="T354" s="34"/>
      <c r="V354" s="34"/>
      <c r="X354" s="34"/>
      <c r="Z354" s="34"/>
      <c r="AB354" s="34"/>
      <c r="AD354" s="34"/>
      <c r="AF354" s="34"/>
      <c r="AH354" s="34"/>
      <c r="AJ354" s="34"/>
      <c r="AL354" s="34"/>
      <c r="AN354" s="34"/>
      <c r="AP354" s="34"/>
    </row>
    <row r="355" spans="1:42" s="32" customFormat="1" ht="15.75">
      <c r="A355" s="34"/>
      <c r="B355" s="34"/>
      <c r="C355" s="40"/>
      <c r="D355" s="40"/>
      <c r="E355" s="40"/>
      <c r="F355" s="40"/>
      <c r="G355" s="40"/>
      <c r="H355" s="40"/>
      <c r="I355" s="40"/>
      <c r="J355" s="40"/>
      <c r="K355" s="40"/>
      <c r="L355" s="40"/>
      <c r="M355" s="40"/>
      <c r="N355" s="40"/>
      <c r="O355" s="98"/>
      <c r="P355" s="98"/>
      <c r="R355" s="34"/>
      <c r="T355" s="34"/>
      <c r="V355" s="34"/>
      <c r="X355" s="34"/>
      <c r="Z355" s="34"/>
      <c r="AB355" s="34"/>
      <c r="AD355" s="34"/>
      <c r="AF355" s="34"/>
      <c r="AH355" s="34"/>
      <c r="AJ355" s="34"/>
      <c r="AL355" s="34"/>
      <c r="AN355" s="34"/>
      <c r="AP355" s="34"/>
    </row>
    <row r="356" spans="1:42" s="32" customFormat="1" ht="15.75">
      <c r="A356" s="34"/>
      <c r="B356" s="34"/>
      <c r="C356" s="40"/>
      <c r="D356" s="40"/>
      <c r="E356" s="40"/>
      <c r="F356" s="40"/>
      <c r="G356" s="40"/>
      <c r="H356" s="40"/>
      <c r="I356" s="40"/>
      <c r="J356" s="40"/>
      <c r="K356" s="40"/>
      <c r="L356" s="40"/>
      <c r="M356" s="40"/>
      <c r="N356" s="40"/>
      <c r="O356" s="98"/>
      <c r="P356" s="98"/>
      <c r="R356" s="34"/>
      <c r="T356" s="34"/>
      <c r="V356" s="34"/>
      <c r="X356" s="34"/>
      <c r="Z356" s="34"/>
      <c r="AB356" s="34"/>
      <c r="AD356" s="34"/>
      <c r="AF356" s="34"/>
      <c r="AH356" s="34"/>
      <c r="AJ356" s="34"/>
      <c r="AL356" s="34"/>
      <c r="AN356" s="34"/>
      <c r="AP356" s="34"/>
    </row>
    <row r="357" spans="1:42" s="32" customFormat="1" ht="15.75">
      <c r="A357" s="34"/>
      <c r="B357" s="34"/>
      <c r="C357" s="40"/>
      <c r="D357" s="40"/>
      <c r="E357" s="40"/>
      <c r="F357" s="40"/>
      <c r="G357" s="40"/>
      <c r="H357" s="40"/>
      <c r="I357" s="40"/>
      <c r="J357" s="40"/>
      <c r="K357" s="40"/>
      <c r="L357" s="40"/>
      <c r="M357" s="40"/>
      <c r="N357" s="40"/>
      <c r="O357" s="98"/>
      <c r="P357" s="98"/>
      <c r="R357" s="34"/>
      <c r="T357" s="34"/>
      <c r="V357" s="34"/>
      <c r="X357" s="34"/>
      <c r="Z357" s="34"/>
      <c r="AB357" s="34"/>
      <c r="AD357" s="34"/>
      <c r="AF357" s="34"/>
      <c r="AH357" s="34"/>
      <c r="AJ357" s="34"/>
      <c r="AL357" s="34"/>
      <c r="AN357" s="34"/>
      <c r="AP357" s="34"/>
    </row>
    <row r="358" spans="1:42" s="32" customFormat="1" ht="15.75">
      <c r="A358" s="34"/>
      <c r="B358" s="34"/>
      <c r="C358" s="40"/>
      <c r="D358" s="40"/>
      <c r="E358" s="40"/>
      <c r="F358" s="40"/>
      <c r="G358" s="40"/>
      <c r="H358" s="40"/>
      <c r="I358" s="40"/>
      <c r="J358" s="40"/>
      <c r="K358" s="40"/>
      <c r="L358" s="40"/>
      <c r="M358" s="40"/>
      <c r="N358" s="40"/>
      <c r="O358" s="98"/>
      <c r="P358" s="98"/>
      <c r="R358" s="34"/>
      <c r="T358" s="34"/>
      <c r="V358" s="34"/>
      <c r="X358" s="34"/>
      <c r="Z358" s="34"/>
      <c r="AB358" s="34"/>
      <c r="AD358" s="34"/>
      <c r="AF358" s="34"/>
      <c r="AH358" s="34"/>
      <c r="AJ358" s="34"/>
      <c r="AL358" s="34"/>
      <c r="AN358" s="34"/>
      <c r="AP358" s="34"/>
    </row>
    <row r="359" spans="1:42" s="32" customFormat="1" ht="15.75">
      <c r="A359" s="34"/>
      <c r="B359" s="34"/>
      <c r="C359" s="40"/>
      <c r="D359" s="40"/>
      <c r="E359" s="40"/>
      <c r="F359" s="40"/>
      <c r="G359" s="40"/>
      <c r="H359" s="40"/>
      <c r="I359" s="40"/>
      <c r="J359" s="40"/>
      <c r="K359" s="40"/>
      <c r="L359" s="40"/>
      <c r="M359" s="40"/>
      <c r="N359" s="40"/>
      <c r="O359" s="98"/>
      <c r="P359" s="98"/>
      <c r="R359" s="34"/>
      <c r="T359" s="34"/>
      <c r="V359" s="34"/>
      <c r="X359" s="34"/>
      <c r="Z359" s="34"/>
      <c r="AB359" s="34"/>
      <c r="AD359" s="34"/>
      <c r="AF359" s="34"/>
      <c r="AH359" s="34"/>
      <c r="AJ359" s="34"/>
      <c r="AL359" s="34"/>
      <c r="AN359" s="34"/>
      <c r="AP359" s="34"/>
    </row>
    <row r="360" spans="1:42" s="32" customFormat="1" ht="15.75">
      <c r="A360" s="34"/>
      <c r="B360" s="34"/>
      <c r="C360" s="40"/>
      <c r="D360" s="40"/>
      <c r="E360" s="40"/>
      <c r="F360" s="40"/>
      <c r="G360" s="40"/>
      <c r="H360" s="40"/>
      <c r="I360" s="40"/>
      <c r="J360" s="40"/>
      <c r="K360" s="40"/>
      <c r="L360" s="40"/>
      <c r="M360" s="40"/>
      <c r="N360" s="40"/>
      <c r="O360" s="98"/>
      <c r="P360" s="98"/>
      <c r="R360" s="34"/>
      <c r="T360" s="34"/>
      <c r="V360" s="34"/>
      <c r="X360" s="34"/>
      <c r="Z360" s="34"/>
      <c r="AB360" s="34"/>
      <c r="AD360" s="34"/>
      <c r="AF360" s="34"/>
      <c r="AH360" s="34"/>
      <c r="AJ360" s="34"/>
      <c r="AL360" s="34"/>
      <c r="AN360" s="34"/>
      <c r="AP360" s="34"/>
    </row>
    <row r="361" spans="1:42" s="32" customFormat="1" ht="15.75">
      <c r="A361" s="34"/>
      <c r="B361" s="34"/>
      <c r="C361" s="40"/>
      <c r="D361" s="40"/>
      <c r="E361" s="40"/>
      <c r="F361" s="40"/>
      <c r="G361" s="40"/>
      <c r="H361" s="40"/>
      <c r="I361" s="40"/>
      <c r="J361" s="40"/>
      <c r="K361" s="40"/>
      <c r="L361" s="40"/>
      <c r="M361" s="40"/>
      <c r="N361" s="40"/>
      <c r="O361" s="98"/>
      <c r="P361" s="98"/>
      <c r="R361" s="34"/>
      <c r="T361" s="34"/>
      <c r="V361" s="34"/>
      <c r="X361" s="34"/>
      <c r="Z361" s="34"/>
      <c r="AB361" s="34"/>
      <c r="AD361" s="34"/>
      <c r="AF361" s="34"/>
      <c r="AH361" s="34"/>
      <c r="AJ361" s="34"/>
      <c r="AL361" s="34"/>
      <c r="AN361" s="34"/>
      <c r="AP361" s="34"/>
    </row>
    <row r="362" spans="1:42" s="32" customFormat="1" ht="15.75">
      <c r="A362" s="34"/>
      <c r="B362" s="34"/>
      <c r="C362" s="40"/>
      <c r="D362" s="40"/>
      <c r="E362" s="40"/>
      <c r="F362" s="40"/>
      <c r="G362" s="40"/>
      <c r="H362" s="40"/>
      <c r="I362" s="40"/>
      <c r="J362" s="40"/>
      <c r="K362" s="40"/>
      <c r="L362" s="40"/>
      <c r="M362" s="40"/>
      <c r="N362" s="40"/>
      <c r="O362" s="98"/>
      <c r="P362" s="98"/>
      <c r="R362" s="34"/>
      <c r="T362" s="34"/>
      <c r="V362" s="34"/>
      <c r="X362" s="34"/>
      <c r="Z362" s="34"/>
      <c r="AB362" s="34"/>
      <c r="AD362" s="34"/>
      <c r="AF362" s="34"/>
      <c r="AH362" s="34"/>
      <c r="AJ362" s="34"/>
      <c r="AL362" s="34"/>
      <c r="AN362" s="34"/>
      <c r="AP362" s="34"/>
    </row>
    <row r="363" spans="1:42" s="32" customFormat="1" ht="15.75">
      <c r="A363" s="34"/>
      <c r="B363" s="34"/>
      <c r="C363" s="40"/>
      <c r="D363" s="40"/>
      <c r="E363" s="40"/>
      <c r="F363" s="40"/>
      <c r="G363" s="40"/>
      <c r="H363" s="40"/>
      <c r="I363" s="40"/>
      <c r="J363" s="40"/>
      <c r="K363" s="40"/>
      <c r="L363" s="40"/>
      <c r="M363" s="40"/>
      <c r="N363" s="40"/>
      <c r="O363" s="98"/>
      <c r="P363" s="98"/>
      <c r="R363" s="34"/>
      <c r="T363" s="34"/>
      <c r="V363" s="34"/>
      <c r="X363" s="34"/>
      <c r="Z363" s="34"/>
      <c r="AB363" s="34"/>
      <c r="AD363" s="34"/>
      <c r="AF363" s="34"/>
      <c r="AH363" s="34"/>
      <c r="AJ363" s="34"/>
      <c r="AL363" s="34"/>
      <c r="AN363" s="34"/>
      <c r="AP363" s="34"/>
    </row>
    <row r="364" spans="1:42" s="32" customFormat="1" ht="15.75">
      <c r="A364" s="34"/>
      <c r="B364" s="34"/>
      <c r="C364" s="40"/>
      <c r="D364" s="40"/>
      <c r="E364" s="40"/>
      <c r="F364" s="40"/>
      <c r="G364" s="40"/>
      <c r="H364" s="40"/>
      <c r="I364" s="40"/>
      <c r="J364" s="40"/>
      <c r="K364" s="40"/>
      <c r="L364" s="40"/>
      <c r="M364" s="40"/>
      <c r="N364" s="40"/>
      <c r="O364" s="98"/>
      <c r="P364" s="98"/>
      <c r="R364" s="34"/>
      <c r="T364" s="34"/>
      <c r="V364" s="34"/>
      <c r="X364" s="34"/>
      <c r="Z364" s="34"/>
      <c r="AB364" s="34"/>
      <c r="AD364" s="34"/>
      <c r="AF364" s="34"/>
      <c r="AH364" s="34"/>
      <c r="AJ364" s="34"/>
      <c r="AL364" s="34"/>
      <c r="AN364" s="34"/>
      <c r="AP364" s="34"/>
    </row>
    <row r="365" spans="1:42" s="32" customFormat="1" ht="15.75">
      <c r="A365" s="34"/>
      <c r="B365" s="34"/>
      <c r="C365" s="40"/>
      <c r="D365" s="40"/>
      <c r="E365" s="40"/>
      <c r="F365" s="40"/>
      <c r="G365" s="40"/>
      <c r="H365" s="40"/>
      <c r="I365" s="40"/>
      <c r="J365" s="40"/>
      <c r="K365" s="40"/>
      <c r="L365" s="40"/>
      <c r="M365" s="40"/>
      <c r="N365" s="40"/>
      <c r="O365" s="98"/>
      <c r="P365" s="98"/>
      <c r="R365" s="34"/>
      <c r="T365" s="34"/>
      <c r="V365" s="34"/>
      <c r="X365" s="34"/>
      <c r="Z365" s="34"/>
      <c r="AB365" s="34"/>
      <c r="AD365" s="34"/>
      <c r="AF365" s="34"/>
      <c r="AH365" s="34"/>
      <c r="AJ365" s="34"/>
      <c r="AL365" s="34"/>
      <c r="AN365" s="34"/>
      <c r="AP365" s="34"/>
    </row>
    <row r="366" spans="1:42" s="32" customFormat="1" ht="15.75">
      <c r="A366" s="34"/>
      <c r="B366" s="34"/>
      <c r="C366" s="40"/>
      <c r="D366" s="40"/>
      <c r="E366" s="40"/>
      <c r="F366" s="40"/>
      <c r="G366" s="40"/>
      <c r="H366" s="40"/>
      <c r="I366" s="40"/>
      <c r="J366" s="40"/>
      <c r="K366" s="40"/>
      <c r="L366" s="40"/>
      <c r="M366" s="40"/>
      <c r="N366" s="40"/>
      <c r="O366" s="98"/>
      <c r="P366" s="98"/>
      <c r="R366" s="34"/>
      <c r="T366" s="34"/>
      <c r="V366" s="34"/>
      <c r="X366" s="34"/>
      <c r="Z366" s="34"/>
      <c r="AB366" s="34"/>
      <c r="AD366" s="34"/>
      <c r="AF366" s="34"/>
      <c r="AH366" s="34"/>
      <c r="AJ366" s="34"/>
      <c r="AL366" s="34"/>
      <c r="AN366" s="34"/>
      <c r="AP366" s="34"/>
    </row>
    <row r="367" spans="1:42" s="32" customFormat="1" ht="15.75">
      <c r="A367" s="34"/>
      <c r="B367" s="34"/>
      <c r="C367" s="40"/>
      <c r="D367" s="40"/>
      <c r="E367" s="40"/>
      <c r="F367" s="40"/>
      <c r="G367" s="40"/>
      <c r="H367" s="40"/>
      <c r="I367" s="40"/>
      <c r="J367" s="40"/>
      <c r="K367" s="40"/>
      <c r="L367" s="40"/>
      <c r="M367" s="40"/>
      <c r="N367" s="40"/>
      <c r="O367" s="98"/>
      <c r="P367" s="98"/>
      <c r="R367" s="34"/>
      <c r="T367" s="34"/>
      <c r="V367" s="34"/>
      <c r="X367" s="34"/>
      <c r="Z367" s="34"/>
      <c r="AB367" s="34"/>
      <c r="AD367" s="34"/>
      <c r="AF367" s="34"/>
      <c r="AH367" s="34"/>
      <c r="AJ367" s="34"/>
      <c r="AL367" s="34"/>
      <c r="AN367" s="34"/>
      <c r="AP367" s="34"/>
    </row>
    <row r="368" spans="1:42" s="32" customFormat="1" ht="15.75">
      <c r="A368" s="34"/>
      <c r="B368" s="34"/>
      <c r="C368" s="40"/>
      <c r="D368" s="40"/>
      <c r="E368" s="40"/>
      <c r="F368" s="40"/>
      <c r="G368" s="40"/>
      <c r="H368" s="40"/>
      <c r="I368" s="40"/>
      <c r="J368" s="40"/>
      <c r="K368" s="40"/>
      <c r="L368" s="40"/>
      <c r="M368" s="40"/>
      <c r="N368" s="40"/>
      <c r="O368" s="98"/>
      <c r="P368" s="98"/>
      <c r="R368" s="34"/>
      <c r="T368" s="34"/>
      <c r="V368" s="34"/>
      <c r="X368" s="34"/>
      <c r="Z368" s="34"/>
      <c r="AB368" s="34"/>
      <c r="AD368" s="34"/>
      <c r="AF368" s="34"/>
      <c r="AH368" s="34"/>
      <c r="AJ368" s="34"/>
      <c r="AL368" s="34"/>
      <c r="AN368" s="34"/>
      <c r="AP368" s="34"/>
    </row>
    <row r="369" spans="1:42" s="32" customFormat="1" ht="15.75">
      <c r="A369" s="34"/>
      <c r="B369" s="34"/>
      <c r="C369" s="40"/>
      <c r="D369" s="40"/>
      <c r="E369" s="40"/>
      <c r="F369" s="40"/>
      <c r="G369" s="40"/>
      <c r="H369" s="40"/>
      <c r="I369" s="40"/>
      <c r="J369" s="40"/>
      <c r="K369" s="40"/>
      <c r="L369" s="40"/>
      <c r="M369" s="40"/>
      <c r="N369" s="40"/>
      <c r="O369" s="98"/>
      <c r="P369" s="98"/>
      <c r="R369" s="34"/>
      <c r="T369" s="34"/>
      <c r="V369" s="34"/>
      <c r="X369" s="34"/>
      <c r="Z369" s="34"/>
      <c r="AB369" s="34"/>
      <c r="AD369" s="34"/>
      <c r="AF369" s="34"/>
      <c r="AH369" s="34"/>
      <c r="AJ369" s="34"/>
      <c r="AL369" s="34"/>
      <c r="AN369" s="34"/>
      <c r="AP369" s="34"/>
    </row>
    <row r="370" spans="1:42" s="32" customFormat="1" ht="15.75">
      <c r="A370" s="34"/>
      <c r="B370" s="34"/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98"/>
      <c r="P370" s="98"/>
      <c r="R370" s="34"/>
      <c r="T370" s="34"/>
      <c r="V370" s="34"/>
      <c r="X370" s="34"/>
      <c r="Z370" s="34"/>
      <c r="AB370" s="34"/>
      <c r="AD370" s="34"/>
      <c r="AF370" s="34"/>
      <c r="AH370" s="34"/>
      <c r="AJ370" s="34"/>
      <c r="AL370" s="34"/>
      <c r="AN370" s="34"/>
      <c r="AP370" s="34"/>
    </row>
    <row r="371" spans="1:42" s="32" customFormat="1" ht="15.75">
      <c r="A371" s="34"/>
      <c r="B371" s="34"/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98"/>
      <c r="P371" s="98"/>
      <c r="R371" s="34"/>
      <c r="T371" s="34"/>
      <c r="V371" s="34"/>
      <c r="X371" s="34"/>
      <c r="Z371" s="34"/>
      <c r="AB371" s="34"/>
      <c r="AD371" s="34"/>
      <c r="AF371" s="34"/>
      <c r="AH371" s="34"/>
      <c r="AJ371" s="34"/>
      <c r="AL371" s="34"/>
      <c r="AN371" s="34"/>
      <c r="AP371" s="34"/>
    </row>
    <row r="372" spans="1:42" s="32" customFormat="1" ht="15.75">
      <c r="A372" s="34"/>
      <c r="B372" s="34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98"/>
      <c r="P372" s="98"/>
      <c r="R372" s="34"/>
      <c r="T372" s="34"/>
      <c r="V372" s="34"/>
      <c r="X372" s="34"/>
      <c r="Z372" s="34"/>
      <c r="AB372" s="34"/>
      <c r="AD372" s="34"/>
      <c r="AF372" s="34"/>
      <c r="AH372" s="34"/>
      <c r="AJ372" s="34"/>
      <c r="AL372" s="34"/>
      <c r="AN372" s="34"/>
      <c r="AP372" s="34"/>
    </row>
    <row r="373" spans="1:42" s="32" customFormat="1" ht="15.75">
      <c r="A373" s="34"/>
      <c r="B373" s="34"/>
      <c r="C373" s="40"/>
      <c r="D373" s="40"/>
      <c r="E373" s="40"/>
      <c r="F373" s="40"/>
      <c r="G373" s="40"/>
      <c r="H373" s="40"/>
      <c r="I373" s="40"/>
      <c r="J373" s="40"/>
      <c r="K373" s="40"/>
      <c r="L373" s="40"/>
      <c r="M373" s="40"/>
      <c r="N373" s="40"/>
      <c r="O373" s="98"/>
      <c r="P373" s="98"/>
      <c r="R373" s="34"/>
      <c r="T373" s="34"/>
      <c r="V373" s="34"/>
      <c r="X373" s="34"/>
      <c r="Z373" s="34"/>
      <c r="AB373" s="34"/>
      <c r="AD373" s="34"/>
      <c r="AF373" s="34"/>
      <c r="AH373" s="34"/>
      <c r="AJ373" s="34"/>
      <c r="AL373" s="34"/>
      <c r="AN373" s="34"/>
      <c r="AP373" s="34"/>
    </row>
    <row r="374" spans="1:42" s="32" customFormat="1" ht="15.75">
      <c r="A374" s="34"/>
      <c r="B374" s="34"/>
      <c r="C374" s="40"/>
      <c r="D374" s="40"/>
      <c r="E374" s="40"/>
      <c r="F374" s="40"/>
      <c r="G374" s="40"/>
      <c r="H374" s="40"/>
      <c r="I374" s="40"/>
      <c r="J374" s="40"/>
      <c r="K374" s="40"/>
      <c r="L374" s="40"/>
      <c r="M374" s="40"/>
      <c r="N374" s="40"/>
      <c r="O374" s="98"/>
      <c r="P374" s="98"/>
      <c r="R374" s="34"/>
      <c r="T374" s="34"/>
      <c r="V374" s="34"/>
      <c r="X374" s="34"/>
      <c r="Z374" s="34"/>
      <c r="AB374" s="34"/>
      <c r="AD374" s="34"/>
      <c r="AF374" s="34"/>
      <c r="AH374" s="34"/>
      <c r="AJ374" s="34"/>
      <c r="AL374" s="34"/>
      <c r="AN374" s="34"/>
      <c r="AP374" s="34"/>
    </row>
    <row r="375" spans="1:42" s="32" customFormat="1" ht="15.75">
      <c r="A375" s="34"/>
      <c r="B375" s="34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98"/>
      <c r="P375" s="98"/>
      <c r="R375" s="34"/>
      <c r="T375" s="34"/>
      <c r="V375" s="34"/>
      <c r="X375" s="34"/>
      <c r="Z375" s="34"/>
      <c r="AB375" s="34"/>
      <c r="AD375" s="34"/>
      <c r="AF375" s="34"/>
      <c r="AH375" s="34"/>
      <c r="AJ375" s="34"/>
      <c r="AL375" s="34"/>
      <c r="AN375" s="34"/>
      <c r="AP375" s="34"/>
    </row>
    <row r="376" spans="1:42" s="32" customFormat="1" ht="15.75">
      <c r="A376" s="34"/>
      <c r="B376" s="34"/>
      <c r="C376" s="40"/>
      <c r="D376" s="40"/>
      <c r="E376" s="40"/>
      <c r="F376" s="40"/>
      <c r="G376" s="40"/>
      <c r="H376" s="40"/>
      <c r="I376" s="40"/>
      <c r="J376" s="40"/>
      <c r="K376" s="40"/>
      <c r="L376" s="40"/>
      <c r="M376" s="40"/>
      <c r="N376" s="40"/>
      <c r="O376" s="98"/>
      <c r="P376" s="98"/>
      <c r="R376" s="34"/>
      <c r="T376" s="34"/>
      <c r="V376" s="34"/>
      <c r="X376" s="34"/>
      <c r="Z376" s="34"/>
      <c r="AB376" s="34"/>
      <c r="AD376" s="34"/>
      <c r="AF376" s="34"/>
      <c r="AH376" s="34"/>
      <c r="AJ376" s="34"/>
      <c r="AL376" s="34"/>
      <c r="AN376" s="34"/>
      <c r="AP376" s="34"/>
    </row>
    <row r="377" spans="1:42" s="32" customFormat="1" ht="15.75">
      <c r="A377" s="34"/>
      <c r="B377" s="34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98"/>
      <c r="P377" s="98"/>
      <c r="R377" s="34"/>
      <c r="T377" s="34"/>
      <c r="V377" s="34"/>
      <c r="X377" s="34"/>
      <c r="Z377" s="34"/>
      <c r="AB377" s="34"/>
      <c r="AD377" s="34"/>
      <c r="AF377" s="34"/>
      <c r="AH377" s="34"/>
      <c r="AJ377" s="34"/>
      <c r="AL377" s="34"/>
      <c r="AN377" s="34"/>
      <c r="AP377" s="34"/>
    </row>
    <row r="378" spans="1:42" s="32" customFormat="1" ht="15.75">
      <c r="A378" s="34"/>
      <c r="B378" s="34"/>
      <c r="C378" s="40"/>
      <c r="D378" s="40"/>
      <c r="E378" s="40"/>
      <c r="F378" s="40"/>
      <c r="G378" s="40"/>
      <c r="H378" s="40"/>
      <c r="I378" s="40"/>
      <c r="J378" s="40"/>
      <c r="K378" s="40"/>
      <c r="L378" s="40"/>
      <c r="M378" s="40"/>
      <c r="N378" s="40"/>
      <c r="O378" s="98"/>
      <c r="P378" s="98"/>
      <c r="R378" s="34"/>
      <c r="T378" s="34"/>
      <c r="V378" s="34"/>
      <c r="X378" s="34"/>
      <c r="Z378" s="34"/>
      <c r="AB378" s="34"/>
      <c r="AD378" s="34"/>
      <c r="AF378" s="34"/>
      <c r="AH378" s="34"/>
      <c r="AJ378" s="34"/>
      <c r="AL378" s="34"/>
      <c r="AN378" s="34"/>
      <c r="AP378" s="34"/>
    </row>
    <row r="379" spans="1:42" s="32" customFormat="1" ht="15.75">
      <c r="A379" s="34"/>
      <c r="B379" s="34"/>
      <c r="C379" s="40"/>
      <c r="D379" s="40"/>
      <c r="E379" s="40"/>
      <c r="F379" s="40"/>
      <c r="G379" s="40"/>
      <c r="H379" s="40"/>
      <c r="I379" s="40"/>
      <c r="J379" s="40"/>
      <c r="K379" s="40"/>
      <c r="L379" s="40"/>
      <c r="M379" s="40"/>
      <c r="N379" s="40"/>
      <c r="O379" s="98"/>
      <c r="P379" s="98"/>
      <c r="R379" s="34"/>
      <c r="T379" s="34"/>
      <c r="V379" s="34"/>
      <c r="X379" s="34"/>
      <c r="Z379" s="34"/>
      <c r="AB379" s="34"/>
      <c r="AD379" s="34"/>
      <c r="AF379" s="34"/>
      <c r="AH379" s="34"/>
      <c r="AJ379" s="34"/>
      <c r="AL379" s="34"/>
      <c r="AN379" s="34"/>
      <c r="AP379" s="34"/>
    </row>
    <row r="380" spans="1:42" s="32" customFormat="1" ht="15.75">
      <c r="A380" s="34"/>
      <c r="B380" s="34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98"/>
      <c r="P380" s="98"/>
      <c r="R380" s="34"/>
      <c r="T380" s="34"/>
      <c r="V380" s="34"/>
      <c r="X380" s="34"/>
      <c r="Z380" s="34"/>
      <c r="AB380" s="34"/>
      <c r="AD380" s="34"/>
      <c r="AF380" s="34"/>
      <c r="AH380" s="34"/>
      <c r="AJ380" s="34"/>
      <c r="AL380" s="34"/>
      <c r="AN380" s="34"/>
      <c r="AP380" s="34"/>
    </row>
    <row r="381" spans="1:42" s="32" customFormat="1" ht="15.75">
      <c r="A381" s="34"/>
      <c r="B381" s="34"/>
      <c r="C381" s="40"/>
      <c r="D381" s="40"/>
      <c r="E381" s="40"/>
      <c r="F381" s="40"/>
      <c r="G381" s="40"/>
      <c r="H381" s="40"/>
      <c r="I381" s="40"/>
      <c r="J381" s="40"/>
      <c r="K381" s="40"/>
      <c r="L381" s="40"/>
      <c r="M381" s="40"/>
      <c r="N381" s="40"/>
      <c r="O381" s="98"/>
      <c r="P381" s="98"/>
      <c r="R381" s="34"/>
      <c r="T381" s="34"/>
      <c r="V381" s="34"/>
      <c r="X381" s="34"/>
      <c r="Z381" s="34"/>
      <c r="AB381" s="34"/>
      <c r="AD381" s="34"/>
      <c r="AF381" s="34"/>
      <c r="AH381" s="34"/>
      <c r="AJ381" s="34"/>
      <c r="AL381" s="34"/>
      <c r="AN381" s="34"/>
      <c r="AP381" s="34"/>
    </row>
    <row r="382" spans="1:42" s="32" customFormat="1" ht="15.75">
      <c r="A382" s="34"/>
      <c r="B382" s="34"/>
      <c r="C382" s="40"/>
      <c r="D382" s="40"/>
      <c r="E382" s="40"/>
      <c r="F382" s="40"/>
      <c r="G382" s="40"/>
      <c r="H382" s="40"/>
      <c r="I382" s="40"/>
      <c r="J382" s="40"/>
      <c r="K382" s="40"/>
      <c r="L382" s="40"/>
      <c r="M382" s="40"/>
      <c r="N382" s="40"/>
      <c r="O382" s="98"/>
      <c r="P382" s="98"/>
      <c r="R382" s="34"/>
      <c r="T382" s="34"/>
      <c r="V382" s="34"/>
      <c r="X382" s="34"/>
      <c r="Z382" s="34"/>
      <c r="AB382" s="34"/>
      <c r="AD382" s="34"/>
      <c r="AF382" s="34"/>
      <c r="AH382" s="34"/>
      <c r="AJ382" s="34"/>
      <c r="AL382" s="34"/>
      <c r="AN382" s="34"/>
      <c r="AP382" s="34"/>
    </row>
    <row r="383" spans="1:42" s="32" customFormat="1" ht="15.75">
      <c r="A383" s="34"/>
      <c r="B383" s="34"/>
      <c r="C383" s="40"/>
      <c r="D383" s="40"/>
      <c r="E383" s="40"/>
      <c r="F383" s="40"/>
      <c r="G383" s="40"/>
      <c r="H383" s="40"/>
      <c r="I383" s="40"/>
      <c r="J383" s="40"/>
      <c r="K383" s="40"/>
      <c r="L383" s="40"/>
      <c r="M383" s="40"/>
      <c r="N383" s="40"/>
      <c r="O383" s="98"/>
      <c r="P383" s="98"/>
      <c r="R383" s="34"/>
      <c r="T383" s="34"/>
      <c r="V383" s="34"/>
      <c r="X383" s="34"/>
      <c r="Z383" s="34"/>
      <c r="AB383" s="34"/>
      <c r="AD383" s="34"/>
      <c r="AF383" s="34"/>
      <c r="AH383" s="34"/>
      <c r="AJ383" s="34"/>
      <c r="AL383" s="34"/>
      <c r="AN383" s="34"/>
      <c r="AP383" s="34"/>
    </row>
    <row r="384" spans="1:42" s="32" customFormat="1" ht="15.75">
      <c r="A384" s="34"/>
      <c r="B384" s="34"/>
      <c r="C384" s="40"/>
      <c r="D384" s="40"/>
      <c r="E384" s="40"/>
      <c r="F384" s="40"/>
      <c r="G384" s="40"/>
      <c r="H384" s="40"/>
      <c r="I384" s="40"/>
      <c r="J384" s="40"/>
      <c r="K384" s="40"/>
      <c r="L384" s="40"/>
      <c r="M384" s="40"/>
      <c r="N384" s="40"/>
      <c r="O384" s="98"/>
      <c r="P384" s="98"/>
      <c r="R384" s="34"/>
      <c r="T384" s="34"/>
      <c r="V384" s="34"/>
      <c r="X384" s="34"/>
      <c r="Z384" s="34"/>
      <c r="AB384" s="34"/>
      <c r="AD384" s="34"/>
      <c r="AF384" s="34"/>
      <c r="AH384" s="34"/>
      <c r="AJ384" s="34"/>
      <c r="AL384" s="34"/>
      <c r="AN384" s="34"/>
      <c r="AP384" s="34"/>
    </row>
    <row r="385" spans="1:42" s="32" customFormat="1" ht="15.75">
      <c r="A385" s="34"/>
      <c r="B385" s="34"/>
      <c r="C385" s="40"/>
      <c r="D385" s="40"/>
      <c r="E385" s="40"/>
      <c r="F385" s="40"/>
      <c r="G385" s="40"/>
      <c r="H385" s="40"/>
      <c r="I385" s="40"/>
      <c r="J385" s="40"/>
      <c r="K385" s="40"/>
      <c r="L385" s="40"/>
      <c r="M385" s="40"/>
      <c r="N385" s="40"/>
      <c r="O385" s="98"/>
      <c r="P385" s="98"/>
      <c r="R385" s="34"/>
      <c r="T385" s="34"/>
      <c r="V385" s="34"/>
      <c r="X385" s="34"/>
      <c r="Z385" s="34"/>
      <c r="AB385" s="34"/>
      <c r="AD385" s="34"/>
      <c r="AF385" s="34"/>
      <c r="AH385" s="34"/>
      <c r="AJ385" s="34"/>
      <c r="AL385" s="34"/>
      <c r="AN385" s="34"/>
      <c r="AP385" s="34"/>
    </row>
    <row r="386" spans="1:42" s="32" customFormat="1" ht="15.75">
      <c r="A386" s="34"/>
      <c r="B386" s="34"/>
      <c r="C386" s="40"/>
      <c r="D386" s="40"/>
      <c r="E386" s="40"/>
      <c r="F386" s="40"/>
      <c r="G386" s="40"/>
      <c r="H386" s="40"/>
      <c r="I386" s="40"/>
      <c r="J386" s="40"/>
      <c r="K386" s="40"/>
      <c r="L386" s="40"/>
      <c r="M386" s="40"/>
      <c r="N386" s="40"/>
      <c r="O386" s="98"/>
      <c r="P386" s="98"/>
      <c r="R386" s="34"/>
      <c r="T386" s="34"/>
      <c r="V386" s="34"/>
      <c r="X386" s="34"/>
      <c r="Z386" s="34"/>
      <c r="AB386" s="34"/>
      <c r="AD386" s="34"/>
      <c r="AF386" s="34"/>
      <c r="AH386" s="34"/>
      <c r="AJ386" s="34"/>
      <c r="AL386" s="34"/>
      <c r="AN386" s="34"/>
      <c r="AP386" s="34"/>
    </row>
    <row r="387" spans="1:42" s="32" customFormat="1" ht="15.75">
      <c r="A387" s="34"/>
      <c r="B387" s="34"/>
      <c r="C387" s="40"/>
      <c r="D387" s="40"/>
      <c r="E387" s="40"/>
      <c r="F387" s="40"/>
      <c r="G387" s="40"/>
      <c r="H387" s="40"/>
      <c r="I387" s="40"/>
      <c r="J387" s="40"/>
      <c r="K387" s="40"/>
      <c r="L387" s="40"/>
      <c r="M387" s="40"/>
      <c r="N387" s="40"/>
      <c r="O387" s="98"/>
      <c r="P387" s="98"/>
      <c r="R387" s="34"/>
      <c r="T387" s="34"/>
      <c r="V387" s="34"/>
      <c r="X387" s="34"/>
      <c r="Z387" s="34"/>
      <c r="AB387" s="34"/>
      <c r="AD387" s="34"/>
      <c r="AF387" s="34"/>
      <c r="AH387" s="34"/>
      <c r="AJ387" s="34"/>
      <c r="AL387" s="34"/>
      <c r="AN387" s="34"/>
      <c r="AP387" s="34"/>
    </row>
    <row r="388" spans="1:42" s="32" customFormat="1" ht="15.75">
      <c r="A388" s="34"/>
      <c r="B388" s="34"/>
      <c r="C388" s="40"/>
      <c r="D388" s="40"/>
      <c r="E388" s="40"/>
      <c r="F388" s="40"/>
      <c r="G388" s="40"/>
      <c r="H388" s="40"/>
      <c r="I388" s="40"/>
      <c r="J388" s="40"/>
      <c r="K388" s="40"/>
      <c r="L388" s="40"/>
      <c r="M388" s="40"/>
      <c r="N388" s="40"/>
      <c r="O388" s="98"/>
      <c r="P388" s="98"/>
      <c r="R388" s="34"/>
      <c r="T388" s="34"/>
      <c r="V388" s="34"/>
      <c r="X388" s="34"/>
      <c r="Z388" s="34"/>
      <c r="AB388" s="34"/>
      <c r="AD388" s="34"/>
      <c r="AF388" s="34"/>
      <c r="AH388" s="34"/>
      <c r="AJ388" s="34"/>
      <c r="AL388" s="34"/>
      <c r="AN388" s="34"/>
      <c r="AP388" s="34"/>
    </row>
    <row r="389" spans="1:42" s="32" customFormat="1" ht="15.75">
      <c r="A389" s="34"/>
      <c r="B389" s="34"/>
      <c r="C389" s="40"/>
      <c r="D389" s="40"/>
      <c r="E389" s="40"/>
      <c r="F389" s="40"/>
      <c r="G389" s="40"/>
      <c r="H389" s="40"/>
      <c r="I389" s="40"/>
      <c r="J389" s="40"/>
      <c r="K389" s="40"/>
      <c r="L389" s="40"/>
      <c r="M389" s="40"/>
      <c r="N389" s="40"/>
      <c r="O389" s="98"/>
      <c r="P389" s="98"/>
      <c r="R389" s="34"/>
      <c r="T389" s="34"/>
      <c r="V389" s="34"/>
      <c r="X389" s="34"/>
      <c r="Z389" s="34"/>
      <c r="AB389" s="34"/>
      <c r="AD389" s="34"/>
      <c r="AF389" s="34"/>
      <c r="AH389" s="34"/>
      <c r="AJ389" s="34"/>
      <c r="AL389" s="34"/>
      <c r="AN389" s="34"/>
      <c r="AP389" s="34"/>
    </row>
    <row r="390" spans="1:42" s="32" customFormat="1" ht="15.75">
      <c r="A390" s="34"/>
      <c r="B390" s="34"/>
      <c r="C390" s="40"/>
      <c r="D390" s="40"/>
      <c r="E390" s="40"/>
      <c r="F390" s="40"/>
      <c r="G390" s="40"/>
      <c r="H390" s="40"/>
      <c r="I390" s="40"/>
      <c r="J390" s="40"/>
      <c r="K390" s="40"/>
      <c r="L390" s="40"/>
      <c r="M390" s="40"/>
      <c r="N390" s="40"/>
      <c r="O390" s="98"/>
      <c r="P390" s="98"/>
      <c r="R390" s="34"/>
      <c r="T390" s="34"/>
      <c r="V390" s="34"/>
      <c r="X390" s="34"/>
      <c r="Z390" s="34"/>
      <c r="AB390" s="34"/>
      <c r="AD390" s="34"/>
      <c r="AF390" s="34"/>
      <c r="AH390" s="34"/>
      <c r="AJ390" s="34"/>
      <c r="AL390" s="34"/>
      <c r="AN390" s="34"/>
      <c r="AP390" s="34"/>
    </row>
    <row r="391" spans="1:42" s="32" customFormat="1" ht="15.75">
      <c r="A391" s="34"/>
      <c r="B391" s="34"/>
      <c r="C391" s="40"/>
      <c r="D391" s="40"/>
      <c r="E391" s="40"/>
      <c r="F391" s="40"/>
      <c r="G391" s="40"/>
      <c r="H391" s="40"/>
      <c r="I391" s="40"/>
      <c r="J391" s="40"/>
      <c r="K391" s="40"/>
      <c r="L391" s="40"/>
      <c r="M391" s="40"/>
      <c r="N391" s="40"/>
      <c r="O391" s="98"/>
      <c r="P391" s="98"/>
      <c r="R391" s="34"/>
      <c r="T391" s="34"/>
      <c r="V391" s="34"/>
      <c r="X391" s="34"/>
      <c r="Z391" s="34"/>
      <c r="AB391" s="34"/>
      <c r="AD391" s="34"/>
      <c r="AF391" s="34"/>
      <c r="AH391" s="34"/>
      <c r="AJ391" s="34"/>
      <c r="AL391" s="34"/>
      <c r="AN391" s="34"/>
      <c r="AP391" s="34"/>
    </row>
    <row r="392" spans="1:42" s="32" customFormat="1" ht="15.75">
      <c r="A392" s="34"/>
      <c r="B392" s="34"/>
      <c r="C392" s="40"/>
      <c r="D392" s="40"/>
      <c r="E392" s="40"/>
      <c r="F392" s="40"/>
      <c r="G392" s="40"/>
      <c r="H392" s="40"/>
      <c r="I392" s="40"/>
      <c r="J392" s="40"/>
      <c r="K392" s="40"/>
      <c r="L392" s="40"/>
      <c r="M392" s="40"/>
      <c r="N392" s="40"/>
      <c r="O392" s="98"/>
      <c r="P392" s="98"/>
      <c r="R392" s="34"/>
      <c r="T392" s="34"/>
      <c r="V392" s="34"/>
      <c r="X392" s="34"/>
      <c r="Z392" s="34"/>
      <c r="AB392" s="34"/>
      <c r="AD392" s="34"/>
      <c r="AF392" s="34"/>
      <c r="AH392" s="34"/>
      <c r="AJ392" s="34"/>
      <c r="AL392" s="34"/>
      <c r="AN392" s="34"/>
      <c r="AP392" s="34"/>
    </row>
    <row r="393" spans="1:42" s="32" customFormat="1" ht="15.75">
      <c r="A393" s="34"/>
      <c r="B393" s="34"/>
      <c r="C393" s="40"/>
      <c r="D393" s="40"/>
      <c r="E393" s="40"/>
      <c r="F393" s="40"/>
      <c r="G393" s="40"/>
      <c r="H393" s="40"/>
      <c r="I393" s="40"/>
      <c r="J393" s="40"/>
      <c r="K393" s="40"/>
      <c r="L393" s="40"/>
      <c r="M393" s="40"/>
      <c r="N393" s="40"/>
      <c r="O393" s="98"/>
      <c r="P393" s="98"/>
      <c r="R393" s="34"/>
      <c r="T393" s="34"/>
      <c r="V393" s="34"/>
      <c r="X393" s="34"/>
      <c r="Z393" s="34"/>
      <c r="AB393" s="34"/>
      <c r="AD393" s="34"/>
      <c r="AF393" s="34"/>
      <c r="AH393" s="34"/>
      <c r="AJ393" s="34"/>
      <c r="AL393" s="34"/>
      <c r="AN393" s="34"/>
      <c r="AP393" s="34"/>
    </row>
    <row r="394" spans="1:42" s="32" customFormat="1" ht="15.75">
      <c r="A394" s="34"/>
      <c r="B394" s="34"/>
      <c r="C394" s="40"/>
      <c r="D394" s="40"/>
      <c r="E394" s="40"/>
      <c r="F394" s="40"/>
      <c r="G394" s="40"/>
      <c r="H394" s="40"/>
      <c r="I394" s="40"/>
      <c r="J394" s="40"/>
      <c r="K394" s="40"/>
      <c r="L394" s="40"/>
      <c r="M394" s="40"/>
      <c r="N394" s="40"/>
      <c r="O394" s="98"/>
      <c r="P394" s="98"/>
      <c r="R394" s="34"/>
      <c r="T394" s="34"/>
      <c r="V394" s="34"/>
      <c r="X394" s="34"/>
      <c r="Z394" s="34"/>
      <c r="AB394" s="34"/>
      <c r="AD394" s="34"/>
      <c r="AF394" s="34"/>
      <c r="AH394" s="34"/>
      <c r="AJ394" s="34"/>
      <c r="AL394" s="34"/>
      <c r="AN394" s="34"/>
      <c r="AP394" s="34"/>
    </row>
    <row r="395" spans="1:42" s="32" customFormat="1" ht="15.75">
      <c r="A395" s="34"/>
      <c r="B395" s="34"/>
      <c r="C395" s="40"/>
      <c r="D395" s="40"/>
      <c r="E395" s="40"/>
      <c r="F395" s="40"/>
      <c r="G395" s="40"/>
      <c r="H395" s="40"/>
      <c r="I395" s="40"/>
      <c r="J395" s="40"/>
      <c r="K395" s="40"/>
      <c r="L395" s="40"/>
      <c r="M395" s="40"/>
      <c r="N395" s="40"/>
      <c r="O395" s="98"/>
      <c r="P395" s="98"/>
      <c r="R395" s="34"/>
      <c r="T395" s="34"/>
      <c r="V395" s="34"/>
      <c r="X395" s="34"/>
      <c r="Z395" s="34"/>
      <c r="AB395" s="34"/>
      <c r="AD395" s="34"/>
      <c r="AF395" s="34"/>
      <c r="AH395" s="34"/>
      <c r="AJ395" s="34"/>
      <c r="AL395" s="34"/>
      <c r="AN395" s="34"/>
      <c r="AP395" s="34"/>
    </row>
    <row r="396" spans="1:42" s="32" customFormat="1" ht="15.75">
      <c r="A396" s="34"/>
      <c r="B396" s="34"/>
      <c r="C396" s="40"/>
      <c r="D396" s="40"/>
      <c r="E396" s="40"/>
      <c r="F396" s="40"/>
      <c r="G396" s="40"/>
      <c r="H396" s="40"/>
      <c r="I396" s="40"/>
      <c r="J396" s="40"/>
      <c r="K396" s="40"/>
      <c r="L396" s="40"/>
      <c r="M396" s="40"/>
      <c r="N396" s="40"/>
      <c r="O396" s="98"/>
      <c r="P396" s="98"/>
      <c r="R396" s="34"/>
      <c r="T396" s="34"/>
      <c r="V396" s="34"/>
      <c r="X396" s="34"/>
      <c r="Z396" s="34"/>
      <c r="AB396" s="34"/>
      <c r="AD396" s="34"/>
      <c r="AF396" s="34"/>
      <c r="AH396" s="34"/>
      <c r="AJ396" s="34"/>
      <c r="AL396" s="34"/>
      <c r="AN396" s="34"/>
      <c r="AP396" s="34"/>
    </row>
  </sheetData>
  <phoneticPr fontId="17" type="noConversion"/>
  <pageMargins left="0.51181102362204722" right="0.51181102362204722" top="0.55118110236220474" bottom="0.55118110236220474" header="0.31496062992125984" footer="0.31496062992125984"/>
  <pageSetup paperSize="9" scale="80" orientation="landscape" r:id="rId1"/>
  <headerFooter>
    <oddHeader>&amp;L&amp;"標楷體,粗體"每月日均量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zoomScale="85" zoomScaleNormal="85" workbookViewId="0"/>
  </sheetViews>
  <sheetFormatPr defaultRowHeight="16.5"/>
  <cols>
    <col min="2" max="2" width="14.625" customWidth="1"/>
    <col min="3" max="28" width="9.625" style="99" customWidth="1"/>
  </cols>
  <sheetData>
    <row r="1" spans="1:34">
      <c r="A1" s="97"/>
      <c r="B1" s="97"/>
      <c r="C1" s="420"/>
      <c r="D1" s="420"/>
      <c r="E1" s="433" t="s">
        <v>234</v>
      </c>
      <c r="F1" s="424" t="s">
        <v>244</v>
      </c>
      <c r="G1" s="433" t="s">
        <v>235</v>
      </c>
      <c r="H1" s="426"/>
      <c r="I1" s="427"/>
      <c r="J1" s="427"/>
      <c r="K1" s="427"/>
      <c r="L1" s="427"/>
      <c r="M1" s="428"/>
      <c r="N1" s="428"/>
      <c r="O1" s="428"/>
      <c r="P1" s="428"/>
      <c r="Q1" s="428"/>
      <c r="R1" s="428"/>
      <c r="S1" s="428"/>
      <c r="T1" s="427"/>
      <c r="U1" s="427"/>
      <c r="V1" s="427"/>
      <c r="W1" s="427"/>
      <c r="X1" s="427"/>
      <c r="Y1" s="427"/>
      <c r="Z1" s="427"/>
      <c r="AA1" s="428"/>
      <c r="AB1" s="428"/>
      <c r="AC1" s="73"/>
      <c r="AD1" s="73"/>
      <c r="AE1" s="73"/>
      <c r="AF1" s="73"/>
      <c r="AG1" s="73"/>
      <c r="AH1" s="46"/>
    </row>
    <row r="2" spans="1:34" s="46" customFormat="1">
      <c r="A2" s="168" t="s">
        <v>245</v>
      </c>
      <c r="B2" s="97"/>
      <c r="C2" s="421"/>
      <c r="D2" s="421"/>
      <c r="E2" s="425">
        <v>0</v>
      </c>
      <c r="F2" s="425">
        <f>ROW(A7)</f>
        <v>7</v>
      </c>
      <c r="G2" s="425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2"/>
      <c r="X2" s="422"/>
      <c r="Y2" s="422"/>
      <c r="Z2" s="422"/>
      <c r="AA2" s="422"/>
      <c r="AB2" s="422"/>
    </row>
    <row r="3" spans="1:34" s="46" customFormat="1">
      <c r="A3" s="98"/>
      <c r="B3" s="98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  <c r="AB3" s="422"/>
    </row>
    <row r="4" spans="1:34" s="46" customFormat="1">
      <c r="A4" s="98"/>
      <c r="B4" s="98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22"/>
      <c r="N4" s="422"/>
      <c r="O4" s="422"/>
      <c r="P4" s="422"/>
      <c r="Q4" s="422"/>
      <c r="R4" s="422"/>
      <c r="S4" s="422"/>
      <c r="T4" s="422"/>
      <c r="U4" s="422"/>
      <c r="V4" s="422"/>
      <c r="W4" s="422"/>
      <c r="X4" s="422"/>
      <c r="Y4" s="422"/>
      <c r="Z4" s="422"/>
      <c r="AA4" s="422"/>
      <c r="AB4" s="422"/>
    </row>
    <row r="5" spans="1:34" s="31" customFormat="1">
      <c r="A5" s="105" t="s">
        <v>166</v>
      </c>
      <c r="B5" s="307" t="e">
        <f>INT(MID(D2,1,4)) - 1911</f>
        <v>#VALUE!</v>
      </c>
      <c r="C5" s="487" t="s">
        <v>162</v>
      </c>
      <c r="D5" s="488"/>
      <c r="E5" s="487" t="s">
        <v>167</v>
      </c>
      <c r="F5" s="488"/>
      <c r="G5" s="487" t="s">
        <v>168</v>
      </c>
      <c r="H5" s="488"/>
      <c r="I5" s="487" t="s">
        <v>169</v>
      </c>
      <c r="J5" s="488"/>
      <c r="K5" s="487" t="s">
        <v>170</v>
      </c>
      <c r="L5" s="488"/>
      <c r="M5" s="487" t="s">
        <v>171</v>
      </c>
      <c r="N5" s="488"/>
      <c r="O5" s="487" t="s">
        <v>172</v>
      </c>
      <c r="P5" s="488"/>
      <c r="Q5" s="487" t="s">
        <v>173</v>
      </c>
      <c r="R5" s="488"/>
      <c r="S5" s="487" t="s">
        <v>174</v>
      </c>
      <c r="T5" s="488"/>
      <c r="U5" s="487" t="s">
        <v>165</v>
      </c>
      <c r="V5" s="488"/>
      <c r="W5" s="487" t="s">
        <v>164</v>
      </c>
      <c r="X5" s="488"/>
      <c r="Y5" s="487" t="s">
        <v>163</v>
      </c>
      <c r="Z5" s="488"/>
      <c r="AA5" s="487" t="s">
        <v>255</v>
      </c>
      <c r="AB5" s="488"/>
    </row>
    <row r="6" spans="1:34" s="21" customFormat="1">
      <c r="B6" s="308" t="s">
        <v>121</v>
      </c>
      <c r="C6" s="423" t="s">
        <v>262</v>
      </c>
      <c r="D6" s="423" t="s">
        <v>263</v>
      </c>
      <c r="E6" s="423" t="s">
        <v>262</v>
      </c>
      <c r="F6" s="423" t="s">
        <v>263</v>
      </c>
      <c r="G6" s="423" t="s">
        <v>262</v>
      </c>
      <c r="H6" s="423" t="s">
        <v>263</v>
      </c>
      <c r="I6" s="423" t="s">
        <v>262</v>
      </c>
      <c r="J6" s="423" t="s">
        <v>263</v>
      </c>
      <c r="K6" s="423" t="s">
        <v>262</v>
      </c>
      <c r="L6" s="423" t="s">
        <v>263</v>
      </c>
      <c r="M6" s="423" t="s">
        <v>262</v>
      </c>
      <c r="N6" s="423" t="s">
        <v>263</v>
      </c>
      <c r="O6" s="423" t="s">
        <v>262</v>
      </c>
      <c r="P6" s="423" t="s">
        <v>263</v>
      </c>
      <c r="Q6" s="423" t="s">
        <v>262</v>
      </c>
      <c r="R6" s="423" t="s">
        <v>263</v>
      </c>
      <c r="S6" s="423" t="s">
        <v>262</v>
      </c>
      <c r="T6" s="423" t="s">
        <v>263</v>
      </c>
      <c r="U6" s="423" t="s">
        <v>262</v>
      </c>
      <c r="V6" s="423" t="s">
        <v>263</v>
      </c>
      <c r="W6" s="423" t="s">
        <v>262</v>
      </c>
      <c r="X6" s="423" t="s">
        <v>263</v>
      </c>
      <c r="Y6" s="423" t="s">
        <v>262</v>
      </c>
      <c r="Z6" s="423" t="s">
        <v>263</v>
      </c>
      <c r="AA6" s="423" t="s">
        <v>262</v>
      </c>
      <c r="AB6" s="423" t="s">
        <v>263</v>
      </c>
    </row>
    <row r="7" spans="1:34">
      <c r="A7" s="34"/>
      <c r="B7" s="34"/>
      <c r="E7" s="422"/>
      <c r="F7" s="422"/>
      <c r="G7" s="422"/>
    </row>
    <row r="8" spans="1:34">
      <c r="A8" s="34"/>
      <c r="B8" s="34"/>
      <c r="E8" s="422"/>
      <c r="F8" s="422"/>
      <c r="G8" s="422"/>
    </row>
    <row r="9" spans="1:34">
      <c r="A9" s="34"/>
      <c r="B9" s="34"/>
      <c r="E9" s="422"/>
      <c r="F9" s="422"/>
      <c r="G9" s="422"/>
    </row>
    <row r="10" spans="1:34">
      <c r="A10" s="34"/>
      <c r="B10" s="34"/>
    </row>
    <row r="11" spans="1:34">
      <c r="A11" s="34"/>
      <c r="B11" s="34"/>
    </row>
    <row r="12" spans="1:34">
      <c r="A12" s="34"/>
      <c r="B12" s="34"/>
    </row>
    <row r="13" spans="1:34">
      <c r="A13" s="34"/>
      <c r="B13" s="34"/>
    </row>
    <row r="14" spans="1:34">
      <c r="A14" s="34"/>
      <c r="B14" s="34"/>
    </row>
    <row r="15" spans="1:34">
      <c r="A15" s="34"/>
      <c r="B15" s="34"/>
    </row>
    <row r="16" spans="1:34">
      <c r="A16" s="34"/>
      <c r="B16" s="34"/>
    </row>
    <row r="17" spans="1:2">
      <c r="A17" s="34"/>
      <c r="B17" s="34"/>
    </row>
    <row r="18" spans="1:2">
      <c r="A18" s="34"/>
      <c r="B18" s="34"/>
    </row>
    <row r="19" spans="1:2">
      <c r="A19" s="34"/>
      <c r="B19" s="34"/>
    </row>
    <row r="20" spans="1:2">
      <c r="A20" s="34"/>
      <c r="B20" s="34"/>
    </row>
    <row r="21" spans="1:2">
      <c r="A21" s="34"/>
      <c r="B21" s="34"/>
    </row>
    <row r="22" spans="1:2">
      <c r="A22" s="34"/>
      <c r="B22" s="34"/>
    </row>
    <row r="23" spans="1:2">
      <c r="A23" s="34"/>
      <c r="B23" s="34"/>
    </row>
    <row r="24" spans="1:2">
      <c r="A24" s="34"/>
      <c r="B24" s="34"/>
    </row>
    <row r="25" spans="1:2">
      <c r="A25" s="34"/>
      <c r="B25" s="34"/>
    </row>
    <row r="26" spans="1:2">
      <c r="A26" s="34"/>
      <c r="B26" s="34"/>
    </row>
    <row r="27" spans="1:2">
      <c r="A27" s="34"/>
      <c r="B27" s="34"/>
    </row>
    <row r="28" spans="1:2">
      <c r="A28" s="34"/>
      <c r="B28" s="34"/>
    </row>
    <row r="29" spans="1:2">
      <c r="A29" s="34"/>
      <c r="B29" s="34"/>
    </row>
    <row r="30" spans="1:2">
      <c r="A30" s="34"/>
      <c r="B30" s="34"/>
    </row>
    <row r="31" spans="1:2">
      <c r="A31" s="34"/>
      <c r="B31" s="34"/>
    </row>
    <row r="32" spans="1:2">
      <c r="A32" s="34"/>
      <c r="B32" s="34"/>
    </row>
    <row r="33" spans="1:41">
      <c r="A33" s="34"/>
      <c r="B33" s="34"/>
    </row>
    <row r="34" spans="1:41">
      <c r="A34" s="34"/>
      <c r="B34" s="34"/>
    </row>
    <row r="35" spans="1:41">
      <c r="A35" s="34"/>
      <c r="B35" s="34"/>
    </row>
    <row r="36" spans="1:41">
      <c r="A36" s="34"/>
      <c r="B36" s="34"/>
    </row>
    <row r="37" spans="1:41">
      <c r="A37" s="34"/>
      <c r="B37" s="34"/>
    </row>
    <row r="38" spans="1:41">
      <c r="A38" s="34"/>
      <c r="B38" s="34"/>
    </row>
    <row r="39" spans="1:41">
      <c r="A39" s="34"/>
      <c r="B39" s="34"/>
    </row>
    <row r="40" spans="1:41">
      <c r="A40" s="34"/>
      <c r="B40" s="34"/>
    </row>
    <row r="41" spans="1:41">
      <c r="A41" s="34"/>
      <c r="B41" s="34"/>
    </row>
    <row r="42" spans="1:41">
      <c r="A42" s="34"/>
      <c r="B42" s="34"/>
    </row>
    <row r="43" spans="1:41">
      <c r="A43" s="34"/>
      <c r="B43" s="34"/>
    </row>
    <row r="44" spans="1:41">
      <c r="A44" s="34"/>
      <c r="B44" s="34"/>
    </row>
    <row r="45" spans="1:41">
      <c r="A45" s="34"/>
      <c r="B45" s="34"/>
    </row>
    <row r="46" spans="1:41" s="32" customFormat="1">
      <c r="A46" s="34"/>
      <c r="B46" s="34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2" customFormat="1">
      <c r="A47" s="34"/>
      <c r="B47" s="34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2" customFormat="1">
      <c r="A48" s="34"/>
      <c r="B48" s="34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2" customFormat="1">
      <c r="A49" s="34"/>
      <c r="B49" s="34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2" customFormat="1">
      <c r="A50" s="34"/>
      <c r="B50" s="34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2" customFormat="1">
      <c r="A51" s="34"/>
      <c r="B51" s="34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2" customFormat="1">
      <c r="A52" s="34"/>
      <c r="B52" s="34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2" customFormat="1">
      <c r="A53" s="34"/>
      <c r="B53" s="34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2" customFormat="1">
      <c r="A54" s="34"/>
      <c r="B54" s="34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2" customFormat="1">
      <c r="A55" s="34"/>
      <c r="B55" s="34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2" customFormat="1">
      <c r="A56" s="34"/>
      <c r="B56" s="34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2" customFormat="1">
      <c r="A57" s="34"/>
      <c r="B57" s="34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2" customFormat="1">
      <c r="A58" s="34"/>
      <c r="B58" s="34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2" customFormat="1">
      <c r="A59" s="34"/>
      <c r="B59" s="34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2" customFormat="1">
      <c r="A60" s="34"/>
      <c r="B60" s="34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2" customFormat="1">
      <c r="A61" s="34"/>
      <c r="B61" s="34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2" customFormat="1">
      <c r="A62" s="34"/>
      <c r="B62" s="34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2" customFormat="1">
      <c r="A63" s="34"/>
      <c r="B63" s="34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2" customFormat="1">
      <c r="A64" s="34"/>
      <c r="B64" s="34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2" customFormat="1">
      <c r="A65" s="34"/>
      <c r="B65" s="34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2" customFormat="1">
      <c r="A66" s="34"/>
      <c r="B66" s="34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2" customFormat="1">
      <c r="A67" s="34"/>
      <c r="B67" s="34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2" customFormat="1">
      <c r="A68" s="34"/>
      <c r="B68" s="34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2" customFormat="1">
      <c r="A69" s="34"/>
      <c r="B69" s="34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2" customFormat="1">
      <c r="A70" s="34"/>
      <c r="B70" s="34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2" customFormat="1">
      <c r="A71" s="34"/>
      <c r="B71" s="34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2" customFormat="1">
      <c r="A72" s="34"/>
      <c r="B72" s="34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2" customFormat="1">
      <c r="A73" s="34"/>
      <c r="B73" s="34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2" customFormat="1">
      <c r="A74" s="34"/>
      <c r="B74" s="34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2" customFormat="1">
      <c r="A75" s="34"/>
      <c r="B75" s="34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2" customFormat="1">
      <c r="A76" s="34"/>
      <c r="B76" s="34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2" customFormat="1">
      <c r="A77" s="34"/>
      <c r="B77" s="34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2" customFormat="1">
      <c r="A78" s="34"/>
      <c r="B78" s="34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2" customFormat="1">
      <c r="A79" s="34"/>
      <c r="B79" s="34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2" customFormat="1">
      <c r="A80" s="34"/>
      <c r="B80" s="34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2" customFormat="1">
      <c r="A81" s="34"/>
      <c r="B81" s="34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2" customFormat="1">
      <c r="A82" s="34"/>
      <c r="B82" s="34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2" customFormat="1">
      <c r="A83" s="34"/>
      <c r="B83" s="34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2" customFormat="1">
      <c r="A84" s="34"/>
      <c r="B84" s="34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2" customFormat="1">
      <c r="A85" s="34"/>
      <c r="B85" s="34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2" customFormat="1">
      <c r="A86" s="34"/>
      <c r="B86" s="34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2" customFormat="1">
      <c r="A87" s="34"/>
      <c r="B87" s="34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2" customFormat="1">
      <c r="A88" s="34"/>
      <c r="B88" s="34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2" customFormat="1">
      <c r="A89" s="34"/>
      <c r="B89" s="34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2" customFormat="1">
      <c r="A90" s="34"/>
      <c r="B90" s="34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2" customFormat="1">
      <c r="A91" s="34"/>
      <c r="B91" s="34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2" customFormat="1">
      <c r="A92" s="34"/>
      <c r="B92" s="34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2" customFormat="1">
      <c r="A93" s="34"/>
      <c r="B93" s="34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2" customFormat="1">
      <c r="A94" s="34"/>
      <c r="B94" s="34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2" customFormat="1">
      <c r="A95" s="34"/>
      <c r="B95" s="34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2" customFormat="1">
      <c r="A96" s="34"/>
      <c r="B96" s="34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2" customFormat="1">
      <c r="A97" s="34"/>
      <c r="B97" s="34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2" customFormat="1">
      <c r="A98" s="34"/>
      <c r="B98" s="34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2" customFormat="1">
      <c r="A99" s="34"/>
      <c r="B99" s="34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2" customFormat="1">
      <c r="A100" s="34"/>
      <c r="B100" s="34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2" customFormat="1">
      <c r="A101" s="34"/>
      <c r="B101" s="34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2" customFormat="1">
      <c r="A102" s="34"/>
      <c r="B102" s="34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2" customFormat="1">
      <c r="A103" s="34"/>
      <c r="B103" s="34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2" customFormat="1">
      <c r="A104" s="34"/>
      <c r="B104" s="34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2" customFormat="1">
      <c r="A105" s="34"/>
      <c r="B105" s="34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2" customFormat="1">
      <c r="A106" s="34"/>
      <c r="B106" s="34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2" customFormat="1">
      <c r="A107" s="34"/>
      <c r="B107" s="34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2" customFormat="1">
      <c r="A108" s="34"/>
      <c r="B108" s="34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2" customFormat="1">
      <c r="A109" s="34"/>
      <c r="B109" s="34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2" customFormat="1">
      <c r="A110" s="34"/>
      <c r="B110" s="34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2" customFormat="1">
      <c r="A111" s="34"/>
      <c r="B111" s="34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2" customFormat="1">
      <c r="A112" s="34"/>
      <c r="B112" s="34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2" customFormat="1">
      <c r="A113" s="34"/>
      <c r="B113" s="34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2" customFormat="1">
      <c r="A114" s="34"/>
      <c r="B114" s="34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2" customFormat="1">
      <c r="A115" s="34"/>
      <c r="B115" s="34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2" customFormat="1">
      <c r="A116" s="34"/>
      <c r="B116" s="34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2" customFormat="1">
      <c r="A117" s="34"/>
      <c r="B117" s="34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2" customFormat="1">
      <c r="A118" s="34"/>
      <c r="B118" s="34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2" customFormat="1">
      <c r="A119" s="34"/>
      <c r="B119" s="34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2" customFormat="1">
      <c r="A120" s="34"/>
      <c r="B120" s="34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2" customFormat="1">
      <c r="A121" s="34"/>
      <c r="B121" s="34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2" customFormat="1">
      <c r="A122" s="34"/>
      <c r="B122" s="34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2" customFormat="1">
      <c r="A123" s="34"/>
      <c r="B123" s="34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2" customFormat="1">
      <c r="A124" s="34"/>
      <c r="B124" s="34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2" customFormat="1">
      <c r="A125" s="34"/>
      <c r="B125" s="34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2" customFormat="1">
      <c r="A126" s="34"/>
      <c r="B126" s="34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2" customFormat="1">
      <c r="A127" s="34"/>
      <c r="B127" s="34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2" customFormat="1">
      <c r="A128" s="34"/>
      <c r="B128" s="34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2" customFormat="1">
      <c r="A129" s="34"/>
      <c r="B129" s="34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2" customFormat="1">
      <c r="A130" s="34"/>
      <c r="B130" s="34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2" customFormat="1">
      <c r="A131" s="34"/>
      <c r="B131" s="34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2" customFormat="1">
      <c r="A132" s="34"/>
      <c r="B132" s="34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2" customFormat="1">
      <c r="A133" s="34"/>
      <c r="B133" s="34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2" customFormat="1">
      <c r="A134" s="34"/>
      <c r="B134" s="34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2" customFormat="1">
      <c r="A135" s="34"/>
      <c r="B135" s="34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2" customFormat="1">
      <c r="A136" s="34"/>
      <c r="B136" s="34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2" customFormat="1">
      <c r="A137" s="34"/>
      <c r="B137" s="34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2" customFormat="1">
      <c r="A138" s="34"/>
      <c r="B138" s="34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2" customFormat="1">
      <c r="A139" s="34"/>
      <c r="B139" s="34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2" customFormat="1">
      <c r="A140" s="34"/>
      <c r="B140" s="34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2" customFormat="1">
      <c r="A141" s="34"/>
      <c r="B141" s="34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2" customFormat="1">
      <c r="A142" s="34"/>
      <c r="B142" s="34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2" customFormat="1">
      <c r="A143" s="34"/>
      <c r="B143" s="34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2" customFormat="1">
      <c r="A144" s="34"/>
      <c r="B144" s="34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32" customFormat="1">
      <c r="A145" s="34"/>
      <c r="B145" s="34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32" customFormat="1">
      <c r="A146" s="34"/>
      <c r="B146" s="34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32" customFormat="1">
      <c r="A147" s="34"/>
      <c r="B147" s="34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32" customFormat="1">
      <c r="A148" s="34"/>
      <c r="B148" s="34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32" customFormat="1">
      <c r="A149" s="34"/>
      <c r="B149" s="34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32" customFormat="1">
      <c r="A150" s="34"/>
      <c r="B150" s="34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32" customFormat="1">
      <c r="A151" s="34"/>
      <c r="B151" s="34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32" customFormat="1">
      <c r="A152" s="34"/>
      <c r="B152" s="34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32" customFormat="1">
      <c r="A153" s="34"/>
      <c r="B153" s="34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32" customFormat="1">
      <c r="A154" s="34"/>
      <c r="B154" s="34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32" customFormat="1">
      <c r="A155" s="34"/>
      <c r="B155" s="34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32" customFormat="1">
      <c r="A156" s="34"/>
      <c r="B156" s="34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32" customFormat="1">
      <c r="A157" s="34"/>
      <c r="B157" s="34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32" customFormat="1">
      <c r="A158" s="34"/>
      <c r="B158" s="34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32" customFormat="1">
      <c r="A159" s="34"/>
      <c r="B159" s="34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32" customFormat="1">
      <c r="A160" s="34"/>
      <c r="B160" s="34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32" customFormat="1">
      <c r="A161" s="34"/>
      <c r="B161" s="34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32" customFormat="1">
      <c r="A162" s="34"/>
      <c r="B162" s="34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32" customFormat="1">
      <c r="A163" s="34"/>
      <c r="B163" s="34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32" customFormat="1">
      <c r="A164" s="34"/>
      <c r="B164" s="34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32" customFormat="1">
      <c r="A165" s="34"/>
      <c r="B165" s="34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32" customFormat="1">
      <c r="A166" s="34"/>
      <c r="B166" s="34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32" customFormat="1">
      <c r="A167" s="34"/>
      <c r="B167" s="34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32" customFormat="1">
      <c r="A168" s="34"/>
      <c r="B168" s="34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32" customFormat="1">
      <c r="A169" s="34"/>
      <c r="B169" s="34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32" customFormat="1">
      <c r="A170" s="34"/>
      <c r="B170" s="34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32" customFormat="1">
      <c r="A171" s="34"/>
      <c r="B171" s="34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32" customFormat="1">
      <c r="A172" s="34"/>
      <c r="B172" s="34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32" customFormat="1">
      <c r="A173" s="34"/>
      <c r="B173" s="34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32" customFormat="1">
      <c r="A174" s="34"/>
      <c r="B174" s="34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32" customFormat="1">
      <c r="A175" s="34"/>
      <c r="B175" s="34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32" customFormat="1">
      <c r="A176" s="34"/>
      <c r="B176" s="34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32" customFormat="1">
      <c r="A177" s="34"/>
      <c r="B177" s="34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32" customFormat="1">
      <c r="A178" s="34"/>
      <c r="B178" s="34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</sheetData>
  <phoneticPr fontId="43" type="noConversion"/>
  <pageMargins left="0.51181102362204722" right="0.51181102362204722" top="0.55118110236220474" bottom="0.55118110236220474" header="0.31496062992125984" footer="0.31496062992125984"/>
  <pageSetup paperSize="9" scale="95" orientation="landscape" r:id="rId1"/>
  <headerFooter>
    <oddHeader>&amp;L&amp;"標楷體,粗體"每月波動及振幅(現貨)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8"/>
  <sheetViews>
    <sheetView zoomScale="85" zoomScaleNormal="85" workbookViewId="0"/>
  </sheetViews>
  <sheetFormatPr defaultRowHeight="16.5"/>
  <cols>
    <col min="2" max="2" width="14.625" customWidth="1"/>
    <col min="3" max="28" width="9.625" style="99" customWidth="1"/>
  </cols>
  <sheetData>
    <row r="1" spans="1:34">
      <c r="A1" s="97"/>
      <c r="B1" s="97"/>
      <c r="C1" s="420"/>
      <c r="D1" s="420"/>
      <c r="E1" s="433" t="s">
        <v>234</v>
      </c>
      <c r="F1" s="424" t="s">
        <v>244</v>
      </c>
      <c r="G1" s="433" t="s">
        <v>235</v>
      </c>
      <c r="H1" s="426"/>
      <c r="I1" s="427"/>
      <c r="J1" s="427"/>
      <c r="K1" s="427"/>
      <c r="L1" s="427"/>
      <c r="M1" s="428"/>
      <c r="N1" s="428"/>
      <c r="O1" s="428"/>
      <c r="P1" s="428"/>
      <c r="Q1" s="428"/>
      <c r="R1" s="428"/>
      <c r="S1" s="428"/>
      <c r="T1" s="427"/>
      <c r="U1" s="427"/>
      <c r="V1" s="427"/>
      <c r="W1" s="427"/>
      <c r="X1" s="427"/>
      <c r="Y1" s="427"/>
      <c r="Z1" s="427"/>
      <c r="AA1" s="428"/>
      <c r="AB1" s="428"/>
      <c r="AC1" s="73"/>
      <c r="AD1" s="73"/>
      <c r="AE1" s="73"/>
      <c r="AF1" s="73"/>
      <c r="AG1" s="73"/>
      <c r="AH1" s="46"/>
    </row>
    <row r="2" spans="1:34" s="46" customFormat="1">
      <c r="A2" s="168" t="s">
        <v>245</v>
      </c>
      <c r="B2" s="97"/>
      <c r="C2" s="421"/>
      <c r="D2" s="421"/>
      <c r="E2" s="425">
        <v>0</v>
      </c>
      <c r="F2" s="425">
        <f>ROW(A7)</f>
        <v>7</v>
      </c>
      <c r="G2" s="425"/>
      <c r="H2" s="422"/>
      <c r="I2" s="422"/>
      <c r="J2" s="422"/>
      <c r="K2" s="422"/>
      <c r="L2" s="422"/>
      <c r="M2" s="422"/>
      <c r="N2" s="422"/>
      <c r="O2" s="422"/>
      <c r="P2" s="422"/>
      <c r="Q2" s="422"/>
      <c r="R2" s="422"/>
      <c r="S2" s="422"/>
      <c r="T2" s="422"/>
      <c r="U2" s="422"/>
      <c r="V2" s="422"/>
      <c r="W2" s="422"/>
      <c r="X2" s="422"/>
      <c r="Y2" s="422"/>
      <c r="Z2" s="422"/>
      <c r="AA2" s="422"/>
      <c r="AB2" s="422"/>
    </row>
    <row r="3" spans="1:34" s="46" customFormat="1">
      <c r="A3" s="98"/>
      <c r="B3" s="98"/>
      <c r="C3" s="422"/>
      <c r="D3" s="422"/>
      <c r="E3" s="422"/>
      <c r="F3" s="422"/>
      <c r="G3" s="422"/>
      <c r="H3" s="422"/>
      <c r="I3" s="422"/>
      <c r="J3" s="422"/>
      <c r="K3" s="422"/>
      <c r="L3" s="422"/>
      <c r="M3" s="422"/>
      <c r="N3" s="422"/>
      <c r="O3" s="422"/>
      <c r="P3" s="422"/>
      <c r="Q3" s="422"/>
      <c r="R3" s="422"/>
      <c r="S3" s="422"/>
      <c r="T3" s="422"/>
      <c r="U3" s="422"/>
      <c r="V3" s="422"/>
      <c r="W3" s="422"/>
      <c r="X3" s="422"/>
      <c r="Y3" s="422"/>
      <c r="Z3" s="422"/>
      <c r="AA3" s="422"/>
      <c r="AB3" s="422"/>
    </row>
    <row r="4" spans="1:34" s="46" customFormat="1">
      <c r="A4" s="98"/>
      <c r="B4" s="98"/>
      <c r="C4" s="422"/>
      <c r="D4" s="422"/>
      <c r="E4" s="422"/>
      <c r="F4" s="422"/>
      <c r="G4" s="422"/>
      <c r="H4" s="422"/>
      <c r="I4" s="422"/>
      <c r="J4" s="422"/>
      <c r="K4" s="422"/>
      <c r="L4" s="422"/>
      <c r="M4" s="422"/>
      <c r="N4" s="422"/>
      <c r="O4" s="422"/>
      <c r="P4" s="422"/>
      <c r="Q4" s="422"/>
      <c r="R4" s="422"/>
      <c r="S4" s="422"/>
      <c r="T4" s="422"/>
      <c r="U4" s="422"/>
      <c r="V4" s="422"/>
      <c r="W4" s="422"/>
      <c r="X4" s="422"/>
      <c r="Y4" s="422"/>
      <c r="Z4" s="422"/>
      <c r="AA4" s="422"/>
      <c r="AB4" s="422"/>
    </row>
    <row r="5" spans="1:34" s="31" customFormat="1">
      <c r="A5" s="105" t="s">
        <v>166</v>
      </c>
      <c r="B5" s="307" t="e">
        <f>INT(MID(D2,1,4)) - 1911</f>
        <v>#VALUE!</v>
      </c>
      <c r="C5" s="487" t="s">
        <v>162</v>
      </c>
      <c r="D5" s="488"/>
      <c r="E5" s="487" t="s">
        <v>167</v>
      </c>
      <c r="F5" s="488"/>
      <c r="G5" s="487" t="s">
        <v>168</v>
      </c>
      <c r="H5" s="488"/>
      <c r="I5" s="487" t="s">
        <v>169</v>
      </c>
      <c r="J5" s="488"/>
      <c r="K5" s="487" t="s">
        <v>170</v>
      </c>
      <c r="L5" s="488"/>
      <c r="M5" s="487" t="s">
        <v>171</v>
      </c>
      <c r="N5" s="488"/>
      <c r="O5" s="487" t="s">
        <v>172</v>
      </c>
      <c r="P5" s="488"/>
      <c r="Q5" s="487" t="s">
        <v>173</v>
      </c>
      <c r="R5" s="488"/>
      <c r="S5" s="487" t="s">
        <v>174</v>
      </c>
      <c r="T5" s="488"/>
      <c r="U5" s="487" t="s">
        <v>165</v>
      </c>
      <c r="V5" s="488"/>
      <c r="W5" s="487" t="s">
        <v>164</v>
      </c>
      <c r="X5" s="488"/>
      <c r="Y5" s="487" t="s">
        <v>163</v>
      </c>
      <c r="Z5" s="488"/>
      <c r="AA5" s="487" t="s">
        <v>255</v>
      </c>
      <c r="AB5" s="488"/>
    </row>
    <row r="6" spans="1:34" s="21" customFormat="1">
      <c r="B6" s="308" t="s">
        <v>121</v>
      </c>
      <c r="C6" s="423" t="s">
        <v>262</v>
      </c>
      <c r="D6" s="423" t="s">
        <v>263</v>
      </c>
      <c r="E6" s="423" t="s">
        <v>262</v>
      </c>
      <c r="F6" s="423" t="s">
        <v>263</v>
      </c>
      <c r="G6" s="423" t="s">
        <v>262</v>
      </c>
      <c r="H6" s="423" t="s">
        <v>263</v>
      </c>
      <c r="I6" s="423" t="s">
        <v>262</v>
      </c>
      <c r="J6" s="423" t="s">
        <v>263</v>
      </c>
      <c r="K6" s="423" t="s">
        <v>262</v>
      </c>
      <c r="L6" s="423" t="s">
        <v>263</v>
      </c>
      <c r="M6" s="423" t="s">
        <v>262</v>
      </c>
      <c r="N6" s="423" t="s">
        <v>263</v>
      </c>
      <c r="O6" s="423" t="s">
        <v>262</v>
      </c>
      <c r="P6" s="423" t="s">
        <v>263</v>
      </c>
      <c r="Q6" s="423" t="s">
        <v>262</v>
      </c>
      <c r="R6" s="423" t="s">
        <v>263</v>
      </c>
      <c r="S6" s="423" t="s">
        <v>262</v>
      </c>
      <c r="T6" s="423" t="s">
        <v>263</v>
      </c>
      <c r="U6" s="423" t="s">
        <v>262</v>
      </c>
      <c r="V6" s="423" t="s">
        <v>263</v>
      </c>
      <c r="W6" s="423" t="s">
        <v>262</v>
      </c>
      <c r="X6" s="423" t="s">
        <v>263</v>
      </c>
      <c r="Y6" s="423" t="s">
        <v>262</v>
      </c>
      <c r="Z6" s="423" t="s">
        <v>263</v>
      </c>
      <c r="AA6" s="423" t="s">
        <v>262</v>
      </c>
      <c r="AB6" s="423" t="s">
        <v>263</v>
      </c>
    </row>
    <row r="7" spans="1:34">
      <c r="A7" s="34"/>
      <c r="B7" s="34"/>
      <c r="E7" s="422"/>
      <c r="F7" s="422"/>
      <c r="G7" s="422"/>
    </row>
    <row r="8" spans="1:34">
      <c r="A8" s="34"/>
      <c r="B8" s="34"/>
      <c r="E8" s="422"/>
      <c r="F8" s="422"/>
      <c r="G8" s="422"/>
    </row>
    <row r="9" spans="1:34">
      <c r="A9" s="34"/>
      <c r="B9" s="34"/>
      <c r="E9" s="422"/>
      <c r="F9" s="422"/>
      <c r="G9" s="422"/>
    </row>
    <row r="10" spans="1:34">
      <c r="A10" s="34"/>
      <c r="B10" s="34"/>
    </row>
    <row r="11" spans="1:34">
      <c r="A11" s="34"/>
      <c r="B11" s="34"/>
    </row>
    <row r="12" spans="1:34">
      <c r="A12" s="34"/>
      <c r="B12" s="34"/>
    </row>
    <row r="13" spans="1:34">
      <c r="A13" s="34"/>
      <c r="B13" s="34"/>
    </row>
    <row r="14" spans="1:34">
      <c r="A14" s="34"/>
      <c r="B14" s="34"/>
    </row>
    <row r="15" spans="1:34">
      <c r="A15" s="34"/>
      <c r="B15" s="34"/>
    </row>
    <row r="16" spans="1:34">
      <c r="A16" s="34"/>
      <c r="B16" s="34"/>
    </row>
    <row r="17" spans="1:2">
      <c r="A17" s="34"/>
      <c r="B17" s="34"/>
    </row>
    <row r="18" spans="1:2">
      <c r="A18" s="34"/>
      <c r="B18" s="34"/>
    </row>
    <row r="19" spans="1:2">
      <c r="A19" s="34"/>
      <c r="B19" s="34"/>
    </row>
    <row r="20" spans="1:2">
      <c r="A20" s="34"/>
      <c r="B20" s="34"/>
    </row>
    <row r="21" spans="1:2">
      <c r="A21" s="34"/>
      <c r="B21" s="34"/>
    </row>
    <row r="22" spans="1:2">
      <c r="A22" s="34"/>
      <c r="B22" s="34"/>
    </row>
    <row r="23" spans="1:2">
      <c r="A23" s="34"/>
      <c r="B23" s="34"/>
    </row>
    <row r="24" spans="1:2">
      <c r="A24" s="34"/>
      <c r="B24" s="34"/>
    </row>
    <row r="25" spans="1:2">
      <c r="A25" s="34"/>
      <c r="B25" s="34"/>
    </row>
    <row r="26" spans="1:2">
      <c r="A26" s="34"/>
      <c r="B26" s="34"/>
    </row>
    <row r="27" spans="1:2">
      <c r="A27" s="34"/>
      <c r="B27" s="34"/>
    </row>
    <row r="28" spans="1:2">
      <c r="A28" s="34"/>
      <c r="B28" s="34"/>
    </row>
    <row r="29" spans="1:2">
      <c r="A29" s="34"/>
      <c r="B29" s="34"/>
    </row>
    <row r="30" spans="1:2">
      <c r="A30" s="34"/>
      <c r="B30" s="34"/>
    </row>
    <row r="31" spans="1:2">
      <c r="A31" s="34"/>
      <c r="B31" s="34"/>
    </row>
    <row r="32" spans="1:2">
      <c r="A32" s="34"/>
      <c r="B32" s="34"/>
    </row>
    <row r="33" spans="1:41">
      <c r="A33" s="34"/>
      <c r="B33" s="34"/>
    </row>
    <row r="34" spans="1:41">
      <c r="A34" s="34"/>
      <c r="B34" s="34"/>
    </row>
    <row r="35" spans="1:41">
      <c r="A35" s="34"/>
      <c r="B35" s="34"/>
    </row>
    <row r="36" spans="1:41">
      <c r="A36" s="34"/>
      <c r="B36" s="34"/>
    </row>
    <row r="37" spans="1:41">
      <c r="A37" s="34"/>
      <c r="B37" s="34"/>
    </row>
    <row r="38" spans="1:41">
      <c r="A38" s="34"/>
      <c r="B38" s="34"/>
    </row>
    <row r="39" spans="1:41">
      <c r="A39" s="34"/>
      <c r="B39" s="34"/>
    </row>
    <row r="40" spans="1:41">
      <c r="A40" s="34"/>
      <c r="B40" s="34"/>
    </row>
    <row r="41" spans="1:41">
      <c r="A41" s="34"/>
      <c r="B41" s="34"/>
    </row>
    <row r="42" spans="1:41">
      <c r="A42" s="34"/>
      <c r="B42" s="34"/>
    </row>
    <row r="43" spans="1:41">
      <c r="A43" s="34"/>
      <c r="B43" s="34"/>
    </row>
    <row r="44" spans="1:41">
      <c r="A44" s="34"/>
      <c r="B44" s="34"/>
    </row>
    <row r="45" spans="1:41">
      <c r="A45" s="34"/>
      <c r="B45" s="34"/>
    </row>
    <row r="46" spans="1:41" s="32" customFormat="1">
      <c r="A46" s="34"/>
      <c r="B46" s="34"/>
      <c r="C46" s="99"/>
      <c r="D46" s="99"/>
      <c r="E46" s="99"/>
      <c r="F46" s="99"/>
      <c r="G46" s="99"/>
      <c r="H46" s="99"/>
      <c r="I46" s="99"/>
      <c r="J46" s="99"/>
      <c r="K46" s="99"/>
      <c r="L46" s="99"/>
      <c r="M46" s="99"/>
      <c r="N46" s="99"/>
      <c r="O46" s="99"/>
      <c r="P46" s="99"/>
      <c r="Q46" s="99"/>
      <c r="R46" s="99"/>
      <c r="S46" s="99"/>
      <c r="T46" s="99"/>
      <c r="U46" s="99"/>
      <c r="V46" s="99"/>
      <c r="W46" s="99"/>
      <c r="X46" s="99"/>
      <c r="Y46" s="99"/>
      <c r="Z46" s="99"/>
      <c r="AA46" s="99"/>
      <c r="AB46" s="99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r="47" spans="1:41" s="32" customFormat="1">
      <c r="A47" s="34"/>
      <c r="B47" s="34"/>
      <c r="C47" s="99"/>
      <c r="D47" s="99"/>
      <c r="E47" s="99"/>
      <c r="F47" s="99"/>
      <c r="G47" s="99"/>
      <c r="H47" s="99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99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41" s="32" customFormat="1">
      <c r="A48" s="34"/>
      <c r="B48" s="34"/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r="49" spans="1:41" s="32" customFormat="1">
      <c r="A49" s="34"/>
      <c r="B49" s="34"/>
      <c r="C49" s="99"/>
      <c r="D49" s="99"/>
      <c r="E49" s="99"/>
      <c r="F49" s="99"/>
      <c r="G49" s="99"/>
      <c r="H49" s="99"/>
      <c r="I49" s="99"/>
      <c r="J49" s="99"/>
      <c r="K49" s="99"/>
      <c r="L49" s="99"/>
      <c r="M49" s="99"/>
      <c r="N49" s="99"/>
      <c r="O49" s="99"/>
      <c r="P49" s="99"/>
      <c r="Q49" s="99"/>
      <c r="R49" s="99"/>
      <c r="S49" s="99"/>
      <c r="T49" s="99"/>
      <c r="U49" s="99"/>
      <c r="V49" s="99"/>
      <c r="W49" s="99"/>
      <c r="X49" s="99"/>
      <c r="Y49" s="99"/>
      <c r="Z49" s="99"/>
      <c r="AA49" s="99"/>
      <c r="AB49" s="99"/>
      <c r="AC49"/>
      <c r="AD49"/>
      <c r="AE49"/>
      <c r="AF49"/>
      <c r="AG49"/>
      <c r="AH49"/>
      <c r="AI49"/>
      <c r="AJ49"/>
      <c r="AK49"/>
      <c r="AL49"/>
      <c r="AM49"/>
      <c r="AN49"/>
      <c r="AO49"/>
    </row>
    <row r="50" spans="1:41" s="32" customFormat="1">
      <c r="A50" s="34"/>
      <c r="B50" s="34"/>
      <c r="C50" s="99"/>
      <c r="D50" s="99"/>
      <c r="E50" s="99"/>
      <c r="F50" s="99"/>
      <c r="G50" s="99"/>
      <c r="H50" s="99"/>
      <c r="I50" s="99"/>
      <c r="J50" s="99"/>
      <c r="K50" s="99"/>
      <c r="L50" s="99"/>
      <c r="M50" s="99"/>
      <c r="N50" s="99"/>
      <c r="O50" s="99"/>
      <c r="P50" s="99"/>
      <c r="Q50" s="99"/>
      <c r="R50" s="99"/>
      <c r="S50" s="99"/>
      <c r="T50" s="99"/>
      <c r="U50" s="99"/>
      <c r="V50" s="99"/>
      <c r="W50" s="99"/>
      <c r="X50" s="99"/>
      <c r="Y50" s="99"/>
      <c r="Z50" s="99"/>
      <c r="AA50" s="99"/>
      <c r="AB50" s="99"/>
      <c r="AC50"/>
      <c r="AD50"/>
      <c r="AE50"/>
      <c r="AF50"/>
      <c r="AG50"/>
      <c r="AH50"/>
      <c r="AI50"/>
      <c r="AJ50"/>
      <c r="AK50"/>
      <c r="AL50"/>
      <c r="AM50"/>
      <c r="AN50"/>
      <c r="AO50"/>
    </row>
    <row r="51" spans="1:41" s="32" customFormat="1">
      <c r="A51" s="34"/>
      <c r="B51" s="34"/>
      <c r="C51" s="99"/>
      <c r="D51" s="99"/>
      <c r="E51" s="99"/>
      <c r="F51" s="99"/>
      <c r="G51" s="99"/>
      <c r="H51" s="99"/>
      <c r="I51" s="99"/>
      <c r="J51" s="99"/>
      <c r="K51" s="99"/>
      <c r="L51" s="99"/>
      <c r="M51" s="99"/>
      <c r="N51" s="99"/>
      <c r="O51" s="99"/>
      <c r="P51" s="99"/>
      <c r="Q51" s="99"/>
      <c r="R51" s="99"/>
      <c r="S51" s="99"/>
      <c r="T51" s="99"/>
      <c r="U51" s="99"/>
      <c r="V51" s="99"/>
      <c r="W51" s="99"/>
      <c r="X51" s="99"/>
      <c r="Y51" s="99"/>
      <c r="Z51" s="99"/>
      <c r="AA51" s="99"/>
      <c r="AB51" s="99"/>
      <c r="AC51"/>
      <c r="AD51"/>
      <c r="AE51"/>
      <c r="AF51"/>
      <c r="AG51"/>
      <c r="AH51"/>
      <c r="AI51"/>
      <c r="AJ51"/>
      <c r="AK51"/>
      <c r="AL51"/>
      <c r="AM51"/>
      <c r="AN51"/>
      <c r="AO51"/>
    </row>
    <row r="52" spans="1:41" s="32" customFormat="1">
      <c r="A52" s="34"/>
      <c r="B52" s="34"/>
      <c r="C52" s="99"/>
      <c r="D52" s="99"/>
      <c r="E52" s="99"/>
      <c r="F52" s="99"/>
      <c r="G52" s="99"/>
      <c r="H52" s="99"/>
      <c r="I52" s="99"/>
      <c r="J52" s="99"/>
      <c r="K52" s="99"/>
      <c r="L52" s="99"/>
      <c r="M52" s="99"/>
      <c r="N52" s="99"/>
      <c r="O52" s="99"/>
      <c r="P52" s="99"/>
      <c r="Q52" s="99"/>
      <c r="R52" s="99"/>
      <c r="S52" s="99"/>
      <c r="T52" s="99"/>
      <c r="U52" s="99"/>
      <c r="V52" s="99"/>
      <c r="W52" s="99"/>
      <c r="X52" s="99"/>
      <c r="Y52" s="99"/>
      <c r="Z52" s="99"/>
      <c r="AA52" s="99"/>
      <c r="AB52" s="99"/>
      <c r="AC52"/>
      <c r="AD52"/>
      <c r="AE52"/>
      <c r="AF52"/>
      <c r="AG52"/>
      <c r="AH52"/>
      <c r="AI52"/>
      <c r="AJ52"/>
      <c r="AK52"/>
      <c r="AL52"/>
      <c r="AM52"/>
      <c r="AN52"/>
      <c r="AO52"/>
    </row>
    <row r="53" spans="1:41" s="32" customFormat="1">
      <c r="A53" s="34"/>
      <c r="B53" s="34"/>
      <c r="C53" s="99"/>
      <c r="D53" s="99"/>
      <c r="E53" s="99"/>
      <c r="F53" s="99"/>
      <c r="G53" s="99"/>
      <c r="H53" s="99"/>
      <c r="I53" s="99"/>
      <c r="J53" s="99"/>
      <c r="K53" s="99"/>
      <c r="L53" s="99"/>
      <c r="M53" s="99"/>
      <c r="N53" s="99"/>
      <c r="O53" s="99"/>
      <c r="P53" s="99"/>
      <c r="Q53" s="99"/>
      <c r="R53" s="99"/>
      <c r="S53" s="99"/>
      <c r="T53" s="99"/>
      <c r="U53" s="99"/>
      <c r="V53" s="99"/>
      <c r="W53" s="99"/>
      <c r="X53" s="99"/>
      <c r="Y53" s="99"/>
      <c r="Z53" s="99"/>
      <c r="AA53" s="99"/>
      <c r="AB53" s="99"/>
      <c r="AC53"/>
      <c r="AD53"/>
      <c r="AE53"/>
      <c r="AF53"/>
      <c r="AG53"/>
      <c r="AH53"/>
      <c r="AI53"/>
      <c r="AJ53"/>
      <c r="AK53"/>
      <c r="AL53"/>
      <c r="AM53"/>
      <c r="AN53"/>
      <c r="AO53"/>
    </row>
    <row r="54" spans="1:41" s="32" customFormat="1">
      <c r="A54" s="34"/>
      <c r="B54" s="34"/>
      <c r="C54" s="99"/>
      <c r="D54" s="99"/>
      <c r="E54" s="99"/>
      <c r="F54" s="99"/>
      <c r="G54" s="99"/>
      <c r="H54" s="99"/>
      <c r="I54" s="99"/>
      <c r="J54" s="99"/>
      <c r="K54" s="99"/>
      <c r="L54" s="99"/>
      <c r="M54" s="99"/>
      <c r="N54" s="99"/>
      <c r="O54" s="99"/>
      <c r="P54" s="99"/>
      <c r="Q54" s="99"/>
      <c r="R54" s="99"/>
      <c r="S54" s="99"/>
      <c r="T54" s="99"/>
      <c r="U54" s="99"/>
      <c r="V54" s="99"/>
      <c r="W54" s="99"/>
      <c r="X54" s="99"/>
      <c r="Y54" s="99"/>
      <c r="Z54" s="99"/>
      <c r="AA54" s="99"/>
      <c r="AB54" s="99"/>
      <c r="AC54"/>
      <c r="AD54"/>
      <c r="AE54"/>
      <c r="AF54"/>
      <c r="AG54"/>
      <c r="AH54"/>
      <c r="AI54"/>
      <c r="AJ54"/>
      <c r="AK54"/>
      <c r="AL54"/>
      <c r="AM54"/>
      <c r="AN54"/>
      <c r="AO54"/>
    </row>
    <row r="55" spans="1:41" s="32" customFormat="1">
      <c r="A55" s="34"/>
      <c r="B55" s="34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/>
      <c r="AD55"/>
      <c r="AE55"/>
      <c r="AF55"/>
      <c r="AG55"/>
      <c r="AH55"/>
      <c r="AI55"/>
      <c r="AJ55"/>
      <c r="AK55"/>
      <c r="AL55"/>
      <c r="AM55"/>
      <c r="AN55"/>
      <c r="AO55"/>
    </row>
    <row r="56" spans="1:41" s="32" customFormat="1">
      <c r="A56" s="34"/>
      <c r="B56" s="34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/>
      <c r="AD56"/>
      <c r="AE56"/>
      <c r="AF56"/>
      <c r="AG56"/>
      <c r="AH56"/>
      <c r="AI56"/>
      <c r="AJ56"/>
      <c r="AK56"/>
      <c r="AL56"/>
      <c r="AM56"/>
      <c r="AN56"/>
      <c r="AO56"/>
    </row>
    <row r="57" spans="1:41" s="32" customFormat="1">
      <c r="A57" s="34"/>
      <c r="B57" s="34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/>
      <c r="AD57"/>
      <c r="AE57"/>
      <c r="AF57"/>
      <c r="AG57"/>
      <c r="AH57"/>
      <c r="AI57"/>
      <c r="AJ57"/>
      <c r="AK57"/>
      <c r="AL57"/>
      <c r="AM57"/>
      <c r="AN57"/>
      <c r="AO57"/>
    </row>
    <row r="58" spans="1:41" s="32" customFormat="1">
      <c r="A58" s="34"/>
      <c r="B58" s="34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/>
      <c r="AD58"/>
      <c r="AE58"/>
      <c r="AF58"/>
      <c r="AG58"/>
      <c r="AH58"/>
      <c r="AI58"/>
      <c r="AJ58"/>
      <c r="AK58"/>
      <c r="AL58"/>
      <c r="AM58"/>
      <c r="AN58"/>
      <c r="AO58"/>
    </row>
    <row r="59" spans="1:41" s="32" customFormat="1">
      <c r="A59" s="34"/>
      <c r="B59" s="34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/>
      <c r="AD59"/>
      <c r="AE59"/>
      <c r="AF59"/>
      <c r="AG59"/>
      <c r="AH59"/>
      <c r="AI59"/>
      <c r="AJ59"/>
      <c r="AK59"/>
      <c r="AL59"/>
      <c r="AM59"/>
      <c r="AN59"/>
      <c r="AO59"/>
    </row>
    <row r="60" spans="1:41" s="32" customFormat="1">
      <c r="A60" s="34"/>
      <c r="B60" s="34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/>
      <c r="AD60"/>
      <c r="AE60"/>
      <c r="AF60"/>
      <c r="AG60"/>
      <c r="AH60"/>
      <c r="AI60"/>
      <c r="AJ60"/>
      <c r="AK60"/>
      <c r="AL60"/>
      <c r="AM60"/>
      <c r="AN60"/>
      <c r="AO60"/>
    </row>
    <row r="61" spans="1:41" s="32" customFormat="1">
      <c r="A61" s="34"/>
      <c r="B61" s="34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/>
      <c r="AD61"/>
      <c r="AE61"/>
      <c r="AF61"/>
      <c r="AG61"/>
      <c r="AH61"/>
      <c r="AI61"/>
      <c r="AJ61"/>
      <c r="AK61"/>
      <c r="AL61"/>
      <c r="AM61"/>
      <c r="AN61"/>
      <c r="AO61"/>
    </row>
    <row r="62" spans="1:41" s="32" customFormat="1">
      <c r="A62" s="34"/>
      <c r="B62" s="34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/>
      <c r="AD62"/>
      <c r="AE62"/>
      <c r="AF62"/>
      <c r="AG62"/>
      <c r="AH62"/>
      <c r="AI62"/>
      <c r="AJ62"/>
      <c r="AK62"/>
      <c r="AL62"/>
      <c r="AM62"/>
      <c r="AN62"/>
      <c r="AO62"/>
    </row>
    <row r="63" spans="1:41" s="32" customFormat="1">
      <c r="A63" s="34"/>
      <c r="B63" s="34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/>
      <c r="AD63"/>
      <c r="AE63"/>
      <c r="AF63"/>
      <c r="AG63"/>
      <c r="AH63"/>
      <c r="AI63"/>
      <c r="AJ63"/>
      <c r="AK63"/>
      <c r="AL63"/>
      <c r="AM63"/>
      <c r="AN63"/>
      <c r="AO63"/>
    </row>
    <row r="64" spans="1:41" s="32" customFormat="1">
      <c r="A64" s="34"/>
      <c r="B64" s="34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/>
      <c r="AD64"/>
      <c r="AE64"/>
      <c r="AF64"/>
      <c r="AG64"/>
      <c r="AH64"/>
      <c r="AI64"/>
      <c r="AJ64"/>
      <c r="AK64"/>
      <c r="AL64"/>
      <c r="AM64"/>
      <c r="AN64"/>
      <c r="AO64"/>
    </row>
    <row r="65" spans="1:41" s="32" customFormat="1">
      <c r="A65" s="34"/>
      <c r="B65" s="34"/>
      <c r="C65" s="99"/>
      <c r="D65" s="99"/>
      <c r="E65" s="99"/>
      <c r="F65" s="99"/>
      <c r="G65" s="99"/>
      <c r="H65" s="99"/>
      <c r="I65" s="99"/>
      <c r="J65" s="99"/>
      <c r="K65" s="99"/>
      <c r="L65" s="99"/>
      <c r="M65" s="99"/>
      <c r="N65" s="99"/>
      <c r="O65" s="99"/>
      <c r="P65" s="99"/>
      <c r="Q65" s="99"/>
      <c r="R65" s="99"/>
      <c r="S65" s="99"/>
      <c r="T65" s="99"/>
      <c r="U65" s="99"/>
      <c r="V65" s="99"/>
      <c r="W65" s="99"/>
      <c r="X65" s="99"/>
      <c r="Y65" s="99"/>
      <c r="Z65" s="99"/>
      <c r="AA65" s="99"/>
      <c r="AB65" s="99"/>
      <c r="AC65"/>
      <c r="AD65"/>
      <c r="AE65"/>
      <c r="AF65"/>
      <c r="AG65"/>
      <c r="AH65"/>
      <c r="AI65"/>
      <c r="AJ65"/>
      <c r="AK65"/>
      <c r="AL65"/>
      <c r="AM65"/>
      <c r="AN65"/>
      <c r="AO65"/>
    </row>
    <row r="66" spans="1:41" s="32" customFormat="1">
      <c r="A66" s="34"/>
      <c r="B66" s="34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/>
      <c r="AD66"/>
      <c r="AE66"/>
      <c r="AF66"/>
      <c r="AG66"/>
      <c r="AH66"/>
      <c r="AI66"/>
      <c r="AJ66"/>
      <c r="AK66"/>
      <c r="AL66"/>
      <c r="AM66"/>
      <c r="AN66"/>
      <c r="AO66"/>
    </row>
    <row r="67" spans="1:41" s="32" customFormat="1">
      <c r="A67" s="34"/>
      <c r="B67" s="34"/>
      <c r="C67" s="99"/>
      <c r="D67" s="99"/>
      <c r="E67" s="99"/>
      <c r="F67" s="99"/>
      <c r="G67" s="99"/>
      <c r="H67" s="99"/>
      <c r="I67" s="99"/>
      <c r="J67" s="99"/>
      <c r="K67" s="99"/>
      <c r="L67" s="99"/>
      <c r="M67" s="99"/>
      <c r="N67" s="99"/>
      <c r="O67" s="99"/>
      <c r="P67" s="99"/>
      <c r="Q67" s="99"/>
      <c r="R67" s="99"/>
      <c r="S67" s="99"/>
      <c r="T67" s="99"/>
      <c r="U67" s="99"/>
      <c r="V67" s="99"/>
      <c r="W67" s="99"/>
      <c r="X67" s="99"/>
      <c r="Y67" s="99"/>
      <c r="Z67" s="99"/>
      <c r="AA67" s="99"/>
      <c r="AB67" s="99"/>
      <c r="AC67"/>
      <c r="AD67"/>
      <c r="AE67"/>
      <c r="AF67"/>
      <c r="AG67"/>
      <c r="AH67"/>
      <c r="AI67"/>
      <c r="AJ67"/>
      <c r="AK67"/>
      <c r="AL67"/>
      <c r="AM67"/>
      <c r="AN67"/>
      <c r="AO67"/>
    </row>
    <row r="68" spans="1:41" s="32" customFormat="1">
      <c r="A68" s="34"/>
      <c r="B68" s="34"/>
      <c r="C68" s="99"/>
      <c r="D68" s="99"/>
      <c r="E68" s="99"/>
      <c r="F68" s="99"/>
      <c r="G68" s="99"/>
      <c r="H68" s="99"/>
      <c r="I68" s="99"/>
      <c r="J68" s="99"/>
      <c r="K68" s="99"/>
      <c r="L68" s="99"/>
      <c r="M68" s="99"/>
      <c r="N68" s="99"/>
      <c r="O68" s="99"/>
      <c r="P68" s="99"/>
      <c r="Q68" s="99"/>
      <c r="R68" s="99"/>
      <c r="S68" s="99"/>
      <c r="T68" s="99"/>
      <c r="U68" s="99"/>
      <c r="V68" s="99"/>
      <c r="W68" s="99"/>
      <c r="X68" s="99"/>
      <c r="Y68" s="99"/>
      <c r="Z68" s="99"/>
      <c r="AA68" s="99"/>
      <c r="AB68" s="99"/>
      <c r="AC68"/>
      <c r="AD68"/>
      <c r="AE68"/>
      <c r="AF68"/>
      <c r="AG68"/>
      <c r="AH68"/>
      <c r="AI68"/>
      <c r="AJ68"/>
      <c r="AK68"/>
      <c r="AL68"/>
      <c r="AM68"/>
      <c r="AN68"/>
      <c r="AO68"/>
    </row>
    <row r="69" spans="1:41" s="32" customFormat="1">
      <c r="A69" s="34"/>
      <c r="B69" s="34"/>
      <c r="C69" s="99"/>
      <c r="D69" s="99"/>
      <c r="E69" s="99"/>
      <c r="F69" s="99"/>
      <c r="G69" s="99"/>
      <c r="H69" s="99"/>
      <c r="I69" s="99"/>
      <c r="J69" s="99"/>
      <c r="K69" s="99"/>
      <c r="L69" s="99"/>
      <c r="M69" s="99"/>
      <c r="N69" s="99"/>
      <c r="O69" s="99"/>
      <c r="P69" s="99"/>
      <c r="Q69" s="99"/>
      <c r="R69" s="99"/>
      <c r="S69" s="99"/>
      <c r="T69" s="99"/>
      <c r="U69" s="99"/>
      <c r="V69" s="99"/>
      <c r="W69" s="99"/>
      <c r="X69" s="99"/>
      <c r="Y69" s="99"/>
      <c r="Z69" s="99"/>
      <c r="AA69" s="99"/>
      <c r="AB69" s="99"/>
      <c r="AC69"/>
      <c r="AD69"/>
      <c r="AE69"/>
      <c r="AF69"/>
      <c r="AG69"/>
      <c r="AH69"/>
      <c r="AI69"/>
      <c r="AJ69"/>
      <c r="AK69"/>
      <c r="AL69"/>
      <c r="AM69"/>
      <c r="AN69"/>
      <c r="AO69"/>
    </row>
    <row r="70" spans="1:41" s="32" customFormat="1">
      <c r="A70" s="34"/>
      <c r="B70" s="34"/>
      <c r="C70" s="99"/>
      <c r="D70" s="99"/>
      <c r="E70" s="99"/>
      <c r="F70" s="99"/>
      <c r="G70" s="99"/>
      <c r="H70" s="99"/>
      <c r="I70" s="99"/>
      <c r="J70" s="99"/>
      <c r="K70" s="99"/>
      <c r="L70" s="99"/>
      <c r="M70" s="99"/>
      <c r="N70" s="99"/>
      <c r="O70" s="99"/>
      <c r="P70" s="99"/>
      <c r="Q70" s="99"/>
      <c r="R70" s="99"/>
      <c r="S70" s="99"/>
      <c r="T70" s="99"/>
      <c r="U70" s="99"/>
      <c r="V70" s="99"/>
      <c r="W70" s="99"/>
      <c r="X70" s="99"/>
      <c r="Y70" s="99"/>
      <c r="Z70" s="99"/>
      <c r="AA70" s="99"/>
      <c r="AB70" s="99"/>
      <c r="AC70"/>
      <c r="AD70"/>
      <c r="AE70"/>
      <c r="AF70"/>
      <c r="AG70"/>
      <c r="AH70"/>
      <c r="AI70"/>
      <c r="AJ70"/>
      <c r="AK70"/>
      <c r="AL70"/>
      <c r="AM70"/>
      <c r="AN70"/>
      <c r="AO70"/>
    </row>
    <row r="71" spans="1:41" s="32" customFormat="1">
      <c r="A71" s="34"/>
      <c r="B71" s="34"/>
      <c r="C71" s="99"/>
      <c r="D71" s="99"/>
      <c r="E71" s="99"/>
      <c r="F71" s="99"/>
      <c r="G71" s="99"/>
      <c r="H71" s="99"/>
      <c r="I71" s="99"/>
      <c r="J71" s="99"/>
      <c r="K71" s="99"/>
      <c r="L71" s="99"/>
      <c r="M71" s="99"/>
      <c r="N71" s="99"/>
      <c r="O71" s="99"/>
      <c r="P71" s="99"/>
      <c r="Q71" s="99"/>
      <c r="R71" s="99"/>
      <c r="S71" s="99"/>
      <c r="T71" s="99"/>
      <c r="U71" s="99"/>
      <c r="V71" s="99"/>
      <c r="W71" s="99"/>
      <c r="X71" s="99"/>
      <c r="Y71" s="99"/>
      <c r="Z71" s="99"/>
      <c r="AA71" s="99"/>
      <c r="AB71" s="99"/>
      <c r="AC71"/>
      <c r="AD71"/>
      <c r="AE71"/>
      <c r="AF71"/>
      <c r="AG71"/>
      <c r="AH71"/>
      <c r="AI71"/>
      <c r="AJ71"/>
      <c r="AK71"/>
      <c r="AL71"/>
      <c r="AM71"/>
      <c r="AN71"/>
      <c r="AO71"/>
    </row>
    <row r="72" spans="1:41" s="32" customFormat="1">
      <c r="A72" s="34"/>
      <c r="B72" s="34"/>
      <c r="C72" s="99"/>
      <c r="D72" s="99"/>
      <c r="E72" s="99"/>
      <c r="F72" s="99"/>
      <c r="G72" s="99"/>
      <c r="H72" s="99"/>
      <c r="I72" s="99"/>
      <c r="J72" s="99"/>
      <c r="K72" s="99"/>
      <c r="L72" s="99"/>
      <c r="M72" s="99"/>
      <c r="N72" s="99"/>
      <c r="O72" s="99"/>
      <c r="P72" s="99"/>
      <c r="Q72" s="99"/>
      <c r="R72" s="99"/>
      <c r="S72" s="99"/>
      <c r="T72" s="99"/>
      <c r="U72" s="99"/>
      <c r="V72" s="99"/>
      <c r="W72" s="99"/>
      <c r="X72" s="99"/>
      <c r="Y72" s="99"/>
      <c r="Z72" s="99"/>
      <c r="AA72" s="99"/>
      <c r="AB72" s="99"/>
      <c r="AC72"/>
      <c r="AD72"/>
      <c r="AE72"/>
      <c r="AF72"/>
      <c r="AG72"/>
      <c r="AH72"/>
      <c r="AI72"/>
      <c r="AJ72"/>
      <c r="AK72"/>
      <c r="AL72"/>
      <c r="AM72"/>
      <c r="AN72"/>
      <c r="AO72"/>
    </row>
    <row r="73" spans="1:41" s="32" customFormat="1">
      <c r="A73" s="34"/>
      <c r="B73" s="34"/>
      <c r="C73" s="99"/>
      <c r="D73" s="99"/>
      <c r="E73" s="99"/>
      <c r="F73" s="99"/>
      <c r="G73" s="99"/>
      <c r="H73" s="99"/>
      <c r="I73" s="99"/>
      <c r="J73" s="99"/>
      <c r="K73" s="99"/>
      <c r="L73" s="99"/>
      <c r="M73" s="99"/>
      <c r="N73" s="99"/>
      <c r="O73" s="99"/>
      <c r="P73" s="99"/>
      <c r="Q73" s="99"/>
      <c r="R73" s="99"/>
      <c r="S73" s="99"/>
      <c r="T73" s="99"/>
      <c r="U73" s="99"/>
      <c r="V73" s="99"/>
      <c r="W73" s="99"/>
      <c r="X73" s="99"/>
      <c r="Y73" s="99"/>
      <c r="Z73" s="99"/>
      <c r="AA73" s="99"/>
      <c r="AB73" s="99"/>
      <c r="AC73"/>
      <c r="AD73"/>
      <c r="AE73"/>
      <c r="AF73"/>
      <c r="AG73"/>
      <c r="AH73"/>
      <c r="AI73"/>
      <c r="AJ73"/>
      <c r="AK73"/>
      <c r="AL73"/>
      <c r="AM73"/>
      <c r="AN73"/>
      <c r="AO73"/>
    </row>
    <row r="74" spans="1:41" s="32" customFormat="1">
      <c r="A74" s="34"/>
      <c r="B74" s="34"/>
      <c r="C74" s="99"/>
      <c r="D74" s="99"/>
      <c r="E74" s="99"/>
      <c r="F74" s="99"/>
      <c r="G74" s="99"/>
      <c r="H74" s="99"/>
      <c r="I74" s="99"/>
      <c r="J74" s="99"/>
      <c r="K74" s="99"/>
      <c r="L74" s="99"/>
      <c r="M74" s="99"/>
      <c r="N74" s="99"/>
      <c r="O74" s="99"/>
      <c r="P74" s="99"/>
      <c r="Q74" s="99"/>
      <c r="R74" s="99"/>
      <c r="S74" s="99"/>
      <c r="T74" s="99"/>
      <c r="U74" s="99"/>
      <c r="V74" s="99"/>
      <c r="W74" s="99"/>
      <c r="X74" s="99"/>
      <c r="Y74" s="99"/>
      <c r="Z74" s="99"/>
      <c r="AA74" s="99"/>
      <c r="AB74" s="99"/>
      <c r="AC74"/>
      <c r="AD74"/>
      <c r="AE74"/>
      <c r="AF74"/>
      <c r="AG74"/>
      <c r="AH74"/>
      <c r="AI74"/>
      <c r="AJ74"/>
      <c r="AK74"/>
      <c r="AL74"/>
      <c r="AM74"/>
      <c r="AN74"/>
      <c r="AO74"/>
    </row>
    <row r="75" spans="1:41" s="32" customFormat="1">
      <c r="A75" s="34"/>
      <c r="B75" s="34"/>
      <c r="C75" s="99"/>
      <c r="D75" s="99"/>
      <c r="E75" s="99"/>
      <c r="F75" s="99"/>
      <c r="G75" s="99"/>
      <c r="H75" s="99"/>
      <c r="I75" s="99"/>
      <c r="J75" s="99"/>
      <c r="K75" s="99"/>
      <c r="L75" s="99"/>
      <c r="M75" s="99"/>
      <c r="N75" s="99"/>
      <c r="O75" s="99"/>
      <c r="P75" s="99"/>
      <c r="Q75" s="99"/>
      <c r="R75" s="99"/>
      <c r="S75" s="99"/>
      <c r="T75" s="99"/>
      <c r="U75" s="99"/>
      <c r="V75" s="99"/>
      <c r="W75" s="99"/>
      <c r="X75" s="99"/>
      <c r="Y75" s="99"/>
      <c r="Z75" s="99"/>
      <c r="AA75" s="99"/>
      <c r="AB75" s="99"/>
      <c r="AC75"/>
      <c r="AD75"/>
      <c r="AE75"/>
      <c r="AF75"/>
      <c r="AG75"/>
      <c r="AH75"/>
      <c r="AI75"/>
      <c r="AJ75"/>
      <c r="AK75"/>
      <c r="AL75"/>
      <c r="AM75"/>
      <c r="AN75"/>
      <c r="AO75"/>
    </row>
    <row r="76" spans="1:41" s="32" customFormat="1">
      <c r="A76" s="34"/>
      <c r="B76" s="34"/>
      <c r="C76" s="99"/>
      <c r="D76" s="99"/>
      <c r="E76" s="99"/>
      <c r="F76" s="99"/>
      <c r="G76" s="99"/>
      <c r="H76" s="99"/>
      <c r="I76" s="99"/>
      <c r="J76" s="99"/>
      <c r="K76" s="99"/>
      <c r="L76" s="99"/>
      <c r="M76" s="99"/>
      <c r="N76" s="99"/>
      <c r="O76" s="99"/>
      <c r="P76" s="99"/>
      <c r="Q76" s="99"/>
      <c r="R76" s="99"/>
      <c r="S76" s="99"/>
      <c r="T76" s="99"/>
      <c r="U76" s="99"/>
      <c r="V76" s="99"/>
      <c r="W76" s="99"/>
      <c r="X76" s="99"/>
      <c r="Y76" s="99"/>
      <c r="Z76" s="99"/>
      <c r="AA76" s="99"/>
      <c r="AB76" s="99"/>
      <c r="AC76"/>
      <c r="AD76"/>
      <c r="AE76"/>
      <c r="AF76"/>
      <c r="AG76"/>
      <c r="AH76"/>
      <c r="AI76"/>
      <c r="AJ76"/>
      <c r="AK76"/>
      <c r="AL76"/>
      <c r="AM76"/>
      <c r="AN76"/>
      <c r="AO76"/>
    </row>
    <row r="77" spans="1:41" s="32" customFormat="1">
      <c r="A77" s="34"/>
      <c r="B77" s="34"/>
      <c r="C77" s="99"/>
      <c r="D77" s="99"/>
      <c r="E77" s="99"/>
      <c r="F77" s="99"/>
      <c r="G77" s="99"/>
      <c r="H77" s="99"/>
      <c r="I77" s="99"/>
      <c r="J77" s="99"/>
      <c r="K77" s="99"/>
      <c r="L77" s="99"/>
      <c r="M77" s="99"/>
      <c r="N77" s="99"/>
      <c r="O77" s="99"/>
      <c r="P77" s="99"/>
      <c r="Q77" s="99"/>
      <c r="R77" s="99"/>
      <c r="S77" s="99"/>
      <c r="T77" s="99"/>
      <c r="U77" s="99"/>
      <c r="V77" s="99"/>
      <c r="W77" s="99"/>
      <c r="X77" s="99"/>
      <c r="Y77" s="99"/>
      <c r="Z77" s="99"/>
      <c r="AA77" s="99"/>
      <c r="AB77" s="99"/>
      <c r="AC77"/>
      <c r="AD77"/>
      <c r="AE77"/>
      <c r="AF77"/>
      <c r="AG77"/>
      <c r="AH77"/>
      <c r="AI77"/>
      <c r="AJ77"/>
      <c r="AK77"/>
      <c r="AL77"/>
      <c r="AM77"/>
      <c r="AN77"/>
      <c r="AO77"/>
    </row>
    <row r="78" spans="1:41" s="32" customFormat="1">
      <c r="A78" s="34"/>
      <c r="B78" s="34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  <c r="O78" s="99"/>
      <c r="P78" s="99"/>
      <c r="Q78" s="99"/>
      <c r="R78" s="99"/>
      <c r="S78" s="99"/>
      <c r="T78" s="99"/>
      <c r="U78" s="99"/>
      <c r="V78" s="99"/>
      <c r="W78" s="99"/>
      <c r="X78" s="99"/>
      <c r="Y78" s="99"/>
      <c r="Z78" s="99"/>
      <c r="AA78" s="99"/>
      <c r="AB78" s="99"/>
      <c r="AC78"/>
      <c r="AD78"/>
      <c r="AE78"/>
      <c r="AF78"/>
      <c r="AG78"/>
      <c r="AH78"/>
      <c r="AI78"/>
      <c r="AJ78"/>
      <c r="AK78"/>
      <c r="AL78"/>
      <c r="AM78"/>
      <c r="AN78"/>
      <c r="AO78"/>
    </row>
    <row r="79" spans="1:41" s="32" customFormat="1">
      <c r="A79" s="34"/>
      <c r="B79" s="34"/>
      <c r="C79" s="99"/>
      <c r="D79" s="99"/>
      <c r="E79" s="99"/>
      <c r="F79" s="99"/>
      <c r="G79" s="99"/>
      <c r="H79" s="99"/>
      <c r="I79" s="99"/>
      <c r="J79" s="99"/>
      <c r="K79" s="99"/>
      <c r="L79" s="99"/>
      <c r="M79" s="99"/>
      <c r="N79" s="99"/>
      <c r="O79" s="99"/>
      <c r="P79" s="99"/>
      <c r="Q79" s="99"/>
      <c r="R79" s="99"/>
      <c r="S79" s="99"/>
      <c r="T79" s="99"/>
      <c r="U79" s="99"/>
      <c r="V79" s="99"/>
      <c r="W79" s="99"/>
      <c r="X79" s="99"/>
      <c r="Y79" s="99"/>
      <c r="Z79" s="99"/>
      <c r="AA79" s="99"/>
      <c r="AB79" s="99"/>
      <c r="AC79"/>
      <c r="AD79"/>
      <c r="AE79"/>
      <c r="AF79"/>
      <c r="AG79"/>
      <c r="AH79"/>
      <c r="AI79"/>
      <c r="AJ79"/>
      <c r="AK79"/>
      <c r="AL79"/>
      <c r="AM79"/>
      <c r="AN79"/>
      <c r="AO79"/>
    </row>
    <row r="80" spans="1:41" s="32" customFormat="1">
      <c r="A80" s="34"/>
      <c r="B80" s="34"/>
      <c r="C80" s="99"/>
      <c r="D80" s="99"/>
      <c r="E80" s="99"/>
      <c r="F80" s="99"/>
      <c r="G80" s="99"/>
      <c r="H80" s="99"/>
      <c r="I80" s="99"/>
      <c r="J80" s="99"/>
      <c r="K80" s="99"/>
      <c r="L80" s="99"/>
      <c r="M80" s="99"/>
      <c r="N80" s="99"/>
      <c r="O80" s="99"/>
      <c r="P80" s="99"/>
      <c r="Q80" s="99"/>
      <c r="R80" s="99"/>
      <c r="S80" s="99"/>
      <c r="T80" s="99"/>
      <c r="U80" s="99"/>
      <c r="V80" s="99"/>
      <c r="W80" s="99"/>
      <c r="X80" s="99"/>
      <c r="Y80" s="99"/>
      <c r="Z80" s="99"/>
      <c r="AA80" s="99"/>
      <c r="AB80" s="99"/>
      <c r="AC80"/>
      <c r="AD80"/>
      <c r="AE80"/>
      <c r="AF80"/>
      <c r="AG80"/>
      <c r="AH80"/>
      <c r="AI80"/>
      <c r="AJ80"/>
      <c r="AK80"/>
      <c r="AL80"/>
      <c r="AM80"/>
      <c r="AN80"/>
      <c r="AO80"/>
    </row>
    <row r="81" spans="1:41" s="32" customFormat="1">
      <c r="A81" s="34"/>
      <c r="B81" s="34"/>
      <c r="C81" s="99"/>
      <c r="D81" s="99"/>
      <c r="E81" s="99"/>
      <c r="F81" s="99"/>
      <c r="G81" s="99"/>
      <c r="H81" s="99"/>
      <c r="I81" s="99"/>
      <c r="J81" s="99"/>
      <c r="K81" s="99"/>
      <c r="L81" s="99"/>
      <c r="M81" s="99"/>
      <c r="N81" s="99"/>
      <c r="O81" s="99"/>
      <c r="P81" s="99"/>
      <c r="Q81" s="99"/>
      <c r="R81" s="99"/>
      <c r="S81" s="99"/>
      <c r="T81" s="99"/>
      <c r="U81" s="99"/>
      <c r="V81" s="99"/>
      <c r="W81" s="99"/>
      <c r="X81" s="99"/>
      <c r="Y81" s="99"/>
      <c r="Z81" s="99"/>
      <c r="AA81" s="99"/>
      <c r="AB81" s="99"/>
      <c r="AC81"/>
      <c r="AD81"/>
      <c r="AE81"/>
      <c r="AF81"/>
      <c r="AG81"/>
      <c r="AH81"/>
      <c r="AI81"/>
      <c r="AJ81"/>
      <c r="AK81"/>
      <c r="AL81"/>
      <c r="AM81"/>
      <c r="AN81"/>
      <c r="AO81"/>
    </row>
    <row r="82" spans="1:41" s="32" customFormat="1">
      <c r="A82" s="34"/>
      <c r="B82" s="34"/>
      <c r="C82" s="99"/>
      <c r="D82" s="99"/>
      <c r="E82" s="99"/>
      <c r="F82" s="99"/>
      <c r="G82" s="99"/>
      <c r="H82" s="99"/>
      <c r="I82" s="99"/>
      <c r="J82" s="99"/>
      <c r="K82" s="99"/>
      <c r="L82" s="99"/>
      <c r="M82" s="99"/>
      <c r="N82" s="99"/>
      <c r="O82" s="99"/>
      <c r="P82" s="99"/>
      <c r="Q82" s="99"/>
      <c r="R82" s="99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/>
      <c r="AD82"/>
      <c r="AE82"/>
      <c r="AF82"/>
      <c r="AG82"/>
      <c r="AH82"/>
      <c r="AI82"/>
      <c r="AJ82"/>
      <c r="AK82"/>
      <c r="AL82"/>
      <c r="AM82"/>
      <c r="AN82"/>
      <c r="AO82"/>
    </row>
    <row r="83" spans="1:41" s="32" customFormat="1">
      <c r="A83" s="34"/>
      <c r="B83" s="34"/>
      <c r="C83" s="99"/>
      <c r="D83" s="99"/>
      <c r="E83" s="99"/>
      <c r="F83" s="99"/>
      <c r="G83" s="99"/>
      <c r="H83" s="99"/>
      <c r="I83" s="99"/>
      <c r="J83" s="99"/>
      <c r="K83" s="99"/>
      <c r="L83" s="99"/>
      <c r="M83" s="99"/>
      <c r="N83" s="99"/>
      <c r="O83" s="99"/>
      <c r="P83" s="99"/>
      <c r="Q83" s="99"/>
      <c r="R83" s="99"/>
      <c r="S83" s="99"/>
      <c r="T83" s="99"/>
      <c r="U83" s="99"/>
      <c r="V83" s="99"/>
      <c r="W83" s="99"/>
      <c r="X83" s="99"/>
      <c r="Y83" s="99"/>
      <c r="Z83" s="99"/>
      <c r="AA83" s="99"/>
      <c r="AB83" s="99"/>
      <c r="AC83"/>
      <c r="AD83"/>
      <c r="AE83"/>
      <c r="AF83"/>
      <c r="AG83"/>
      <c r="AH83"/>
      <c r="AI83"/>
      <c r="AJ83"/>
      <c r="AK83"/>
      <c r="AL83"/>
      <c r="AM83"/>
      <c r="AN83"/>
      <c r="AO83"/>
    </row>
    <row r="84" spans="1:41" s="32" customFormat="1">
      <c r="A84" s="34"/>
      <c r="B84" s="34"/>
      <c r="C84" s="99"/>
      <c r="D84" s="99"/>
      <c r="E84" s="99"/>
      <c r="F84" s="99"/>
      <c r="G84" s="99"/>
      <c r="H84" s="99"/>
      <c r="I84" s="99"/>
      <c r="J84" s="99"/>
      <c r="K84" s="99"/>
      <c r="L84" s="99"/>
      <c r="M84" s="99"/>
      <c r="N84" s="99"/>
      <c r="O84" s="99"/>
      <c r="P84" s="99"/>
      <c r="Q84" s="99"/>
      <c r="R84" s="99"/>
      <c r="S84" s="99"/>
      <c r="T84" s="99"/>
      <c r="U84" s="99"/>
      <c r="V84" s="99"/>
      <c r="W84" s="99"/>
      <c r="X84" s="99"/>
      <c r="Y84" s="99"/>
      <c r="Z84" s="99"/>
      <c r="AA84" s="99"/>
      <c r="AB84" s="99"/>
      <c r="AC84"/>
      <c r="AD84"/>
      <c r="AE84"/>
      <c r="AF84"/>
      <c r="AG84"/>
      <c r="AH84"/>
      <c r="AI84"/>
      <c r="AJ84"/>
      <c r="AK84"/>
      <c r="AL84"/>
      <c r="AM84"/>
      <c r="AN84"/>
      <c r="AO84"/>
    </row>
    <row r="85" spans="1:41" s="32" customFormat="1">
      <c r="A85" s="34"/>
      <c r="B85" s="34"/>
      <c r="C85" s="99"/>
      <c r="D85" s="99"/>
      <c r="E85" s="99"/>
      <c r="F85" s="99"/>
      <c r="G85" s="99"/>
      <c r="H85" s="99"/>
      <c r="I85" s="99"/>
      <c r="J85" s="99"/>
      <c r="K85" s="99"/>
      <c r="L85" s="99"/>
      <c r="M85" s="99"/>
      <c r="N85" s="99"/>
      <c r="O85" s="99"/>
      <c r="P85" s="99"/>
      <c r="Q85" s="99"/>
      <c r="R85" s="99"/>
      <c r="S85" s="99"/>
      <c r="T85" s="99"/>
      <c r="U85" s="99"/>
      <c r="V85" s="99"/>
      <c r="W85" s="99"/>
      <c r="X85" s="99"/>
      <c r="Y85" s="99"/>
      <c r="Z85" s="99"/>
      <c r="AA85" s="99"/>
      <c r="AB85" s="99"/>
      <c r="AC85"/>
      <c r="AD85"/>
      <c r="AE85"/>
      <c r="AF85"/>
      <c r="AG85"/>
      <c r="AH85"/>
      <c r="AI85"/>
      <c r="AJ85"/>
      <c r="AK85"/>
      <c r="AL85"/>
      <c r="AM85"/>
      <c r="AN85"/>
      <c r="AO85"/>
    </row>
    <row r="86" spans="1:41" s="32" customFormat="1">
      <c r="A86" s="34"/>
      <c r="B86" s="34"/>
      <c r="C86" s="99"/>
      <c r="D86" s="99"/>
      <c r="E86" s="99"/>
      <c r="F86" s="99"/>
      <c r="G86" s="99"/>
      <c r="H86" s="99"/>
      <c r="I86" s="99"/>
      <c r="J86" s="99"/>
      <c r="K86" s="99"/>
      <c r="L86" s="99"/>
      <c r="M86" s="99"/>
      <c r="N86" s="99"/>
      <c r="O86" s="99"/>
      <c r="P86" s="99"/>
      <c r="Q86" s="99"/>
      <c r="R86" s="99"/>
      <c r="S86" s="99"/>
      <c r="T86" s="99"/>
      <c r="U86" s="99"/>
      <c r="V86" s="99"/>
      <c r="W86" s="99"/>
      <c r="X86" s="99"/>
      <c r="Y86" s="99"/>
      <c r="Z86" s="99"/>
      <c r="AA86" s="99"/>
      <c r="AB86" s="99"/>
      <c r="AC86"/>
      <c r="AD86"/>
      <c r="AE86"/>
      <c r="AF86"/>
      <c r="AG86"/>
      <c r="AH86"/>
      <c r="AI86"/>
      <c r="AJ86"/>
      <c r="AK86"/>
      <c r="AL86"/>
      <c r="AM86"/>
      <c r="AN86"/>
      <c r="AO86"/>
    </row>
    <row r="87" spans="1:41" s="32" customFormat="1">
      <c r="A87" s="34"/>
      <c r="B87" s="34"/>
      <c r="C87" s="99"/>
      <c r="D87" s="99"/>
      <c r="E87" s="99"/>
      <c r="F87" s="99"/>
      <c r="G87" s="99"/>
      <c r="H87" s="99"/>
      <c r="I87" s="99"/>
      <c r="J87" s="99"/>
      <c r="K87" s="99"/>
      <c r="L87" s="99"/>
      <c r="M87" s="99"/>
      <c r="N87" s="99"/>
      <c r="O87" s="99"/>
      <c r="P87" s="99"/>
      <c r="Q87" s="99"/>
      <c r="R87" s="99"/>
      <c r="S87" s="99"/>
      <c r="T87" s="99"/>
      <c r="U87" s="99"/>
      <c r="V87" s="99"/>
      <c r="W87" s="99"/>
      <c r="X87" s="99"/>
      <c r="Y87" s="99"/>
      <c r="Z87" s="99"/>
      <c r="AA87" s="99"/>
      <c r="AB87" s="99"/>
      <c r="AC87"/>
      <c r="AD87"/>
      <c r="AE87"/>
      <c r="AF87"/>
      <c r="AG87"/>
      <c r="AH87"/>
      <c r="AI87"/>
      <c r="AJ87"/>
      <c r="AK87"/>
      <c r="AL87"/>
      <c r="AM87"/>
      <c r="AN87"/>
      <c r="AO87"/>
    </row>
    <row r="88" spans="1:41" s="32" customFormat="1">
      <c r="A88" s="34"/>
      <c r="B88" s="34"/>
      <c r="C88" s="99"/>
      <c r="D88" s="99"/>
      <c r="E88" s="99"/>
      <c r="F88" s="99"/>
      <c r="G88" s="99"/>
      <c r="H88" s="99"/>
      <c r="I88" s="99"/>
      <c r="J88" s="99"/>
      <c r="K88" s="99"/>
      <c r="L88" s="99"/>
      <c r="M88" s="99"/>
      <c r="N88" s="99"/>
      <c r="O88" s="99"/>
      <c r="P88" s="99"/>
      <c r="Q88" s="99"/>
      <c r="R88" s="99"/>
      <c r="S88" s="99"/>
      <c r="T88" s="99"/>
      <c r="U88" s="99"/>
      <c r="V88" s="99"/>
      <c r="W88" s="99"/>
      <c r="X88" s="99"/>
      <c r="Y88" s="99"/>
      <c r="Z88" s="99"/>
      <c r="AA88" s="99"/>
      <c r="AB88" s="99"/>
      <c r="AC88"/>
      <c r="AD88"/>
      <c r="AE88"/>
      <c r="AF88"/>
      <c r="AG88"/>
      <c r="AH88"/>
      <c r="AI88"/>
      <c r="AJ88"/>
      <c r="AK88"/>
      <c r="AL88"/>
      <c r="AM88"/>
      <c r="AN88"/>
      <c r="AO88"/>
    </row>
    <row r="89" spans="1:41" s="32" customFormat="1">
      <c r="A89" s="34"/>
      <c r="B89" s="34"/>
      <c r="C89" s="99"/>
      <c r="D89" s="99"/>
      <c r="E89" s="99"/>
      <c r="F89" s="99"/>
      <c r="G89" s="99"/>
      <c r="H89" s="99"/>
      <c r="I89" s="99"/>
      <c r="J89" s="99"/>
      <c r="K89" s="99"/>
      <c r="L89" s="99"/>
      <c r="M89" s="99"/>
      <c r="N89" s="99"/>
      <c r="O89" s="99"/>
      <c r="P89" s="99"/>
      <c r="Q89" s="99"/>
      <c r="R89" s="99"/>
      <c r="S89" s="99"/>
      <c r="T89" s="99"/>
      <c r="U89" s="99"/>
      <c r="V89" s="99"/>
      <c r="W89" s="99"/>
      <c r="X89" s="99"/>
      <c r="Y89" s="99"/>
      <c r="Z89" s="99"/>
      <c r="AA89" s="99"/>
      <c r="AB89" s="99"/>
      <c r="AC89"/>
      <c r="AD89"/>
      <c r="AE89"/>
      <c r="AF89"/>
      <c r="AG89"/>
      <c r="AH89"/>
      <c r="AI89"/>
      <c r="AJ89"/>
      <c r="AK89"/>
      <c r="AL89"/>
      <c r="AM89"/>
      <c r="AN89"/>
      <c r="AO89"/>
    </row>
    <row r="90" spans="1:41" s="32" customFormat="1">
      <c r="A90" s="34"/>
      <c r="B90" s="34"/>
      <c r="C90" s="99"/>
      <c r="D90" s="99"/>
      <c r="E90" s="99"/>
      <c r="F90" s="99"/>
      <c r="G90" s="99"/>
      <c r="H90" s="99"/>
      <c r="I90" s="99"/>
      <c r="J90" s="99"/>
      <c r="K90" s="99"/>
      <c r="L90" s="99"/>
      <c r="M90" s="99"/>
      <c r="N90" s="99"/>
      <c r="O90" s="99"/>
      <c r="P90" s="99"/>
      <c r="Q90" s="99"/>
      <c r="R90" s="99"/>
      <c r="S90" s="99"/>
      <c r="T90" s="99"/>
      <c r="U90" s="99"/>
      <c r="V90" s="99"/>
      <c r="W90" s="99"/>
      <c r="X90" s="99"/>
      <c r="Y90" s="99"/>
      <c r="Z90" s="99"/>
      <c r="AA90" s="99"/>
      <c r="AB90" s="99"/>
      <c r="AC90"/>
      <c r="AD90"/>
      <c r="AE90"/>
      <c r="AF90"/>
      <c r="AG90"/>
      <c r="AH90"/>
      <c r="AI90"/>
      <c r="AJ90"/>
      <c r="AK90"/>
      <c r="AL90"/>
      <c r="AM90"/>
      <c r="AN90"/>
      <c r="AO90"/>
    </row>
    <row r="91" spans="1:41" s="32" customFormat="1">
      <c r="A91" s="34"/>
      <c r="B91" s="34"/>
      <c r="C91" s="99"/>
      <c r="D91" s="99"/>
      <c r="E91" s="99"/>
      <c r="F91" s="99"/>
      <c r="G91" s="99"/>
      <c r="H91" s="99"/>
      <c r="I91" s="99"/>
      <c r="J91" s="99"/>
      <c r="K91" s="99"/>
      <c r="L91" s="99"/>
      <c r="M91" s="99"/>
      <c r="N91" s="99"/>
      <c r="O91" s="99"/>
      <c r="P91" s="99"/>
      <c r="Q91" s="99"/>
      <c r="R91" s="99"/>
      <c r="S91" s="99"/>
      <c r="T91" s="99"/>
      <c r="U91" s="99"/>
      <c r="V91" s="99"/>
      <c r="W91" s="99"/>
      <c r="X91" s="99"/>
      <c r="Y91" s="99"/>
      <c r="Z91" s="99"/>
      <c r="AA91" s="99"/>
      <c r="AB91" s="99"/>
      <c r="AC91"/>
      <c r="AD91"/>
      <c r="AE91"/>
      <c r="AF91"/>
      <c r="AG91"/>
      <c r="AH91"/>
      <c r="AI91"/>
      <c r="AJ91"/>
      <c r="AK91"/>
      <c r="AL91"/>
      <c r="AM91"/>
      <c r="AN91"/>
      <c r="AO91"/>
    </row>
    <row r="92" spans="1:41" s="32" customFormat="1">
      <c r="A92" s="34"/>
      <c r="B92" s="34"/>
      <c r="C92" s="99"/>
      <c r="D92" s="99"/>
      <c r="E92" s="99"/>
      <c r="F92" s="99"/>
      <c r="G92" s="99"/>
      <c r="H92" s="99"/>
      <c r="I92" s="99"/>
      <c r="J92" s="99"/>
      <c r="K92" s="99"/>
      <c r="L92" s="99"/>
      <c r="M92" s="99"/>
      <c r="N92" s="99"/>
      <c r="O92" s="99"/>
      <c r="P92" s="99"/>
      <c r="Q92" s="99"/>
      <c r="R92" s="99"/>
      <c r="S92" s="99"/>
      <c r="T92" s="99"/>
      <c r="U92" s="99"/>
      <c r="V92" s="99"/>
      <c r="W92" s="99"/>
      <c r="X92" s="99"/>
      <c r="Y92" s="99"/>
      <c r="Z92" s="99"/>
      <c r="AA92" s="99"/>
      <c r="AB92" s="99"/>
      <c r="AC92"/>
      <c r="AD92"/>
      <c r="AE92"/>
      <c r="AF92"/>
      <c r="AG92"/>
      <c r="AH92"/>
      <c r="AI92"/>
      <c r="AJ92"/>
      <c r="AK92"/>
      <c r="AL92"/>
      <c r="AM92"/>
      <c r="AN92"/>
      <c r="AO92"/>
    </row>
    <row r="93" spans="1:41" s="32" customFormat="1">
      <c r="A93" s="34"/>
      <c r="B93" s="34"/>
      <c r="C93" s="99"/>
      <c r="D93" s="99"/>
      <c r="E93" s="99"/>
      <c r="F93" s="99"/>
      <c r="G93" s="99"/>
      <c r="H93" s="99"/>
      <c r="I93" s="99"/>
      <c r="J93" s="99"/>
      <c r="K93" s="99"/>
      <c r="L93" s="99"/>
      <c r="M93" s="99"/>
      <c r="N93" s="99"/>
      <c r="O93" s="99"/>
      <c r="P93" s="99"/>
      <c r="Q93" s="99"/>
      <c r="R93" s="99"/>
      <c r="S93" s="99"/>
      <c r="T93" s="99"/>
      <c r="U93" s="99"/>
      <c r="V93" s="99"/>
      <c r="W93" s="99"/>
      <c r="X93" s="99"/>
      <c r="Y93" s="99"/>
      <c r="Z93" s="99"/>
      <c r="AA93" s="99"/>
      <c r="AB93" s="99"/>
      <c r="AC93"/>
      <c r="AD93"/>
      <c r="AE93"/>
      <c r="AF93"/>
      <c r="AG93"/>
      <c r="AH93"/>
      <c r="AI93"/>
      <c r="AJ93"/>
      <c r="AK93"/>
      <c r="AL93"/>
      <c r="AM93"/>
      <c r="AN93"/>
      <c r="AO93"/>
    </row>
    <row r="94" spans="1:41" s="32" customFormat="1">
      <c r="A94" s="34"/>
      <c r="B94" s="34"/>
      <c r="C94" s="99"/>
      <c r="D94" s="99"/>
      <c r="E94" s="99"/>
      <c r="F94" s="99"/>
      <c r="G94" s="99"/>
      <c r="H94" s="99"/>
      <c r="I94" s="99"/>
      <c r="J94" s="99"/>
      <c r="K94" s="99"/>
      <c r="L94" s="99"/>
      <c r="M94" s="99"/>
      <c r="N94" s="99"/>
      <c r="O94" s="99"/>
      <c r="P94" s="99"/>
      <c r="Q94" s="99"/>
      <c r="R94" s="99"/>
      <c r="S94" s="99"/>
      <c r="T94" s="99"/>
      <c r="U94" s="99"/>
      <c r="V94" s="99"/>
      <c r="W94" s="99"/>
      <c r="X94" s="99"/>
      <c r="Y94" s="99"/>
      <c r="Z94" s="99"/>
      <c r="AA94" s="99"/>
      <c r="AB94" s="99"/>
      <c r="AC94"/>
      <c r="AD94"/>
      <c r="AE94"/>
      <c r="AF94"/>
      <c r="AG94"/>
      <c r="AH94"/>
      <c r="AI94"/>
      <c r="AJ94"/>
      <c r="AK94"/>
      <c r="AL94"/>
      <c r="AM94"/>
      <c r="AN94"/>
      <c r="AO94"/>
    </row>
    <row r="95" spans="1:41" s="32" customFormat="1">
      <c r="A95" s="34"/>
      <c r="B95" s="34"/>
      <c r="C95" s="99"/>
      <c r="D95" s="99"/>
      <c r="E95" s="99"/>
      <c r="F95" s="99"/>
      <c r="G95" s="99"/>
      <c r="H95" s="99"/>
      <c r="I95" s="99"/>
      <c r="J95" s="99"/>
      <c r="K95" s="99"/>
      <c r="L95" s="99"/>
      <c r="M95" s="99"/>
      <c r="N95" s="99"/>
      <c r="O95" s="99"/>
      <c r="P95" s="99"/>
      <c r="Q95" s="99"/>
      <c r="R95" s="99"/>
      <c r="S95" s="99"/>
      <c r="T95" s="99"/>
      <c r="U95" s="99"/>
      <c r="V95" s="99"/>
      <c r="W95" s="99"/>
      <c r="X95" s="99"/>
      <c r="Y95" s="99"/>
      <c r="Z95" s="99"/>
      <c r="AA95" s="99"/>
      <c r="AB95" s="99"/>
      <c r="AC95"/>
      <c r="AD95"/>
      <c r="AE95"/>
      <c r="AF95"/>
      <c r="AG95"/>
      <c r="AH95"/>
      <c r="AI95"/>
      <c r="AJ95"/>
      <c r="AK95"/>
      <c r="AL95"/>
      <c r="AM95"/>
      <c r="AN95"/>
      <c r="AO95"/>
    </row>
    <row r="96" spans="1:41" s="32" customFormat="1">
      <c r="A96" s="34"/>
      <c r="B96" s="34"/>
      <c r="C96" s="99"/>
      <c r="D96" s="99"/>
      <c r="E96" s="99"/>
      <c r="F96" s="99"/>
      <c r="G96" s="99"/>
      <c r="H96" s="99"/>
      <c r="I96" s="99"/>
      <c r="J96" s="99"/>
      <c r="K96" s="99"/>
      <c r="L96" s="99"/>
      <c r="M96" s="99"/>
      <c r="N96" s="99"/>
      <c r="O96" s="99"/>
      <c r="P96" s="99"/>
      <c r="Q96" s="99"/>
      <c r="R96" s="99"/>
      <c r="S96" s="99"/>
      <c r="T96" s="99"/>
      <c r="U96" s="99"/>
      <c r="V96" s="99"/>
      <c r="W96" s="99"/>
      <c r="X96" s="99"/>
      <c r="Y96" s="99"/>
      <c r="Z96" s="99"/>
      <c r="AA96" s="99"/>
      <c r="AB96" s="99"/>
      <c r="AC96"/>
      <c r="AD96"/>
      <c r="AE96"/>
      <c r="AF96"/>
      <c r="AG96"/>
      <c r="AH96"/>
      <c r="AI96"/>
      <c r="AJ96"/>
      <c r="AK96"/>
      <c r="AL96"/>
      <c r="AM96"/>
      <c r="AN96"/>
      <c r="AO96"/>
    </row>
    <row r="97" spans="1:41" s="32" customFormat="1">
      <c r="A97" s="34"/>
      <c r="B97" s="34"/>
      <c r="C97" s="99"/>
      <c r="D97" s="99"/>
      <c r="E97" s="99"/>
      <c r="F97" s="99"/>
      <c r="G97" s="99"/>
      <c r="H97" s="99"/>
      <c r="I97" s="99"/>
      <c r="J97" s="99"/>
      <c r="K97" s="99"/>
      <c r="L97" s="99"/>
      <c r="M97" s="99"/>
      <c r="N97" s="99"/>
      <c r="O97" s="99"/>
      <c r="P97" s="99"/>
      <c r="Q97" s="99"/>
      <c r="R97" s="99"/>
      <c r="S97" s="99"/>
      <c r="T97" s="99"/>
      <c r="U97" s="99"/>
      <c r="V97" s="99"/>
      <c r="W97" s="99"/>
      <c r="X97" s="99"/>
      <c r="Y97" s="99"/>
      <c r="Z97" s="99"/>
      <c r="AA97" s="99"/>
      <c r="AB97" s="99"/>
      <c r="AC97"/>
      <c r="AD97"/>
      <c r="AE97"/>
      <c r="AF97"/>
      <c r="AG97"/>
      <c r="AH97"/>
      <c r="AI97"/>
      <c r="AJ97"/>
      <c r="AK97"/>
      <c r="AL97"/>
      <c r="AM97"/>
      <c r="AN97"/>
      <c r="AO97"/>
    </row>
    <row r="98" spans="1:41" s="32" customFormat="1">
      <c r="A98" s="34"/>
      <c r="B98" s="34"/>
      <c r="C98" s="99"/>
      <c r="D98" s="99"/>
      <c r="E98" s="99"/>
      <c r="F98" s="99"/>
      <c r="G98" s="99"/>
      <c r="H98" s="99"/>
      <c r="I98" s="99"/>
      <c r="J98" s="99"/>
      <c r="K98" s="99"/>
      <c r="L98" s="99"/>
      <c r="M98" s="99"/>
      <c r="N98" s="99"/>
      <c r="O98" s="99"/>
      <c r="P98" s="99"/>
      <c r="Q98" s="99"/>
      <c r="R98" s="99"/>
      <c r="S98" s="99"/>
      <c r="T98" s="99"/>
      <c r="U98" s="99"/>
      <c r="V98" s="99"/>
      <c r="W98" s="99"/>
      <c r="X98" s="99"/>
      <c r="Y98" s="99"/>
      <c r="Z98" s="99"/>
      <c r="AA98" s="99"/>
      <c r="AB98" s="99"/>
      <c r="AC98"/>
      <c r="AD98"/>
      <c r="AE98"/>
      <c r="AF98"/>
      <c r="AG98"/>
      <c r="AH98"/>
      <c r="AI98"/>
      <c r="AJ98"/>
      <c r="AK98"/>
      <c r="AL98"/>
      <c r="AM98"/>
      <c r="AN98"/>
      <c r="AO98"/>
    </row>
    <row r="99" spans="1:41" s="32" customFormat="1">
      <c r="A99" s="34"/>
      <c r="B99" s="34"/>
      <c r="C99" s="99"/>
      <c r="D99" s="99"/>
      <c r="E99" s="99"/>
      <c r="F99" s="99"/>
      <c r="G99" s="99"/>
      <c r="H99" s="99"/>
      <c r="I99" s="99"/>
      <c r="J99" s="99"/>
      <c r="K99" s="99"/>
      <c r="L99" s="99"/>
      <c r="M99" s="99"/>
      <c r="N99" s="99"/>
      <c r="O99" s="99"/>
      <c r="P99" s="99"/>
      <c r="Q99" s="99"/>
      <c r="R99" s="99"/>
      <c r="S99" s="99"/>
      <c r="T99" s="99"/>
      <c r="U99" s="99"/>
      <c r="V99" s="99"/>
      <c r="W99" s="99"/>
      <c r="X99" s="99"/>
      <c r="Y99" s="99"/>
      <c r="Z99" s="99"/>
      <c r="AA99" s="99"/>
      <c r="AB99" s="99"/>
      <c r="AC99"/>
      <c r="AD99"/>
      <c r="AE99"/>
      <c r="AF99"/>
      <c r="AG99"/>
      <c r="AH99"/>
      <c r="AI99"/>
      <c r="AJ99"/>
      <c r="AK99"/>
      <c r="AL99"/>
      <c r="AM99"/>
      <c r="AN99"/>
      <c r="AO99"/>
    </row>
    <row r="100" spans="1:41" s="32" customFormat="1">
      <c r="A100" s="34"/>
      <c r="B100" s="34"/>
      <c r="C100" s="99"/>
      <c r="D100" s="99"/>
      <c r="E100" s="99"/>
      <c r="F100" s="99"/>
      <c r="G100" s="99"/>
      <c r="H100" s="99"/>
      <c r="I100" s="99"/>
      <c r="J100" s="99"/>
      <c r="K100" s="99"/>
      <c r="L100" s="99"/>
      <c r="M100" s="99"/>
      <c r="N100" s="99"/>
      <c r="O100" s="99"/>
      <c r="P100" s="99"/>
      <c r="Q100" s="99"/>
      <c r="R100" s="99"/>
      <c r="S100" s="99"/>
      <c r="T100" s="99"/>
      <c r="U100" s="99"/>
      <c r="V100" s="99"/>
      <c r="W100" s="99"/>
      <c r="X100" s="99"/>
      <c r="Y100" s="99"/>
      <c r="Z100" s="99"/>
      <c r="AA100" s="99"/>
      <c r="AB100" s="99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</row>
    <row r="101" spans="1:41" s="32" customFormat="1">
      <c r="A101" s="34"/>
      <c r="B101" s="34"/>
      <c r="C101" s="99"/>
      <c r="D101" s="99"/>
      <c r="E101" s="99"/>
      <c r="F101" s="99"/>
      <c r="G101" s="99"/>
      <c r="H101" s="99"/>
      <c r="I101" s="99"/>
      <c r="J101" s="99"/>
      <c r="K101" s="99"/>
      <c r="L101" s="99"/>
      <c r="M101" s="99"/>
      <c r="N101" s="99"/>
      <c r="O101" s="99"/>
      <c r="P101" s="99"/>
      <c r="Q101" s="99"/>
      <c r="R101" s="99"/>
      <c r="S101" s="99"/>
      <c r="T101" s="99"/>
      <c r="U101" s="99"/>
      <c r="V101" s="99"/>
      <c r="W101" s="99"/>
      <c r="X101" s="99"/>
      <c r="Y101" s="99"/>
      <c r="Z101" s="99"/>
      <c r="AA101" s="99"/>
      <c r="AB101" s="99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</row>
    <row r="102" spans="1:41" s="32" customFormat="1">
      <c r="A102" s="34"/>
      <c r="B102" s="34"/>
      <c r="C102" s="99"/>
      <c r="D102" s="99"/>
      <c r="E102" s="99"/>
      <c r="F102" s="99"/>
      <c r="G102" s="99"/>
      <c r="H102" s="99"/>
      <c r="I102" s="99"/>
      <c r="J102" s="99"/>
      <c r="K102" s="99"/>
      <c r="L102" s="99"/>
      <c r="M102" s="99"/>
      <c r="N102" s="99"/>
      <c r="O102" s="99"/>
      <c r="P102" s="99"/>
      <c r="Q102" s="99"/>
      <c r="R102" s="99"/>
      <c r="S102" s="99"/>
      <c r="T102" s="99"/>
      <c r="U102" s="99"/>
      <c r="V102" s="99"/>
      <c r="W102" s="99"/>
      <c r="X102" s="99"/>
      <c r="Y102" s="99"/>
      <c r="Z102" s="99"/>
      <c r="AA102" s="99"/>
      <c r="AB102" s="99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</row>
    <row r="103" spans="1:41" s="32" customFormat="1">
      <c r="A103" s="34"/>
      <c r="B103" s="34"/>
      <c r="C103" s="99"/>
      <c r="D103" s="99"/>
      <c r="E103" s="99"/>
      <c r="F103" s="99"/>
      <c r="G103" s="99"/>
      <c r="H103" s="99"/>
      <c r="I103" s="99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  <c r="AB103" s="99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</row>
    <row r="104" spans="1:41" s="32" customFormat="1">
      <c r="A104" s="34"/>
      <c r="B104" s="34"/>
      <c r="C104" s="99"/>
      <c r="D104" s="99"/>
      <c r="E104" s="99"/>
      <c r="F104" s="99"/>
      <c r="G104" s="99"/>
      <c r="H104" s="99"/>
      <c r="I104" s="99"/>
      <c r="J104" s="99"/>
      <c r="K104" s="99"/>
      <c r="L104" s="99"/>
      <c r="M104" s="99"/>
      <c r="N104" s="99"/>
      <c r="O104" s="99"/>
      <c r="P104" s="99"/>
      <c r="Q104" s="99"/>
      <c r="R104" s="99"/>
      <c r="S104" s="99"/>
      <c r="T104" s="99"/>
      <c r="U104" s="99"/>
      <c r="V104" s="99"/>
      <c r="W104" s="99"/>
      <c r="X104" s="99"/>
      <c r="Y104" s="99"/>
      <c r="Z104" s="99"/>
      <c r="AA104" s="99"/>
      <c r="AB104" s="99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</row>
    <row r="105" spans="1:41" s="32" customFormat="1">
      <c r="A105" s="34"/>
      <c r="B105" s="34"/>
      <c r="C105" s="99"/>
      <c r="D105" s="99"/>
      <c r="E105" s="99"/>
      <c r="F105" s="99"/>
      <c r="G105" s="99"/>
      <c r="H105" s="99"/>
      <c r="I105" s="99"/>
      <c r="J105" s="99"/>
      <c r="K105" s="99"/>
      <c r="L105" s="99"/>
      <c r="M105" s="99"/>
      <c r="N105" s="99"/>
      <c r="O105" s="99"/>
      <c r="P105" s="99"/>
      <c r="Q105" s="99"/>
      <c r="R105" s="99"/>
      <c r="S105" s="99"/>
      <c r="T105" s="99"/>
      <c r="U105" s="99"/>
      <c r="V105" s="99"/>
      <c r="W105" s="99"/>
      <c r="X105" s="99"/>
      <c r="Y105" s="99"/>
      <c r="Z105" s="99"/>
      <c r="AA105" s="99"/>
      <c r="AB105" s="99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</row>
    <row r="106" spans="1:41" s="32" customFormat="1">
      <c r="A106" s="34"/>
      <c r="B106" s="34"/>
      <c r="C106" s="99"/>
      <c r="D106" s="99"/>
      <c r="E106" s="99"/>
      <c r="F106" s="99"/>
      <c r="G106" s="99"/>
      <c r="H106" s="99"/>
      <c r="I106" s="99"/>
      <c r="J106" s="99"/>
      <c r="K106" s="99"/>
      <c r="L106" s="99"/>
      <c r="M106" s="99"/>
      <c r="N106" s="99"/>
      <c r="O106" s="99"/>
      <c r="P106" s="99"/>
      <c r="Q106" s="99"/>
      <c r="R106" s="99"/>
      <c r="S106" s="99"/>
      <c r="T106" s="99"/>
      <c r="U106" s="99"/>
      <c r="V106" s="99"/>
      <c r="W106" s="99"/>
      <c r="X106" s="99"/>
      <c r="Y106" s="99"/>
      <c r="Z106" s="99"/>
      <c r="AA106" s="99"/>
      <c r="AB106" s="99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</row>
    <row r="107" spans="1:41" s="32" customFormat="1">
      <c r="A107" s="34"/>
      <c r="B107" s="34"/>
      <c r="C107" s="99"/>
      <c r="D107" s="99"/>
      <c r="E107" s="99"/>
      <c r="F107" s="99"/>
      <c r="G107" s="99"/>
      <c r="H107" s="99"/>
      <c r="I107" s="99"/>
      <c r="J107" s="99"/>
      <c r="K107" s="99"/>
      <c r="L107" s="99"/>
      <c r="M107" s="99"/>
      <c r="N107" s="99"/>
      <c r="O107" s="99"/>
      <c r="P107" s="99"/>
      <c r="Q107" s="99"/>
      <c r="R107" s="99"/>
      <c r="S107" s="99"/>
      <c r="T107" s="99"/>
      <c r="U107" s="99"/>
      <c r="V107" s="99"/>
      <c r="W107" s="99"/>
      <c r="X107" s="99"/>
      <c r="Y107" s="99"/>
      <c r="Z107" s="99"/>
      <c r="AA107" s="99"/>
      <c r="AB107" s="99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</row>
    <row r="108" spans="1:41" s="32" customFormat="1">
      <c r="A108" s="34"/>
      <c r="B108" s="34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99"/>
      <c r="N108" s="99"/>
      <c r="O108" s="99"/>
      <c r="P108" s="99"/>
      <c r="Q108" s="99"/>
      <c r="R108" s="99"/>
      <c r="S108" s="99"/>
      <c r="T108" s="99"/>
      <c r="U108" s="99"/>
      <c r="V108" s="99"/>
      <c r="W108" s="99"/>
      <c r="X108" s="99"/>
      <c r="Y108" s="99"/>
      <c r="Z108" s="99"/>
      <c r="AA108" s="99"/>
      <c r="AB108" s="99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</row>
    <row r="109" spans="1:41" s="32" customFormat="1">
      <c r="A109" s="34"/>
      <c r="B109" s="34"/>
      <c r="C109" s="99"/>
      <c r="D109" s="99"/>
      <c r="E109" s="99"/>
      <c r="F109" s="99"/>
      <c r="G109" s="99"/>
      <c r="H109" s="99"/>
      <c r="I109" s="99"/>
      <c r="J109" s="99"/>
      <c r="K109" s="99"/>
      <c r="L109" s="99"/>
      <c r="M109" s="99"/>
      <c r="N109" s="99"/>
      <c r="O109" s="99"/>
      <c r="P109" s="99"/>
      <c r="Q109" s="99"/>
      <c r="R109" s="99"/>
      <c r="S109" s="99"/>
      <c r="T109" s="99"/>
      <c r="U109" s="99"/>
      <c r="V109" s="99"/>
      <c r="W109" s="99"/>
      <c r="X109" s="99"/>
      <c r="Y109" s="99"/>
      <c r="Z109" s="99"/>
      <c r="AA109" s="99"/>
      <c r="AB109" s="9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</row>
    <row r="110" spans="1:41" s="32" customFormat="1">
      <c r="A110" s="34"/>
      <c r="B110" s="34"/>
      <c r="C110" s="99"/>
      <c r="D110" s="99"/>
      <c r="E110" s="99"/>
      <c r="F110" s="99"/>
      <c r="G110" s="99"/>
      <c r="H110" s="99"/>
      <c r="I110" s="99"/>
      <c r="J110" s="99"/>
      <c r="K110" s="99"/>
      <c r="L110" s="99"/>
      <c r="M110" s="99"/>
      <c r="N110" s="99"/>
      <c r="O110" s="99"/>
      <c r="P110" s="99"/>
      <c r="Q110" s="99"/>
      <c r="R110" s="99"/>
      <c r="S110" s="99"/>
      <c r="T110" s="99"/>
      <c r="U110" s="99"/>
      <c r="V110" s="99"/>
      <c r="W110" s="99"/>
      <c r="X110" s="99"/>
      <c r="Y110" s="99"/>
      <c r="Z110" s="99"/>
      <c r="AA110" s="99"/>
      <c r="AB110" s="99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</row>
    <row r="111" spans="1:41" s="32" customFormat="1">
      <c r="A111" s="34"/>
      <c r="B111" s="34"/>
      <c r="C111" s="99"/>
      <c r="D111" s="99"/>
      <c r="E111" s="99"/>
      <c r="F111" s="99"/>
      <c r="G111" s="99"/>
      <c r="H111" s="99"/>
      <c r="I111" s="99"/>
      <c r="J111" s="99"/>
      <c r="K111" s="99"/>
      <c r="L111" s="99"/>
      <c r="M111" s="99"/>
      <c r="N111" s="99"/>
      <c r="O111" s="99"/>
      <c r="P111" s="99"/>
      <c r="Q111" s="99"/>
      <c r="R111" s="99"/>
      <c r="S111" s="99"/>
      <c r="T111" s="99"/>
      <c r="U111" s="99"/>
      <c r="V111" s="99"/>
      <c r="W111" s="99"/>
      <c r="X111" s="99"/>
      <c r="Y111" s="99"/>
      <c r="Z111" s="99"/>
      <c r="AA111" s="99"/>
      <c r="AB111" s="99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</row>
    <row r="112" spans="1:41" s="32" customFormat="1">
      <c r="A112" s="34"/>
      <c r="B112" s="34"/>
      <c r="C112" s="99"/>
      <c r="D112" s="99"/>
      <c r="E112" s="99"/>
      <c r="F112" s="99"/>
      <c r="G112" s="99"/>
      <c r="H112" s="99"/>
      <c r="I112" s="99"/>
      <c r="J112" s="99"/>
      <c r="K112" s="99"/>
      <c r="L112" s="99"/>
      <c r="M112" s="99"/>
      <c r="N112" s="99"/>
      <c r="O112" s="99"/>
      <c r="P112" s="99"/>
      <c r="Q112" s="99"/>
      <c r="R112" s="99"/>
      <c r="S112" s="99"/>
      <c r="T112" s="99"/>
      <c r="U112" s="99"/>
      <c r="V112" s="99"/>
      <c r="W112" s="99"/>
      <c r="X112" s="99"/>
      <c r="Y112" s="99"/>
      <c r="Z112" s="99"/>
      <c r="AA112" s="99"/>
      <c r="AB112" s="99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</row>
    <row r="113" spans="1:41" s="32" customFormat="1">
      <c r="A113" s="34"/>
      <c r="B113" s="34"/>
      <c r="C113" s="99"/>
      <c r="D113" s="99"/>
      <c r="E113" s="99"/>
      <c r="F113" s="99"/>
      <c r="G113" s="99"/>
      <c r="H113" s="99"/>
      <c r="I113" s="99"/>
      <c r="J113" s="99"/>
      <c r="K113" s="99"/>
      <c r="L113" s="99"/>
      <c r="M113" s="99"/>
      <c r="N113" s="99"/>
      <c r="O113" s="99"/>
      <c r="P113" s="99"/>
      <c r="Q113" s="99"/>
      <c r="R113" s="99"/>
      <c r="S113" s="99"/>
      <c r="T113" s="99"/>
      <c r="U113" s="99"/>
      <c r="V113" s="99"/>
      <c r="W113" s="99"/>
      <c r="X113" s="99"/>
      <c r="Y113" s="99"/>
      <c r="Z113" s="99"/>
      <c r="AA113" s="99"/>
      <c r="AB113" s="99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</row>
    <row r="114" spans="1:41" s="32" customFormat="1">
      <c r="A114" s="34"/>
      <c r="B114" s="34"/>
      <c r="C114" s="99"/>
      <c r="D114" s="99"/>
      <c r="E114" s="99"/>
      <c r="F114" s="99"/>
      <c r="G114" s="99"/>
      <c r="H114" s="99"/>
      <c r="I114" s="99"/>
      <c r="J114" s="99"/>
      <c r="K114" s="99"/>
      <c r="L114" s="99"/>
      <c r="M114" s="99"/>
      <c r="N114" s="99"/>
      <c r="O114" s="99"/>
      <c r="P114" s="99"/>
      <c r="Q114" s="99"/>
      <c r="R114" s="99"/>
      <c r="S114" s="99"/>
      <c r="T114" s="99"/>
      <c r="U114" s="99"/>
      <c r="V114" s="99"/>
      <c r="W114" s="99"/>
      <c r="X114" s="99"/>
      <c r="Y114" s="99"/>
      <c r="Z114" s="99"/>
      <c r="AA114" s="99"/>
      <c r="AB114" s="99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</row>
    <row r="115" spans="1:41" s="32" customFormat="1">
      <c r="A115" s="34"/>
      <c r="B115" s="34"/>
      <c r="C115" s="99"/>
      <c r="D115" s="99"/>
      <c r="E115" s="99"/>
      <c r="F115" s="99"/>
      <c r="G115" s="99"/>
      <c r="H115" s="99"/>
      <c r="I115" s="99"/>
      <c r="J115" s="99"/>
      <c r="K115" s="99"/>
      <c r="L115" s="99"/>
      <c r="M115" s="99"/>
      <c r="N115" s="99"/>
      <c r="O115" s="99"/>
      <c r="P115" s="99"/>
      <c r="Q115" s="99"/>
      <c r="R115" s="99"/>
      <c r="S115" s="99"/>
      <c r="T115" s="99"/>
      <c r="U115" s="99"/>
      <c r="V115" s="99"/>
      <c r="W115" s="99"/>
      <c r="X115" s="99"/>
      <c r="Y115" s="99"/>
      <c r="Z115" s="99"/>
      <c r="AA115" s="99"/>
      <c r="AB115" s="99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</row>
    <row r="116" spans="1:41" s="32" customFormat="1">
      <c r="A116" s="34"/>
      <c r="B116" s="34"/>
      <c r="C116" s="99"/>
      <c r="D116" s="99"/>
      <c r="E116" s="99"/>
      <c r="F116" s="99"/>
      <c r="G116" s="99"/>
      <c r="H116" s="99"/>
      <c r="I116" s="99"/>
      <c r="J116" s="99"/>
      <c r="K116" s="99"/>
      <c r="L116" s="99"/>
      <c r="M116" s="99"/>
      <c r="N116" s="99"/>
      <c r="O116" s="99"/>
      <c r="P116" s="99"/>
      <c r="Q116" s="99"/>
      <c r="R116" s="99"/>
      <c r="S116" s="99"/>
      <c r="T116" s="99"/>
      <c r="U116" s="99"/>
      <c r="V116" s="99"/>
      <c r="W116" s="99"/>
      <c r="X116" s="99"/>
      <c r="Y116" s="99"/>
      <c r="Z116" s="99"/>
      <c r="AA116" s="99"/>
      <c r="AB116" s="99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</row>
    <row r="117" spans="1:41" s="32" customFormat="1">
      <c r="A117" s="34"/>
      <c r="B117" s="34"/>
      <c r="C117" s="99"/>
      <c r="D117" s="99"/>
      <c r="E117" s="99"/>
      <c r="F117" s="99"/>
      <c r="G117" s="99"/>
      <c r="H117" s="99"/>
      <c r="I117" s="99"/>
      <c r="J117" s="99"/>
      <c r="K117" s="99"/>
      <c r="L117" s="99"/>
      <c r="M117" s="99"/>
      <c r="N117" s="99"/>
      <c r="O117" s="99"/>
      <c r="P117" s="99"/>
      <c r="Q117" s="99"/>
      <c r="R117" s="99"/>
      <c r="S117" s="99"/>
      <c r="T117" s="99"/>
      <c r="U117" s="99"/>
      <c r="V117" s="99"/>
      <c r="W117" s="99"/>
      <c r="X117" s="99"/>
      <c r="Y117" s="99"/>
      <c r="Z117" s="99"/>
      <c r="AA117" s="99"/>
      <c r="AB117" s="99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</row>
    <row r="118" spans="1:41" s="32" customFormat="1">
      <c r="A118" s="34"/>
      <c r="B118" s="34"/>
      <c r="C118" s="99"/>
      <c r="D118" s="99"/>
      <c r="E118" s="99"/>
      <c r="F118" s="99"/>
      <c r="G118" s="99"/>
      <c r="H118" s="99"/>
      <c r="I118" s="99"/>
      <c r="J118" s="99"/>
      <c r="K118" s="99"/>
      <c r="L118" s="99"/>
      <c r="M118" s="99"/>
      <c r="N118" s="99"/>
      <c r="O118" s="99"/>
      <c r="P118" s="99"/>
      <c r="Q118" s="99"/>
      <c r="R118" s="99"/>
      <c r="S118" s="99"/>
      <c r="T118" s="99"/>
      <c r="U118" s="99"/>
      <c r="V118" s="99"/>
      <c r="W118" s="99"/>
      <c r="X118" s="99"/>
      <c r="Y118" s="99"/>
      <c r="Z118" s="99"/>
      <c r="AA118" s="99"/>
      <c r="AB118" s="99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</row>
    <row r="119" spans="1:41" s="32" customFormat="1">
      <c r="A119" s="34"/>
      <c r="B119" s="34"/>
      <c r="C119" s="99"/>
      <c r="D119" s="99"/>
      <c r="E119" s="99"/>
      <c r="F119" s="99"/>
      <c r="G119" s="99"/>
      <c r="H119" s="99"/>
      <c r="I119" s="99"/>
      <c r="J119" s="99"/>
      <c r="K119" s="99"/>
      <c r="L119" s="99"/>
      <c r="M119" s="99"/>
      <c r="N119" s="99"/>
      <c r="O119" s="99"/>
      <c r="P119" s="99"/>
      <c r="Q119" s="99"/>
      <c r="R119" s="99"/>
      <c r="S119" s="99"/>
      <c r="T119" s="99"/>
      <c r="U119" s="99"/>
      <c r="V119" s="99"/>
      <c r="W119" s="99"/>
      <c r="X119" s="99"/>
      <c r="Y119" s="99"/>
      <c r="Z119" s="99"/>
      <c r="AA119" s="99"/>
      <c r="AB119" s="9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</row>
    <row r="120" spans="1:41" s="32" customFormat="1">
      <c r="A120" s="34"/>
      <c r="B120" s="34"/>
      <c r="C120" s="99"/>
      <c r="D120" s="99"/>
      <c r="E120" s="99"/>
      <c r="F120" s="99"/>
      <c r="G120" s="99"/>
      <c r="H120" s="99"/>
      <c r="I120" s="99"/>
      <c r="J120" s="99"/>
      <c r="K120" s="99"/>
      <c r="L120" s="99"/>
      <c r="M120" s="99"/>
      <c r="N120" s="99"/>
      <c r="O120" s="99"/>
      <c r="P120" s="99"/>
      <c r="Q120" s="99"/>
      <c r="R120" s="99"/>
      <c r="S120" s="99"/>
      <c r="T120" s="99"/>
      <c r="U120" s="99"/>
      <c r="V120" s="99"/>
      <c r="W120" s="99"/>
      <c r="X120" s="99"/>
      <c r="Y120" s="99"/>
      <c r="Z120" s="99"/>
      <c r="AA120" s="99"/>
      <c r="AB120" s="99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</row>
    <row r="121" spans="1:41" s="32" customFormat="1">
      <c r="A121" s="34"/>
      <c r="B121" s="34"/>
      <c r="C121" s="99"/>
      <c r="D121" s="99"/>
      <c r="E121" s="99"/>
      <c r="F121" s="99"/>
      <c r="G121" s="99"/>
      <c r="H121" s="99"/>
      <c r="I121" s="99"/>
      <c r="J121" s="99"/>
      <c r="K121" s="99"/>
      <c r="L121" s="99"/>
      <c r="M121" s="99"/>
      <c r="N121" s="99"/>
      <c r="O121" s="99"/>
      <c r="P121" s="99"/>
      <c r="Q121" s="99"/>
      <c r="R121" s="99"/>
      <c r="S121" s="99"/>
      <c r="T121" s="99"/>
      <c r="U121" s="99"/>
      <c r="V121" s="99"/>
      <c r="W121" s="99"/>
      <c r="X121" s="99"/>
      <c r="Y121" s="99"/>
      <c r="Z121" s="99"/>
      <c r="AA121" s="99"/>
      <c r="AB121" s="99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</row>
    <row r="122" spans="1:41" s="32" customFormat="1">
      <c r="A122" s="34"/>
      <c r="B122" s="34"/>
      <c r="C122" s="99"/>
      <c r="D122" s="99"/>
      <c r="E122" s="99"/>
      <c r="F122" s="99"/>
      <c r="G122" s="99"/>
      <c r="H122" s="99"/>
      <c r="I122" s="99"/>
      <c r="J122" s="99"/>
      <c r="K122" s="99"/>
      <c r="L122" s="99"/>
      <c r="M122" s="99"/>
      <c r="N122" s="99"/>
      <c r="O122" s="99"/>
      <c r="P122" s="99"/>
      <c r="Q122" s="99"/>
      <c r="R122" s="99"/>
      <c r="S122" s="99"/>
      <c r="T122" s="99"/>
      <c r="U122" s="99"/>
      <c r="V122" s="99"/>
      <c r="W122" s="99"/>
      <c r="X122" s="99"/>
      <c r="Y122" s="99"/>
      <c r="Z122" s="99"/>
      <c r="AA122" s="99"/>
      <c r="AB122" s="99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</row>
    <row r="123" spans="1:41" s="32" customFormat="1">
      <c r="A123" s="34"/>
      <c r="B123" s="34"/>
      <c r="C123" s="99"/>
      <c r="D123" s="99"/>
      <c r="E123" s="99"/>
      <c r="F123" s="99"/>
      <c r="G123" s="99"/>
      <c r="H123" s="99"/>
      <c r="I123" s="99"/>
      <c r="J123" s="99"/>
      <c r="K123" s="99"/>
      <c r="L123" s="99"/>
      <c r="M123" s="99"/>
      <c r="N123" s="99"/>
      <c r="O123" s="99"/>
      <c r="P123" s="99"/>
      <c r="Q123" s="99"/>
      <c r="R123" s="99"/>
      <c r="S123" s="99"/>
      <c r="T123" s="99"/>
      <c r="U123" s="99"/>
      <c r="V123" s="99"/>
      <c r="W123" s="99"/>
      <c r="X123" s="99"/>
      <c r="Y123" s="99"/>
      <c r="Z123" s="99"/>
      <c r="AA123" s="99"/>
      <c r="AB123" s="99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</row>
    <row r="124" spans="1:41" s="32" customFormat="1">
      <c r="A124" s="34"/>
      <c r="B124" s="34"/>
      <c r="C124" s="99"/>
      <c r="D124" s="99"/>
      <c r="E124" s="99"/>
      <c r="F124" s="99"/>
      <c r="G124" s="99"/>
      <c r="H124" s="99"/>
      <c r="I124" s="99"/>
      <c r="J124" s="99"/>
      <c r="K124" s="99"/>
      <c r="L124" s="99"/>
      <c r="M124" s="99"/>
      <c r="N124" s="99"/>
      <c r="O124" s="99"/>
      <c r="P124" s="99"/>
      <c r="Q124" s="99"/>
      <c r="R124" s="99"/>
      <c r="S124" s="99"/>
      <c r="T124" s="99"/>
      <c r="U124" s="99"/>
      <c r="V124" s="99"/>
      <c r="W124" s="99"/>
      <c r="X124" s="99"/>
      <c r="Y124" s="99"/>
      <c r="Z124" s="99"/>
      <c r="AA124" s="99"/>
      <c r="AB124" s="99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</row>
    <row r="125" spans="1:41" s="32" customFormat="1">
      <c r="A125" s="34"/>
      <c r="B125" s="34"/>
      <c r="C125" s="99"/>
      <c r="D125" s="99"/>
      <c r="E125" s="99"/>
      <c r="F125" s="99"/>
      <c r="G125" s="99"/>
      <c r="H125" s="99"/>
      <c r="I125" s="99"/>
      <c r="J125" s="99"/>
      <c r="K125" s="99"/>
      <c r="L125" s="99"/>
      <c r="M125" s="99"/>
      <c r="N125" s="99"/>
      <c r="O125" s="99"/>
      <c r="P125" s="99"/>
      <c r="Q125" s="99"/>
      <c r="R125" s="99"/>
      <c r="S125" s="99"/>
      <c r="T125" s="99"/>
      <c r="U125" s="99"/>
      <c r="V125" s="99"/>
      <c r="W125" s="99"/>
      <c r="X125" s="99"/>
      <c r="Y125" s="99"/>
      <c r="Z125" s="99"/>
      <c r="AA125" s="99"/>
      <c r="AB125" s="99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</row>
    <row r="126" spans="1:41" s="32" customFormat="1">
      <c r="A126" s="34"/>
      <c r="B126" s="34"/>
      <c r="C126" s="99"/>
      <c r="D126" s="99"/>
      <c r="E126" s="99"/>
      <c r="F126" s="99"/>
      <c r="G126" s="99"/>
      <c r="H126" s="99"/>
      <c r="I126" s="99"/>
      <c r="J126" s="99"/>
      <c r="K126" s="99"/>
      <c r="L126" s="99"/>
      <c r="M126" s="99"/>
      <c r="N126" s="99"/>
      <c r="O126" s="99"/>
      <c r="P126" s="99"/>
      <c r="Q126" s="99"/>
      <c r="R126" s="99"/>
      <c r="S126" s="99"/>
      <c r="T126" s="99"/>
      <c r="U126" s="99"/>
      <c r="V126" s="99"/>
      <c r="W126" s="99"/>
      <c r="X126" s="99"/>
      <c r="Y126" s="99"/>
      <c r="Z126" s="99"/>
      <c r="AA126" s="99"/>
      <c r="AB126" s="99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</row>
    <row r="127" spans="1:41" s="32" customFormat="1">
      <c r="A127" s="34"/>
      <c r="B127" s="34"/>
      <c r="C127" s="99"/>
      <c r="D127" s="99"/>
      <c r="E127" s="99"/>
      <c r="F127" s="99"/>
      <c r="G127" s="99"/>
      <c r="H127" s="99"/>
      <c r="I127" s="99"/>
      <c r="J127" s="99"/>
      <c r="K127" s="99"/>
      <c r="L127" s="99"/>
      <c r="M127" s="99"/>
      <c r="N127" s="99"/>
      <c r="O127" s="99"/>
      <c r="P127" s="99"/>
      <c r="Q127" s="99"/>
      <c r="R127" s="99"/>
      <c r="S127" s="99"/>
      <c r="T127" s="99"/>
      <c r="U127" s="99"/>
      <c r="V127" s="99"/>
      <c r="W127" s="99"/>
      <c r="X127" s="99"/>
      <c r="Y127" s="99"/>
      <c r="Z127" s="99"/>
      <c r="AA127" s="99"/>
      <c r="AB127" s="99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</row>
    <row r="128" spans="1:41" s="32" customFormat="1">
      <c r="A128" s="34"/>
      <c r="B128" s="34"/>
      <c r="C128" s="99"/>
      <c r="D128" s="99"/>
      <c r="E128" s="99"/>
      <c r="F128" s="99"/>
      <c r="G128" s="99"/>
      <c r="H128" s="99"/>
      <c r="I128" s="99"/>
      <c r="J128" s="99"/>
      <c r="K128" s="99"/>
      <c r="L128" s="99"/>
      <c r="M128" s="99"/>
      <c r="N128" s="99"/>
      <c r="O128" s="99"/>
      <c r="P128" s="99"/>
      <c r="Q128" s="99"/>
      <c r="R128" s="99"/>
      <c r="S128" s="99"/>
      <c r="T128" s="99"/>
      <c r="U128" s="99"/>
      <c r="V128" s="99"/>
      <c r="W128" s="99"/>
      <c r="X128" s="99"/>
      <c r="Y128" s="99"/>
      <c r="Z128" s="99"/>
      <c r="AA128" s="99"/>
      <c r="AB128" s="99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</row>
    <row r="129" spans="1:41" s="32" customFormat="1">
      <c r="A129" s="34"/>
      <c r="B129" s="34"/>
      <c r="C129" s="99"/>
      <c r="D129" s="99"/>
      <c r="E129" s="99"/>
      <c r="F129" s="99"/>
      <c r="G129" s="99"/>
      <c r="H129" s="99"/>
      <c r="I129" s="99"/>
      <c r="J129" s="99"/>
      <c r="K129" s="99"/>
      <c r="L129" s="99"/>
      <c r="M129" s="99"/>
      <c r="N129" s="99"/>
      <c r="O129" s="99"/>
      <c r="P129" s="99"/>
      <c r="Q129" s="99"/>
      <c r="R129" s="99"/>
      <c r="S129" s="99"/>
      <c r="T129" s="99"/>
      <c r="U129" s="99"/>
      <c r="V129" s="99"/>
      <c r="W129" s="99"/>
      <c r="X129" s="99"/>
      <c r="Y129" s="99"/>
      <c r="Z129" s="99"/>
      <c r="AA129" s="99"/>
      <c r="AB129" s="9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</row>
    <row r="130" spans="1:41" s="32" customFormat="1">
      <c r="A130" s="34"/>
      <c r="B130" s="34"/>
      <c r="C130" s="99"/>
      <c r="D130" s="99"/>
      <c r="E130" s="99"/>
      <c r="F130" s="99"/>
      <c r="G130" s="99"/>
      <c r="H130" s="99"/>
      <c r="I130" s="99"/>
      <c r="J130" s="99"/>
      <c r="K130" s="99"/>
      <c r="L130" s="99"/>
      <c r="M130" s="99"/>
      <c r="N130" s="99"/>
      <c r="O130" s="99"/>
      <c r="P130" s="99"/>
      <c r="Q130" s="99"/>
      <c r="R130" s="99"/>
      <c r="S130" s="99"/>
      <c r="T130" s="99"/>
      <c r="U130" s="99"/>
      <c r="V130" s="99"/>
      <c r="W130" s="99"/>
      <c r="X130" s="99"/>
      <c r="Y130" s="99"/>
      <c r="Z130" s="99"/>
      <c r="AA130" s="99"/>
      <c r="AB130" s="99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</row>
    <row r="131" spans="1:41" s="32" customFormat="1">
      <c r="A131" s="34"/>
      <c r="B131" s="34"/>
      <c r="C131" s="99"/>
      <c r="D131" s="99"/>
      <c r="E131" s="99"/>
      <c r="F131" s="99"/>
      <c r="G131" s="99"/>
      <c r="H131" s="99"/>
      <c r="I131" s="99"/>
      <c r="J131" s="99"/>
      <c r="K131" s="99"/>
      <c r="L131" s="99"/>
      <c r="M131" s="99"/>
      <c r="N131" s="99"/>
      <c r="O131" s="99"/>
      <c r="P131" s="99"/>
      <c r="Q131" s="99"/>
      <c r="R131" s="99"/>
      <c r="S131" s="99"/>
      <c r="T131" s="99"/>
      <c r="U131" s="99"/>
      <c r="V131" s="99"/>
      <c r="W131" s="99"/>
      <c r="X131" s="99"/>
      <c r="Y131" s="99"/>
      <c r="Z131" s="99"/>
      <c r="AA131" s="99"/>
      <c r="AB131" s="99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</row>
    <row r="132" spans="1:41" s="32" customFormat="1">
      <c r="A132" s="34"/>
      <c r="B132" s="34"/>
      <c r="C132" s="99"/>
      <c r="D132" s="99"/>
      <c r="E132" s="99"/>
      <c r="F132" s="99"/>
      <c r="G132" s="99"/>
      <c r="H132" s="99"/>
      <c r="I132" s="99"/>
      <c r="J132" s="99"/>
      <c r="K132" s="99"/>
      <c r="L132" s="99"/>
      <c r="M132" s="99"/>
      <c r="N132" s="99"/>
      <c r="O132" s="99"/>
      <c r="P132" s="99"/>
      <c r="Q132" s="99"/>
      <c r="R132" s="99"/>
      <c r="S132" s="99"/>
      <c r="T132" s="99"/>
      <c r="U132" s="99"/>
      <c r="V132" s="99"/>
      <c r="W132" s="99"/>
      <c r="X132" s="99"/>
      <c r="Y132" s="99"/>
      <c r="Z132" s="99"/>
      <c r="AA132" s="99"/>
      <c r="AB132" s="99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</row>
    <row r="133" spans="1:41" s="32" customFormat="1">
      <c r="A133" s="34"/>
      <c r="B133" s="34"/>
      <c r="C133" s="99"/>
      <c r="D133" s="99"/>
      <c r="E133" s="99"/>
      <c r="F133" s="99"/>
      <c r="G133" s="99"/>
      <c r="H133" s="99"/>
      <c r="I133" s="99"/>
      <c r="J133" s="99"/>
      <c r="K133" s="99"/>
      <c r="L133" s="99"/>
      <c r="M133" s="99"/>
      <c r="N133" s="99"/>
      <c r="O133" s="99"/>
      <c r="P133" s="99"/>
      <c r="Q133" s="99"/>
      <c r="R133" s="99"/>
      <c r="S133" s="99"/>
      <c r="T133" s="99"/>
      <c r="U133" s="99"/>
      <c r="V133" s="99"/>
      <c r="W133" s="99"/>
      <c r="X133" s="99"/>
      <c r="Y133" s="99"/>
      <c r="Z133" s="99"/>
      <c r="AA133" s="99"/>
      <c r="AB133" s="99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</row>
    <row r="134" spans="1:41" s="32" customFormat="1">
      <c r="A134" s="34"/>
      <c r="B134" s="34"/>
      <c r="C134" s="99"/>
      <c r="D134" s="99"/>
      <c r="E134" s="99"/>
      <c r="F134" s="99"/>
      <c r="G134" s="99"/>
      <c r="H134" s="99"/>
      <c r="I134" s="99"/>
      <c r="J134" s="99"/>
      <c r="K134" s="99"/>
      <c r="L134" s="99"/>
      <c r="M134" s="99"/>
      <c r="N134" s="99"/>
      <c r="O134" s="99"/>
      <c r="P134" s="99"/>
      <c r="Q134" s="99"/>
      <c r="R134" s="99"/>
      <c r="S134" s="99"/>
      <c r="T134" s="99"/>
      <c r="U134" s="99"/>
      <c r="V134" s="99"/>
      <c r="W134" s="99"/>
      <c r="X134" s="99"/>
      <c r="Y134" s="99"/>
      <c r="Z134" s="99"/>
      <c r="AA134" s="99"/>
      <c r="AB134" s="99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</row>
    <row r="135" spans="1:41" s="32" customFormat="1">
      <c r="A135" s="34"/>
      <c r="B135" s="34"/>
      <c r="C135" s="99"/>
      <c r="D135" s="99"/>
      <c r="E135" s="99"/>
      <c r="F135" s="99"/>
      <c r="G135" s="99"/>
      <c r="H135" s="99"/>
      <c r="I135" s="99"/>
      <c r="J135" s="99"/>
      <c r="K135" s="99"/>
      <c r="L135" s="99"/>
      <c r="M135" s="99"/>
      <c r="N135" s="99"/>
      <c r="O135" s="99"/>
      <c r="P135" s="99"/>
      <c r="Q135" s="99"/>
      <c r="R135" s="99"/>
      <c r="S135" s="99"/>
      <c r="T135" s="99"/>
      <c r="U135" s="99"/>
      <c r="V135" s="99"/>
      <c r="W135" s="99"/>
      <c r="X135" s="99"/>
      <c r="Y135" s="99"/>
      <c r="Z135" s="99"/>
      <c r="AA135" s="99"/>
      <c r="AB135" s="99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</row>
    <row r="136" spans="1:41" s="32" customFormat="1">
      <c r="A136" s="34"/>
      <c r="B136" s="34"/>
      <c r="C136" s="99"/>
      <c r="D136" s="99"/>
      <c r="E136" s="99"/>
      <c r="F136" s="99"/>
      <c r="G136" s="99"/>
      <c r="H136" s="99"/>
      <c r="I136" s="99"/>
      <c r="J136" s="99"/>
      <c r="K136" s="99"/>
      <c r="L136" s="99"/>
      <c r="M136" s="99"/>
      <c r="N136" s="99"/>
      <c r="O136" s="99"/>
      <c r="P136" s="99"/>
      <c r="Q136" s="99"/>
      <c r="R136" s="99"/>
      <c r="S136" s="99"/>
      <c r="T136" s="99"/>
      <c r="U136" s="99"/>
      <c r="V136" s="99"/>
      <c r="W136" s="99"/>
      <c r="X136" s="99"/>
      <c r="Y136" s="99"/>
      <c r="Z136" s="99"/>
      <c r="AA136" s="99"/>
      <c r="AB136" s="99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</row>
    <row r="137" spans="1:41" s="32" customFormat="1">
      <c r="A137" s="34"/>
      <c r="B137" s="34"/>
      <c r="C137" s="99"/>
      <c r="D137" s="99"/>
      <c r="E137" s="99"/>
      <c r="F137" s="99"/>
      <c r="G137" s="99"/>
      <c r="H137" s="99"/>
      <c r="I137" s="99"/>
      <c r="J137" s="99"/>
      <c r="K137" s="99"/>
      <c r="L137" s="99"/>
      <c r="M137" s="99"/>
      <c r="N137" s="99"/>
      <c r="O137" s="99"/>
      <c r="P137" s="99"/>
      <c r="Q137" s="99"/>
      <c r="R137" s="99"/>
      <c r="S137" s="99"/>
      <c r="T137" s="99"/>
      <c r="U137" s="99"/>
      <c r="V137" s="99"/>
      <c r="W137" s="99"/>
      <c r="X137" s="99"/>
      <c r="Y137" s="99"/>
      <c r="Z137" s="99"/>
      <c r="AA137" s="99"/>
      <c r="AB137" s="99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</row>
    <row r="138" spans="1:41" s="32" customFormat="1">
      <c r="A138" s="34"/>
      <c r="B138" s="34"/>
      <c r="C138" s="99"/>
      <c r="D138" s="99"/>
      <c r="E138" s="99"/>
      <c r="F138" s="99"/>
      <c r="G138" s="99"/>
      <c r="H138" s="99"/>
      <c r="I138" s="99"/>
      <c r="J138" s="99"/>
      <c r="K138" s="99"/>
      <c r="L138" s="99"/>
      <c r="M138" s="99"/>
      <c r="N138" s="99"/>
      <c r="O138" s="99"/>
      <c r="P138" s="99"/>
      <c r="Q138" s="99"/>
      <c r="R138" s="99"/>
      <c r="S138" s="99"/>
      <c r="T138" s="99"/>
      <c r="U138" s="99"/>
      <c r="V138" s="99"/>
      <c r="W138" s="99"/>
      <c r="X138" s="99"/>
      <c r="Y138" s="99"/>
      <c r="Z138" s="99"/>
      <c r="AA138" s="99"/>
      <c r="AB138" s="99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</row>
    <row r="139" spans="1:41" s="32" customFormat="1">
      <c r="A139" s="34"/>
      <c r="B139" s="34"/>
      <c r="C139" s="99"/>
      <c r="D139" s="99"/>
      <c r="E139" s="99"/>
      <c r="F139" s="99"/>
      <c r="G139" s="99"/>
      <c r="H139" s="99"/>
      <c r="I139" s="99"/>
      <c r="J139" s="99"/>
      <c r="K139" s="99"/>
      <c r="L139" s="99"/>
      <c r="M139" s="99"/>
      <c r="N139" s="99"/>
      <c r="O139" s="99"/>
      <c r="P139" s="99"/>
      <c r="Q139" s="99"/>
      <c r="R139" s="99"/>
      <c r="S139" s="99"/>
      <c r="T139" s="99"/>
      <c r="U139" s="99"/>
      <c r="V139" s="99"/>
      <c r="W139" s="99"/>
      <c r="X139" s="99"/>
      <c r="Y139" s="99"/>
      <c r="Z139" s="99"/>
      <c r="AA139" s="99"/>
      <c r="AB139" s="9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</row>
    <row r="140" spans="1:41" s="32" customFormat="1">
      <c r="A140" s="34"/>
      <c r="B140" s="34"/>
      <c r="C140" s="99"/>
      <c r="D140" s="99"/>
      <c r="E140" s="99"/>
      <c r="F140" s="99"/>
      <c r="G140" s="99"/>
      <c r="H140" s="99"/>
      <c r="I140" s="99"/>
      <c r="J140" s="99"/>
      <c r="K140" s="99"/>
      <c r="L140" s="99"/>
      <c r="M140" s="99"/>
      <c r="N140" s="99"/>
      <c r="O140" s="99"/>
      <c r="P140" s="99"/>
      <c r="Q140" s="99"/>
      <c r="R140" s="99"/>
      <c r="S140" s="99"/>
      <c r="T140" s="99"/>
      <c r="U140" s="99"/>
      <c r="V140" s="99"/>
      <c r="W140" s="99"/>
      <c r="X140" s="99"/>
      <c r="Y140" s="99"/>
      <c r="Z140" s="99"/>
      <c r="AA140" s="99"/>
      <c r="AB140" s="99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</row>
    <row r="141" spans="1:41" s="32" customFormat="1">
      <c r="A141" s="34"/>
      <c r="B141" s="34"/>
      <c r="C141" s="99"/>
      <c r="D141" s="99"/>
      <c r="E141" s="99"/>
      <c r="F141" s="99"/>
      <c r="G141" s="99"/>
      <c r="H141" s="99"/>
      <c r="I141" s="99"/>
      <c r="J141" s="99"/>
      <c r="K141" s="99"/>
      <c r="L141" s="99"/>
      <c r="M141" s="99"/>
      <c r="N141" s="99"/>
      <c r="O141" s="99"/>
      <c r="P141" s="99"/>
      <c r="Q141" s="99"/>
      <c r="R141" s="99"/>
      <c r="S141" s="99"/>
      <c r="T141" s="99"/>
      <c r="U141" s="99"/>
      <c r="V141" s="99"/>
      <c r="W141" s="99"/>
      <c r="X141" s="99"/>
      <c r="Y141" s="99"/>
      <c r="Z141" s="99"/>
      <c r="AA141" s="99"/>
      <c r="AB141" s="99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</row>
    <row r="142" spans="1:41" s="32" customFormat="1">
      <c r="A142" s="34"/>
      <c r="B142" s="34"/>
      <c r="C142" s="99"/>
      <c r="D142" s="99"/>
      <c r="E142" s="99"/>
      <c r="F142" s="99"/>
      <c r="G142" s="99"/>
      <c r="H142" s="99"/>
      <c r="I142" s="99"/>
      <c r="J142" s="99"/>
      <c r="K142" s="99"/>
      <c r="L142" s="99"/>
      <c r="M142" s="99"/>
      <c r="N142" s="99"/>
      <c r="O142" s="99"/>
      <c r="P142" s="99"/>
      <c r="Q142" s="99"/>
      <c r="R142" s="99"/>
      <c r="S142" s="99"/>
      <c r="T142" s="99"/>
      <c r="U142" s="99"/>
      <c r="V142" s="99"/>
      <c r="W142" s="99"/>
      <c r="X142" s="99"/>
      <c r="Y142" s="99"/>
      <c r="Z142" s="99"/>
      <c r="AA142" s="99"/>
      <c r="AB142" s="99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</row>
    <row r="143" spans="1:41" s="32" customFormat="1">
      <c r="A143" s="34"/>
      <c r="B143" s="34"/>
      <c r="C143" s="99"/>
      <c r="D143" s="99"/>
      <c r="E143" s="99"/>
      <c r="F143" s="99"/>
      <c r="G143" s="99"/>
      <c r="H143" s="99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  <c r="AB143" s="99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</row>
    <row r="144" spans="1:41" s="32" customFormat="1">
      <c r="A144" s="34"/>
      <c r="B144" s="34"/>
      <c r="C144" s="99"/>
      <c r="D144" s="99"/>
      <c r="E144" s="99"/>
      <c r="F144" s="99"/>
      <c r="G144" s="99"/>
      <c r="H144" s="99"/>
      <c r="I144" s="99"/>
      <c r="J144" s="99"/>
      <c r="K144" s="99"/>
      <c r="L144" s="99"/>
      <c r="M144" s="99"/>
      <c r="N144" s="99"/>
      <c r="O144" s="99"/>
      <c r="P144" s="99"/>
      <c r="Q144" s="99"/>
      <c r="R144" s="99"/>
      <c r="S144" s="99"/>
      <c r="T144" s="99"/>
      <c r="U144" s="99"/>
      <c r="V144" s="99"/>
      <c r="W144" s="99"/>
      <c r="X144" s="99"/>
      <c r="Y144" s="99"/>
      <c r="Z144" s="99"/>
      <c r="AA144" s="99"/>
      <c r="AB144" s="99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</row>
    <row r="145" spans="1:41" s="32" customFormat="1">
      <c r="A145" s="34"/>
      <c r="B145" s="34"/>
      <c r="C145" s="99"/>
      <c r="D145" s="99"/>
      <c r="E145" s="99"/>
      <c r="F145" s="99"/>
      <c r="G145" s="99"/>
      <c r="H145" s="99"/>
      <c r="I145" s="99"/>
      <c r="J145" s="99"/>
      <c r="K145" s="99"/>
      <c r="L145" s="99"/>
      <c r="M145" s="99"/>
      <c r="N145" s="99"/>
      <c r="O145" s="99"/>
      <c r="P145" s="99"/>
      <c r="Q145" s="99"/>
      <c r="R145" s="99"/>
      <c r="S145" s="99"/>
      <c r="T145" s="99"/>
      <c r="U145" s="99"/>
      <c r="V145" s="99"/>
      <c r="W145" s="99"/>
      <c r="X145" s="99"/>
      <c r="Y145" s="99"/>
      <c r="Z145" s="99"/>
      <c r="AA145" s="99"/>
      <c r="AB145" s="99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</row>
    <row r="146" spans="1:41" s="32" customFormat="1">
      <c r="A146" s="34"/>
      <c r="B146" s="34"/>
      <c r="C146" s="99"/>
      <c r="D146" s="99"/>
      <c r="E146" s="99"/>
      <c r="F146" s="99"/>
      <c r="G146" s="99"/>
      <c r="H146" s="99"/>
      <c r="I146" s="99"/>
      <c r="J146" s="99"/>
      <c r="K146" s="99"/>
      <c r="L146" s="99"/>
      <c r="M146" s="99"/>
      <c r="N146" s="99"/>
      <c r="O146" s="99"/>
      <c r="P146" s="99"/>
      <c r="Q146" s="99"/>
      <c r="R146" s="99"/>
      <c r="S146" s="99"/>
      <c r="T146" s="99"/>
      <c r="U146" s="99"/>
      <c r="V146" s="99"/>
      <c r="W146" s="99"/>
      <c r="X146" s="99"/>
      <c r="Y146" s="99"/>
      <c r="Z146" s="99"/>
      <c r="AA146" s="99"/>
      <c r="AB146" s="99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</row>
    <row r="147" spans="1:41" s="32" customFormat="1">
      <c r="A147" s="34"/>
      <c r="B147" s="34"/>
      <c r="C147" s="99"/>
      <c r="D147" s="99"/>
      <c r="E147" s="99"/>
      <c r="F147" s="99"/>
      <c r="G147" s="99"/>
      <c r="H147" s="99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  <c r="AB147" s="99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</row>
    <row r="148" spans="1:41" s="32" customFormat="1">
      <c r="A148" s="34"/>
      <c r="B148" s="34"/>
      <c r="C148" s="99"/>
      <c r="D148" s="99"/>
      <c r="E148" s="99"/>
      <c r="F148" s="99"/>
      <c r="G148" s="99"/>
      <c r="H148" s="99"/>
      <c r="I148" s="99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  <c r="AB148" s="99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</row>
    <row r="149" spans="1:41" s="32" customFormat="1">
      <c r="A149" s="34"/>
      <c r="B149" s="34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99"/>
      <c r="N149" s="99"/>
      <c r="O149" s="99"/>
      <c r="P149" s="99"/>
      <c r="Q149" s="99"/>
      <c r="R149" s="99"/>
      <c r="S149" s="99"/>
      <c r="T149" s="99"/>
      <c r="U149" s="99"/>
      <c r="V149" s="99"/>
      <c r="W149" s="99"/>
      <c r="X149" s="99"/>
      <c r="Y149" s="99"/>
      <c r="Z149" s="99"/>
      <c r="AA149" s="99"/>
      <c r="AB149" s="9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</row>
    <row r="150" spans="1:41" s="32" customFormat="1">
      <c r="A150" s="34"/>
      <c r="B150" s="34"/>
      <c r="C150" s="99"/>
      <c r="D150" s="99"/>
      <c r="E150" s="99"/>
      <c r="F150" s="99"/>
      <c r="G150" s="99"/>
      <c r="H150" s="99"/>
      <c r="I150" s="99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  <c r="AB150" s="99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</row>
    <row r="151" spans="1:41" s="32" customFormat="1">
      <c r="A151" s="34"/>
      <c r="B151" s="34"/>
      <c r="C151" s="99"/>
      <c r="D151" s="99"/>
      <c r="E151" s="99"/>
      <c r="F151" s="99"/>
      <c r="G151" s="99"/>
      <c r="H151" s="99"/>
      <c r="I151" s="99"/>
      <c r="J151" s="99"/>
      <c r="K151" s="99"/>
      <c r="L151" s="99"/>
      <c r="M151" s="99"/>
      <c r="N151" s="99"/>
      <c r="O151" s="99"/>
      <c r="P151" s="99"/>
      <c r="Q151" s="99"/>
      <c r="R151" s="99"/>
      <c r="S151" s="99"/>
      <c r="T151" s="99"/>
      <c r="U151" s="99"/>
      <c r="V151" s="99"/>
      <c r="W151" s="99"/>
      <c r="X151" s="99"/>
      <c r="Y151" s="99"/>
      <c r="Z151" s="99"/>
      <c r="AA151" s="99"/>
      <c r="AB151" s="99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</row>
    <row r="152" spans="1:41" s="32" customFormat="1">
      <c r="A152" s="34"/>
      <c r="B152" s="34"/>
      <c r="C152" s="99"/>
      <c r="D152" s="99"/>
      <c r="E152" s="99"/>
      <c r="F152" s="99"/>
      <c r="G152" s="99"/>
      <c r="H152" s="99"/>
      <c r="I152" s="99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  <c r="AB152" s="99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</row>
    <row r="153" spans="1:41" s="32" customFormat="1">
      <c r="A153" s="34"/>
      <c r="B153" s="34"/>
      <c r="C153" s="99"/>
      <c r="D153" s="99"/>
      <c r="E153" s="99"/>
      <c r="F153" s="99"/>
      <c r="G153" s="99"/>
      <c r="H153" s="99"/>
      <c r="I153" s="99"/>
      <c r="J153" s="99"/>
      <c r="K153" s="99"/>
      <c r="L153" s="99"/>
      <c r="M153" s="99"/>
      <c r="N153" s="99"/>
      <c r="O153" s="99"/>
      <c r="P153" s="99"/>
      <c r="Q153" s="99"/>
      <c r="R153" s="99"/>
      <c r="S153" s="99"/>
      <c r="T153" s="99"/>
      <c r="U153" s="99"/>
      <c r="V153" s="99"/>
      <c r="W153" s="99"/>
      <c r="X153" s="99"/>
      <c r="Y153" s="99"/>
      <c r="Z153" s="99"/>
      <c r="AA153" s="99"/>
      <c r="AB153" s="99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</row>
    <row r="154" spans="1:41" s="32" customFormat="1">
      <c r="A154" s="34"/>
      <c r="B154" s="34"/>
      <c r="C154" s="99"/>
      <c r="D154" s="99"/>
      <c r="E154" s="99"/>
      <c r="F154" s="99"/>
      <c r="G154" s="99"/>
      <c r="H154" s="99"/>
      <c r="I154" s="99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  <c r="AB154" s="99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</row>
    <row r="155" spans="1:41" s="32" customFormat="1">
      <c r="A155" s="34"/>
      <c r="B155" s="34"/>
      <c r="C155" s="99"/>
      <c r="D155" s="99"/>
      <c r="E155" s="99"/>
      <c r="F155" s="99"/>
      <c r="G155" s="99"/>
      <c r="H155" s="99"/>
      <c r="I155" s="99"/>
      <c r="J155" s="99"/>
      <c r="K155" s="99"/>
      <c r="L155" s="99"/>
      <c r="M155" s="99"/>
      <c r="N155" s="99"/>
      <c r="O155" s="99"/>
      <c r="P155" s="99"/>
      <c r="Q155" s="99"/>
      <c r="R155" s="99"/>
      <c r="S155" s="99"/>
      <c r="T155" s="99"/>
      <c r="U155" s="99"/>
      <c r="V155" s="99"/>
      <c r="W155" s="99"/>
      <c r="X155" s="99"/>
      <c r="Y155" s="99"/>
      <c r="Z155" s="99"/>
      <c r="AA155" s="99"/>
      <c r="AB155" s="99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</row>
    <row r="156" spans="1:41" s="32" customFormat="1">
      <c r="A156" s="34"/>
      <c r="B156" s="34"/>
      <c r="C156" s="99"/>
      <c r="D156" s="99"/>
      <c r="E156" s="99"/>
      <c r="F156" s="99"/>
      <c r="G156" s="99"/>
      <c r="H156" s="99"/>
      <c r="I156" s="99"/>
      <c r="J156" s="99"/>
      <c r="K156" s="99"/>
      <c r="L156" s="99"/>
      <c r="M156" s="99"/>
      <c r="N156" s="99"/>
      <c r="O156" s="99"/>
      <c r="P156" s="99"/>
      <c r="Q156" s="99"/>
      <c r="R156" s="99"/>
      <c r="S156" s="99"/>
      <c r="T156" s="99"/>
      <c r="U156" s="99"/>
      <c r="V156" s="99"/>
      <c r="W156" s="99"/>
      <c r="X156" s="99"/>
      <c r="Y156" s="99"/>
      <c r="Z156" s="99"/>
      <c r="AA156" s="99"/>
      <c r="AB156" s="99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</row>
    <row r="157" spans="1:41" s="32" customFormat="1">
      <c r="A157" s="34"/>
      <c r="B157" s="34"/>
      <c r="C157" s="99"/>
      <c r="D157" s="99"/>
      <c r="E157" s="99"/>
      <c r="F157" s="99"/>
      <c r="G157" s="99"/>
      <c r="H157" s="99"/>
      <c r="I157" s="99"/>
      <c r="J157" s="99"/>
      <c r="K157" s="99"/>
      <c r="L157" s="99"/>
      <c r="M157" s="99"/>
      <c r="N157" s="99"/>
      <c r="O157" s="99"/>
      <c r="P157" s="99"/>
      <c r="Q157" s="99"/>
      <c r="R157" s="99"/>
      <c r="S157" s="99"/>
      <c r="T157" s="99"/>
      <c r="U157" s="99"/>
      <c r="V157" s="99"/>
      <c r="W157" s="99"/>
      <c r="X157" s="99"/>
      <c r="Y157" s="99"/>
      <c r="Z157" s="99"/>
      <c r="AA157" s="99"/>
      <c r="AB157" s="99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</row>
    <row r="158" spans="1:41" s="32" customFormat="1">
      <c r="A158" s="34"/>
      <c r="B158" s="34"/>
      <c r="C158" s="99"/>
      <c r="D158" s="99"/>
      <c r="E158" s="99"/>
      <c r="F158" s="99"/>
      <c r="G158" s="99"/>
      <c r="H158" s="99"/>
      <c r="I158" s="99"/>
      <c r="J158" s="99"/>
      <c r="K158" s="99"/>
      <c r="L158" s="99"/>
      <c r="M158" s="99"/>
      <c r="N158" s="99"/>
      <c r="O158" s="99"/>
      <c r="P158" s="99"/>
      <c r="Q158" s="99"/>
      <c r="R158" s="99"/>
      <c r="S158" s="99"/>
      <c r="T158" s="99"/>
      <c r="U158" s="99"/>
      <c r="V158" s="99"/>
      <c r="W158" s="99"/>
      <c r="X158" s="99"/>
      <c r="Y158" s="99"/>
      <c r="Z158" s="99"/>
      <c r="AA158" s="99"/>
      <c r="AB158" s="99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</row>
    <row r="159" spans="1:41" s="32" customFormat="1">
      <c r="A159" s="34"/>
      <c r="B159" s="34"/>
      <c r="C159" s="99"/>
      <c r="D159" s="99"/>
      <c r="E159" s="99"/>
      <c r="F159" s="99"/>
      <c r="G159" s="99"/>
      <c r="H159" s="99"/>
      <c r="I159" s="99"/>
      <c r="J159" s="99"/>
      <c r="K159" s="99"/>
      <c r="L159" s="99"/>
      <c r="M159" s="99"/>
      <c r="N159" s="99"/>
      <c r="O159" s="99"/>
      <c r="P159" s="99"/>
      <c r="Q159" s="99"/>
      <c r="R159" s="99"/>
      <c r="S159" s="99"/>
      <c r="T159" s="99"/>
      <c r="U159" s="99"/>
      <c r="V159" s="99"/>
      <c r="W159" s="99"/>
      <c r="X159" s="99"/>
      <c r="Y159" s="99"/>
      <c r="Z159" s="99"/>
      <c r="AA159" s="99"/>
      <c r="AB159" s="9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</row>
    <row r="160" spans="1:41" s="32" customFormat="1">
      <c r="A160" s="34"/>
      <c r="B160" s="34"/>
      <c r="C160" s="99"/>
      <c r="D160" s="99"/>
      <c r="E160" s="99"/>
      <c r="F160" s="99"/>
      <c r="G160" s="99"/>
      <c r="H160" s="99"/>
      <c r="I160" s="99"/>
      <c r="J160" s="99"/>
      <c r="K160" s="99"/>
      <c r="L160" s="99"/>
      <c r="M160" s="99"/>
      <c r="N160" s="99"/>
      <c r="O160" s="99"/>
      <c r="P160" s="99"/>
      <c r="Q160" s="99"/>
      <c r="R160" s="99"/>
      <c r="S160" s="99"/>
      <c r="T160" s="99"/>
      <c r="U160" s="99"/>
      <c r="V160" s="99"/>
      <c r="W160" s="99"/>
      <c r="X160" s="99"/>
      <c r="Y160" s="99"/>
      <c r="Z160" s="99"/>
      <c r="AA160" s="99"/>
      <c r="AB160" s="99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</row>
    <row r="161" spans="1:41" s="32" customFormat="1">
      <c r="A161" s="34"/>
      <c r="B161" s="34"/>
      <c r="C161" s="99"/>
      <c r="D161" s="99"/>
      <c r="E161" s="99"/>
      <c r="F161" s="99"/>
      <c r="G161" s="99"/>
      <c r="H161" s="99"/>
      <c r="I161" s="99"/>
      <c r="J161" s="99"/>
      <c r="K161" s="99"/>
      <c r="L161" s="99"/>
      <c r="M161" s="99"/>
      <c r="N161" s="99"/>
      <c r="O161" s="99"/>
      <c r="P161" s="99"/>
      <c r="Q161" s="99"/>
      <c r="R161" s="99"/>
      <c r="S161" s="99"/>
      <c r="T161" s="99"/>
      <c r="U161" s="99"/>
      <c r="V161" s="99"/>
      <c r="W161" s="99"/>
      <c r="X161" s="99"/>
      <c r="Y161" s="99"/>
      <c r="Z161" s="99"/>
      <c r="AA161" s="99"/>
      <c r="AB161" s="99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</row>
    <row r="162" spans="1:41" s="32" customFormat="1">
      <c r="A162" s="34"/>
      <c r="B162" s="34"/>
      <c r="C162" s="99"/>
      <c r="D162" s="99"/>
      <c r="E162" s="99"/>
      <c r="F162" s="99"/>
      <c r="G162" s="99"/>
      <c r="H162" s="99"/>
      <c r="I162" s="99"/>
      <c r="J162" s="99"/>
      <c r="K162" s="99"/>
      <c r="L162" s="99"/>
      <c r="M162" s="99"/>
      <c r="N162" s="99"/>
      <c r="O162" s="99"/>
      <c r="P162" s="99"/>
      <c r="Q162" s="99"/>
      <c r="R162" s="99"/>
      <c r="S162" s="99"/>
      <c r="T162" s="99"/>
      <c r="U162" s="99"/>
      <c r="V162" s="99"/>
      <c r="W162" s="99"/>
      <c r="X162" s="99"/>
      <c r="Y162" s="99"/>
      <c r="Z162" s="99"/>
      <c r="AA162" s="99"/>
      <c r="AB162" s="99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</row>
    <row r="163" spans="1:41" s="32" customFormat="1">
      <c r="A163" s="34"/>
      <c r="B163" s="34"/>
      <c r="C163" s="99"/>
      <c r="D163" s="99"/>
      <c r="E163" s="99"/>
      <c r="F163" s="99"/>
      <c r="G163" s="99"/>
      <c r="H163" s="99"/>
      <c r="I163" s="99"/>
      <c r="J163" s="99"/>
      <c r="K163" s="99"/>
      <c r="L163" s="99"/>
      <c r="M163" s="99"/>
      <c r="N163" s="99"/>
      <c r="O163" s="99"/>
      <c r="P163" s="99"/>
      <c r="Q163" s="99"/>
      <c r="R163" s="99"/>
      <c r="S163" s="99"/>
      <c r="T163" s="99"/>
      <c r="U163" s="99"/>
      <c r="V163" s="99"/>
      <c r="W163" s="99"/>
      <c r="X163" s="99"/>
      <c r="Y163" s="99"/>
      <c r="Z163" s="99"/>
      <c r="AA163" s="99"/>
      <c r="AB163" s="99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</row>
    <row r="164" spans="1:41" s="32" customFormat="1">
      <c r="A164" s="34"/>
      <c r="B164" s="34"/>
      <c r="C164" s="99"/>
      <c r="D164" s="99"/>
      <c r="E164" s="99"/>
      <c r="F164" s="99"/>
      <c r="G164" s="99"/>
      <c r="H164" s="99"/>
      <c r="I164" s="99"/>
      <c r="J164" s="99"/>
      <c r="K164" s="99"/>
      <c r="L164" s="99"/>
      <c r="M164" s="99"/>
      <c r="N164" s="99"/>
      <c r="O164" s="99"/>
      <c r="P164" s="99"/>
      <c r="Q164" s="99"/>
      <c r="R164" s="99"/>
      <c r="S164" s="99"/>
      <c r="T164" s="99"/>
      <c r="U164" s="99"/>
      <c r="V164" s="99"/>
      <c r="W164" s="99"/>
      <c r="X164" s="99"/>
      <c r="Y164" s="99"/>
      <c r="Z164" s="99"/>
      <c r="AA164" s="99"/>
      <c r="AB164" s="99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</row>
    <row r="165" spans="1:41" s="32" customFormat="1">
      <c r="A165" s="34"/>
      <c r="B165" s="34"/>
      <c r="C165" s="99"/>
      <c r="D165" s="99"/>
      <c r="E165" s="99"/>
      <c r="F165" s="99"/>
      <c r="G165" s="99"/>
      <c r="H165" s="99"/>
      <c r="I165" s="99"/>
      <c r="J165" s="99"/>
      <c r="K165" s="99"/>
      <c r="L165" s="99"/>
      <c r="M165" s="99"/>
      <c r="N165" s="99"/>
      <c r="O165" s="99"/>
      <c r="P165" s="99"/>
      <c r="Q165" s="99"/>
      <c r="R165" s="99"/>
      <c r="S165" s="99"/>
      <c r="T165" s="99"/>
      <c r="U165" s="99"/>
      <c r="V165" s="99"/>
      <c r="W165" s="99"/>
      <c r="X165" s="99"/>
      <c r="Y165" s="99"/>
      <c r="Z165" s="99"/>
      <c r="AA165" s="99"/>
      <c r="AB165" s="99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</row>
    <row r="166" spans="1:41" s="32" customFormat="1">
      <c r="A166" s="34"/>
      <c r="B166" s="34"/>
      <c r="C166" s="99"/>
      <c r="D166" s="99"/>
      <c r="E166" s="99"/>
      <c r="F166" s="99"/>
      <c r="G166" s="99"/>
      <c r="H166" s="99"/>
      <c r="I166" s="99"/>
      <c r="J166" s="99"/>
      <c r="K166" s="99"/>
      <c r="L166" s="99"/>
      <c r="M166" s="99"/>
      <c r="N166" s="99"/>
      <c r="O166" s="99"/>
      <c r="P166" s="99"/>
      <c r="Q166" s="99"/>
      <c r="R166" s="99"/>
      <c r="S166" s="99"/>
      <c r="T166" s="99"/>
      <c r="U166" s="99"/>
      <c r="V166" s="99"/>
      <c r="W166" s="99"/>
      <c r="X166" s="99"/>
      <c r="Y166" s="99"/>
      <c r="Z166" s="99"/>
      <c r="AA166" s="99"/>
      <c r="AB166" s="99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</row>
    <row r="167" spans="1:41" s="32" customFormat="1">
      <c r="A167" s="34"/>
      <c r="B167" s="34"/>
      <c r="C167" s="99"/>
      <c r="D167" s="99"/>
      <c r="E167" s="99"/>
      <c r="F167" s="99"/>
      <c r="G167" s="99"/>
      <c r="H167" s="99"/>
      <c r="I167" s="99"/>
      <c r="J167" s="99"/>
      <c r="K167" s="99"/>
      <c r="L167" s="99"/>
      <c r="M167" s="99"/>
      <c r="N167" s="99"/>
      <c r="O167" s="99"/>
      <c r="P167" s="99"/>
      <c r="Q167" s="99"/>
      <c r="R167" s="99"/>
      <c r="S167" s="99"/>
      <c r="T167" s="99"/>
      <c r="U167" s="99"/>
      <c r="V167" s="99"/>
      <c r="W167" s="99"/>
      <c r="X167" s="99"/>
      <c r="Y167" s="99"/>
      <c r="Z167" s="99"/>
      <c r="AA167" s="99"/>
      <c r="AB167" s="99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</row>
    <row r="168" spans="1:41" s="32" customFormat="1">
      <c r="A168" s="34"/>
      <c r="B168" s="34"/>
      <c r="C168" s="99"/>
      <c r="D168" s="99"/>
      <c r="E168" s="99"/>
      <c r="F168" s="99"/>
      <c r="G168" s="99"/>
      <c r="H168" s="99"/>
      <c r="I168" s="99"/>
      <c r="J168" s="99"/>
      <c r="K168" s="99"/>
      <c r="L168" s="99"/>
      <c r="M168" s="99"/>
      <c r="N168" s="99"/>
      <c r="O168" s="99"/>
      <c r="P168" s="99"/>
      <c r="Q168" s="99"/>
      <c r="R168" s="99"/>
      <c r="S168" s="99"/>
      <c r="T168" s="99"/>
      <c r="U168" s="99"/>
      <c r="V168" s="99"/>
      <c r="W168" s="99"/>
      <c r="X168" s="99"/>
      <c r="Y168" s="99"/>
      <c r="Z168" s="99"/>
      <c r="AA168" s="99"/>
      <c r="AB168" s="99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</row>
    <row r="169" spans="1:41" s="32" customFormat="1">
      <c r="A169" s="34"/>
      <c r="B169" s="34"/>
      <c r="C169" s="99"/>
      <c r="D169" s="99"/>
      <c r="E169" s="99"/>
      <c r="F169" s="99"/>
      <c r="G169" s="99"/>
      <c r="H169" s="99"/>
      <c r="I169" s="99"/>
      <c r="J169" s="99"/>
      <c r="K169" s="99"/>
      <c r="L169" s="99"/>
      <c r="M169" s="99"/>
      <c r="N169" s="99"/>
      <c r="O169" s="99"/>
      <c r="P169" s="99"/>
      <c r="Q169" s="99"/>
      <c r="R169" s="99"/>
      <c r="S169" s="99"/>
      <c r="T169" s="99"/>
      <c r="U169" s="99"/>
      <c r="V169" s="99"/>
      <c r="W169" s="99"/>
      <c r="X169" s="99"/>
      <c r="Y169" s="99"/>
      <c r="Z169" s="99"/>
      <c r="AA169" s="99"/>
      <c r="AB169" s="9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</row>
    <row r="170" spans="1:41" s="32" customFormat="1">
      <c r="A170" s="34"/>
      <c r="B170" s="34"/>
      <c r="C170" s="99"/>
      <c r="D170" s="99"/>
      <c r="E170" s="99"/>
      <c r="F170" s="99"/>
      <c r="G170" s="99"/>
      <c r="H170" s="99"/>
      <c r="I170" s="99"/>
      <c r="J170" s="99"/>
      <c r="K170" s="99"/>
      <c r="L170" s="99"/>
      <c r="M170" s="99"/>
      <c r="N170" s="99"/>
      <c r="O170" s="99"/>
      <c r="P170" s="99"/>
      <c r="Q170" s="99"/>
      <c r="R170" s="99"/>
      <c r="S170" s="99"/>
      <c r="T170" s="99"/>
      <c r="U170" s="99"/>
      <c r="V170" s="99"/>
      <c r="W170" s="99"/>
      <c r="X170" s="99"/>
      <c r="Y170" s="99"/>
      <c r="Z170" s="99"/>
      <c r="AA170" s="99"/>
      <c r="AB170" s="99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</row>
    <row r="171" spans="1:41" s="32" customFormat="1">
      <c r="A171" s="34"/>
      <c r="B171" s="34"/>
      <c r="C171" s="99"/>
      <c r="D171" s="99"/>
      <c r="E171" s="99"/>
      <c r="F171" s="99"/>
      <c r="G171" s="99"/>
      <c r="H171" s="99"/>
      <c r="I171" s="99"/>
      <c r="J171" s="99"/>
      <c r="K171" s="99"/>
      <c r="L171" s="99"/>
      <c r="M171" s="99"/>
      <c r="N171" s="99"/>
      <c r="O171" s="99"/>
      <c r="P171" s="99"/>
      <c r="Q171" s="99"/>
      <c r="R171" s="99"/>
      <c r="S171" s="99"/>
      <c r="T171" s="99"/>
      <c r="U171" s="99"/>
      <c r="V171" s="99"/>
      <c r="W171" s="99"/>
      <c r="X171" s="99"/>
      <c r="Y171" s="99"/>
      <c r="Z171" s="99"/>
      <c r="AA171" s="99"/>
      <c r="AB171" s="99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</row>
    <row r="172" spans="1:41" s="32" customFormat="1">
      <c r="A172" s="34"/>
      <c r="B172" s="34"/>
      <c r="C172" s="99"/>
      <c r="D172" s="99"/>
      <c r="E172" s="99"/>
      <c r="F172" s="99"/>
      <c r="G172" s="99"/>
      <c r="H172" s="99"/>
      <c r="I172" s="99"/>
      <c r="J172" s="99"/>
      <c r="K172" s="99"/>
      <c r="L172" s="99"/>
      <c r="M172" s="99"/>
      <c r="N172" s="99"/>
      <c r="O172" s="99"/>
      <c r="P172" s="99"/>
      <c r="Q172" s="99"/>
      <c r="R172" s="99"/>
      <c r="S172" s="99"/>
      <c r="T172" s="99"/>
      <c r="U172" s="99"/>
      <c r="V172" s="99"/>
      <c r="W172" s="99"/>
      <c r="X172" s="99"/>
      <c r="Y172" s="99"/>
      <c r="Z172" s="99"/>
      <c r="AA172" s="99"/>
      <c r="AB172" s="99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</row>
    <row r="173" spans="1:41" s="32" customFormat="1">
      <c r="A173" s="34"/>
      <c r="B173" s="34"/>
      <c r="C173" s="99"/>
      <c r="D173" s="99"/>
      <c r="E173" s="99"/>
      <c r="F173" s="99"/>
      <c r="G173" s="99"/>
      <c r="H173" s="99"/>
      <c r="I173" s="99"/>
      <c r="J173" s="99"/>
      <c r="K173" s="99"/>
      <c r="L173" s="99"/>
      <c r="M173" s="99"/>
      <c r="N173" s="99"/>
      <c r="O173" s="99"/>
      <c r="P173" s="99"/>
      <c r="Q173" s="99"/>
      <c r="R173" s="99"/>
      <c r="S173" s="99"/>
      <c r="T173" s="99"/>
      <c r="U173" s="99"/>
      <c r="V173" s="99"/>
      <c r="W173" s="99"/>
      <c r="X173" s="99"/>
      <c r="Y173" s="99"/>
      <c r="Z173" s="99"/>
      <c r="AA173" s="99"/>
      <c r="AB173" s="99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</row>
    <row r="174" spans="1:41" s="32" customFormat="1">
      <c r="A174" s="34"/>
      <c r="B174" s="34"/>
      <c r="C174" s="99"/>
      <c r="D174" s="99"/>
      <c r="E174" s="99"/>
      <c r="F174" s="99"/>
      <c r="G174" s="99"/>
      <c r="H174" s="99"/>
      <c r="I174" s="99"/>
      <c r="J174" s="99"/>
      <c r="K174" s="99"/>
      <c r="L174" s="99"/>
      <c r="M174" s="99"/>
      <c r="N174" s="99"/>
      <c r="O174" s="99"/>
      <c r="P174" s="99"/>
      <c r="Q174" s="99"/>
      <c r="R174" s="99"/>
      <c r="S174" s="99"/>
      <c r="T174" s="99"/>
      <c r="U174" s="99"/>
      <c r="V174" s="99"/>
      <c r="W174" s="99"/>
      <c r="X174" s="99"/>
      <c r="Y174" s="99"/>
      <c r="Z174" s="99"/>
      <c r="AA174" s="99"/>
      <c r="AB174" s="99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</row>
    <row r="175" spans="1:41" s="32" customFormat="1">
      <c r="A175" s="34"/>
      <c r="B175" s="34"/>
      <c r="C175" s="99"/>
      <c r="D175" s="99"/>
      <c r="E175" s="99"/>
      <c r="F175" s="99"/>
      <c r="G175" s="99"/>
      <c r="H175" s="99"/>
      <c r="I175" s="99"/>
      <c r="J175" s="99"/>
      <c r="K175" s="99"/>
      <c r="L175" s="99"/>
      <c r="M175" s="99"/>
      <c r="N175" s="99"/>
      <c r="O175" s="99"/>
      <c r="P175" s="99"/>
      <c r="Q175" s="99"/>
      <c r="R175" s="99"/>
      <c r="S175" s="99"/>
      <c r="T175" s="99"/>
      <c r="U175" s="99"/>
      <c r="V175" s="99"/>
      <c r="W175" s="99"/>
      <c r="X175" s="99"/>
      <c r="Y175" s="99"/>
      <c r="Z175" s="99"/>
      <c r="AA175" s="99"/>
      <c r="AB175" s="99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</row>
    <row r="176" spans="1:41" s="32" customFormat="1">
      <c r="A176" s="34"/>
      <c r="B176" s="34"/>
      <c r="C176" s="99"/>
      <c r="D176" s="99"/>
      <c r="E176" s="99"/>
      <c r="F176" s="99"/>
      <c r="G176" s="99"/>
      <c r="H176" s="99"/>
      <c r="I176" s="99"/>
      <c r="J176" s="99"/>
      <c r="K176" s="99"/>
      <c r="L176" s="99"/>
      <c r="M176" s="99"/>
      <c r="N176" s="99"/>
      <c r="O176" s="99"/>
      <c r="P176" s="99"/>
      <c r="Q176" s="99"/>
      <c r="R176" s="99"/>
      <c r="S176" s="99"/>
      <c r="T176" s="99"/>
      <c r="U176" s="99"/>
      <c r="V176" s="99"/>
      <c r="W176" s="99"/>
      <c r="X176" s="99"/>
      <c r="Y176" s="99"/>
      <c r="Z176" s="99"/>
      <c r="AA176" s="99"/>
      <c r="AB176" s="99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</row>
    <row r="177" spans="1:41" s="32" customFormat="1">
      <c r="A177" s="34"/>
      <c r="B177" s="34"/>
      <c r="C177" s="99"/>
      <c r="D177" s="99"/>
      <c r="E177" s="99"/>
      <c r="F177" s="99"/>
      <c r="G177" s="99"/>
      <c r="H177" s="99"/>
      <c r="I177" s="99"/>
      <c r="J177" s="99"/>
      <c r="K177" s="99"/>
      <c r="L177" s="99"/>
      <c r="M177" s="99"/>
      <c r="N177" s="99"/>
      <c r="O177" s="99"/>
      <c r="P177" s="99"/>
      <c r="Q177" s="99"/>
      <c r="R177" s="99"/>
      <c r="S177" s="99"/>
      <c r="T177" s="99"/>
      <c r="U177" s="99"/>
      <c r="V177" s="99"/>
      <c r="W177" s="99"/>
      <c r="X177" s="99"/>
      <c r="Y177" s="99"/>
      <c r="Z177" s="99"/>
      <c r="AA177" s="99"/>
      <c r="AB177" s="99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</row>
    <row r="178" spans="1:41" s="32" customFormat="1">
      <c r="A178" s="34"/>
      <c r="B178" s="34"/>
      <c r="C178" s="99"/>
      <c r="D178" s="99"/>
      <c r="E178" s="99"/>
      <c r="F178" s="99"/>
      <c r="G178" s="99"/>
      <c r="H178" s="99"/>
      <c r="I178" s="99"/>
      <c r="J178" s="99"/>
      <c r="K178" s="99"/>
      <c r="L178" s="99"/>
      <c r="M178" s="99"/>
      <c r="N178" s="99"/>
      <c r="O178" s="99"/>
      <c r="P178" s="99"/>
      <c r="Q178" s="99"/>
      <c r="R178" s="99"/>
      <c r="S178" s="99"/>
      <c r="T178" s="99"/>
      <c r="U178" s="99"/>
      <c r="V178" s="99"/>
      <c r="W178" s="99"/>
      <c r="X178" s="99"/>
      <c r="Y178" s="99"/>
      <c r="Z178" s="99"/>
      <c r="AA178" s="99"/>
      <c r="AB178" s="99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</row>
  </sheetData>
  <phoneticPr fontId="60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  <headerFooter>
    <oddHeader>&amp;L&amp;"標楷體,粗體"每月波動及振幅(期貨)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8"/>
  <sheetViews>
    <sheetView zoomScale="80" zoomScaleNormal="80" workbookViewId="0"/>
  </sheetViews>
  <sheetFormatPr defaultRowHeight="16.5"/>
  <cols>
    <col min="1" max="1" width="13" style="34" customWidth="1"/>
    <col min="2" max="2" width="11.25" style="34" customWidth="1"/>
    <col min="3" max="7" width="9" style="46" customWidth="1"/>
    <col min="8" max="8" width="12.25" style="253" customWidth="1"/>
    <col min="9" max="9" width="14.25" style="167" customWidth="1"/>
    <col min="10" max="14" width="13.625" style="167" customWidth="1"/>
    <col min="15" max="15" width="8" customWidth="1"/>
  </cols>
  <sheetData>
    <row r="1" spans="1:41">
      <c r="A1" s="97"/>
      <c r="B1" s="97"/>
      <c r="C1" s="69"/>
      <c r="D1" s="69"/>
      <c r="E1" s="417" t="s">
        <v>234</v>
      </c>
      <c r="F1" s="416" t="s">
        <v>244</v>
      </c>
      <c r="G1" s="417" t="s">
        <v>235</v>
      </c>
      <c r="H1" s="46"/>
      <c r="I1" s="253"/>
      <c r="O1" s="167"/>
    </row>
    <row r="2" spans="1:41">
      <c r="A2" s="97" t="s">
        <v>175</v>
      </c>
      <c r="B2" s="97"/>
      <c r="C2" s="169"/>
      <c r="D2" s="169"/>
      <c r="E2" s="97">
        <f>ROW(A11)</f>
        <v>11</v>
      </c>
      <c r="F2" s="97">
        <f>ROW(A16)</f>
        <v>16</v>
      </c>
      <c r="G2" s="97">
        <f>E2 + 105</f>
        <v>116</v>
      </c>
      <c r="H2" s="104"/>
      <c r="I2" s="248"/>
      <c r="J2" s="239"/>
      <c r="K2" s="239"/>
      <c r="L2" s="221"/>
      <c r="M2" s="239"/>
      <c r="N2" s="240"/>
      <c r="O2" s="241"/>
      <c r="P2" s="85"/>
      <c r="Q2" s="73"/>
      <c r="R2" s="73"/>
      <c r="S2" s="85"/>
      <c r="T2" s="86"/>
      <c r="U2" s="46"/>
      <c r="V2" s="46"/>
      <c r="W2" s="46"/>
      <c r="X2" s="46"/>
      <c r="Y2" s="46"/>
      <c r="Z2" s="46"/>
      <c r="AA2" s="46"/>
      <c r="AB2" s="73"/>
      <c r="AC2" s="73"/>
      <c r="AD2" s="73"/>
      <c r="AE2" s="73"/>
      <c r="AF2" s="73"/>
      <c r="AG2" s="73"/>
      <c r="AH2" s="73"/>
      <c r="AI2" s="71"/>
      <c r="AJ2" s="71"/>
      <c r="AK2" s="71"/>
      <c r="AL2" s="71"/>
      <c r="AM2" s="71"/>
      <c r="AN2" s="71"/>
      <c r="AO2" s="71"/>
    </row>
    <row r="3" spans="1:41">
      <c r="A3" s="97" t="s">
        <v>176</v>
      </c>
      <c r="B3" s="97"/>
      <c r="C3" s="169"/>
      <c r="D3" s="169"/>
      <c r="E3" s="97">
        <f>ROW(A119)</f>
        <v>119</v>
      </c>
      <c r="F3" s="97">
        <f>ROW(A124)</f>
        <v>124</v>
      </c>
      <c r="G3" s="97">
        <f>E3 + 105</f>
        <v>224</v>
      </c>
      <c r="H3" s="104"/>
      <c r="I3" s="248"/>
      <c r="J3" s="239" t="s">
        <v>141</v>
      </c>
      <c r="K3" s="239"/>
      <c r="L3" s="221"/>
      <c r="M3" s="239"/>
      <c r="N3" s="240"/>
      <c r="O3" s="241"/>
      <c r="P3" s="85"/>
      <c r="Q3" s="73" t="s">
        <v>141</v>
      </c>
      <c r="R3" s="73"/>
      <c r="S3" s="85"/>
      <c r="T3" s="86"/>
      <c r="U3" s="46"/>
      <c r="V3" s="46"/>
      <c r="W3" s="46"/>
      <c r="X3" s="46"/>
      <c r="Y3" s="46"/>
      <c r="Z3" s="46"/>
      <c r="AA3" s="46"/>
      <c r="AB3" s="73"/>
      <c r="AC3" s="73"/>
      <c r="AD3" s="73"/>
      <c r="AE3" s="73"/>
      <c r="AF3" s="73"/>
      <c r="AG3" s="73"/>
      <c r="AH3" s="73"/>
      <c r="AI3" s="71"/>
      <c r="AJ3" s="71"/>
      <c r="AK3" s="71"/>
      <c r="AL3" s="71"/>
      <c r="AM3" s="71"/>
      <c r="AN3" s="71"/>
      <c r="AO3" s="71"/>
    </row>
    <row r="4" spans="1:41">
      <c r="A4" s="258" t="s">
        <v>232</v>
      </c>
      <c r="B4" s="97"/>
      <c r="C4" s="259"/>
      <c r="D4" s="169"/>
      <c r="E4" s="97">
        <f>ROW(A227)</f>
        <v>227</v>
      </c>
      <c r="F4" s="97">
        <f>ROW(A232)</f>
        <v>232</v>
      </c>
      <c r="G4" s="97">
        <f>E4 + 105</f>
        <v>332</v>
      </c>
      <c r="H4" s="104"/>
      <c r="I4" s="248"/>
      <c r="J4" s="239"/>
      <c r="K4" s="239"/>
      <c r="L4" s="221"/>
      <c r="M4" s="239"/>
      <c r="N4" s="240"/>
      <c r="O4" s="241"/>
      <c r="P4" s="85"/>
      <c r="Q4" s="73"/>
      <c r="R4" s="73"/>
      <c r="S4" s="85"/>
      <c r="T4" s="86"/>
      <c r="U4" s="46"/>
      <c r="V4" s="46"/>
      <c r="W4" s="46"/>
      <c r="X4" s="46"/>
      <c r="Y4" s="46"/>
      <c r="Z4" s="46"/>
      <c r="AA4" s="46"/>
      <c r="AB4" s="73"/>
      <c r="AC4" s="73"/>
      <c r="AD4" s="73"/>
      <c r="AE4" s="73"/>
      <c r="AF4" s="73"/>
      <c r="AG4" s="73"/>
      <c r="AH4" s="73"/>
      <c r="AI4" s="71"/>
      <c r="AJ4" s="71"/>
      <c r="AK4" s="71"/>
      <c r="AL4" s="71"/>
      <c r="AM4" s="71"/>
      <c r="AN4" s="71"/>
      <c r="AO4" s="71"/>
    </row>
    <row r="5" spans="1:41">
      <c r="A5" s="258" t="s">
        <v>233</v>
      </c>
      <c r="B5" s="97"/>
      <c r="C5" s="259"/>
      <c r="D5" s="259"/>
      <c r="E5" s="97">
        <f>ROW(A335)</f>
        <v>335</v>
      </c>
      <c r="F5" s="97">
        <f>ROW(A340)</f>
        <v>340</v>
      </c>
      <c r="G5" s="97">
        <f>E5 + 105</f>
        <v>440</v>
      </c>
      <c r="H5" s="98"/>
      <c r="I5" s="249"/>
      <c r="J5" s="221"/>
      <c r="K5" s="221"/>
      <c r="L5" s="221"/>
      <c r="M5" s="221"/>
      <c r="N5" s="221"/>
      <c r="O5" s="221"/>
    </row>
    <row r="6" spans="1:41">
      <c r="A6" s="97" t="s">
        <v>177</v>
      </c>
      <c r="B6" s="97"/>
      <c r="C6" s="259"/>
      <c r="D6" s="259"/>
      <c r="E6" s="97">
        <f>ROW(A443)</f>
        <v>443</v>
      </c>
      <c r="F6" s="97">
        <f>ROW(A448)</f>
        <v>448</v>
      </c>
      <c r="G6" s="97">
        <f>E6 + 105</f>
        <v>548</v>
      </c>
      <c r="H6" s="98"/>
      <c r="I6" s="249"/>
      <c r="J6" s="221"/>
      <c r="K6" s="221"/>
      <c r="L6" s="221"/>
      <c r="M6" s="221"/>
      <c r="N6" s="221"/>
      <c r="O6" s="221"/>
      <c r="Q6" t="s">
        <v>148</v>
      </c>
    </row>
    <row r="7" spans="1:41" s="46" customFormat="1">
      <c r="A7" s="98"/>
      <c r="B7" s="98"/>
      <c r="H7" s="250"/>
      <c r="I7" s="242"/>
      <c r="J7" s="242"/>
      <c r="K7" s="242"/>
      <c r="L7" s="242"/>
      <c r="M7" s="242"/>
      <c r="N7" s="242"/>
    </row>
    <row r="8" spans="1:41" s="46" customFormat="1">
      <c r="A8" s="111"/>
      <c r="B8" s="111"/>
      <c r="C8" s="112"/>
      <c r="D8" s="112"/>
      <c r="E8" s="112"/>
      <c r="F8" s="112"/>
      <c r="G8" s="112"/>
      <c r="H8" s="254"/>
      <c r="I8" s="245"/>
      <c r="J8" s="245"/>
      <c r="K8" s="245"/>
      <c r="L8" s="245"/>
      <c r="M8" s="245"/>
      <c r="N8" s="245"/>
      <c r="O8" s="114"/>
    </row>
    <row r="9" spans="1:41">
      <c r="A9" s="34" t="s">
        <v>175</v>
      </c>
      <c r="B9" s="43" t="str">
        <f>C2 &amp; " - " &amp;D2</f>
        <v xml:space="preserve"> - </v>
      </c>
      <c r="C9" s="109"/>
      <c r="D9" s="109"/>
      <c r="E9" s="109"/>
      <c r="F9" s="109"/>
      <c r="G9" s="109"/>
      <c r="H9" s="251"/>
      <c r="I9" s="243"/>
      <c r="J9" s="243"/>
      <c r="K9" s="243"/>
      <c r="L9" s="243"/>
      <c r="M9" s="243"/>
      <c r="N9" s="243"/>
      <c r="O9" s="42"/>
    </row>
    <row r="10" spans="1:41" ht="48.75" customHeight="1" thickBot="1">
      <c r="B10" s="43" t="s">
        <v>178</v>
      </c>
      <c r="C10" s="413" t="s">
        <v>336</v>
      </c>
      <c r="D10" s="413" t="s">
        <v>337</v>
      </c>
      <c r="E10" s="413" t="s">
        <v>338</v>
      </c>
      <c r="F10" s="413" t="s">
        <v>339</v>
      </c>
      <c r="G10" s="413" t="s">
        <v>340</v>
      </c>
      <c r="H10" s="414" t="s">
        <v>341</v>
      </c>
      <c r="I10" s="412" t="s">
        <v>335</v>
      </c>
      <c r="J10" s="411" t="s">
        <v>343</v>
      </c>
      <c r="K10" s="411" t="s">
        <v>344</v>
      </c>
      <c r="L10" s="411" t="s">
        <v>345</v>
      </c>
      <c r="M10" s="411" t="s">
        <v>346</v>
      </c>
      <c r="N10" s="411" t="s">
        <v>347</v>
      </c>
      <c r="O10" s="411" t="s">
        <v>342</v>
      </c>
    </row>
    <row r="11" spans="1:41" ht="17.25" thickTop="1">
      <c r="B11" s="204" t="s">
        <v>139</v>
      </c>
      <c r="C11" s="396" t="str">
        <f>IF($I11&gt;0,IF(O11=1,100-SUM(D11:G11),ROUND(J11/$I11*100,1)),"")</f>
        <v/>
      </c>
      <c r="D11" s="396" t="str">
        <f>IF($I11&gt;0,IF(O11=2,100-SUM(C11,E11,F11,G11),ROUND(K11/$I11*100,1)),"")</f>
        <v/>
      </c>
      <c r="E11" s="396" t="str">
        <f>IF($I11&gt;0,IF(O11=3,100 - SUM(C11,D11,F11,G11),ROUND(L11/$I11*100,1)),"")</f>
        <v/>
      </c>
      <c r="F11" s="396" t="str">
        <f>IF($I11&gt;0,IF(O11=4,100 - SUM(C11,D11,E11,G11),ROUND(M11/$I11*100,1)),"")</f>
        <v/>
      </c>
      <c r="G11" s="396" t="str">
        <f>IF($I11&gt;0,IF(O11=5,100 - SUM(C11,D11,E11,F11),ROUND(N11/$I11*100,1)),"")</f>
        <v/>
      </c>
      <c r="H11" s="397"/>
      <c r="I11" s="410">
        <f t="shared" ref="I11:N11" si="0">I12+I13</f>
        <v>0</v>
      </c>
      <c r="J11" s="244">
        <f t="shared" si="0"/>
        <v>0</v>
      </c>
      <c r="K11" s="244">
        <f t="shared" si="0"/>
        <v>0</v>
      </c>
      <c r="L11" s="244">
        <f t="shared" si="0"/>
        <v>0</v>
      </c>
      <c r="M11" s="244">
        <f t="shared" si="0"/>
        <v>0</v>
      </c>
      <c r="N11" s="244">
        <f t="shared" si="0"/>
        <v>0</v>
      </c>
      <c r="O11" s="244">
        <f>IF(J11=MAX(J11:M11),1,IF(K11=MAX(J11:M11),2,IF(L11=MAX(J11:M11),3,IF(M11=MAX(J11:M11),4,IF(N11=MAX(J11:M11),5,)))))</f>
        <v>1</v>
      </c>
    </row>
    <row r="12" spans="1:41">
      <c r="B12" s="205" t="s">
        <v>36</v>
      </c>
      <c r="C12" s="170" t="str">
        <f>IF($I12&gt;0,IF(O12=1,100-SUM(D12:G12),ROUND(J12/$I12*100,1)),"")</f>
        <v/>
      </c>
      <c r="D12" s="170" t="str">
        <f>IF($I12&gt;0,IF(O12=2,100-SUM(C12,E12,F12,G12),ROUND(K12/$I12*100,1)),"")</f>
        <v/>
      </c>
      <c r="E12" s="170" t="str">
        <f>IF($I12&gt;0,IF(O12=3,100 - SUM(C12,D12,F12,G12),ROUND(L12/$I12*100,1)),"")</f>
        <v/>
      </c>
      <c r="F12" s="170" t="str">
        <f>IF($I12&gt;0,IF(O12=4,100 - SUM(C12,D12,E12,G12),ROUND(M12/$I12*100,1)),"")</f>
        <v/>
      </c>
      <c r="G12" s="170" t="str">
        <f>IF($I12&gt;0,IF(O12=5,100 - SUM(C12,D12,E12,F12),ROUND(N12/$I12*100,1)),"")</f>
        <v/>
      </c>
      <c r="H12" s="252" t="str">
        <f>IF(I11&gt; 0,ROUND(I12/I11 * 100,2),"")</f>
        <v/>
      </c>
      <c r="I12" s="410">
        <f t="shared" ref="I12:N12" si="1">SUMIF($A$16:$A$115,"F",I16:I115)</f>
        <v>0</v>
      </c>
      <c r="J12" s="244">
        <f t="shared" si="1"/>
        <v>0</v>
      </c>
      <c r="K12" s="244">
        <f t="shared" si="1"/>
        <v>0</v>
      </c>
      <c r="L12" s="244">
        <f t="shared" si="1"/>
        <v>0</v>
      </c>
      <c r="M12" s="244">
        <f t="shared" si="1"/>
        <v>0</v>
      </c>
      <c r="N12" s="244">
        <f t="shared" si="1"/>
        <v>0</v>
      </c>
      <c r="O12" s="244">
        <f t="shared" ref="O12:O44" si="2">IF(J12=MAX(J12:M12),1,IF(K12=MAX(J12:M12),2,IF(L12=MAX(J12:M12),3,IF(M12=MAX(J12:M12),4,IF(N12=MAX(J12:M12),5,)))))</f>
        <v>1</v>
      </c>
    </row>
    <row r="13" spans="1:41">
      <c r="B13" s="205" t="s">
        <v>49</v>
      </c>
      <c r="C13" s="170" t="str">
        <f>IF($I13&gt;0,IF(O13=1,100-SUM(D13:G13),ROUND(J13/$I13*100,1)),"")</f>
        <v/>
      </c>
      <c r="D13" s="170" t="str">
        <f>IF($I13&gt;0,IF(O13=2,100-SUM(C13,E13,F13,G13),ROUND(K13/$I13*100,1)),"")</f>
        <v/>
      </c>
      <c r="E13" s="170" t="str">
        <f>IF($I13&gt;0,IF(O13=3,100 - SUM(C13,D13,F13,G13),ROUND(L13/$I13*100,1)),"")</f>
        <v/>
      </c>
      <c r="F13" s="170" t="str">
        <f>IF($I13&gt;0,IF(O13=4,100 - SUM(C13,D13,E13,G13),ROUND(M13/$I13*100,1)),"")</f>
        <v/>
      </c>
      <c r="G13" s="170" t="str">
        <f>IF($I13&gt;0,IF(O13=5,100 - SUM(C13,D13,E13,F13),ROUND(N13/$I13*100,1)),"")</f>
        <v/>
      </c>
      <c r="H13" s="252" t="e">
        <f>100 - H12</f>
        <v>#VALUE!</v>
      </c>
      <c r="I13" s="410">
        <f t="shared" ref="I13:N13" si="3">SUMIF($A$16:$A$115,"O",I16:I115)</f>
        <v>0</v>
      </c>
      <c r="J13" s="244">
        <f t="shared" si="3"/>
        <v>0</v>
      </c>
      <c r="K13" s="244">
        <f t="shared" si="3"/>
        <v>0</v>
      </c>
      <c r="L13" s="244">
        <f t="shared" si="3"/>
        <v>0</v>
      </c>
      <c r="M13" s="244">
        <f t="shared" si="3"/>
        <v>0</v>
      </c>
      <c r="N13" s="244">
        <f t="shared" si="3"/>
        <v>0</v>
      </c>
      <c r="O13" s="244">
        <f t="shared" si="2"/>
        <v>1</v>
      </c>
    </row>
    <row r="14" spans="1:41">
      <c r="B14" s="189" t="s">
        <v>149</v>
      </c>
      <c r="C14" s="170" t="str">
        <f>IF($I14&gt;0,IF(O14=1,100-SUM(D14:G14),ROUND(J14/$I14*100,1)),"")</f>
        <v/>
      </c>
      <c r="D14" s="170" t="str">
        <f>IF($I14&gt;0,IF(O14=2,100-SUM(C14,E14,F14,G14),ROUND(K14/$I14*100,1)),"")</f>
        <v/>
      </c>
      <c r="E14" s="170" t="str">
        <f>IF($I14&gt;0,IF(O14=3,100 - SUM(C14,D14,F14,G14),ROUND(L14/$I14*100,1)),"")</f>
        <v/>
      </c>
      <c r="F14" s="170" t="str">
        <f>IF($I14&gt;0,IF(O14=4,100 - SUM(C14,D14,E14,G14),ROUND(M14/$I14*100,1)),"")</f>
        <v/>
      </c>
      <c r="G14" s="170" t="str">
        <f>IF($I14&gt;0,IF(O14=5,100 - SUM(C14,D14,E14,F14),ROUND(N14/$I14*100,1)),"")</f>
        <v/>
      </c>
      <c r="H14" s="252"/>
      <c r="I14" s="410">
        <f t="shared" ref="I14:N14" si="4">SUMIF($B$16:$B$115,"RHF",I16:I115) + SUMIF($B$16:$B$115,"RTF",I16:I115)</f>
        <v>0</v>
      </c>
      <c r="J14" s="244">
        <f t="shared" si="4"/>
        <v>0</v>
      </c>
      <c r="K14" s="244">
        <f t="shared" si="4"/>
        <v>0</v>
      </c>
      <c r="L14" s="244">
        <f t="shared" si="4"/>
        <v>0</v>
      </c>
      <c r="M14" s="244">
        <f t="shared" si="4"/>
        <v>0</v>
      </c>
      <c r="N14" s="244">
        <f t="shared" si="4"/>
        <v>0</v>
      </c>
      <c r="O14" s="244">
        <f t="shared" si="2"/>
        <v>1</v>
      </c>
    </row>
    <row r="15" spans="1:41" ht="17.25" thickBot="1">
      <c r="B15" s="191" t="s">
        <v>150</v>
      </c>
      <c r="C15" s="398" t="str">
        <f>IF($I15&gt;0,IF(O15=1,100-SUM(D15:G15),ROUND(J15/$I15*100,1)),"")</f>
        <v/>
      </c>
      <c r="D15" s="398" t="str">
        <f>IF($I15&gt;0,IF(O15=2,100-SUM(C15,E15,F15,G15),ROUND(K15/$I15*100,1)),"")</f>
        <v/>
      </c>
      <c r="E15" s="398" t="str">
        <f>IF($I15&gt;0,IF(O15=3,100 - SUM(C15,D15,F15,G15),ROUND(L15/$I15*100,1)),"")</f>
        <v/>
      </c>
      <c r="F15" s="398" t="str">
        <f>IF($I15&gt;0,IF(O15=4,100 - SUM(C15,D15,E15,G15),ROUND(M15/$I15*100,1)),"")</f>
        <v/>
      </c>
      <c r="G15" s="398" t="str">
        <f>IF($I15&gt;0,IF(O15=5,100 - SUM(C15,D15,E15,F15),ROUND(N15/$I15*100,1)),"")</f>
        <v/>
      </c>
      <c r="H15" s="399"/>
      <c r="I15" s="410">
        <f t="shared" ref="I15:N15" si="5">SUMIF($B$16:$B$115,"RHO",I16:I115) + SUMIF($B$16:$B$115,"RTO",I16:I115)</f>
        <v>0</v>
      </c>
      <c r="J15" s="244">
        <f t="shared" si="5"/>
        <v>0</v>
      </c>
      <c r="K15" s="244">
        <f t="shared" si="5"/>
        <v>0</v>
      </c>
      <c r="L15" s="244">
        <f t="shared" si="5"/>
        <v>0</v>
      </c>
      <c r="M15" s="244">
        <f t="shared" si="5"/>
        <v>0</v>
      </c>
      <c r="N15" s="244">
        <f t="shared" si="5"/>
        <v>0</v>
      </c>
      <c r="O15" s="244">
        <f t="shared" si="2"/>
        <v>1</v>
      </c>
    </row>
    <row r="16" spans="1:41" ht="17.25" thickTop="1">
      <c r="C16" s="43" t="str">
        <f t="shared" ref="C16:C21" si="6">IF($I16&gt;0,IF(O16=1,100-SUM(D16:G16),ROUND(J16/$I16*100,1)),"")</f>
        <v/>
      </c>
      <c r="D16" s="43" t="str">
        <f t="shared" ref="D16:D21" si="7">IF($I16&gt;0,IF(O16=2,100-SUM(C16,E16,F16,G16),ROUND(K16/$I16*100,1)),"")</f>
        <v/>
      </c>
      <c r="E16" s="43" t="str">
        <f t="shared" ref="E16:E21" si="8">IF($I16&gt;0,IF(O16=3,100 - SUM(C16,D16,F16,G16),ROUND(L16/$I16*100,1)),"")</f>
        <v/>
      </c>
      <c r="F16" s="43" t="str">
        <f t="shared" ref="F16:F21" si="9">IF($I16&gt;0,IF(O16=4,100 - SUM(C16,D16,E16,G16),ROUND(M16/$I16*100,1)),"")</f>
        <v/>
      </c>
      <c r="G16" s="43" t="str">
        <f t="shared" ref="G16:G21" si="10">IF($I16&gt;0,IF(O16=5,100 - SUM(C16,D16,E16,F16),ROUND(N16/$I16*100,1)),"")</f>
        <v/>
      </c>
      <c r="N16" s="247">
        <f>I16 - SUM(J16:M16)</f>
        <v>0</v>
      </c>
      <c r="O16" s="244">
        <f t="shared" si="2"/>
        <v>1</v>
      </c>
    </row>
    <row r="17" spans="3:15">
      <c r="C17" s="43" t="str">
        <f t="shared" si="6"/>
        <v/>
      </c>
      <c r="D17" s="43" t="str">
        <f t="shared" si="7"/>
        <v/>
      </c>
      <c r="E17" s="43" t="str">
        <f t="shared" si="8"/>
        <v/>
      </c>
      <c r="F17" s="43" t="str">
        <f t="shared" si="9"/>
        <v/>
      </c>
      <c r="G17" s="43" t="str">
        <f t="shared" si="10"/>
        <v/>
      </c>
      <c r="N17" s="247">
        <f t="shared" ref="N17:N44" si="11">I17 - SUM(J17:M17)</f>
        <v>0</v>
      </c>
      <c r="O17" s="244">
        <f t="shared" si="2"/>
        <v>1</v>
      </c>
    </row>
    <row r="18" spans="3:15">
      <c r="C18" s="43" t="str">
        <f t="shared" si="6"/>
        <v/>
      </c>
      <c r="D18" s="43" t="str">
        <f t="shared" si="7"/>
        <v/>
      </c>
      <c r="E18" s="43" t="str">
        <f t="shared" si="8"/>
        <v/>
      </c>
      <c r="F18" s="43" t="str">
        <f t="shared" si="9"/>
        <v/>
      </c>
      <c r="G18" s="43" t="str">
        <f t="shared" si="10"/>
        <v/>
      </c>
      <c r="N18" s="247">
        <f t="shared" si="11"/>
        <v>0</v>
      </c>
      <c r="O18" s="244">
        <f t="shared" si="2"/>
        <v>1</v>
      </c>
    </row>
    <row r="19" spans="3:15">
      <c r="C19" s="43" t="str">
        <f t="shared" si="6"/>
        <v/>
      </c>
      <c r="D19" s="43" t="str">
        <f t="shared" si="7"/>
        <v/>
      </c>
      <c r="E19" s="43" t="str">
        <f t="shared" si="8"/>
        <v/>
      </c>
      <c r="F19" s="43" t="str">
        <f t="shared" si="9"/>
        <v/>
      </c>
      <c r="G19" s="43" t="str">
        <f t="shared" si="10"/>
        <v/>
      </c>
      <c r="N19" s="247">
        <f t="shared" si="11"/>
        <v>0</v>
      </c>
      <c r="O19" s="244">
        <f t="shared" si="2"/>
        <v>1</v>
      </c>
    </row>
    <row r="20" spans="3:15">
      <c r="C20" s="43" t="str">
        <f t="shared" si="6"/>
        <v/>
      </c>
      <c r="D20" s="43" t="str">
        <f t="shared" si="7"/>
        <v/>
      </c>
      <c r="E20" s="43" t="str">
        <f t="shared" si="8"/>
        <v/>
      </c>
      <c r="F20" s="43" t="str">
        <f t="shared" si="9"/>
        <v/>
      </c>
      <c r="G20" s="43" t="str">
        <f t="shared" si="10"/>
        <v/>
      </c>
      <c r="N20" s="247">
        <f t="shared" si="11"/>
        <v>0</v>
      </c>
      <c r="O20" s="244">
        <f t="shared" si="2"/>
        <v>1</v>
      </c>
    </row>
    <row r="21" spans="3:15">
      <c r="C21" s="43" t="str">
        <f t="shared" si="6"/>
        <v/>
      </c>
      <c r="D21" s="43" t="str">
        <f t="shared" si="7"/>
        <v/>
      </c>
      <c r="E21" s="43" t="str">
        <f t="shared" si="8"/>
        <v/>
      </c>
      <c r="F21" s="43" t="str">
        <f t="shared" si="9"/>
        <v/>
      </c>
      <c r="G21" s="43" t="str">
        <f t="shared" si="10"/>
        <v/>
      </c>
      <c r="N21" s="247">
        <f t="shared" si="11"/>
        <v>0</v>
      </c>
      <c r="O21" s="244">
        <f t="shared" si="2"/>
        <v>1</v>
      </c>
    </row>
    <row r="22" spans="3:15">
      <c r="C22" s="43" t="str">
        <f t="shared" ref="C22:C44" si="12">IF($I22&gt;0,IF(O22=1,100-SUM(D22:G22),ROUND(J22/$I22*100,1)),"")</f>
        <v/>
      </c>
      <c r="D22" s="43" t="str">
        <f t="shared" ref="D22:D44" si="13">IF($I22&gt;0,IF(O22=2,100-SUM(C22,E22,F22,G22),ROUND(K22/$I22*100,1)),"")</f>
        <v/>
      </c>
      <c r="E22" s="43" t="str">
        <f t="shared" ref="E22:E44" si="14">IF($I22&gt;0,IF(O22=3,100 - SUM(C22,D22,F22,G22),ROUND(L22/$I22*100,1)),"")</f>
        <v/>
      </c>
      <c r="F22" s="43" t="str">
        <f t="shared" ref="F22:F44" si="15">IF($I22&gt;0,IF(O22=4,100 - SUM(C22,D22,E22,G22),ROUND(M22/$I22*100,1)),"")</f>
        <v/>
      </c>
      <c r="G22" s="43" t="str">
        <f t="shared" ref="G22:G44" si="16">IF($I22&gt;0,IF(O22=5,100 - SUM(C22,D22,E22,F22),ROUND(N22/$I22*100,1)),"")</f>
        <v/>
      </c>
      <c r="N22" s="247">
        <f t="shared" si="11"/>
        <v>0</v>
      </c>
      <c r="O22" s="244">
        <f t="shared" si="2"/>
        <v>1</v>
      </c>
    </row>
    <row r="23" spans="3:15">
      <c r="C23" s="43" t="str">
        <f t="shared" si="12"/>
        <v/>
      </c>
      <c r="D23" s="43" t="str">
        <f t="shared" si="13"/>
        <v/>
      </c>
      <c r="E23" s="43" t="str">
        <f t="shared" si="14"/>
        <v/>
      </c>
      <c r="F23" s="43" t="str">
        <f t="shared" si="15"/>
        <v/>
      </c>
      <c r="G23" s="43" t="str">
        <f t="shared" si="16"/>
        <v/>
      </c>
      <c r="N23" s="247">
        <f t="shared" si="11"/>
        <v>0</v>
      </c>
      <c r="O23" s="244">
        <f t="shared" si="2"/>
        <v>1</v>
      </c>
    </row>
    <row r="24" spans="3:15">
      <c r="C24" s="43" t="str">
        <f t="shared" si="12"/>
        <v/>
      </c>
      <c r="D24" s="43" t="str">
        <f t="shared" si="13"/>
        <v/>
      </c>
      <c r="E24" s="43" t="str">
        <f t="shared" si="14"/>
        <v/>
      </c>
      <c r="F24" s="43" t="str">
        <f t="shared" si="15"/>
        <v/>
      </c>
      <c r="G24" s="43" t="str">
        <f t="shared" si="16"/>
        <v/>
      </c>
      <c r="N24" s="247">
        <f t="shared" si="11"/>
        <v>0</v>
      </c>
      <c r="O24" s="244">
        <f t="shared" si="2"/>
        <v>1</v>
      </c>
    </row>
    <row r="25" spans="3:15">
      <c r="C25" s="43" t="str">
        <f t="shared" si="12"/>
        <v/>
      </c>
      <c r="D25" s="43" t="str">
        <f t="shared" si="13"/>
        <v/>
      </c>
      <c r="E25" s="43" t="str">
        <f t="shared" si="14"/>
        <v/>
      </c>
      <c r="F25" s="43" t="str">
        <f t="shared" si="15"/>
        <v/>
      </c>
      <c r="G25" s="43" t="str">
        <f t="shared" si="16"/>
        <v/>
      </c>
      <c r="N25" s="247">
        <f t="shared" si="11"/>
        <v>0</v>
      </c>
      <c r="O25" s="244">
        <f t="shared" si="2"/>
        <v>1</v>
      </c>
    </row>
    <row r="26" spans="3:15">
      <c r="C26" s="43" t="str">
        <f t="shared" si="12"/>
        <v/>
      </c>
      <c r="D26" s="43" t="str">
        <f t="shared" si="13"/>
        <v/>
      </c>
      <c r="E26" s="43" t="str">
        <f t="shared" si="14"/>
        <v/>
      </c>
      <c r="F26" s="43" t="str">
        <f t="shared" si="15"/>
        <v/>
      </c>
      <c r="G26" s="43" t="str">
        <f t="shared" si="16"/>
        <v/>
      </c>
      <c r="N26" s="247">
        <f t="shared" si="11"/>
        <v>0</v>
      </c>
      <c r="O26" s="244">
        <f t="shared" si="2"/>
        <v>1</v>
      </c>
    </row>
    <row r="27" spans="3:15">
      <c r="C27" s="43" t="str">
        <f t="shared" si="12"/>
        <v/>
      </c>
      <c r="D27" s="43" t="str">
        <f t="shared" si="13"/>
        <v/>
      </c>
      <c r="E27" s="43" t="str">
        <f t="shared" si="14"/>
        <v/>
      </c>
      <c r="F27" s="43" t="str">
        <f t="shared" si="15"/>
        <v/>
      </c>
      <c r="G27" s="43" t="str">
        <f t="shared" si="16"/>
        <v/>
      </c>
      <c r="N27" s="247">
        <f t="shared" si="11"/>
        <v>0</v>
      </c>
      <c r="O27" s="244">
        <f t="shared" si="2"/>
        <v>1</v>
      </c>
    </row>
    <row r="28" spans="3:15">
      <c r="C28" s="43" t="str">
        <f t="shared" si="12"/>
        <v/>
      </c>
      <c r="D28" s="43" t="str">
        <f t="shared" si="13"/>
        <v/>
      </c>
      <c r="E28" s="43" t="str">
        <f t="shared" si="14"/>
        <v/>
      </c>
      <c r="F28" s="43" t="str">
        <f t="shared" si="15"/>
        <v/>
      </c>
      <c r="G28" s="43" t="str">
        <f t="shared" si="16"/>
        <v/>
      </c>
      <c r="N28" s="247">
        <f t="shared" si="11"/>
        <v>0</v>
      </c>
      <c r="O28" s="244">
        <f t="shared" si="2"/>
        <v>1</v>
      </c>
    </row>
    <row r="29" spans="3:15">
      <c r="C29" s="43" t="str">
        <f t="shared" si="12"/>
        <v/>
      </c>
      <c r="D29" s="43" t="str">
        <f t="shared" si="13"/>
        <v/>
      </c>
      <c r="E29" s="43" t="str">
        <f t="shared" si="14"/>
        <v/>
      </c>
      <c r="F29" s="43" t="str">
        <f t="shared" si="15"/>
        <v/>
      </c>
      <c r="G29" s="43" t="str">
        <f t="shared" si="16"/>
        <v/>
      </c>
      <c r="N29" s="247">
        <f t="shared" si="11"/>
        <v>0</v>
      </c>
      <c r="O29" s="244">
        <f t="shared" si="2"/>
        <v>1</v>
      </c>
    </row>
    <row r="30" spans="3:15">
      <c r="C30" s="43" t="str">
        <f t="shared" si="12"/>
        <v/>
      </c>
      <c r="D30" s="43" t="str">
        <f t="shared" si="13"/>
        <v/>
      </c>
      <c r="E30" s="43" t="str">
        <f t="shared" si="14"/>
        <v/>
      </c>
      <c r="F30" s="43" t="str">
        <f t="shared" si="15"/>
        <v/>
      </c>
      <c r="G30" s="43" t="str">
        <f t="shared" si="16"/>
        <v/>
      </c>
      <c r="N30" s="247">
        <f t="shared" si="11"/>
        <v>0</v>
      </c>
      <c r="O30" s="244">
        <f t="shared" si="2"/>
        <v>1</v>
      </c>
    </row>
    <row r="31" spans="3:15">
      <c r="C31" s="43" t="str">
        <f t="shared" si="12"/>
        <v/>
      </c>
      <c r="D31" s="43" t="str">
        <f t="shared" si="13"/>
        <v/>
      </c>
      <c r="E31" s="43" t="str">
        <f t="shared" si="14"/>
        <v/>
      </c>
      <c r="F31" s="43" t="str">
        <f t="shared" si="15"/>
        <v/>
      </c>
      <c r="G31" s="43" t="str">
        <f t="shared" si="16"/>
        <v/>
      </c>
      <c r="N31" s="247">
        <f t="shared" si="11"/>
        <v>0</v>
      </c>
      <c r="O31" s="244">
        <f t="shared" si="2"/>
        <v>1</v>
      </c>
    </row>
    <row r="32" spans="3:15">
      <c r="C32" s="43" t="str">
        <f t="shared" si="12"/>
        <v/>
      </c>
      <c r="D32" s="43" t="str">
        <f t="shared" si="13"/>
        <v/>
      </c>
      <c r="E32" s="43" t="str">
        <f t="shared" si="14"/>
        <v/>
      </c>
      <c r="F32" s="43" t="str">
        <f t="shared" si="15"/>
        <v/>
      </c>
      <c r="G32" s="43" t="str">
        <f t="shared" si="16"/>
        <v/>
      </c>
      <c r="N32" s="247">
        <f t="shared" si="11"/>
        <v>0</v>
      </c>
      <c r="O32" s="244">
        <f t="shared" si="2"/>
        <v>1</v>
      </c>
    </row>
    <row r="33" spans="3:15">
      <c r="C33" s="43" t="str">
        <f t="shared" si="12"/>
        <v/>
      </c>
      <c r="D33" s="43" t="str">
        <f t="shared" si="13"/>
        <v/>
      </c>
      <c r="E33" s="43" t="str">
        <f t="shared" si="14"/>
        <v/>
      </c>
      <c r="F33" s="43" t="str">
        <f t="shared" si="15"/>
        <v/>
      </c>
      <c r="G33" s="43" t="str">
        <f t="shared" si="16"/>
        <v/>
      </c>
      <c r="N33" s="247">
        <f t="shared" si="11"/>
        <v>0</v>
      </c>
      <c r="O33" s="244">
        <f t="shared" si="2"/>
        <v>1</v>
      </c>
    </row>
    <row r="34" spans="3:15">
      <c r="C34" s="43" t="str">
        <f t="shared" si="12"/>
        <v/>
      </c>
      <c r="D34" s="43" t="str">
        <f t="shared" si="13"/>
        <v/>
      </c>
      <c r="E34" s="43" t="str">
        <f t="shared" si="14"/>
        <v/>
      </c>
      <c r="F34" s="43" t="str">
        <f t="shared" si="15"/>
        <v/>
      </c>
      <c r="G34" s="43" t="str">
        <f t="shared" si="16"/>
        <v/>
      </c>
      <c r="N34" s="247">
        <f t="shared" si="11"/>
        <v>0</v>
      </c>
      <c r="O34" s="244">
        <f t="shared" si="2"/>
        <v>1</v>
      </c>
    </row>
    <row r="35" spans="3:15">
      <c r="C35" s="43" t="str">
        <f t="shared" si="12"/>
        <v/>
      </c>
      <c r="D35" s="43" t="str">
        <f t="shared" si="13"/>
        <v/>
      </c>
      <c r="E35" s="43" t="str">
        <f t="shared" si="14"/>
        <v/>
      </c>
      <c r="F35" s="43" t="str">
        <f t="shared" si="15"/>
        <v/>
      </c>
      <c r="G35" s="43" t="str">
        <f t="shared" si="16"/>
        <v/>
      </c>
      <c r="N35" s="247">
        <f t="shared" si="11"/>
        <v>0</v>
      </c>
      <c r="O35" s="244">
        <f t="shared" si="2"/>
        <v>1</v>
      </c>
    </row>
    <row r="36" spans="3:15">
      <c r="C36" s="43" t="str">
        <f t="shared" si="12"/>
        <v/>
      </c>
      <c r="D36" s="43" t="str">
        <f t="shared" si="13"/>
        <v/>
      </c>
      <c r="E36" s="43" t="str">
        <f t="shared" si="14"/>
        <v/>
      </c>
      <c r="F36" s="43" t="str">
        <f t="shared" si="15"/>
        <v/>
      </c>
      <c r="G36" s="43" t="str">
        <f t="shared" si="16"/>
        <v/>
      </c>
      <c r="N36" s="247">
        <f t="shared" si="11"/>
        <v>0</v>
      </c>
      <c r="O36" s="244">
        <f t="shared" si="2"/>
        <v>1</v>
      </c>
    </row>
    <row r="37" spans="3:15">
      <c r="C37" s="43" t="str">
        <f t="shared" si="12"/>
        <v/>
      </c>
      <c r="D37" s="43" t="str">
        <f t="shared" si="13"/>
        <v/>
      </c>
      <c r="E37" s="43" t="str">
        <f t="shared" si="14"/>
        <v/>
      </c>
      <c r="F37" s="43" t="str">
        <f t="shared" si="15"/>
        <v/>
      </c>
      <c r="G37" s="43" t="str">
        <f t="shared" si="16"/>
        <v/>
      </c>
      <c r="N37" s="247">
        <f t="shared" si="11"/>
        <v>0</v>
      </c>
      <c r="O37" s="244">
        <f t="shared" si="2"/>
        <v>1</v>
      </c>
    </row>
    <row r="38" spans="3:15">
      <c r="C38" s="43" t="str">
        <f t="shared" si="12"/>
        <v/>
      </c>
      <c r="D38" s="43" t="str">
        <f t="shared" si="13"/>
        <v/>
      </c>
      <c r="E38" s="43" t="str">
        <f t="shared" si="14"/>
        <v/>
      </c>
      <c r="F38" s="43" t="str">
        <f t="shared" si="15"/>
        <v/>
      </c>
      <c r="G38" s="43" t="str">
        <f t="shared" si="16"/>
        <v/>
      </c>
      <c r="N38" s="247">
        <f t="shared" si="11"/>
        <v>0</v>
      </c>
      <c r="O38" s="244">
        <f t="shared" si="2"/>
        <v>1</v>
      </c>
    </row>
    <row r="39" spans="3:15">
      <c r="C39" s="43" t="str">
        <f t="shared" si="12"/>
        <v/>
      </c>
      <c r="D39" s="43" t="str">
        <f t="shared" si="13"/>
        <v/>
      </c>
      <c r="E39" s="43" t="str">
        <f t="shared" si="14"/>
        <v/>
      </c>
      <c r="F39" s="43" t="str">
        <f t="shared" si="15"/>
        <v/>
      </c>
      <c r="G39" s="43" t="str">
        <f t="shared" si="16"/>
        <v/>
      </c>
      <c r="N39" s="247">
        <f t="shared" si="11"/>
        <v>0</v>
      </c>
      <c r="O39" s="244">
        <f t="shared" si="2"/>
        <v>1</v>
      </c>
    </row>
    <row r="40" spans="3:15">
      <c r="C40" s="43" t="str">
        <f t="shared" si="12"/>
        <v/>
      </c>
      <c r="D40" s="43" t="str">
        <f t="shared" si="13"/>
        <v/>
      </c>
      <c r="E40" s="43" t="str">
        <f t="shared" si="14"/>
        <v/>
      </c>
      <c r="F40" s="43" t="str">
        <f t="shared" si="15"/>
        <v/>
      </c>
      <c r="G40" s="43" t="str">
        <f t="shared" si="16"/>
        <v/>
      </c>
      <c r="N40" s="247">
        <f t="shared" si="11"/>
        <v>0</v>
      </c>
      <c r="O40" s="244">
        <f t="shared" si="2"/>
        <v>1</v>
      </c>
    </row>
    <row r="41" spans="3:15">
      <c r="C41" s="43" t="str">
        <f t="shared" si="12"/>
        <v/>
      </c>
      <c r="D41" s="43" t="str">
        <f t="shared" si="13"/>
        <v/>
      </c>
      <c r="E41" s="43" t="str">
        <f t="shared" si="14"/>
        <v/>
      </c>
      <c r="F41" s="43" t="str">
        <f t="shared" si="15"/>
        <v/>
      </c>
      <c r="G41" s="43" t="str">
        <f t="shared" si="16"/>
        <v/>
      </c>
      <c r="N41" s="247">
        <f t="shared" si="11"/>
        <v>0</v>
      </c>
      <c r="O41" s="244">
        <f t="shared" si="2"/>
        <v>1</v>
      </c>
    </row>
    <row r="42" spans="3:15">
      <c r="C42" s="43" t="str">
        <f t="shared" si="12"/>
        <v/>
      </c>
      <c r="D42" s="43" t="str">
        <f t="shared" si="13"/>
        <v/>
      </c>
      <c r="E42" s="43" t="str">
        <f t="shared" si="14"/>
        <v/>
      </c>
      <c r="F42" s="43" t="str">
        <f t="shared" si="15"/>
        <v/>
      </c>
      <c r="G42" s="43" t="str">
        <f t="shared" si="16"/>
        <v/>
      </c>
      <c r="N42" s="247">
        <f t="shared" si="11"/>
        <v>0</v>
      </c>
      <c r="O42" s="244">
        <f t="shared" si="2"/>
        <v>1</v>
      </c>
    </row>
    <row r="43" spans="3:15">
      <c r="C43" s="43" t="str">
        <f t="shared" si="12"/>
        <v/>
      </c>
      <c r="D43" s="43" t="str">
        <f t="shared" si="13"/>
        <v/>
      </c>
      <c r="E43" s="43" t="str">
        <f t="shared" si="14"/>
        <v/>
      </c>
      <c r="F43" s="43" t="str">
        <f t="shared" si="15"/>
        <v/>
      </c>
      <c r="G43" s="43" t="str">
        <f t="shared" si="16"/>
        <v/>
      </c>
      <c r="N43" s="247">
        <f t="shared" si="11"/>
        <v>0</v>
      </c>
      <c r="O43" s="244">
        <f t="shared" si="2"/>
        <v>1</v>
      </c>
    </row>
    <row r="44" spans="3:15">
      <c r="C44" s="43" t="str">
        <f t="shared" si="12"/>
        <v/>
      </c>
      <c r="D44" s="43" t="str">
        <f t="shared" si="13"/>
        <v/>
      </c>
      <c r="E44" s="43" t="str">
        <f t="shared" si="14"/>
        <v/>
      </c>
      <c r="F44" s="43" t="str">
        <f t="shared" si="15"/>
        <v/>
      </c>
      <c r="G44" s="43" t="str">
        <f t="shared" si="16"/>
        <v/>
      </c>
      <c r="N44" s="247">
        <f t="shared" si="11"/>
        <v>0</v>
      </c>
      <c r="O44" s="244">
        <f t="shared" si="2"/>
        <v>1</v>
      </c>
    </row>
    <row r="45" spans="3:15">
      <c r="C45" s="43" t="str">
        <f t="shared" ref="C45:C108" si="17">IF($I45&gt;0,IF(O45=1,100-SUM(D45:G45),ROUND(J45/$I45*100,1)),"")</f>
        <v/>
      </c>
      <c r="D45" s="43" t="str">
        <f t="shared" ref="D45:D108" si="18">IF($I45&gt;0,IF(O45=2,100-SUM(C45,E45,F45,G45),ROUND(K45/$I45*100,1)),"")</f>
        <v/>
      </c>
      <c r="E45" s="43" t="str">
        <f t="shared" ref="E45:E108" si="19">IF($I45&gt;0,IF(O45=3,100 - SUM(C45,D45,F45,G45),ROUND(L45/$I45*100,1)),"")</f>
        <v/>
      </c>
      <c r="F45" s="43" t="str">
        <f t="shared" ref="F45:F108" si="20">IF($I45&gt;0,IF(O45=4,100 - SUM(C45,D45,E45,G45),ROUND(M45/$I45*100,1)),"")</f>
        <v/>
      </c>
      <c r="G45" s="43" t="str">
        <f t="shared" ref="G45:G108" si="21">IF($I45&gt;0,IF(O45=5,100 - SUM(C45,D45,E45,F45),ROUND(N45/$I45*100,1)),"")</f>
        <v/>
      </c>
      <c r="N45" s="247">
        <f t="shared" ref="N45:N108" si="22">I45 - SUM(J45:M45)</f>
        <v>0</v>
      </c>
      <c r="O45" s="244">
        <f t="shared" ref="O45:O108" si="23">IF(J45=MAX(J45:M45),1,IF(K45=MAX(J45:M45),2,IF(L45=MAX(J45:M45),3,IF(M45=MAX(J45:M45),4,IF(N45=MAX(J45:M45),5,)))))</f>
        <v>1</v>
      </c>
    </row>
    <row r="46" spans="3:15">
      <c r="C46" s="43" t="str">
        <f t="shared" si="17"/>
        <v/>
      </c>
      <c r="D46" s="43" t="str">
        <f t="shared" si="18"/>
        <v/>
      </c>
      <c r="E46" s="43" t="str">
        <f t="shared" si="19"/>
        <v/>
      </c>
      <c r="F46" s="43" t="str">
        <f t="shared" si="20"/>
        <v/>
      </c>
      <c r="G46" s="43" t="str">
        <f t="shared" si="21"/>
        <v/>
      </c>
      <c r="N46" s="247">
        <f t="shared" si="22"/>
        <v>0</v>
      </c>
      <c r="O46" s="244">
        <f t="shared" si="23"/>
        <v>1</v>
      </c>
    </row>
    <row r="47" spans="3:15">
      <c r="C47" s="43" t="str">
        <f t="shared" si="17"/>
        <v/>
      </c>
      <c r="D47" s="43" t="str">
        <f t="shared" si="18"/>
        <v/>
      </c>
      <c r="E47" s="43" t="str">
        <f t="shared" si="19"/>
        <v/>
      </c>
      <c r="F47" s="43" t="str">
        <f t="shared" si="20"/>
        <v/>
      </c>
      <c r="G47" s="43" t="str">
        <f t="shared" si="21"/>
        <v/>
      </c>
      <c r="N47" s="247">
        <f t="shared" si="22"/>
        <v>0</v>
      </c>
      <c r="O47" s="244">
        <f t="shared" si="23"/>
        <v>1</v>
      </c>
    </row>
    <row r="48" spans="3:15">
      <c r="C48" s="43" t="str">
        <f t="shared" si="17"/>
        <v/>
      </c>
      <c r="D48" s="43" t="str">
        <f t="shared" si="18"/>
        <v/>
      </c>
      <c r="E48" s="43" t="str">
        <f t="shared" si="19"/>
        <v/>
      </c>
      <c r="F48" s="43" t="str">
        <f t="shared" si="20"/>
        <v/>
      </c>
      <c r="G48" s="43" t="str">
        <f t="shared" si="21"/>
        <v/>
      </c>
      <c r="N48" s="247">
        <f t="shared" si="22"/>
        <v>0</v>
      </c>
      <c r="O48" s="244">
        <f t="shared" si="23"/>
        <v>1</v>
      </c>
    </row>
    <row r="49" spans="3:15" hidden="1">
      <c r="C49" s="43" t="str">
        <f t="shared" si="17"/>
        <v/>
      </c>
      <c r="D49" s="43" t="str">
        <f t="shared" si="18"/>
        <v/>
      </c>
      <c r="E49" s="43" t="str">
        <f t="shared" si="19"/>
        <v/>
      </c>
      <c r="F49" s="43" t="str">
        <f t="shared" si="20"/>
        <v/>
      </c>
      <c r="G49" s="43" t="str">
        <f t="shared" si="21"/>
        <v/>
      </c>
      <c r="N49" s="247">
        <f t="shared" si="22"/>
        <v>0</v>
      </c>
      <c r="O49" s="244">
        <f t="shared" si="23"/>
        <v>1</v>
      </c>
    </row>
    <row r="50" spans="3:15" hidden="1">
      <c r="C50" s="43" t="str">
        <f t="shared" si="17"/>
        <v/>
      </c>
      <c r="D50" s="43" t="str">
        <f t="shared" si="18"/>
        <v/>
      </c>
      <c r="E50" s="43" t="str">
        <f t="shared" si="19"/>
        <v/>
      </c>
      <c r="F50" s="43" t="str">
        <f t="shared" si="20"/>
        <v/>
      </c>
      <c r="G50" s="43" t="str">
        <f t="shared" si="21"/>
        <v/>
      </c>
      <c r="N50" s="247">
        <f t="shared" si="22"/>
        <v>0</v>
      </c>
      <c r="O50" s="244">
        <f t="shared" si="23"/>
        <v>1</v>
      </c>
    </row>
    <row r="51" spans="3:15" hidden="1">
      <c r="C51" s="43" t="str">
        <f t="shared" si="17"/>
        <v/>
      </c>
      <c r="D51" s="43" t="str">
        <f t="shared" si="18"/>
        <v/>
      </c>
      <c r="E51" s="43" t="str">
        <f t="shared" si="19"/>
        <v/>
      </c>
      <c r="F51" s="43" t="str">
        <f t="shared" si="20"/>
        <v/>
      </c>
      <c r="G51" s="43" t="str">
        <f t="shared" si="21"/>
        <v/>
      </c>
      <c r="N51" s="247">
        <f t="shared" si="22"/>
        <v>0</v>
      </c>
      <c r="O51" s="244">
        <f t="shared" si="23"/>
        <v>1</v>
      </c>
    </row>
    <row r="52" spans="3:15" hidden="1">
      <c r="C52" s="43" t="str">
        <f t="shared" si="17"/>
        <v/>
      </c>
      <c r="D52" s="43" t="str">
        <f t="shared" si="18"/>
        <v/>
      </c>
      <c r="E52" s="43" t="str">
        <f t="shared" si="19"/>
        <v/>
      </c>
      <c r="F52" s="43" t="str">
        <f t="shared" si="20"/>
        <v/>
      </c>
      <c r="G52" s="43" t="str">
        <f t="shared" si="21"/>
        <v/>
      </c>
      <c r="N52" s="247">
        <f t="shared" si="22"/>
        <v>0</v>
      </c>
      <c r="O52" s="244">
        <f t="shared" si="23"/>
        <v>1</v>
      </c>
    </row>
    <row r="53" spans="3:15" hidden="1">
      <c r="C53" s="43" t="str">
        <f t="shared" si="17"/>
        <v/>
      </c>
      <c r="D53" s="43" t="str">
        <f t="shared" si="18"/>
        <v/>
      </c>
      <c r="E53" s="43" t="str">
        <f t="shared" si="19"/>
        <v/>
      </c>
      <c r="F53" s="43" t="str">
        <f t="shared" si="20"/>
        <v/>
      </c>
      <c r="G53" s="43" t="str">
        <f t="shared" si="21"/>
        <v/>
      </c>
      <c r="N53" s="247">
        <f t="shared" si="22"/>
        <v>0</v>
      </c>
      <c r="O53" s="244">
        <f t="shared" si="23"/>
        <v>1</v>
      </c>
    </row>
    <row r="54" spans="3:15" hidden="1">
      <c r="C54" s="43" t="str">
        <f t="shared" si="17"/>
        <v/>
      </c>
      <c r="D54" s="43" t="str">
        <f t="shared" si="18"/>
        <v/>
      </c>
      <c r="E54" s="43" t="str">
        <f t="shared" si="19"/>
        <v/>
      </c>
      <c r="F54" s="43" t="str">
        <f t="shared" si="20"/>
        <v/>
      </c>
      <c r="G54" s="43" t="str">
        <f t="shared" si="21"/>
        <v/>
      </c>
      <c r="N54" s="247">
        <f t="shared" si="22"/>
        <v>0</v>
      </c>
      <c r="O54" s="244">
        <f t="shared" si="23"/>
        <v>1</v>
      </c>
    </row>
    <row r="55" spans="3:15" hidden="1">
      <c r="C55" s="43" t="str">
        <f t="shared" si="17"/>
        <v/>
      </c>
      <c r="D55" s="43" t="str">
        <f t="shared" si="18"/>
        <v/>
      </c>
      <c r="E55" s="43" t="str">
        <f t="shared" si="19"/>
        <v/>
      </c>
      <c r="F55" s="43" t="str">
        <f t="shared" si="20"/>
        <v/>
      </c>
      <c r="G55" s="43" t="str">
        <f t="shared" si="21"/>
        <v/>
      </c>
      <c r="N55" s="247">
        <f t="shared" si="22"/>
        <v>0</v>
      </c>
      <c r="O55" s="244">
        <f t="shared" si="23"/>
        <v>1</v>
      </c>
    </row>
    <row r="56" spans="3:15" hidden="1">
      <c r="C56" s="43" t="str">
        <f t="shared" si="17"/>
        <v/>
      </c>
      <c r="D56" s="43" t="str">
        <f t="shared" si="18"/>
        <v/>
      </c>
      <c r="E56" s="43" t="str">
        <f t="shared" si="19"/>
        <v/>
      </c>
      <c r="F56" s="43" t="str">
        <f t="shared" si="20"/>
        <v/>
      </c>
      <c r="G56" s="43" t="str">
        <f t="shared" si="21"/>
        <v/>
      </c>
      <c r="N56" s="247">
        <f t="shared" si="22"/>
        <v>0</v>
      </c>
      <c r="O56" s="244">
        <f t="shared" si="23"/>
        <v>1</v>
      </c>
    </row>
    <row r="57" spans="3:15" hidden="1">
      <c r="C57" s="43" t="str">
        <f t="shared" si="17"/>
        <v/>
      </c>
      <c r="D57" s="43" t="str">
        <f t="shared" si="18"/>
        <v/>
      </c>
      <c r="E57" s="43" t="str">
        <f t="shared" si="19"/>
        <v/>
      </c>
      <c r="F57" s="43" t="str">
        <f t="shared" si="20"/>
        <v/>
      </c>
      <c r="G57" s="43" t="str">
        <f t="shared" si="21"/>
        <v/>
      </c>
      <c r="N57" s="247">
        <f t="shared" si="22"/>
        <v>0</v>
      </c>
      <c r="O57" s="244">
        <f t="shared" si="23"/>
        <v>1</v>
      </c>
    </row>
    <row r="58" spans="3:15" hidden="1">
      <c r="C58" s="43" t="str">
        <f t="shared" si="17"/>
        <v/>
      </c>
      <c r="D58" s="43" t="str">
        <f t="shared" si="18"/>
        <v/>
      </c>
      <c r="E58" s="43" t="str">
        <f t="shared" si="19"/>
        <v/>
      </c>
      <c r="F58" s="43" t="str">
        <f t="shared" si="20"/>
        <v/>
      </c>
      <c r="G58" s="43" t="str">
        <f t="shared" si="21"/>
        <v/>
      </c>
      <c r="N58" s="247">
        <f t="shared" si="22"/>
        <v>0</v>
      </c>
      <c r="O58" s="244">
        <f t="shared" si="23"/>
        <v>1</v>
      </c>
    </row>
    <row r="59" spans="3:15" hidden="1">
      <c r="C59" s="43" t="str">
        <f t="shared" si="17"/>
        <v/>
      </c>
      <c r="D59" s="43" t="str">
        <f t="shared" si="18"/>
        <v/>
      </c>
      <c r="E59" s="43" t="str">
        <f t="shared" si="19"/>
        <v/>
      </c>
      <c r="F59" s="43" t="str">
        <f t="shared" si="20"/>
        <v/>
      </c>
      <c r="G59" s="43" t="str">
        <f t="shared" si="21"/>
        <v/>
      </c>
      <c r="N59" s="247">
        <f t="shared" si="22"/>
        <v>0</v>
      </c>
      <c r="O59" s="244">
        <f t="shared" si="23"/>
        <v>1</v>
      </c>
    </row>
    <row r="60" spans="3:15" hidden="1">
      <c r="C60" s="43" t="str">
        <f t="shared" si="17"/>
        <v/>
      </c>
      <c r="D60" s="43" t="str">
        <f t="shared" si="18"/>
        <v/>
      </c>
      <c r="E60" s="43" t="str">
        <f t="shared" si="19"/>
        <v/>
      </c>
      <c r="F60" s="43" t="str">
        <f t="shared" si="20"/>
        <v/>
      </c>
      <c r="G60" s="43" t="str">
        <f t="shared" si="21"/>
        <v/>
      </c>
      <c r="N60" s="247">
        <f t="shared" si="22"/>
        <v>0</v>
      </c>
      <c r="O60" s="244">
        <f t="shared" si="23"/>
        <v>1</v>
      </c>
    </row>
    <row r="61" spans="3:15" hidden="1">
      <c r="C61" s="43" t="str">
        <f t="shared" si="17"/>
        <v/>
      </c>
      <c r="D61" s="43" t="str">
        <f t="shared" si="18"/>
        <v/>
      </c>
      <c r="E61" s="43" t="str">
        <f t="shared" si="19"/>
        <v/>
      </c>
      <c r="F61" s="43" t="str">
        <f t="shared" si="20"/>
        <v/>
      </c>
      <c r="G61" s="43" t="str">
        <f t="shared" si="21"/>
        <v/>
      </c>
      <c r="N61" s="247">
        <f t="shared" si="22"/>
        <v>0</v>
      </c>
      <c r="O61" s="244">
        <f t="shared" si="23"/>
        <v>1</v>
      </c>
    </row>
    <row r="62" spans="3:15" hidden="1">
      <c r="C62" s="43" t="str">
        <f t="shared" si="17"/>
        <v/>
      </c>
      <c r="D62" s="43" t="str">
        <f t="shared" si="18"/>
        <v/>
      </c>
      <c r="E62" s="43" t="str">
        <f t="shared" si="19"/>
        <v/>
      </c>
      <c r="F62" s="43" t="str">
        <f t="shared" si="20"/>
        <v/>
      </c>
      <c r="G62" s="43" t="str">
        <f t="shared" si="21"/>
        <v/>
      </c>
      <c r="N62" s="247">
        <f t="shared" si="22"/>
        <v>0</v>
      </c>
      <c r="O62" s="244">
        <f t="shared" si="23"/>
        <v>1</v>
      </c>
    </row>
    <row r="63" spans="3:15" hidden="1">
      <c r="C63" s="43" t="str">
        <f t="shared" si="17"/>
        <v/>
      </c>
      <c r="D63" s="43" t="str">
        <f t="shared" si="18"/>
        <v/>
      </c>
      <c r="E63" s="43" t="str">
        <f t="shared" si="19"/>
        <v/>
      </c>
      <c r="F63" s="43" t="str">
        <f t="shared" si="20"/>
        <v/>
      </c>
      <c r="G63" s="43" t="str">
        <f t="shared" si="21"/>
        <v/>
      </c>
      <c r="N63" s="247">
        <f t="shared" si="22"/>
        <v>0</v>
      </c>
      <c r="O63" s="244">
        <f t="shared" si="23"/>
        <v>1</v>
      </c>
    </row>
    <row r="64" spans="3:15" hidden="1">
      <c r="C64" s="43" t="str">
        <f t="shared" si="17"/>
        <v/>
      </c>
      <c r="D64" s="43" t="str">
        <f t="shared" si="18"/>
        <v/>
      </c>
      <c r="E64" s="43" t="str">
        <f t="shared" si="19"/>
        <v/>
      </c>
      <c r="F64" s="43" t="str">
        <f t="shared" si="20"/>
        <v/>
      </c>
      <c r="G64" s="43" t="str">
        <f t="shared" si="21"/>
        <v/>
      </c>
      <c r="N64" s="247">
        <f t="shared" si="22"/>
        <v>0</v>
      </c>
      <c r="O64" s="244">
        <f t="shared" si="23"/>
        <v>1</v>
      </c>
    </row>
    <row r="65" spans="3:15" hidden="1">
      <c r="C65" s="43" t="str">
        <f t="shared" si="17"/>
        <v/>
      </c>
      <c r="D65" s="43" t="str">
        <f t="shared" si="18"/>
        <v/>
      </c>
      <c r="E65" s="43" t="str">
        <f t="shared" si="19"/>
        <v/>
      </c>
      <c r="F65" s="43" t="str">
        <f t="shared" si="20"/>
        <v/>
      </c>
      <c r="G65" s="43" t="str">
        <f t="shared" si="21"/>
        <v/>
      </c>
      <c r="N65" s="247">
        <f t="shared" si="22"/>
        <v>0</v>
      </c>
      <c r="O65" s="244">
        <f t="shared" si="23"/>
        <v>1</v>
      </c>
    </row>
    <row r="66" spans="3:15" hidden="1">
      <c r="C66" s="43" t="str">
        <f t="shared" si="17"/>
        <v/>
      </c>
      <c r="D66" s="43" t="str">
        <f t="shared" si="18"/>
        <v/>
      </c>
      <c r="E66" s="43" t="str">
        <f t="shared" si="19"/>
        <v/>
      </c>
      <c r="F66" s="43" t="str">
        <f t="shared" si="20"/>
        <v/>
      </c>
      <c r="G66" s="43" t="str">
        <f t="shared" si="21"/>
        <v/>
      </c>
      <c r="N66" s="247">
        <f t="shared" si="22"/>
        <v>0</v>
      </c>
      <c r="O66" s="244">
        <f t="shared" si="23"/>
        <v>1</v>
      </c>
    </row>
    <row r="67" spans="3:15" hidden="1">
      <c r="C67" s="43" t="str">
        <f t="shared" si="17"/>
        <v/>
      </c>
      <c r="D67" s="43" t="str">
        <f t="shared" si="18"/>
        <v/>
      </c>
      <c r="E67" s="43" t="str">
        <f t="shared" si="19"/>
        <v/>
      </c>
      <c r="F67" s="43" t="str">
        <f t="shared" si="20"/>
        <v/>
      </c>
      <c r="G67" s="43" t="str">
        <f t="shared" si="21"/>
        <v/>
      </c>
      <c r="N67" s="247">
        <f t="shared" si="22"/>
        <v>0</v>
      </c>
      <c r="O67" s="244">
        <f t="shared" si="23"/>
        <v>1</v>
      </c>
    </row>
    <row r="68" spans="3:15" hidden="1">
      <c r="C68" s="43" t="str">
        <f t="shared" si="17"/>
        <v/>
      </c>
      <c r="D68" s="43" t="str">
        <f t="shared" si="18"/>
        <v/>
      </c>
      <c r="E68" s="43" t="str">
        <f t="shared" si="19"/>
        <v/>
      </c>
      <c r="F68" s="43" t="str">
        <f t="shared" si="20"/>
        <v/>
      </c>
      <c r="G68" s="43" t="str">
        <f t="shared" si="21"/>
        <v/>
      </c>
      <c r="N68" s="247">
        <f t="shared" si="22"/>
        <v>0</v>
      </c>
      <c r="O68" s="244">
        <f t="shared" si="23"/>
        <v>1</v>
      </c>
    </row>
    <row r="69" spans="3:15" hidden="1">
      <c r="C69" s="43" t="str">
        <f t="shared" si="17"/>
        <v/>
      </c>
      <c r="D69" s="43" t="str">
        <f t="shared" si="18"/>
        <v/>
      </c>
      <c r="E69" s="43" t="str">
        <f t="shared" si="19"/>
        <v/>
      </c>
      <c r="F69" s="43" t="str">
        <f t="shared" si="20"/>
        <v/>
      </c>
      <c r="G69" s="43" t="str">
        <f t="shared" si="21"/>
        <v/>
      </c>
      <c r="N69" s="247">
        <f t="shared" si="22"/>
        <v>0</v>
      </c>
      <c r="O69" s="244">
        <f t="shared" si="23"/>
        <v>1</v>
      </c>
    </row>
    <row r="70" spans="3:15" hidden="1">
      <c r="C70" s="43" t="str">
        <f t="shared" si="17"/>
        <v/>
      </c>
      <c r="D70" s="43" t="str">
        <f t="shared" si="18"/>
        <v/>
      </c>
      <c r="E70" s="43" t="str">
        <f t="shared" si="19"/>
        <v/>
      </c>
      <c r="F70" s="43" t="str">
        <f t="shared" si="20"/>
        <v/>
      </c>
      <c r="G70" s="43" t="str">
        <f t="shared" si="21"/>
        <v/>
      </c>
      <c r="N70" s="247">
        <f t="shared" si="22"/>
        <v>0</v>
      </c>
      <c r="O70" s="244">
        <f t="shared" si="23"/>
        <v>1</v>
      </c>
    </row>
    <row r="71" spans="3:15" hidden="1">
      <c r="C71" s="43" t="str">
        <f t="shared" si="17"/>
        <v/>
      </c>
      <c r="D71" s="43" t="str">
        <f t="shared" si="18"/>
        <v/>
      </c>
      <c r="E71" s="43" t="str">
        <f t="shared" si="19"/>
        <v/>
      </c>
      <c r="F71" s="43" t="str">
        <f t="shared" si="20"/>
        <v/>
      </c>
      <c r="G71" s="43" t="str">
        <f t="shared" si="21"/>
        <v/>
      </c>
      <c r="N71" s="247">
        <f t="shared" si="22"/>
        <v>0</v>
      </c>
      <c r="O71" s="244">
        <f t="shared" si="23"/>
        <v>1</v>
      </c>
    </row>
    <row r="72" spans="3:15" hidden="1">
      <c r="C72" s="43" t="str">
        <f t="shared" si="17"/>
        <v/>
      </c>
      <c r="D72" s="43" t="str">
        <f t="shared" si="18"/>
        <v/>
      </c>
      <c r="E72" s="43" t="str">
        <f t="shared" si="19"/>
        <v/>
      </c>
      <c r="F72" s="43" t="str">
        <f t="shared" si="20"/>
        <v/>
      </c>
      <c r="G72" s="43" t="str">
        <f t="shared" si="21"/>
        <v/>
      </c>
      <c r="N72" s="247">
        <f t="shared" si="22"/>
        <v>0</v>
      </c>
      <c r="O72" s="244">
        <f t="shared" si="23"/>
        <v>1</v>
      </c>
    </row>
    <row r="73" spans="3:15" hidden="1">
      <c r="C73" s="43" t="str">
        <f t="shared" si="17"/>
        <v/>
      </c>
      <c r="D73" s="43" t="str">
        <f t="shared" si="18"/>
        <v/>
      </c>
      <c r="E73" s="43" t="str">
        <f t="shared" si="19"/>
        <v/>
      </c>
      <c r="F73" s="43" t="str">
        <f t="shared" si="20"/>
        <v/>
      </c>
      <c r="G73" s="43" t="str">
        <f t="shared" si="21"/>
        <v/>
      </c>
      <c r="N73" s="247">
        <f t="shared" si="22"/>
        <v>0</v>
      </c>
      <c r="O73" s="244">
        <f t="shared" si="23"/>
        <v>1</v>
      </c>
    </row>
    <row r="74" spans="3:15" hidden="1">
      <c r="C74" s="43" t="str">
        <f t="shared" si="17"/>
        <v/>
      </c>
      <c r="D74" s="43" t="str">
        <f t="shared" si="18"/>
        <v/>
      </c>
      <c r="E74" s="43" t="str">
        <f t="shared" si="19"/>
        <v/>
      </c>
      <c r="F74" s="43" t="str">
        <f t="shared" si="20"/>
        <v/>
      </c>
      <c r="G74" s="43" t="str">
        <f t="shared" si="21"/>
        <v/>
      </c>
      <c r="N74" s="247">
        <f t="shared" si="22"/>
        <v>0</v>
      </c>
      <c r="O74" s="244">
        <f t="shared" si="23"/>
        <v>1</v>
      </c>
    </row>
    <row r="75" spans="3:15" hidden="1">
      <c r="C75" s="43" t="str">
        <f t="shared" si="17"/>
        <v/>
      </c>
      <c r="D75" s="43" t="str">
        <f t="shared" si="18"/>
        <v/>
      </c>
      <c r="E75" s="43" t="str">
        <f t="shared" si="19"/>
        <v/>
      </c>
      <c r="F75" s="43" t="str">
        <f t="shared" si="20"/>
        <v/>
      </c>
      <c r="G75" s="43" t="str">
        <f t="shared" si="21"/>
        <v/>
      </c>
      <c r="N75" s="247">
        <f t="shared" si="22"/>
        <v>0</v>
      </c>
      <c r="O75" s="244">
        <f t="shared" si="23"/>
        <v>1</v>
      </c>
    </row>
    <row r="76" spans="3:15" hidden="1">
      <c r="C76" s="43" t="str">
        <f t="shared" si="17"/>
        <v/>
      </c>
      <c r="D76" s="43" t="str">
        <f t="shared" si="18"/>
        <v/>
      </c>
      <c r="E76" s="43" t="str">
        <f t="shared" si="19"/>
        <v/>
      </c>
      <c r="F76" s="43" t="str">
        <f t="shared" si="20"/>
        <v/>
      </c>
      <c r="G76" s="43" t="str">
        <f t="shared" si="21"/>
        <v/>
      </c>
      <c r="N76" s="247">
        <f t="shared" si="22"/>
        <v>0</v>
      </c>
      <c r="O76" s="244">
        <f t="shared" si="23"/>
        <v>1</v>
      </c>
    </row>
    <row r="77" spans="3:15" hidden="1">
      <c r="C77" s="43" t="str">
        <f t="shared" si="17"/>
        <v/>
      </c>
      <c r="D77" s="43" t="str">
        <f t="shared" si="18"/>
        <v/>
      </c>
      <c r="E77" s="43" t="str">
        <f t="shared" si="19"/>
        <v/>
      </c>
      <c r="F77" s="43" t="str">
        <f t="shared" si="20"/>
        <v/>
      </c>
      <c r="G77" s="43" t="str">
        <f t="shared" si="21"/>
        <v/>
      </c>
      <c r="N77" s="247">
        <f t="shared" si="22"/>
        <v>0</v>
      </c>
      <c r="O77" s="244">
        <f t="shared" si="23"/>
        <v>1</v>
      </c>
    </row>
    <row r="78" spans="3:15" hidden="1">
      <c r="C78" s="43" t="str">
        <f t="shared" si="17"/>
        <v/>
      </c>
      <c r="D78" s="43" t="str">
        <f t="shared" si="18"/>
        <v/>
      </c>
      <c r="E78" s="43" t="str">
        <f t="shared" si="19"/>
        <v/>
      </c>
      <c r="F78" s="43" t="str">
        <f t="shared" si="20"/>
        <v/>
      </c>
      <c r="G78" s="43" t="str">
        <f t="shared" si="21"/>
        <v/>
      </c>
      <c r="N78" s="247">
        <f t="shared" si="22"/>
        <v>0</v>
      </c>
      <c r="O78" s="244">
        <f t="shared" si="23"/>
        <v>1</v>
      </c>
    </row>
    <row r="79" spans="3:15" hidden="1">
      <c r="C79" s="43" t="str">
        <f t="shared" si="17"/>
        <v/>
      </c>
      <c r="D79" s="43" t="str">
        <f t="shared" si="18"/>
        <v/>
      </c>
      <c r="E79" s="43" t="str">
        <f t="shared" si="19"/>
        <v/>
      </c>
      <c r="F79" s="43" t="str">
        <f t="shared" si="20"/>
        <v/>
      </c>
      <c r="G79" s="43" t="str">
        <f t="shared" si="21"/>
        <v/>
      </c>
      <c r="N79" s="247">
        <f t="shared" si="22"/>
        <v>0</v>
      </c>
      <c r="O79" s="244">
        <f t="shared" si="23"/>
        <v>1</v>
      </c>
    </row>
    <row r="80" spans="3:15" hidden="1">
      <c r="C80" s="43" t="str">
        <f t="shared" si="17"/>
        <v/>
      </c>
      <c r="D80" s="43" t="str">
        <f t="shared" si="18"/>
        <v/>
      </c>
      <c r="E80" s="43" t="str">
        <f t="shared" si="19"/>
        <v/>
      </c>
      <c r="F80" s="43" t="str">
        <f t="shared" si="20"/>
        <v/>
      </c>
      <c r="G80" s="43" t="str">
        <f t="shared" si="21"/>
        <v/>
      </c>
      <c r="N80" s="247">
        <f t="shared" si="22"/>
        <v>0</v>
      </c>
      <c r="O80" s="244">
        <f t="shared" si="23"/>
        <v>1</v>
      </c>
    </row>
    <row r="81" spans="3:15" hidden="1">
      <c r="C81" s="43" t="str">
        <f t="shared" si="17"/>
        <v/>
      </c>
      <c r="D81" s="43" t="str">
        <f t="shared" si="18"/>
        <v/>
      </c>
      <c r="E81" s="43" t="str">
        <f t="shared" si="19"/>
        <v/>
      </c>
      <c r="F81" s="43" t="str">
        <f t="shared" si="20"/>
        <v/>
      </c>
      <c r="G81" s="43" t="str">
        <f t="shared" si="21"/>
        <v/>
      </c>
      <c r="N81" s="247">
        <f t="shared" si="22"/>
        <v>0</v>
      </c>
      <c r="O81" s="244">
        <f t="shared" si="23"/>
        <v>1</v>
      </c>
    </row>
    <row r="82" spans="3:15" hidden="1">
      <c r="C82" s="43" t="str">
        <f t="shared" si="17"/>
        <v/>
      </c>
      <c r="D82" s="43" t="str">
        <f t="shared" si="18"/>
        <v/>
      </c>
      <c r="E82" s="43" t="str">
        <f t="shared" si="19"/>
        <v/>
      </c>
      <c r="F82" s="43" t="str">
        <f t="shared" si="20"/>
        <v/>
      </c>
      <c r="G82" s="43" t="str">
        <f t="shared" si="21"/>
        <v/>
      </c>
      <c r="N82" s="247">
        <f t="shared" si="22"/>
        <v>0</v>
      </c>
      <c r="O82" s="244">
        <f t="shared" si="23"/>
        <v>1</v>
      </c>
    </row>
    <row r="83" spans="3:15" hidden="1">
      <c r="C83" s="43" t="str">
        <f t="shared" si="17"/>
        <v/>
      </c>
      <c r="D83" s="43" t="str">
        <f t="shared" si="18"/>
        <v/>
      </c>
      <c r="E83" s="43" t="str">
        <f t="shared" si="19"/>
        <v/>
      </c>
      <c r="F83" s="43" t="str">
        <f t="shared" si="20"/>
        <v/>
      </c>
      <c r="G83" s="43" t="str">
        <f t="shared" si="21"/>
        <v/>
      </c>
      <c r="N83" s="247">
        <f t="shared" si="22"/>
        <v>0</v>
      </c>
      <c r="O83" s="244">
        <f t="shared" si="23"/>
        <v>1</v>
      </c>
    </row>
    <row r="84" spans="3:15" hidden="1">
      <c r="C84" s="43" t="str">
        <f t="shared" si="17"/>
        <v/>
      </c>
      <c r="D84" s="43" t="str">
        <f t="shared" si="18"/>
        <v/>
      </c>
      <c r="E84" s="43" t="str">
        <f t="shared" si="19"/>
        <v/>
      </c>
      <c r="F84" s="43" t="str">
        <f t="shared" si="20"/>
        <v/>
      </c>
      <c r="G84" s="43" t="str">
        <f t="shared" si="21"/>
        <v/>
      </c>
      <c r="N84" s="247">
        <f t="shared" si="22"/>
        <v>0</v>
      </c>
      <c r="O84" s="244">
        <f t="shared" si="23"/>
        <v>1</v>
      </c>
    </row>
    <row r="85" spans="3:15" hidden="1">
      <c r="C85" s="43" t="str">
        <f t="shared" si="17"/>
        <v/>
      </c>
      <c r="D85" s="43" t="str">
        <f t="shared" si="18"/>
        <v/>
      </c>
      <c r="E85" s="43" t="str">
        <f t="shared" si="19"/>
        <v/>
      </c>
      <c r="F85" s="43" t="str">
        <f t="shared" si="20"/>
        <v/>
      </c>
      <c r="G85" s="43" t="str">
        <f t="shared" si="21"/>
        <v/>
      </c>
      <c r="N85" s="247">
        <f t="shared" si="22"/>
        <v>0</v>
      </c>
      <c r="O85" s="244">
        <f t="shared" si="23"/>
        <v>1</v>
      </c>
    </row>
    <row r="86" spans="3:15" hidden="1">
      <c r="C86" s="43" t="str">
        <f t="shared" si="17"/>
        <v/>
      </c>
      <c r="D86" s="43" t="str">
        <f t="shared" si="18"/>
        <v/>
      </c>
      <c r="E86" s="43" t="str">
        <f t="shared" si="19"/>
        <v/>
      </c>
      <c r="F86" s="43" t="str">
        <f t="shared" si="20"/>
        <v/>
      </c>
      <c r="G86" s="43" t="str">
        <f t="shared" si="21"/>
        <v/>
      </c>
      <c r="N86" s="247">
        <f t="shared" si="22"/>
        <v>0</v>
      </c>
      <c r="O86" s="244">
        <f t="shared" si="23"/>
        <v>1</v>
      </c>
    </row>
    <row r="87" spans="3:15" hidden="1">
      <c r="C87" s="43" t="str">
        <f t="shared" si="17"/>
        <v/>
      </c>
      <c r="D87" s="43" t="str">
        <f t="shared" si="18"/>
        <v/>
      </c>
      <c r="E87" s="43" t="str">
        <f t="shared" si="19"/>
        <v/>
      </c>
      <c r="F87" s="43" t="str">
        <f t="shared" si="20"/>
        <v/>
      </c>
      <c r="G87" s="43" t="str">
        <f t="shared" si="21"/>
        <v/>
      </c>
      <c r="N87" s="247">
        <f t="shared" si="22"/>
        <v>0</v>
      </c>
      <c r="O87" s="244">
        <f t="shared" si="23"/>
        <v>1</v>
      </c>
    </row>
    <row r="88" spans="3:15" hidden="1">
      <c r="C88" s="43" t="str">
        <f t="shared" si="17"/>
        <v/>
      </c>
      <c r="D88" s="43" t="str">
        <f t="shared" si="18"/>
        <v/>
      </c>
      <c r="E88" s="43" t="str">
        <f t="shared" si="19"/>
        <v/>
      </c>
      <c r="F88" s="43" t="str">
        <f t="shared" si="20"/>
        <v/>
      </c>
      <c r="G88" s="43" t="str">
        <f t="shared" si="21"/>
        <v/>
      </c>
      <c r="N88" s="247">
        <f t="shared" si="22"/>
        <v>0</v>
      </c>
      <c r="O88" s="244">
        <f t="shared" si="23"/>
        <v>1</v>
      </c>
    </row>
    <row r="89" spans="3:15" hidden="1">
      <c r="C89" s="43" t="str">
        <f t="shared" si="17"/>
        <v/>
      </c>
      <c r="D89" s="43" t="str">
        <f t="shared" si="18"/>
        <v/>
      </c>
      <c r="E89" s="43" t="str">
        <f t="shared" si="19"/>
        <v/>
      </c>
      <c r="F89" s="43" t="str">
        <f t="shared" si="20"/>
        <v/>
      </c>
      <c r="G89" s="43" t="str">
        <f t="shared" si="21"/>
        <v/>
      </c>
      <c r="N89" s="247">
        <f t="shared" si="22"/>
        <v>0</v>
      </c>
      <c r="O89" s="244">
        <f t="shared" si="23"/>
        <v>1</v>
      </c>
    </row>
    <row r="90" spans="3:15" hidden="1">
      <c r="C90" s="43" t="str">
        <f t="shared" si="17"/>
        <v/>
      </c>
      <c r="D90" s="43" t="str">
        <f t="shared" si="18"/>
        <v/>
      </c>
      <c r="E90" s="43" t="str">
        <f t="shared" si="19"/>
        <v/>
      </c>
      <c r="F90" s="43" t="str">
        <f t="shared" si="20"/>
        <v/>
      </c>
      <c r="G90" s="43" t="str">
        <f t="shared" si="21"/>
        <v/>
      </c>
      <c r="N90" s="247">
        <f t="shared" si="22"/>
        <v>0</v>
      </c>
      <c r="O90" s="244">
        <f t="shared" si="23"/>
        <v>1</v>
      </c>
    </row>
    <row r="91" spans="3:15" hidden="1">
      <c r="C91" s="43" t="str">
        <f t="shared" si="17"/>
        <v/>
      </c>
      <c r="D91" s="43" t="str">
        <f t="shared" si="18"/>
        <v/>
      </c>
      <c r="E91" s="43" t="str">
        <f t="shared" si="19"/>
        <v/>
      </c>
      <c r="F91" s="43" t="str">
        <f t="shared" si="20"/>
        <v/>
      </c>
      <c r="G91" s="43" t="str">
        <f t="shared" si="21"/>
        <v/>
      </c>
      <c r="N91" s="247">
        <f t="shared" si="22"/>
        <v>0</v>
      </c>
      <c r="O91" s="244">
        <f t="shared" si="23"/>
        <v>1</v>
      </c>
    </row>
    <row r="92" spans="3:15" hidden="1">
      <c r="C92" s="43" t="str">
        <f t="shared" si="17"/>
        <v/>
      </c>
      <c r="D92" s="43" t="str">
        <f t="shared" si="18"/>
        <v/>
      </c>
      <c r="E92" s="43" t="str">
        <f t="shared" si="19"/>
        <v/>
      </c>
      <c r="F92" s="43" t="str">
        <f t="shared" si="20"/>
        <v/>
      </c>
      <c r="G92" s="43" t="str">
        <f t="shared" si="21"/>
        <v/>
      </c>
      <c r="N92" s="247">
        <f t="shared" si="22"/>
        <v>0</v>
      </c>
      <c r="O92" s="244">
        <f t="shared" si="23"/>
        <v>1</v>
      </c>
    </row>
    <row r="93" spans="3:15" hidden="1">
      <c r="C93" s="43" t="str">
        <f t="shared" si="17"/>
        <v/>
      </c>
      <c r="D93" s="43" t="str">
        <f t="shared" si="18"/>
        <v/>
      </c>
      <c r="E93" s="43" t="str">
        <f t="shared" si="19"/>
        <v/>
      </c>
      <c r="F93" s="43" t="str">
        <f t="shared" si="20"/>
        <v/>
      </c>
      <c r="G93" s="43" t="str">
        <f t="shared" si="21"/>
        <v/>
      </c>
      <c r="N93" s="247">
        <f t="shared" si="22"/>
        <v>0</v>
      </c>
      <c r="O93" s="244">
        <f t="shared" si="23"/>
        <v>1</v>
      </c>
    </row>
    <row r="94" spans="3:15" hidden="1">
      <c r="C94" s="43" t="str">
        <f t="shared" si="17"/>
        <v/>
      </c>
      <c r="D94" s="43" t="str">
        <f t="shared" si="18"/>
        <v/>
      </c>
      <c r="E94" s="43" t="str">
        <f t="shared" si="19"/>
        <v/>
      </c>
      <c r="F94" s="43" t="str">
        <f t="shared" si="20"/>
        <v/>
      </c>
      <c r="G94" s="43" t="str">
        <f t="shared" si="21"/>
        <v/>
      </c>
      <c r="N94" s="247">
        <f t="shared" si="22"/>
        <v>0</v>
      </c>
      <c r="O94" s="244">
        <f t="shared" si="23"/>
        <v>1</v>
      </c>
    </row>
    <row r="95" spans="3:15" hidden="1">
      <c r="C95" s="43" t="str">
        <f t="shared" si="17"/>
        <v/>
      </c>
      <c r="D95" s="43" t="str">
        <f t="shared" si="18"/>
        <v/>
      </c>
      <c r="E95" s="43" t="str">
        <f t="shared" si="19"/>
        <v/>
      </c>
      <c r="F95" s="43" t="str">
        <f t="shared" si="20"/>
        <v/>
      </c>
      <c r="G95" s="43" t="str">
        <f t="shared" si="21"/>
        <v/>
      </c>
      <c r="N95" s="247">
        <f t="shared" si="22"/>
        <v>0</v>
      </c>
      <c r="O95" s="244">
        <f t="shared" si="23"/>
        <v>1</v>
      </c>
    </row>
    <row r="96" spans="3:15" hidden="1">
      <c r="C96" s="43" t="str">
        <f t="shared" si="17"/>
        <v/>
      </c>
      <c r="D96" s="43" t="str">
        <f t="shared" si="18"/>
        <v/>
      </c>
      <c r="E96" s="43" t="str">
        <f t="shared" si="19"/>
        <v/>
      </c>
      <c r="F96" s="43" t="str">
        <f t="shared" si="20"/>
        <v/>
      </c>
      <c r="G96" s="43" t="str">
        <f t="shared" si="21"/>
        <v/>
      </c>
      <c r="N96" s="247">
        <f t="shared" si="22"/>
        <v>0</v>
      </c>
      <c r="O96" s="244">
        <f t="shared" si="23"/>
        <v>1</v>
      </c>
    </row>
    <row r="97" spans="3:15" hidden="1">
      <c r="C97" s="43" t="str">
        <f t="shared" si="17"/>
        <v/>
      </c>
      <c r="D97" s="43" t="str">
        <f t="shared" si="18"/>
        <v/>
      </c>
      <c r="E97" s="43" t="str">
        <f t="shared" si="19"/>
        <v/>
      </c>
      <c r="F97" s="43" t="str">
        <f t="shared" si="20"/>
        <v/>
      </c>
      <c r="G97" s="43" t="str">
        <f t="shared" si="21"/>
        <v/>
      </c>
      <c r="N97" s="247">
        <f t="shared" si="22"/>
        <v>0</v>
      </c>
      <c r="O97" s="244">
        <f t="shared" si="23"/>
        <v>1</v>
      </c>
    </row>
    <row r="98" spans="3:15" hidden="1">
      <c r="C98" s="43" t="str">
        <f t="shared" si="17"/>
        <v/>
      </c>
      <c r="D98" s="43" t="str">
        <f t="shared" si="18"/>
        <v/>
      </c>
      <c r="E98" s="43" t="str">
        <f t="shared" si="19"/>
        <v/>
      </c>
      <c r="F98" s="43" t="str">
        <f t="shared" si="20"/>
        <v/>
      </c>
      <c r="G98" s="43" t="str">
        <f t="shared" si="21"/>
        <v/>
      </c>
      <c r="N98" s="247">
        <f t="shared" si="22"/>
        <v>0</v>
      </c>
      <c r="O98" s="244">
        <f t="shared" si="23"/>
        <v>1</v>
      </c>
    </row>
    <row r="99" spans="3:15" hidden="1">
      <c r="C99" s="43" t="str">
        <f t="shared" si="17"/>
        <v/>
      </c>
      <c r="D99" s="43" t="str">
        <f t="shared" si="18"/>
        <v/>
      </c>
      <c r="E99" s="43" t="str">
        <f t="shared" si="19"/>
        <v/>
      </c>
      <c r="F99" s="43" t="str">
        <f t="shared" si="20"/>
        <v/>
      </c>
      <c r="G99" s="43" t="str">
        <f t="shared" si="21"/>
        <v/>
      </c>
      <c r="N99" s="247">
        <f t="shared" si="22"/>
        <v>0</v>
      </c>
      <c r="O99" s="244">
        <f t="shared" si="23"/>
        <v>1</v>
      </c>
    </row>
    <row r="100" spans="3:15" hidden="1">
      <c r="C100" s="43" t="str">
        <f t="shared" si="17"/>
        <v/>
      </c>
      <c r="D100" s="43" t="str">
        <f t="shared" si="18"/>
        <v/>
      </c>
      <c r="E100" s="43" t="str">
        <f t="shared" si="19"/>
        <v/>
      </c>
      <c r="F100" s="43" t="str">
        <f t="shared" si="20"/>
        <v/>
      </c>
      <c r="G100" s="43" t="str">
        <f t="shared" si="21"/>
        <v/>
      </c>
      <c r="N100" s="247">
        <f t="shared" si="22"/>
        <v>0</v>
      </c>
      <c r="O100" s="244">
        <f t="shared" si="23"/>
        <v>1</v>
      </c>
    </row>
    <row r="101" spans="3:15" hidden="1">
      <c r="C101" s="43" t="str">
        <f t="shared" si="17"/>
        <v/>
      </c>
      <c r="D101" s="43" t="str">
        <f t="shared" si="18"/>
        <v/>
      </c>
      <c r="E101" s="43" t="str">
        <f t="shared" si="19"/>
        <v/>
      </c>
      <c r="F101" s="43" t="str">
        <f t="shared" si="20"/>
        <v/>
      </c>
      <c r="G101" s="43" t="str">
        <f t="shared" si="21"/>
        <v/>
      </c>
      <c r="N101" s="247">
        <f t="shared" si="22"/>
        <v>0</v>
      </c>
      <c r="O101" s="244">
        <f t="shared" si="23"/>
        <v>1</v>
      </c>
    </row>
    <row r="102" spans="3:15" hidden="1">
      <c r="C102" s="43" t="str">
        <f t="shared" si="17"/>
        <v/>
      </c>
      <c r="D102" s="43" t="str">
        <f t="shared" si="18"/>
        <v/>
      </c>
      <c r="E102" s="43" t="str">
        <f t="shared" si="19"/>
        <v/>
      </c>
      <c r="F102" s="43" t="str">
        <f t="shared" si="20"/>
        <v/>
      </c>
      <c r="G102" s="43" t="str">
        <f t="shared" si="21"/>
        <v/>
      </c>
      <c r="N102" s="247">
        <f t="shared" si="22"/>
        <v>0</v>
      </c>
      <c r="O102" s="244">
        <f t="shared" si="23"/>
        <v>1</v>
      </c>
    </row>
    <row r="103" spans="3:15" hidden="1">
      <c r="C103" s="43" t="str">
        <f t="shared" si="17"/>
        <v/>
      </c>
      <c r="D103" s="43" t="str">
        <f t="shared" si="18"/>
        <v/>
      </c>
      <c r="E103" s="43" t="str">
        <f t="shared" si="19"/>
        <v/>
      </c>
      <c r="F103" s="43" t="str">
        <f t="shared" si="20"/>
        <v/>
      </c>
      <c r="G103" s="43" t="str">
        <f t="shared" si="21"/>
        <v/>
      </c>
      <c r="N103" s="247">
        <f t="shared" si="22"/>
        <v>0</v>
      </c>
      <c r="O103" s="244">
        <f t="shared" si="23"/>
        <v>1</v>
      </c>
    </row>
    <row r="104" spans="3:15" hidden="1">
      <c r="C104" s="43" t="str">
        <f t="shared" si="17"/>
        <v/>
      </c>
      <c r="D104" s="43" t="str">
        <f t="shared" si="18"/>
        <v/>
      </c>
      <c r="E104" s="43" t="str">
        <f t="shared" si="19"/>
        <v/>
      </c>
      <c r="F104" s="43" t="str">
        <f t="shared" si="20"/>
        <v/>
      </c>
      <c r="G104" s="43" t="str">
        <f t="shared" si="21"/>
        <v/>
      </c>
      <c r="N104" s="247">
        <f t="shared" si="22"/>
        <v>0</v>
      </c>
      <c r="O104" s="244">
        <f t="shared" si="23"/>
        <v>1</v>
      </c>
    </row>
    <row r="105" spans="3:15" hidden="1">
      <c r="C105" s="43" t="str">
        <f t="shared" si="17"/>
        <v/>
      </c>
      <c r="D105" s="43" t="str">
        <f t="shared" si="18"/>
        <v/>
      </c>
      <c r="E105" s="43" t="str">
        <f t="shared" si="19"/>
        <v/>
      </c>
      <c r="F105" s="43" t="str">
        <f t="shared" si="20"/>
        <v/>
      </c>
      <c r="G105" s="43" t="str">
        <f t="shared" si="21"/>
        <v/>
      </c>
      <c r="N105" s="247">
        <f t="shared" si="22"/>
        <v>0</v>
      </c>
      <c r="O105" s="244">
        <f t="shared" si="23"/>
        <v>1</v>
      </c>
    </row>
    <row r="106" spans="3:15" hidden="1">
      <c r="C106" s="43" t="str">
        <f t="shared" si="17"/>
        <v/>
      </c>
      <c r="D106" s="43" t="str">
        <f t="shared" si="18"/>
        <v/>
      </c>
      <c r="E106" s="43" t="str">
        <f t="shared" si="19"/>
        <v/>
      </c>
      <c r="F106" s="43" t="str">
        <f t="shared" si="20"/>
        <v/>
      </c>
      <c r="G106" s="43" t="str">
        <f t="shared" si="21"/>
        <v/>
      </c>
      <c r="N106" s="247">
        <f t="shared" si="22"/>
        <v>0</v>
      </c>
      <c r="O106" s="244">
        <f t="shared" si="23"/>
        <v>1</v>
      </c>
    </row>
    <row r="107" spans="3:15" hidden="1">
      <c r="C107" s="43" t="str">
        <f t="shared" si="17"/>
        <v/>
      </c>
      <c r="D107" s="43" t="str">
        <f t="shared" si="18"/>
        <v/>
      </c>
      <c r="E107" s="43" t="str">
        <f t="shared" si="19"/>
        <v/>
      </c>
      <c r="F107" s="43" t="str">
        <f t="shared" si="20"/>
        <v/>
      </c>
      <c r="G107" s="43" t="str">
        <f t="shared" si="21"/>
        <v/>
      </c>
      <c r="N107" s="247">
        <f t="shared" si="22"/>
        <v>0</v>
      </c>
      <c r="O107" s="244">
        <f t="shared" si="23"/>
        <v>1</v>
      </c>
    </row>
    <row r="108" spans="3:15" hidden="1">
      <c r="C108" s="43" t="str">
        <f t="shared" si="17"/>
        <v/>
      </c>
      <c r="D108" s="43" t="str">
        <f t="shared" si="18"/>
        <v/>
      </c>
      <c r="E108" s="43" t="str">
        <f t="shared" si="19"/>
        <v/>
      </c>
      <c r="F108" s="43" t="str">
        <f t="shared" si="20"/>
        <v/>
      </c>
      <c r="G108" s="43" t="str">
        <f t="shared" si="21"/>
        <v/>
      </c>
      <c r="N108" s="247">
        <f t="shared" si="22"/>
        <v>0</v>
      </c>
      <c r="O108" s="244">
        <f t="shared" si="23"/>
        <v>1</v>
      </c>
    </row>
    <row r="109" spans="3:15" hidden="1">
      <c r="C109" s="43" t="str">
        <f>IF($I109&gt;0,IF(O109=1,100-SUM(D109:G109),ROUND(J109/$I109*100,1)),"")</f>
        <v/>
      </c>
      <c r="D109" s="43" t="str">
        <f>IF($I109&gt;0,IF(O109=2,100-SUM(C109,E109,F109,G109),ROUND(K109/$I109*100,1)),"")</f>
        <v/>
      </c>
      <c r="E109" s="43" t="str">
        <f>IF($I109&gt;0,IF(O109=3,100 - SUM(C109,D109,F109,G109),ROUND(L109/$I109*100,1)),"")</f>
        <v/>
      </c>
      <c r="F109" s="43" t="str">
        <f>IF($I109&gt;0,IF(O109=4,100 - SUM(C109,D109,E109,G109),ROUND(M109/$I109*100,1)),"")</f>
        <v/>
      </c>
      <c r="G109" s="43" t="str">
        <f>IF($I109&gt;0,IF(O109=5,100 - SUM(C109,D109,E109,F109),ROUND(N109/$I109*100,1)),"")</f>
        <v/>
      </c>
      <c r="N109" s="247">
        <f>I109 - SUM(J109:M109)</f>
        <v>0</v>
      </c>
      <c r="O109" s="244">
        <f>IF(J109=MAX(J109:M109),1,IF(K109=MAX(J109:M109),2,IF(L109=MAX(J109:M109),3,IF(M109=MAX(J109:M109),4,IF(N109=MAX(J109:M109),5,)))))</f>
        <v>1</v>
      </c>
    </row>
    <row r="110" spans="3:15" hidden="1">
      <c r="C110" s="43" t="str">
        <f>IF($I110&gt;0,IF(O110=1,100-SUM(D110:G110),ROUND(J110/$I110*100,1)),"")</f>
        <v/>
      </c>
      <c r="D110" s="43" t="str">
        <f>IF($I110&gt;0,IF(O110=2,100-SUM(C110,E110,F110,G110),ROUND(K110/$I110*100,1)),"")</f>
        <v/>
      </c>
      <c r="E110" s="43" t="str">
        <f>IF($I110&gt;0,IF(O110=3,100 - SUM(C110,D110,F110,G110),ROUND(L110/$I110*100,1)),"")</f>
        <v/>
      </c>
      <c r="F110" s="43" t="str">
        <f>IF($I110&gt;0,IF(O110=4,100 - SUM(C110,D110,E110,G110),ROUND(M110/$I110*100,1)),"")</f>
        <v/>
      </c>
      <c r="G110" s="43" t="str">
        <f>IF($I110&gt;0,IF(O110=5,100 - SUM(C110,D110,E110,F110),ROUND(N110/$I110*100,1)),"")</f>
        <v/>
      </c>
      <c r="N110" s="247">
        <f>I110 - SUM(J110:M110)</f>
        <v>0</v>
      </c>
      <c r="O110" s="244">
        <f>IF(J110=MAX(J110:M110),1,IF(K110=MAX(J110:M110),2,IF(L110=MAX(J110:M110),3,IF(M110=MAX(J110:M110),4,IF(N110=MAX(J110:M110),5,)))))</f>
        <v>1</v>
      </c>
    </row>
    <row r="111" spans="3:15" hidden="1">
      <c r="C111" s="43" t="str">
        <f>IF($I111&gt;0,IF(O111=1,100-SUM(D111:G111),ROUND(J111/$I111*100,1)),"")</f>
        <v/>
      </c>
      <c r="D111" s="43" t="str">
        <f>IF($I111&gt;0,IF(O111=2,100-SUM(C111,E111,F111,G111),ROUND(K111/$I111*100,1)),"")</f>
        <v/>
      </c>
      <c r="E111" s="43" t="str">
        <f>IF($I111&gt;0,IF(O111=3,100 - SUM(C111,D111,F111,G111),ROUND(L111/$I111*100,1)),"")</f>
        <v/>
      </c>
      <c r="F111" s="43" t="str">
        <f>IF($I111&gt;0,IF(O111=4,100 - SUM(C111,D111,E111,G111),ROUND(M111/$I111*100,1)),"")</f>
        <v/>
      </c>
      <c r="G111" s="43" t="str">
        <f>IF($I111&gt;0,IF(O111=5,100 - SUM(C111,D111,E111,F111),ROUND(N111/$I111*100,1)),"")</f>
        <v/>
      </c>
      <c r="N111" s="247">
        <f>I111 - SUM(J111:M111)</f>
        <v>0</v>
      </c>
      <c r="O111" s="244">
        <f>IF(J111=MAX(J111:M111),1,IF(K111=MAX(J111:M111),2,IF(L111=MAX(J111:M111),3,IF(M111=MAX(J111:M111),4,IF(N111=MAX(J111:M111),5,)))))</f>
        <v>1</v>
      </c>
    </row>
    <row r="112" spans="3:15" hidden="1">
      <c r="C112" s="43" t="str">
        <f>IF($I112&gt;0,IF(O112=1,100-SUM(D112:G112),ROUND(J112/$I112*100,1)),"")</f>
        <v/>
      </c>
      <c r="D112" s="43" t="str">
        <f>IF($I112&gt;0,IF(O112=2,100-SUM(C112,E112,F112,G112),ROUND(K112/$I112*100,1)),"")</f>
        <v/>
      </c>
      <c r="E112" s="43" t="str">
        <f>IF($I112&gt;0,IF(O112=3,100 - SUM(C112,D112,F112,G112),ROUND(L112/$I112*100,1)),"")</f>
        <v/>
      </c>
      <c r="F112" s="43" t="str">
        <f>IF($I112&gt;0,IF(O112=4,100 - SUM(C112,D112,E112,G112),ROUND(M112/$I112*100,1)),"")</f>
        <v/>
      </c>
      <c r="G112" s="43" t="str">
        <f>IF($I112&gt;0,IF(O112=5,100 - SUM(C112,D112,E112,F112),ROUND(N112/$I112*100,1)),"")</f>
        <v/>
      </c>
      <c r="N112" s="247">
        <f>I112 - SUM(J112:M112)</f>
        <v>0</v>
      </c>
      <c r="O112" s="244">
        <f>IF(J112=MAX(J112:M112),1,IF(K112=MAX(J112:M112),2,IF(L112=MAX(J112:M112),3,IF(M112=MAX(J112:M112),4,IF(N112=MAX(J112:M112),5,)))))</f>
        <v>1</v>
      </c>
    </row>
    <row r="113" spans="1:15" hidden="1">
      <c r="C113" s="98" t="str">
        <f t="shared" ref="C113:F115" si="24">IF($I113&gt;0,ROUND(J113/$I113* 100,1),"")</f>
        <v/>
      </c>
      <c r="D113" s="98" t="str">
        <f t="shared" si="24"/>
        <v/>
      </c>
      <c r="E113" s="98" t="str">
        <f t="shared" si="24"/>
        <v/>
      </c>
      <c r="F113" s="98" t="str">
        <f t="shared" si="24"/>
        <v/>
      </c>
      <c r="G113" s="98"/>
    </row>
    <row r="114" spans="1:15" hidden="1">
      <c r="C114" s="98" t="str">
        <f t="shared" si="24"/>
        <v/>
      </c>
      <c r="D114" s="98" t="str">
        <f t="shared" si="24"/>
        <v/>
      </c>
      <c r="E114" s="98" t="str">
        <f t="shared" si="24"/>
        <v/>
      </c>
      <c r="F114" s="98" t="str">
        <f t="shared" si="24"/>
        <v/>
      </c>
      <c r="G114" s="98"/>
    </row>
    <row r="115" spans="1:15" hidden="1">
      <c r="C115" s="98" t="str">
        <f t="shared" si="24"/>
        <v/>
      </c>
      <c r="D115" s="98" t="str">
        <f t="shared" si="24"/>
        <v/>
      </c>
      <c r="E115" s="98" t="str">
        <f t="shared" si="24"/>
        <v/>
      </c>
      <c r="F115" s="98" t="str">
        <f t="shared" si="24"/>
        <v/>
      </c>
      <c r="G115" s="98"/>
    </row>
    <row r="116" spans="1:15" s="46" customFormat="1">
      <c r="A116" s="111"/>
      <c r="B116" s="111"/>
      <c r="C116" s="112"/>
      <c r="D116" s="112"/>
      <c r="E116" s="112"/>
      <c r="F116" s="112"/>
      <c r="G116" s="112"/>
      <c r="H116" s="254"/>
      <c r="I116" s="245"/>
      <c r="J116" s="245"/>
      <c r="K116" s="245"/>
      <c r="L116" s="245"/>
      <c r="M116" s="245"/>
      <c r="N116" s="245"/>
      <c r="O116" s="114"/>
    </row>
    <row r="117" spans="1:15">
      <c r="A117" s="110" t="s">
        <v>117</v>
      </c>
      <c r="B117" s="43" t="str">
        <f>C3 &amp; " - " &amp;D3</f>
        <v xml:space="preserve"> - </v>
      </c>
      <c r="C117" s="109"/>
      <c r="D117" s="109"/>
      <c r="E117" s="109"/>
      <c r="F117" s="109"/>
      <c r="G117" s="109"/>
      <c r="H117" s="251"/>
      <c r="I117" s="243"/>
      <c r="J117" s="243"/>
      <c r="K117" s="243"/>
      <c r="L117" s="243"/>
      <c r="M117" s="243"/>
      <c r="N117" s="243"/>
      <c r="O117" s="42"/>
    </row>
    <row r="118" spans="1:15" ht="48.75" customHeight="1" thickBot="1">
      <c r="B118" s="43" t="s">
        <v>178</v>
      </c>
      <c r="C118" s="413" t="s">
        <v>336</v>
      </c>
      <c r="D118" s="413" t="s">
        <v>337</v>
      </c>
      <c r="E118" s="413" t="s">
        <v>338</v>
      </c>
      <c r="F118" s="413" t="s">
        <v>339</v>
      </c>
      <c r="G118" s="413" t="s">
        <v>340</v>
      </c>
      <c r="H118" s="414" t="s">
        <v>341</v>
      </c>
      <c r="I118" s="412" t="s">
        <v>335</v>
      </c>
      <c r="J118" s="411" t="s">
        <v>343</v>
      </c>
      <c r="K118" s="411" t="s">
        <v>344</v>
      </c>
      <c r="L118" s="411" t="s">
        <v>345</v>
      </c>
      <c r="M118" s="411" t="s">
        <v>346</v>
      </c>
      <c r="N118" s="411" t="s">
        <v>347</v>
      </c>
      <c r="O118" s="411" t="s">
        <v>342</v>
      </c>
    </row>
    <row r="119" spans="1:15" ht="17.25" thickTop="1">
      <c r="B119" s="204" t="s">
        <v>139</v>
      </c>
      <c r="C119" s="396" t="str">
        <f>IF($I119&gt;0,IF(O119=1,100-SUM(D119:G119),ROUND(J119/$I119*100,1)),"")</f>
        <v/>
      </c>
      <c r="D119" s="396" t="str">
        <f>IF($I119&gt;0,IF(O119=2,100-SUM(C119,E119,F119,G119),ROUND(K119/$I119*100,1)),"")</f>
        <v/>
      </c>
      <c r="E119" s="396" t="str">
        <f>IF($I119&gt;0,IF(O119=3,100 - SUM(C119,D119,F119,G119),ROUND(L119/$I119*100,1)),"")</f>
        <v/>
      </c>
      <c r="F119" s="396" t="str">
        <f>IF($I119&gt;0,IF(O119=4,100 - SUM(C119,D119,E119,G119),ROUND(M119/$I119*100,1)),"")</f>
        <v/>
      </c>
      <c r="G119" s="396" t="str">
        <f>IF($I119&gt;0,IF(O119=5,100 - SUM(C119,D119,E119,F119),ROUND(N119/$I119*100,1)),"")</f>
        <v/>
      </c>
      <c r="H119" s="397"/>
      <c r="I119" s="410">
        <f t="shared" ref="I119:N119" si="25">I120+I121</f>
        <v>0</v>
      </c>
      <c r="J119" s="244">
        <f t="shared" si="25"/>
        <v>0</v>
      </c>
      <c r="K119" s="244">
        <f t="shared" si="25"/>
        <v>0</v>
      </c>
      <c r="L119" s="244">
        <f t="shared" si="25"/>
        <v>0</v>
      </c>
      <c r="M119" s="244">
        <f t="shared" si="25"/>
        <v>0</v>
      </c>
      <c r="N119" s="244">
        <f t="shared" si="25"/>
        <v>0</v>
      </c>
      <c r="O119" s="244">
        <f>IF(J119=MAX(J119:M119),1,IF(K119=MAX(J119:M119),2,IF(L119=MAX(J119:M119),3,IF(M119=MAX(J119:M119),4,IF(N119=MAX(J119:M119),5,)))))</f>
        <v>1</v>
      </c>
    </row>
    <row r="120" spans="1:15">
      <c r="B120" s="205" t="s">
        <v>36</v>
      </c>
      <c r="C120" s="170" t="str">
        <f>IF($I120&gt;0,IF(O120=1,100-SUM(D120:G120),ROUND(J120/$I120*100,1)),"")</f>
        <v/>
      </c>
      <c r="D120" s="170" t="str">
        <f>IF($I120&gt;0,IF(O120=2,100-SUM(C120,E120,F120,G120),ROUND(K120/$I120*100,1)),"")</f>
        <v/>
      </c>
      <c r="E120" s="170" t="str">
        <f>IF($I120&gt;0,IF(O120=3,100 - SUM(C120,D120,F120,G120),ROUND(L120/$I120*100,1)),"")</f>
        <v/>
      </c>
      <c r="F120" s="170" t="str">
        <f>IF($I120&gt;0,IF(O120=4,100 - SUM(C120,D120,E120,G120),ROUND(M120/$I120*100,1)),"")</f>
        <v/>
      </c>
      <c r="G120" s="170" t="str">
        <f>IF($I120&gt;0,IF(O120=5,100 - SUM(C120,D120,E120,F120),ROUND(N120/$I120*100,1)),"")</f>
        <v/>
      </c>
      <c r="H120" s="252" t="str">
        <f>IF(I119&gt; 0,ROUND(I120/I119 * 100,2),"")</f>
        <v/>
      </c>
      <c r="I120" s="410">
        <f t="shared" ref="I120:N120" si="26">SUMIF($A$124:$A$223,"F",I124:I223)</f>
        <v>0</v>
      </c>
      <c r="J120" s="244">
        <f t="shared" si="26"/>
        <v>0</v>
      </c>
      <c r="K120" s="244">
        <f t="shared" si="26"/>
        <v>0</v>
      </c>
      <c r="L120" s="244">
        <f t="shared" si="26"/>
        <v>0</v>
      </c>
      <c r="M120" s="244">
        <f t="shared" si="26"/>
        <v>0</v>
      </c>
      <c r="N120" s="244">
        <f t="shared" si="26"/>
        <v>0</v>
      </c>
      <c r="O120" s="244">
        <f t="shared" ref="O120:O150" si="27">IF(J120=MAX(J120:M120),1,IF(K120=MAX(J120:M120),2,IF(L120=MAX(J120:M120),3,IF(M120=MAX(J120:M120),4,IF(N120=MAX(J120:M120),5,)))))</f>
        <v>1</v>
      </c>
    </row>
    <row r="121" spans="1:15">
      <c r="B121" s="205" t="s">
        <v>49</v>
      </c>
      <c r="C121" s="170" t="str">
        <f>IF($I121&gt;0,IF(O121=1,100-SUM(D121:G121),ROUND(J121/$I121*100,1)),"")</f>
        <v/>
      </c>
      <c r="D121" s="170" t="str">
        <f>IF($I121&gt;0,IF(O121=2,100-SUM(C121,E121,F121,G121),ROUND(K121/$I121*100,1)),"")</f>
        <v/>
      </c>
      <c r="E121" s="170" t="str">
        <f>IF($I121&gt;0,IF(O121=3,100 - SUM(C121,D121,F121,G121),ROUND(L121/$I121*100,1)),"")</f>
        <v/>
      </c>
      <c r="F121" s="170" t="str">
        <f>IF($I121&gt;0,IF(O121=4,100 - SUM(C121,D121,E121,G121),ROUND(M121/$I121*100,1)),"")</f>
        <v/>
      </c>
      <c r="G121" s="170" t="str">
        <f>IF($I121&gt;0,IF(O121=5,100 - SUM(C121,D121,E121,F121),ROUND(N121/$I121*100,1)),"")</f>
        <v/>
      </c>
      <c r="H121" s="252" t="e">
        <f>100 - H120</f>
        <v>#VALUE!</v>
      </c>
      <c r="I121" s="410">
        <f t="shared" ref="I121:N121" si="28">SUMIF($A$124:$A$223,"O",I124:I223)</f>
        <v>0</v>
      </c>
      <c r="J121" s="244">
        <f t="shared" si="28"/>
        <v>0</v>
      </c>
      <c r="K121" s="244">
        <f t="shared" si="28"/>
        <v>0</v>
      </c>
      <c r="L121" s="244">
        <f t="shared" si="28"/>
        <v>0</v>
      </c>
      <c r="M121" s="244">
        <f t="shared" si="28"/>
        <v>0</v>
      </c>
      <c r="N121" s="244">
        <f t="shared" si="28"/>
        <v>0</v>
      </c>
      <c r="O121" s="244">
        <f t="shared" si="27"/>
        <v>1</v>
      </c>
    </row>
    <row r="122" spans="1:15">
      <c r="B122" s="189" t="s">
        <v>149</v>
      </c>
      <c r="C122" s="170" t="str">
        <f>IF($I122&gt;0,IF(O122=1,100-SUM(D122:G122),ROUND(J122/$I122*100,1)),"")</f>
        <v/>
      </c>
      <c r="D122" s="170" t="str">
        <f>IF($I122&gt;0,IF(O122=2,100-SUM(C122,E122,F122,G122),ROUND(K122/$I122*100,1)),"")</f>
        <v/>
      </c>
      <c r="E122" s="170" t="str">
        <f>IF($I122&gt;0,IF(O122=3,100 - SUM(C122,D122,F122,G122),ROUND(L122/$I122*100,1)),"")</f>
        <v/>
      </c>
      <c r="F122" s="170" t="str">
        <f>IF($I122&gt;0,IF(O122=4,100 - SUM(C122,D122,E122,G122),ROUND(M122/$I122*100,1)),"")</f>
        <v/>
      </c>
      <c r="G122" s="170" t="str">
        <f>IF($I122&gt;0,IF(O122=5,100 - SUM(C122,D122,E122,F122),ROUND(N122/$I122*100,1)),"")</f>
        <v/>
      </c>
      <c r="H122" s="252"/>
      <c r="I122" s="410">
        <f t="shared" ref="I122:N122" si="29">SUMIF($B$124:$B$223,"RHF",I124:I223) + SUMIF($B$124:$B$223,"RTF",I124:I223)</f>
        <v>0</v>
      </c>
      <c r="J122" s="244">
        <f t="shared" si="29"/>
        <v>0</v>
      </c>
      <c r="K122" s="244">
        <f t="shared" si="29"/>
        <v>0</v>
      </c>
      <c r="L122" s="244">
        <f t="shared" si="29"/>
        <v>0</v>
      </c>
      <c r="M122" s="244">
        <f t="shared" si="29"/>
        <v>0</v>
      </c>
      <c r="N122" s="244">
        <f t="shared" si="29"/>
        <v>0</v>
      </c>
      <c r="O122" s="244">
        <f t="shared" si="27"/>
        <v>1</v>
      </c>
    </row>
    <row r="123" spans="1:15" ht="17.25" thickBot="1">
      <c r="B123" s="191" t="s">
        <v>150</v>
      </c>
      <c r="C123" s="398" t="str">
        <f>IF($I123&gt;0,IF(O123=1,100-SUM(D123:G123),ROUND(J123/$I123*100,1)),"")</f>
        <v/>
      </c>
      <c r="D123" s="398" t="str">
        <f>IF($I123&gt;0,IF(O123=2,100-SUM(C123,E123,F123,G123),ROUND(K123/$I123*100,1)),"")</f>
        <v/>
      </c>
      <c r="E123" s="398" t="str">
        <f>IF($I123&gt;0,IF(O123=3,100 - SUM(C123,D123,F123,G123),ROUND(L123/$I123*100,1)),"")</f>
        <v/>
      </c>
      <c r="F123" s="398" t="str">
        <f>IF($I123&gt;0,IF(O123=4,100 - SUM(C123,D123,E123,G123),ROUND(M123/$I123*100,1)),"")</f>
        <v/>
      </c>
      <c r="G123" s="398" t="str">
        <f>IF($I123&gt;0,IF(O123=5,100 - SUM(C123,D123,E123,F123),ROUND(N123/$I123*100,1)),"")</f>
        <v/>
      </c>
      <c r="H123" s="399"/>
      <c r="I123" s="410">
        <f t="shared" ref="I123:N123" si="30">SUMIF($B$124:$B$223,"RHO",I124:I223) + SUMIF($B$124:$B$223,"RTO",I124:I223)</f>
        <v>0</v>
      </c>
      <c r="J123" s="244">
        <f t="shared" si="30"/>
        <v>0</v>
      </c>
      <c r="K123" s="244">
        <f t="shared" si="30"/>
        <v>0</v>
      </c>
      <c r="L123" s="244">
        <f t="shared" si="30"/>
        <v>0</v>
      </c>
      <c r="M123" s="244">
        <f t="shared" si="30"/>
        <v>0</v>
      </c>
      <c r="N123" s="244">
        <f t="shared" si="30"/>
        <v>0</v>
      </c>
      <c r="O123" s="244">
        <f t="shared" si="27"/>
        <v>1</v>
      </c>
    </row>
    <row r="124" spans="1:15" ht="17.25" thickTop="1">
      <c r="C124" s="43" t="str">
        <f t="shared" ref="C124:C129" si="31">IF($I124&gt;0,IF(O124=1,100-SUM(D124:G124),ROUND(J124/$I124*100,1)),"")</f>
        <v/>
      </c>
      <c r="D124" s="43" t="str">
        <f t="shared" ref="D124:D129" si="32">IF($I124&gt;0,IF(O124=2,100-SUM(C124,E124,F124,G124),ROUND(K124/$I124*100,1)),"")</f>
        <v/>
      </c>
      <c r="E124" s="43" t="str">
        <f t="shared" ref="E124:E129" si="33">IF($I124&gt;0,IF(O124=3,100 - SUM(C124,D124,F124,G124),ROUND(L124/$I124*100,1)),"")</f>
        <v/>
      </c>
      <c r="F124" s="43" t="str">
        <f t="shared" ref="F124:F129" si="34">IF($I124&gt;0,IF(O124=4,100 - SUM(C124,D124,E124,G124),ROUND(M124/$I124*100,1)),"")</f>
        <v/>
      </c>
      <c r="G124" s="43" t="str">
        <f t="shared" ref="G124:G129" si="35">IF($I124&gt;0,IF(O124=5,100 - SUM(C124,D124,E124,F124),ROUND(N124/$I124*100,1)),"")</f>
        <v/>
      </c>
      <c r="N124" s="247">
        <f>I124 - SUM(J124:M124)</f>
        <v>0</v>
      </c>
      <c r="O124" s="244">
        <f t="shared" si="27"/>
        <v>1</v>
      </c>
    </row>
    <row r="125" spans="1:15">
      <c r="C125" s="43" t="str">
        <f t="shared" si="31"/>
        <v/>
      </c>
      <c r="D125" s="43" t="str">
        <f t="shared" si="32"/>
        <v/>
      </c>
      <c r="E125" s="43" t="str">
        <f t="shared" si="33"/>
        <v/>
      </c>
      <c r="F125" s="43" t="str">
        <f t="shared" si="34"/>
        <v/>
      </c>
      <c r="G125" s="43" t="str">
        <f t="shared" si="35"/>
        <v/>
      </c>
      <c r="N125" s="247">
        <f t="shared" ref="N125:N150" si="36">I125 - SUM(J125:M125)</f>
        <v>0</v>
      </c>
      <c r="O125" s="244">
        <f t="shared" si="27"/>
        <v>1</v>
      </c>
    </row>
    <row r="126" spans="1:15">
      <c r="C126" s="43" t="str">
        <f t="shared" si="31"/>
        <v/>
      </c>
      <c r="D126" s="43" t="str">
        <f t="shared" si="32"/>
        <v/>
      </c>
      <c r="E126" s="43" t="str">
        <f t="shared" si="33"/>
        <v/>
      </c>
      <c r="F126" s="43" t="str">
        <f t="shared" si="34"/>
        <v/>
      </c>
      <c r="G126" s="43" t="str">
        <f t="shared" si="35"/>
        <v/>
      </c>
      <c r="N126" s="247">
        <f t="shared" si="36"/>
        <v>0</v>
      </c>
      <c r="O126" s="244">
        <f t="shared" si="27"/>
        <v>1</v>
      </c>
    </row>
    <row r="127" spans="1:15">
      <c r="C127" s="43" t="str">
        <f t="shared" si="31"/>
        <v/>
      </c>
      <c r="D127" s="43" t="str">
        <f t="shared" si="32"/>
        <v/>
      </c>
      <c r="E127" s="43" t="str">
        <f t="shared" si="33"/>
        <v/>
      </c>
      <c r="F127" s="43" t="str">
        <f t="shared" si="34"/>
        <v/>
      </c>
      <c r="G127" s="43" t="str">
        <f t="shared" si="35"/>
        <v/>
      </c>
      <c r="N127" s="247">
        <f t="shared" si="36"/>
        <v>0</v>
      </c>
      <c r="O127" s="244">
        <f t="shared" si="27"/>
        <v>1</v>
      </c>
    </row>
    <row r="128" spans="1:15">
      <c r="C128" s="43" t="str">
        <f t="shared" si="31"/>
        <v/>
      </c>
      <c r="D128" s="43" t="str">
        <f t="shared" si="32"/>
        <v/>
      </c>
      <c r="E128" s="43" t="str">
        <f t="shared" si="33"/>
        <v/>
      </c>
      <c r="F128" s="43" t="str">
        <f t="shared" si="34"/>
        <v/>
      </c>
      <c r="G128" s="43" t="str">
        <f t="shared" si="35"/>
        <v/>
      </c>
      <c r="N128" s="247">
        <f t="shared" si="36"/>
        <v>0</v>
      </c>
      <c r="O128" s="244">
        <f t="shared" si="27"/>
        <v>1</v>
      </c>
    </row>
    <row r="129" spans="3:15">
      <c r="C129" s="43" t="str">
        <f t="shared" si="31"/>
        <v/>
      </c>
      <c r="D129" s="43" t="str">
        <f t="shared" si="32"/>
        <v/>
      </c>
      <c r="E129" s="43" t="str">
        <f t="shared" si="33"/>
        <v/>
      </c>
      <c r="F129" s="43" t="str">
        <f t="shared" si="34"/>
        <v/>
      </c>
      <c r="G129" s="43" t="str">
        <f t="shared" si="35"/>
        <v/>
      </c>
      <c r="N129" s="247">
        <f t="shared" si="36"/>
        <v>0</v>
      </c>
      <c r="O129" s="244">
        <f t="shared" si="27"/>
        <v>1</v>
      </c>
    </row>
    <row r="130" spans="3:15">
      <c r="C130" s="43" t="str">
        <f t="shared" ref="C130:C150" si="37">IF($I130&gt;0,IF(O130=1,100-SUM(D130:G130),ROUND(J130/$I130*100,1)),"")</f>
        <v/>
      </c>
      <c r="D130" s="43" t="str">
        <f t="shared" ref="D130:D150" si="38">IF($I130&gt;0,IF(O130=2,100-SUM(C130,E130,F130,G130),ROUND(K130/$I130*100,1)),"")</f>
        <v/>
      </c>
      <c r="E130" s="43" t="str">
        <f t="shared" ref="E130:E150" si="39">IF($I130&gt;0,IF(O130=3,100 - SUM(C130,D130,F130,G130),ROUND(L130/$I130*100,1)),"")</f>
        <v/>
      </c>
      <c r="F130" s="43" t="str">
        <f t="shared" ref="F130:F150" si="40">IF($I130&gt;0,IF(O130=4,100 - SUM(C130,D130,E130,G130),ROUND(M130/$I130*100,1)),"")</f>
        <v/>
      </c>
      <c r="G130" s="43" t="str">
        <f t="shared" ref="G130:G150" si="41">IF($I130&gt;0,IF(O130=5,100 - SUM(C130,D130,E130,F130),ROUND(N130/$I130*100,1)),"")</f>
        <v/>
      </c>
      <c r="N130" s="247">
        <f t="shared" si="36"/>
        <v>0</v>
      </c>
      <c r="O130" s="244">
        <f t="shared" si="27"/>
        <v>1</v>
      </c>
    </row>
    <row r="131" spans="3:15">
      <c r="C131" s="43" t="str">
        <f t="shared" si="37"/>
        <v/>
      </c>
      <c r="D131" s="43" t="str">
        <f t="shared" si="38"/>
        <v/>
      </c>
      <c r="E131" s="43" t="str">
        <f t="shared" si="39"/>
        <v/>
      </c>
      <c r="F131" s="43" t="str">
        <f t="shared" si="40"/>
        <v/>
      </c>
      <c r="G131" s="43" t="str">
        <f t="shared" si="41"/>
        <v/>
      </c>
      <c r="N131" s="247">
        <f t="shared" si="36"/>
        <v>0</v>
      </c>
      <c r="O131" s="244">
        <f t="shared" si="27"/>
        <v>1</v>
      </c>
    </row>
    <row r="132" spans="3:15">
      <c r="C132" s="43" t="str">
        <f t="shared" si="37"/>
        <v/>
      </c>
      <c r="D132" s="43" t="str">
        <f t="shared" si="38"/>
        <v/>
      </c>
      <c r="E132" s="43" t="str">
        <f t="shared" si="39"/>
        <v/>
      </c>
      <c r="F132" s="43" t="str">
        <f t="shared" si="40"/>
        <v/>
      </c>
      <c r="G132" s="43" t="str">
        <f t="shared" si="41"/>
        <v/>
      </c>
      <c r="N132" s="247">
        <f t="shared" si="36"/>
        <v>0</v>
      </c>
      <c r="O132" s="244">
        <f t="shared" si="27"/>
        <v>1</v>
      </c>
    </row>
    <row r="133" spans="3:15">
      <c r="C133" s="43" t="str">
        <f t="shared" si="37"/>
        <v/>
      </c>
      <c r="D133" s="43" t="str">
        <f t="shared" si="38"/>
        <v/>
      </c>
      <c r="E133" s="43" t="str">
        <f t="shared" si="39"/>
        <v/>
      </c>
      <c r="F133" s="43" t="str">
        <f t="shared" si="40"/>
        <v/>
      </c>
      <c r="G133" s="43" t="str">
        <f t="shared" si="41"/>
        <v/>
      </c>
      <c r="N133" s="247">
        <f t="shared" si="36"/>
        <v>0</v>
      </c>
      <c r="O133" s="244">
        <f t="shared" si="27"/>
        <v>1</v>
      </c>
    </row>
    <row r="134" spans="3:15">
      <c r="C134" s="43" t="str">
        <f t="shared" si="37"/>
        <v/>
      </c>
      <c r="D134" s="43" t="str">
        <f t="shared" si="38"/>
        <v/>
      </c>
      <c r="E134" s="43" t="str">
        <f t="shared" si="39"/>
        <v/>
      </c>
      <c r="F134" s="43" t="str">
        <f t="shared" si="40"/>
        <v/>
      </c>
      <c r="G134" s="43" t="str">
        <f t="shared" si="41"/>
        <v/>
      </c>
      <c r="N134" s="247">
        <f t="shared" si="36"/>
        <v>0</v>
      </c>
      <c r="O134" s="244">
        <f t="shared" si="27"/>
        <v>1</v>
      </c>
    </row>
    <row r="135" spans="3:15">
      <c r="C135" s="43" t="str">
        <f t="shared" si="37"/>
        <v/>
      </c>
      <c r="D135" s="43" t="str">
        <f t="shared" si="38"/>
        <v/>
      </c>
      <c r="E135" s="43" t="str">
        <f t="shared" si="39"/>
        <v/>
      </c>
      <c r="F135" s="43" t="str">
        <f t="shared" si="40"/>
        <v/>
      </c>
      <c r="G135" s="43" t="str">
        <f t="shared" si="41"/>
        <v/>
      </c>
      <c r="N135" s="247">
        <f t="shared" si="36"/>
        <v>0</v>
      </c>
      <c r="O135" s="244">
        <f t="shared" si="27"/>
        <v>1</v>
      </c>
    </row>
    <row r="136" spans="3:15">
      <c r="C136" s="43" t="str">
        <f t="shared" si="37"/>
        <v/>
      </c>
      <c r="D136" s="43" t="str">
        <f t="shared" si="38"/>
        <v/>
      </c>
      <c r="E136" s="43" t="str">
        <f t="shared" si="39"/>
        <v/>
      </c>
      <c r="F136" s="43" t="str">
        <f t="shared" si="40"/>
        <v/>
      </c>
      <c r="G136" s="43" t="str">
        <f t="shared" si="41"/>
        <v/>
      </c>
      <c r="N136" s="247">
        <f t="shared" si="36"/>
        <v>0</v>
      </c>
      <c r="O136" s="244">
        <f t="shared" si="27"/>
        <v>1</v>
      </c>
    </row>
    <row r="137" spans="3:15">
      <c r="C137" s="43" t="str">
        <f t="shared" si="37"/>
        <v/>
      </c>
      <c r="D137" s="43" t="str">
        <f t="shared" si="38"/>
        <v/>
      </c>
      <c r="E137" s="43" t="str">
        <f t="shared" si="39"/>
        <v/>
      </c>
      <c r="F137" s="43" t="str">
        <f t="shared" si="40"/>
        <v/>
      </c>
      <c r="G137" s="43" t="str">
        <f t="shared" si="41"/>
        <v/>
      </c>
      <c r="N137" s="247">
        <f t="shared" si="36"/>
        <v>0</v>
      </c>
      <c r="O137" s="244">
        <f t="shared" si="27"/>
        <v>1</v>
      </c>
    </row>
    <row r="138" spans="3:15">
      <c r="C138" s="43" t="str">
        <f t="shared" si="37"/>
        <v/>
      </c>
      <c r="D138" s="43" t="str">
        <f t="shared" si="38"/>
        <v/>
      </c>
      <c r="E138" s="43" t="str">
        <f t="shared" si="39"/>
        <v/>
      </c>
      <c r="F138" s="43" t="str">
        <f t="shared" si="40"/>
        <v/>
      </c>
      <c r="G138" s="43" t="str">
        <f t="shared" si="41"/>
        <v/>
      </c>
      <c r="N138" s="247">
        <f t="shared" si="36"/>
        <v>0</v>
      </c>
      <c r="O138" s="244">
        <f t="shared" si="27"/>
        <v>1</v>
      </c>
    </row>
    <row r="139" spans="3:15">
      <c r="C139" s="43" t="str">
        <f t="shared" si="37"/>
        <v/>
      </c>
      <c r="D139" s="43" t="str">
        <f t="shared" si="38"/>
        <v/>
      </c>
      <c r="E139" s="43" t="str">
        <f t="shared" si="39"/>
        <v/>
      </c>
      <c r="F139" s="43" t="str">
        <f t="shared" si="40"/>
        <v/>
      </c>
      <c r="G139" s="43" t="str">
        <f t="shared" si="41"/>
        <v/>
      </c>
      <c r="N139" s="247">
        <f t="shared" si="36"/>
        <v>0</v>
      </c>
      <c r="O139" s="244">
        <f t="shared" si="27"/>
        <v>1</v>
      </c>
    </row>
    <row r="140" spans="3:15">
      <c r="C140" s="43" t="str">
        <f t="shared" si="37"/>
        <v/>
      </c>
      <c r="D140" s="43" t="str">
        <f t="shared" si="38"/>
        <v/>
      </c>
      <c r="E140" s="43" t="str">
        <f t="shared" si="39"/>
        <v/>
      </c>
      <c r="F140" s="43" t="str">
        <f t="shared" si="40"/>
        <v/>
      </c>
      <c r="G140" s="43" t="str">
        <f t="shared" si="41"/>
        <v/>
      </c>
      <c r="N140" s="247">
        <f t="shared" si="36"/>
        <v>0</v>
      </c>
      <c r="O140" s="244">
        <f t="shared" si="27"/>
        <v>1</v>
      </c>
    </row>
    <row r="141" spans="3:15">
      <c r="C141" s="43" t="str">
        <f t="shared" si="37"/>
        <v/>
      </c>
      <c r="D141" s="43" t="str">
        <f t="shared" si="38"/>
        <v/>
      </c>
      <c r="E141" s="43" t="str">
        <f t="shared" si="39"/>
        <v/>
      </c>
      <c r="F141" s="43" t="str">
        <f t="shared" si="40"/>
        <v/>
      </c>
      <c r="G141" s="43" t="str">
        <f t="shared" si="41"/>
        <v/>
      </c>
      <c r="N141" s="247">
        <f t="shared" si="36"/>
        <v>0</v>
      </c>
      <c r="O141" s="244">
        <f t="shared" si="27"/>
        <v>1</v>
      </c>
    </row>
    <row r="142" spans="3:15">
      <c r="C142" s="43" t="str">
        <f t="shared" si="37"/>
        <v/>
      </c>
      <c r="D142" s="43" t="str">
        <f t="shared" si="38"/>
        <v/>
      </c>
      <c r="E142" s="43" t="str">
        <f t="shared" si="39"/>
        <v/>
      </c>
      <c r="F142" s="43" t="str">
        <f t="shared" si="40"/>
        <v/>
      </c>
      <c r="G142" s="43" t="str">
        <f t="shared" si="41"/>
        <v/>
      </c>
      <c r="N142" s="247">
        <f t="shared" si="36"/>
        <v>0</v>
      </c>
      <c r="O142" s="244">
        <f t="shared" si="27"/>
        <v>1</v>
      </c>
    </row>
    <row r="143" spans="3:15">
      <c r="C143" s="43" t="str">
        <f t="shared" si="37"/>
        <v/>
      </c>
      <c r="D143" s="43" t="str">
        <f t="shared" si="38"/>
        <v/>
      </c>
      <c r="E143" s="43" t="str">
        <f t="shared" si="39"/>
        <v/>
      </c>
      <c r="F143" s="43" t="str">
        <f t="shared" si="40"/>
        <v/>
      </c>
      <c r="G143" s="43" t="str">
        <f t="shared" si="41"/>
        <v/>
      </c>
      <c r="N143" s="247">
        <f t="shared" si="36"/>
        <v>0</v>
      </c>
      <c r="O143" s="244">
        <f t="shared" si="27"/>
        <v>1</v>
      </c>
    </row>
    <row r="144" spans="3:15">
      <c r="C144" s="43" t="str">
        <f t="shared" si="37"/>
        <v/>
      </c>
      <c r="D144" s="43" t="str">
        <f t="shared" si="38"/>
        <v/>
      </c>
      <c r="E144" s="43" t="str">
        <f t="shared" si="39"/>
        <v/>
      </c>
      <c r="F144" s="43" t="str">
        <f t="shared" si="40"/>
        <v/>
      </c>
      <c r="G144" s="43" t="str">
        <f t="shared" si="41"/>
        <v/>
      </c>
      <c r="N144" s="247">
        <f t="shared" si="36"/>
        <v>0</v>
      </c>
      <c r="O144" s="244">
        <f t="shared" si="27"/>
        <v>1</v>
      </c>
    </row>
    <row r="145" spans="3:15">
      <c r="C145" s="43" t="str">
        <f t="shared" si="37"/>
        <v/>
      </c>
      <c r="D145" s="43" t="str">
        <f t="shared" si="38"/>
        <v/>
      </c>
      <c r="E145" s="43" t="str">
        <f t="shared" si="39"/>
        <v/>
      </c>
      <c r="F145" s="43" t="str">
        <f t="shared" si="40"/>
        <v/>
      </c>
      <c r="G145" s="43" t="str">
        <f t="shared" si="41"/>
        <v/>
      </c>
      <c r="N145" s="247">
        <f t="shared" si="36"/>
        <v>0</v>
      </c>
      <c r="O145" s="244">
        <f t="shared" si="27"/>
        <v>1</v>
      </c>
    </row>
    <row r="146" spans="3:15">
      <c r="C146" s="43" t="str">
        <f t="shared" si="37"/>
        <v/>
      </c>
      <c r="D146" s="43" t="str">
        <f t="shared" si="38"/>
        <v/>
      </c>
      <c r="E146" s="43" t="str">
        <f t="shared" si="39"/>
        <v/>
      </c>
      <c r="F146" s="43" t="str">
        <f t="shared" si="40"/>
        <v/>
      </c>
      <c r="G146" s="43" t="str">
        <f t="shared" si="41"/>
        <v/>
      </c>
      <c r="N146" s="247">
        <f t="shared" si="36"/>
        <v>0</v>
      </c>
      <c r="O146" s="244">
        <f t="shared" si="27"/>
        <v>1</v>
      </c>
    </row>
    <row r="147" spans="3:15">
      <c r="C147" s="43" t="str">
        <f t="shared" si="37"/>
        <v/>
      </c>
      <c r="D147" s="43" t="str">
        <f t="shared" si="38"/>
        <v/>
      </c>
      <c r="E147" s="43" t="str">
        <f t="shared" si="39"/>
        <v/>
      </c>
      <c r="F147" s="43" t="str">
        <f t="shared" si="40"/>
        <v/>
      </c>
      <c r="G147" s="43" t="str">
        <f t="shared" si="41"/>
        <v/>
      </c>
      <c r="N147" s="247">
        <f t="shared" si="36"/>
        <v>0</v>
      </c>
      <c r="O147" s="244">
        <f t="shared" si="27"/>
        <v>1</v>
      </c>
    </row>
    <row r="148" spans="3:15">
      <c r="C148" s="43" t="str">
        <f t="shared" si="37"/>
        <v/>
      </c>
      <c r="D148" s="43" t="str">
        <f t="shared" si="38"/>
        <v/>
      </c>
      <c r="E148" s="43" t="str">
        <f t="shared" si="39"/>
        <v/>
      </c>
      <c r="F148" s="43" t="str">
        <f t="shared" si="40"/>
        <v/>
      </c>
      <c r="G148" s="43" t="str">
        <f t="shared" si="41"/>
        <v/>
      </c>
      <c r="N148" s="247">
        <f t="shared" si="36"/>
        <v>0</v>
      </c>
      <c r="O148" s="244">
        <f t="shared" si="27"/>
        <v>1</v>
      </c>
    </row>
    <row r="149" spans="3:15">
      <c r="C149" s="43" t="str">
        <f t="shared" si="37"/>
        <v/>
      </c>
      <c r="D149" s="43" t="str">
        <f t="shared" si="38"/>
        <v/>
      </c>
      <c r="E149" s="43" t="str">
        <f t="shared" si="39"/>
        <v/>
      </c>
      <c r="F149" s="43" t="str">
        <f t="shared" si="40"/>
        <v/>
      </c>
      <c r="G149" s="43" t="str">
        <f t="shared" si="41"/>
        <v/>
      </c>
      <c r="N149" s="247">
        <f t="shared" si="36"/>
        <v>0</v>
      </c>
      <c r="O149" s="244">
        <f t="shared" si="27"/>
        <v>1</v>
      </c>
    </row>
    <row r="150" spans="3:15">
      <c r="C150" s="43" t="str">
        <f t="shared" si="37"/>
        <v/>
      </c>
      <c r="D150" s="43" t="str">
        <f t="shared" si="38"/>
        <v/>
      </c>
      <c r="E150" s="43" t="str">
        <f t="shared" si="39"/>
        <v/>
      </c>
      <c r="F150" s="43" t="str">
        <f t="shared" si="40"/>
        <v/>
      </c>
      <c r="G150" s="43" t="str">
        <f t="shared" si="41"/>
        <v/>
      </c>
      <c r="N150" s="247">
        <f t="shared" si="36"/>
        <v>0</v>
      </c>
      <c r="O150" s="244">
        <f t="shared" si="27"/>
        <v>1</v>
      </c>
    </row>
    <row r="151" spans="3:15">
      <c r="C151" s="43" t="str">
        <f t="shared" ref="C151:C214" si="42">IF($I151&gt;0,IF(O151=1,100-SUM(D151:G151),ROUND(J151/$I151*100,1)),"")</f>
        <v/>
      </c>
      <c r="D151" s="43" t="str">
        <f t="shared" ref="D151:D214" si="43">IF($I151&gt;0,IF(O151=2,100-SUM(C151,E151,F151,G151),ROUND(K151/$I151*100,1)),"")</f>
        <v/>
      </c>
      <c r="E151" s="43" t="str">
        <f t="shared" ref="E151:E214" si="44">IF($I151&gt;0,IF(O151=3,100 - SUM(C151,D151,F151,G151),ROUND(L151/$I151*100,1)),"")</f>
        <v/>
      </c>
      <c r="F151" s="43" t="str">
        <f t="shared" ref="F151:F214" si="45">IF($I151&gt;0,IF(O151=4,100 - SUM(C151,D151,E151,G151),ROUND(M151/$I151*100,1)),"")</f>
        <v/>
      </c>
      <c r="G151" s="43" t="str">
        <f t="shared" ref="G151:G214" si="46">IF($I151&gt;0,IF(O151=5,100 - SUM(C151,D151,E151,F151),ROUND(N151/$I151*100,1)),"")</f>
        <v/>
      </c>
      <c r="N151" s="247">
        <f t="shared" ref="N151:N214" si="47">I151 - SUM(J151:M151)</f>
        <v>0</v>
      </c>
      <c r="O151" s="244">
        <f t="shared" ref="O151:O214" si="48">IF(J151=MAX(J151:M151),1,IF(K151=MAX(J151:M151),2,IF(L151=MAX(J151:M151),3,IF(M151=MAX(J151:M151),4,IF(N151=MAX(J151:M151),5,)))))</f>
        <v>1</v>
      </c>
    </row>
    <row r="152" spans="3:15">
      <c r="C152" s="43" t="str">
        <f t="shared" si="42"/>
        <v/>
      </c>
      <c r="D152" s="43" t="str">
        <f t="shared" si="43"/>
        <v/>
      </c>
      <c r="E152" s="43" t="str">
        <f t="shared" si="44"/>
        <v/>
      </c>
      <c r="F152" s="43" t="str">
        <f t="shared" si="45"/>
        <v/>
      </c>
      <c r="G152" s="43" t="str">
        <f t="shared" si="46"/>
        <v/>
      </c>
      <c r="N152" s="247">
        <f t="shared" si="47"/>
        <v>0</v>
      </c>
      <c r="O152" s="244">
        <f t="shared" si="48"/>
        <v>1</v>
      </c>
    </row>
    <row r="153" spans="3:15">
      <c r="C153" s="43" t="str">
        <f t="shared" si="42"/>
        <v/>
      </c>
      <c r="D153" s="43" t="str">
        <f t="shared" si="43"/>
        <v/>
      </c>
      <c r="E153" s="43" t="str">
        <f t="shared" si="44"/>
        <v/>
      </c>
      <c r="F153" s="43" t="str">
        <f t="shared" si="45"/>
        <v/>
      </c>
      <c r="G153" s="43" t="str">
        <f t="shared" si="46"/>
        <v/>
      </c>
      <c r="N153" s="247">
        <f t="shared" si="47"/>
        <v>0</v>
      </c>
      <c r="O153" s="244">
        <f t="shared" si="48"/>
        <v>1</v>
      </c>
    </row>
    <row r="154" spans="3:15">
      <c r="C154" s="43" t="str">
        <f t="shared" si="42"/>
        <v/>
      </c>
      <c r="D154" s="43" t="str">
        <f t="shared" si="43"/>
        <v/>
      </c>
      <c r="E154" s="43" t="str">
        <f t="shared" si="44"/>
        <v/>
      </c>
      <c r="F154" s="43" t="str">
        <f t="shared" si="45"/>
        <v/>
      </c>
      <c r="G154" s="43" t="str">
        <f t="shared" si="46"/>
        <v/>
      </c>
      <c r="N154" s="247">
        <f t="shared" si="47"/>
        <v>0</v>
      </c>
      <c r="O154" s="244">
        <f t="shared" si="48"/>
        <v>1</v>
      </c>
    </row>
    <row r="155" spans="3:15">
      <c r="C155" s="43" t="str">
        <f t="shared" si="42"/>
        <v/>
      </c>
      <c r="D155" s="43" t="str">
        <f t="shared" si="43"/>
        <v/>
      </c>
      <c r="E155" s="43" t="str">
        <f t="shared" si="44"/>
        <v/>
      </c>
      <c r="F155" s="43" t="str">
        <f t="shared" si="45"/>
        <v/>
      </c>
      <c r="G155" s="43" t="str">
        <f t="shared" si="46"/>
        <v/>
      </c>
      <c r="N155" s="247">
        <f t="shared" si="47"/>
        <v>0</v>
      </c>
      <c r="O155" s="244">
        <f t="shared" si="48"/>
        <v>1</v>
      </c>
    </row>
    <row r="156" spans="3:15">
      <c r="C156" s="43" t="str">
        <f t="shared" si="42"/>
        <v/>
      </c>
      <c r="D156" s="43" t="str">
        <f t="shared" si="43"/>
        <v/>
      </c>
      <c r="E156" s="43" t="str">
        <f t="shared" si="44"/>
        <v/>
      </c>
      <c r="F156" s="43" t="str">
        <f t="shared" si="45"/>
        <v/>
      </c>
      <c r="G156" s="43" t="str">
        <f t="shared" si="46"/>
        <v/>
      </c>
      <c r="N156" s="247">
        <f t="shared" si="47"/>
        <v>0</v>
      </c>
      <c r="O156" s="244">
        <f t="shared" si="48"/>
        <v>1</v>
      </c>
    </row>
    <row r="157" spans="3:15" hidden="1">
      <c r="C157" s="43" t="str">
        <f t="shared" si="42"/>
        <v/>
      </c>
      <c r="D157" s="43" t="str">
        <f t="shared" si="43"/>
        <v/>
      </c>
      <c r="E157" s="43" t="str">
        <f t="shared" si="44"/>
        <v/>
      </c>
      <c r="F157" s="43" t="str">
        <f t="shared" si="45"/>
        <v/>
      </c>
      <c r="G157" s="43" t="str">
        <f t="shared" si="46"/>
        <v/>
      </c>
      <c r="N157" s="247">
        <f t="shared" si="47"/>
        <v>0</v>
      </c>
      <c r="O157" s="244">
        <f t="shared" si="48"/>
        <v>1</v>
      </c>
    </row>
    <row r="158" spans="3:15" hidden="1">
      <c r="C158" s="43" t="str">
        <f t="shared" si="42"/>
        <v/>
      </c>
      <c r="D158" s="43" t="str">
        <f t="shared" si="43"/>
        <v/>
      </c>
      <c r="E158" s="43" t="str">
        <f t="shared" si="44"/>
        <v/>
      </c>
      <c r="F158" s="43" t="str">
        <f t="shared" si="45"/>
        <v/>
      </c>
      <c r="G158" s="43" t="str">
        <f t="shared" si="46"/>
        <v/>
      </c>
      <c r="N158" s="247">
        <f t="shared" si="47"/>
        <v>0</v>
      </c>
      <c r="O158" s="244">
        <f t="shared" si="48"/>
        <v>1</v>
      </c>
    </row>
    <row r="159" spans="3:15" hidden="1">
      <c r="C159" s="43" t="str">
        <f t="shared" si="42"/>
        <v/>
      </c>
      <c r="D159" s="43" t="str">
        <f t="shared" si="43"/>
        <v/>
      </c>
      <c r="E159" s="43" t="str">
        <f t="shared" si="44"/>
        <v/>
      </c>
      <c r="F159" s="43" t="str">
        <f t="shared" si="45"/>
        <v/>
      </c>
      <c r="G159" s="43" t="str">
        <f t="shared" si="46"/>
        <v/>
      </c>
      <c r="N159" s="247">
        <f t="shared" si="47"/>
        <v>0</v>
      </c>
      <c r="O159" s="244">
        <f t="shared" si="48"/>
        <v>1</v>
      </c>
    </row>
    <row r="160" spans="3:15" hidden="1">
      <c r="C160" s="43" t="str">
        <f t="shared" si="42"/>
        <v/>
      </c>
      <c r="D160" s="43" t="str">
        <f t="shared" si="43"/>
        <v/>
      </c>
      <c r="E160" s="43" t="str">
        <f t="shared" si="44"/>
        <v/>
      </c>
      <c r="F160" s="43" t="str">
        <f t="shared" si="45"/>
        <v/>
      </c>
      <c r="G160" s="43" t="str">
        <f t="shared" si="46"/>
        <v/>
      </c>
      <c r="N160" s="247">
        <f t="shared" si="47"/>
        <v>0</v>
      </c>
      <c r="O160" s="244">
        <f t="shared" si="48"/>
        <v>1</v>
      </c>
    </row>
    <row r="161" spans="3:15" hidden="1">
      <c r="C161" s="43" t="str">
        <f t="shared" si="42"/>
        <v/>
      </c>
      <c r="D161" s="43" t="str">
        <f t="shared" si="43"/>
        <v/>
      </c>
      <c r="E161" s="43" t="str">
        <f t="shared" si="44"/>
        <v/>
      </c>
      <c r="F161" s="43" t="str">
        <f t="shared" si="45"/>
        <v/>
      </c>
      <c r="G161" s="43" t="str">
        <f t="shared" si="46"/>
        <v/>
      </c>
      <c r="N161" s="247">
        <f t="shared" si="47"/>
        <v>0</v>
      </c>
      <c r="O161" s="244">
        <f t="shared" si="48"/>
        <v>1</v>
      </c>
    </row>
    <row r="162" spans="3:15" hidden="1">
      <c r="C162" s="43" t="str">
        <f t="shared" si="42"/>
        <v/>
      </c>
      <c r="D162" s="43" t="str">
        <f t="shared" si="43"/>
        <v/>
      </c>
      <c r="E162" s="43" t="str">
        <f t="shared" si="44"/>
        <v/>
      </c>
      <c r="F162" s="43" t="str">
        <f t="shared" si="45"/>
        <v/>
      </c>
      <c r="G162" s="43" t="str">
        <f t="shared" si="46"/>
        <v/>
      </c>
      <c r="N162" s="247">
        <f t="shared" si="47"/>
        <v>0</v>
      </c>
      <c r="O162" s="244">
        <f t="shared" si="48"/>
        <v>1</v>
      </c>
    </row>
    <row r="163" spans="3:15" hidden="1">
      <c r="C163" s="43" t="str">
        <f t="shared" si="42"/>
        <v/>
      </c>
      <c r="D163" s="43" t="str">
        <f t="shared" si="43"/>
        <v/>
      </c>
      <c r="E163" s="43" t="str">
        <f t="shared" si="44"/>
        <v/>
      </c>
      <c r="F163" s="43" t="str">
        <f t="shared" si="45"/>
        <v/>
      </c>
      <c r="G163" s="43" t="str">
        <f t="shared" si="46"/>
        <v/>
      </c>
      <c r="N163" s="247">
        <f t="shared" si="47"/>
        <v>0</v>
      </c>
      <c r="O163" s="244">
        <f t="shared" si="48"/>
        <v>1</v>
      </c>
    </row>
    <row r="164" spans="3:15" hidden="1">
      <c r="C164" s="43" t="str">
        <f t="shared" si="42"/>
        <v/>
      </c>
      <c r="D164" s="43" t="str">
        <f t="shared" si="43"/>
        <v/>
      </c>
      <c r="E164" s="43" t="str">
        <f t="shared" si="44"/>
        <v/>
      </c>
      <c r="F164" s="43" t="str">
        <f t="shared" si="45"/>
        <v/>
      </c>
      <c r="G164" s="43" t="str">
        <f t="shared" si="46"/>
        <v/>
      </c>
      <c r="N164" s="247">
        <f t="shared" si="47"/>
        <v>0</v>
      </c>
      <c r="O164" s="244">
        <f t="shared" si="48"/>
        <v>1</v>
      </c>
    </row>
    <row r="165" spans="3:15" hidden="1">
      <c r="C165" s="43" t="str">
        <f t="shared" si="42"/>
        <v/>
      </c>
      <c r="D165" s="43" t="str">
        <f t="shared" si="43"/>
        <v/>
      </c>
      <c r="E165" s="43" t="str">
        <f t="shared" si="44"/>
        <v/>
      </c>
      <c r="F165" s="43" t="str">
        <f t="shared" si="45"/>
        <v/>
      </c>
      <c r="G165" s="43" t="str">
        <f t="shared" si="46"/>
        <v/>
      </c>
      <c r="N165" s="247">
        <f t="shared" si="47"/>
        <v>0</v>
      </c>
      <c r="O165" s="244">
        <f t="shared" si="48"/>
        <v>1</v>
      </c>
    </row>
    <row r="166" spans="3:15" hidden="1">
      <c r="C166" s="43" t="str">
        <f t="shared" si="42"/>
        <v/>
      </c>
      <c r="D166" s="43" t="str">
        <f t="shared" si="43"/>
        <v/>
      </c>
      <c r="E166" s="43" t="str">
        <f t="shared" si="44"/>
        <v/>
      </c>
      <c r="F166" s="43" t="str">
        <f t="shared" si="45"/>
        <v/>
      </c>
      <c r="G166" s="43" t="str">
        <f t="shared" si="46"/>
        <v/>
      </c>
      <c r="N166" s="247">
        <f t="shared" si="47"/>
        <v>0</v>
      </c>
      <c r="O166" s="244">
        <f t="shared" si="48"/>
        <v>1</v>
      </c>
    </row>
    <row r="167" spans="3:15" hidden="1">
      <c r="C167" s="43" t="str">
        <f t="shared" si="42"/>
        <v/>
      </c>
      <c r="D167" s="43" t="str">
        <f t="shared" si="43"/>
        <v/>
      </c>
      <c r="E167" s="43" t="str">
        <f t="shared" si="44"/>
        <v/>
      </c>
      <c r="F167" s="43" t="str">
        <f t="shared" si="45"/>
        <v/>
      </c>
      <c r="G167" s="43" t="str">
        <f t="shared" si="46"/>
        <v/>
      </c>
      <c r="N167" s="247">
        <f t="shared" si="47"/>
        <v>0</v>
      </c>
      <c r="O167" s="244">
        <f t="shared" si="48"/>
        <v>1</v>
      </c>
    </row>
    <row r="168" spans="3:15" hidden="1">
      <c r="C168" s="43" t="str">
        <f t="shared" si="42"/>
        <v/>
      </c>
      <c r="D168" s="43" t="str">
        <f t="shared" si="43"/>
        <v/>
      </c>
      <c r="E168" s="43" t="str">
        <f t="shared" si="44"/>
        <v/>
      </c>
      <c r="F168" s="43" t="str">
        <f t="shared" si="45"/>
        <v/>
      </c>
      <c r="G168" s="43" t="str">
        <f t="shared" si="46"/>
        <v/>
      </c>
      <c r="N168" s="247">
        <f t="shared" si="47"/>
        <v>0</v>
      </c>
      <c r="O168" s="244">
        <f t="shared" si="48"/>
        <v>1</v>
      </c>
    </row>
    <row r="169" spans="3:15" hidden="1">
      <c r="C169" s="43" t="str">
        <f t="shared" si="42"/>
        <v/>
      </c>
      <c r="D169" s="43" t="str">
        <f t="shared" si="43"/>
        <v/>
      </c>
      <c r="E169" s="43" t="str">
        <f t="shared" si="44"/>
        <v/>
      </c>
      <c r="F169" s="43" t="str">
        <f t="shared" si="45"/>
        <v/>
      </c>
      <c r="G169" s="43" t="str">
        <f t="shared" si="46"/>
        <v/>
      </c>
      <c r="N169" s="247">
        <f t="shared" si="47"/>
        <v>0</v>
      </c>
      <c r="O169" s="244">
        <f t="shared" si="48"/>
        <v>1</v>
      </c>
    </row>
    <row r="170" spans="3:15" hidden="1">
      <c r="C170" s="43" t="str">
        <f t="shared" si="42"/>
        <v/>
      </c>
      <c r="D170" s="43" t="str">
        <f t="shared" si="43"/>
        <v/>
      </c>
      <c r="E170" s="43" t="str">
        <f t="shared" si="44"/>
        <v/>
      </c>
      <c r="F170" s="43" t="str">
        <f t="shared" si="45"/>
        <v/>
      </c>
      <c r="G170" s="43" t="str">
        <f t="shared" si="46"/>
        <v/>
      </c>
      <c r="N170" s="247">
        <f t="shared" si="47"/>
        <v>0</v>
      </c>
      <c r="O170" s="244">
        <f t="shared" si="48"/>
        <v>1</v>
      </c>
    </row>
    <row r="171" spans="3:15" hidden="1">
      <c r="C171" s="43" t="str">
        <f t="shared" si="42"/>
        <v/>
      </c>
      <c r="D171" s="43" t="str">
        <f t="shared" si="43"/>
        <v/>
      </c>
      <c r="E171" s="43" t="str">
        <f t="shared" si="44"/>
        <v/>
      </c>
      <c r="F171" s="43" t="str">
        <f t="shared" si="45"/>
        <v/>
      </c>
      <c r="G171" s="43" t="str">
        <f t="shared" si="46"/>
        <v/>
      </c>
      <c r="N171" s="247">
        <f t="shared" si="47"/>
        <v>0</v>
      </c>
      <c r="O171" s="244">
        <f t="shared" si="48"/>
        <v>1</v>
      </c>
    </row>
    <row r="172" spans="3:15" hidden="1">
      <c r="C172" s="43" t="str">
        <f t="shared" si="42"/>
        <v/>
      </c>
      <c r="D172" s="43" t="str">
        <f t="shared" si="43"/>
        <v/>
      </c>
      <c r="E172" s="43" t="str">
        <f t="shared" si="44"/>
        <v/>
      </c>
      <c r="F172" s="43" t="str">
        <f t="shared" si="45"/>
        <v/>
      </c>
      <c r="G172" s="43" t="str">
        <f t="shared" si="46"/>
        <v/>
      </c>
      <c r="N172" s="247">
        <f t="shared" si="47"/>
        <v>0</v>
      </c>
      <c r="O172" s="244">
        <f t="shared" si="48"/>
        <v>1</v>
      </c>
    </row>
    <row r="173" spans="3:15" hidden="1">
      <c r="C173" s="43" t="str">
        <f t="shared" si="42"/>
        <v/>
      </c>
      <c r="D173" s="43" t="str">
        <f t="shared" si="43"/>
        <v/>
      </c>
      <c r="E173" s="43" t="str">
        <f t="shared" si="44"/>
        <v/>
      </c>
      <c r="F173" s="43" t="str">
        <f t="shared" si="45"/>
        <v/>
      </c>
      <c r="G173" s="43" t="str">
        <f t="shared" si="46"/>
        <v/>
      </c>
      <c r="N173" s="247">
        <f t="shared" si="47"/>
        <v>0</v>
      </c>
      <c r="O173" s="244">
        <f t="shared" si="48"/>
        <v>1</v>
      </c>
    </row>
    <row r="174" spans="3:15" hidden="1">
      <c r="C174" s="43" t="str">
        <f t="shared" si="42"/>
        <v/>
      </c>
      <c r="D174" s="43" t="str">
        <f t="shared" si="43"/>
        <v/>
      </c>
      <c r="E174" s="43" t="str">
        <f t="shared" si="44"/>
        <v/>
      </c>
      <c r="F174" s="43" t="str">
        <f t="shared" si="45"/>
        <v/>
      </c>
      <c r="G174" s="43" t="str">
        <f t="shared" si="46"/>
        <v/>
      </c>
      <c r="N174" s="247">
        <f t="shared" si="47"/>
        <v>0</v>
      </c>
      <c r="O174" s="244">
        <f t="shared" si="48"/>
        <v>1</v>
      </c>
    </row>
    <row r="175" spans="3:15" hidden="1">
      <c r="C175" s="43" t="str">
        <f t="shared" si="42"/>
        <v/>
      </c>
      <c r="D175" s="43" t="str">
        <f t="shared" si="43"/>
        <v/>
      </c>
      <c r="E175" s="43" t="str">
        <f t="shared" si="44"/>
        <v/>
      </c>
      <c r="F175" s="43" t="str">
        <f t="shared" si="45"/>
        <v/>
      </c>
      <c r="G175" s="43" t="str">
        <f t="shared" si="46"/>
        <v/>
      </c>
      <c r="N175" s="247">
        <f t="shared" si="47"/>
        <v>0</v>
      </c>
      <c r="O175" s="244">
        <f t="shared" si="48"/>
        <v>1</v>
      </c>
    </row>
    <row r="176" spans="3:15" hidden="1">
      <c r="C176" s="43" t="str">
        <f t="shared" si="42"/>
        <v/>
      </c>
      <c r="D176" s="43" t="str">
        <f t="shared" si="43"/>
        <v/>
      </c>
      <c r="E176" s="43" t="str">
        <f t="shared" si="44"/>
        <v/>
      </c>
      <c r="F176" s="43" t="str">
        <f t="shared" si="45"/>
        <v/>
      </c>
      <c r="G176" s="43" t="str">
        <f t="shared" si="46"/>
        <v/>
      </c>
      <c r="N176" s="247">
        <f t="shared" si="47"/>
        <v>0</v>
      </c>
      <c r="O176" s="244">
        <f t="shared" si="48"/>
        <v>1</v>
      </c>
    </row>
    <row r="177" spans="3:15" hidden="1">
      <c r="C177" s="43" t="str">
        <f t="shared" si="42"/>
        <v/>
      </c>
      <c r="D177" s="43" t="str">
        <f t="shared" si="43"/>
        <v/>
      </c>
      <c r="E177" s="43" t="str">
        <f t="shared" si="44"/>
        <v/>
      </c>
      <c r="F177" s="43" t="str">
        <f t="shared" si="45"/>
        <v/>
      </c>
      <c r="G177" s="43" t="str">
        <f t="shared" si="46"/>
        <v/>
      </c>
      <c r="N177" s="247">
        <f t="shared" si="47"/>
        <v>0</v>
      </c>
      <c r="O177" s="244">
        <f t="shared" si="48"/>
        <v>1</v>
      </c>
    </row>
    <row r="178" spans="3:15" hidden="1">
      <c r="C178" s="43" t="str">
        <f t="shared" si="42"/>
        <v/>
      </c>
      <c r="D178" s="43" t="str">
        <f t="shared" si="43"/>
        <v/>
      </c>
      <c r="E178" s="43" t="str">
        <f t="shared" si="44"/>
        <v/>
      </c>
      <c r="F178" s="43" t="str">
        <f t="shared" si="45"/>
        <v/>
      </c>
      <c r="G178" s="43" t="str">
        <f t="shared" si="46"/>
        <v/>
      </c>
      <c r="N178" s="247">
        <f t="shared" si="47"/>
        <v>0</v>
      </c>
      <c r="O178" s="244">
        <f t="shared" si="48"/>
        <v>1</v>
      </c>
    </row>
    <row r="179" spans="3:15" hidden="1">
      <c r="C179" s="43" t="str">
        <f t="shared" si="42"/>
        <v/>
      </c>
      <c r="D179" s="43" t="str">
        <f t="shared" si="43"/>
        <v/>
      </c>
      <c r="E179" s="43" t="str">
        <f t="shared" si="44"/>
        <v/>
      </c>
      <c r="F179" s="43" t="str">
        <f t="shared" si="45"/>
        <v/>
      </c>
      <c r="G179" s="43" t="str">
        <f t="shared" si="46"/>
        <v/>
      </c>
      <c r="N179" s="247">
        <f t="shared" si="47"/>
        <v>0</v>
      </c>
      <c r="O179" s="244">
        <f t="shared" si="48"/>
        <v>1</v>
      </c>
    </row>
    <row r="180" spans="3:15" hidden="1">
      <c r="C180" s="43" t="str">
        <f t="shared" si="42"/>
        <v/>
      </c>
      <c r="D180" s="43" t="str">
        <f t="shared" si="43"/>
        <v/>
      </c>
      <c r="E180" s="43" t="str">
        <f t="shared" si="44"/>
        <v/>
      </c>
      <c r="F180" s="43" t="str">
        <f t="shared" si="45"/>
        <v/>
      </c>
      <c r="G180" s="43" t="str">
        <f t="shared" si="46"/>
        <v/>
      </c>
      <c r="N180" s="247">
        <f t="shared" si="47"/>
        <v>0</v>
      </c>
      <c r="O180" s="244">
        <f t="shared" si="48"/>
        <v>1</v>
      </c>
    </row>
    <row r="181" spans="3:15" hidden="1">
      <c r="C181" s="43" t="str">
        <f t="shared" si="42"/>
        <v/>
      </c>
      <c r="D181" s="43" t="str">
        <f t="shared" si="43"/>
        <v/>
      </c>
      <c r="E181" s="43" t="str">
        <f t="shared" si="44"/>
        <v/>
      </c>
      <c r="F181" s="43" t="str">
        <f t="shared" si="45"/>
        <v/>
      </c>
      <c r="G181" s="43" t="str">
        <f t="shared" si="46"/>
        <v/>
      </c>
      <c r="N181" s="247">
        <f t="shared" si="47"/>
        <v>0</v>
      </c>
      <c r="O181" s="244">
        <f t="shared" si="48"/>
        <v>1</v>
      </c>
    </row>
    <row r="182" spans="3:15" hidden="1">
      <c r="C182" s="43" t="str">
        <f t="shared" si="42"/>
        <v/>
      </c>
      <c r="D182" s="43" t="str">
        <f t="shared" si="43"/>
        <v/>
      </c>
      <c r="E182" s="43" t="str">
        <f t="shared" si="44"/>
        <v/>
      </c>
      <c r="F182" s="43" t="str">
        <f t="shared" si="45"/>
        <v/>
      </c>
      <c r="G182" s="43" t="str">
        <f t="shared" si="46"/>
        <v/>
      </c>
      <c r="N182" s="247">
        <f t="shared" si="47"/>
        <v>0</v>
      </c>
      <c r="O182" s="244">
        <f t="shared" si="48"/>
        <v>1</v>
      </c>
    </row>
    <row r="183" spans="3:15" hidden="1">
      <c r="C183" s="43" t="str">
        <f t="shared" si="42"/>
        <v/>
      </c>
      <c r="D183" s="43" t="str">
        <f t="shared" si="43"/>
        <v/>
      </c>
      <c r="E183" s="43" t="str">
        <f t="shared" si="44"/>
        <v/>
      </c>
      <c r="F183" s="43" t="str">
        <f t="shared" si="45"/>
        <v/>
      </c>
      <c r="G183" s="43" t="str">
        <f t="shared" si="46"/>
        <v/>
      </c>
      <c r="N183" s="247">
        <f t="shared" si="47"/>
        <v>0</v>
      </c>
      <c r="O183" s="244">
        <f t="shared" si="48"/>
        <v>1</v>
      </c>
    </row>
    <row r="184" spans="3:15" hidden="1">
      <c r="C184" s="43" t="str">
        <f t="shared" si="42"/>
        <v/>
      </c>
      <c r="D184" s="43" t="str">
        <f t="shared" si="43"/>
        <v/>
      </c>
      <c r="E184" s="43" t="str">
        <f t="shared" si="44"/>
        <v/>
      </c>
      <c r="F184" s="43" t="str">
        <f t="shared" si="45"/>
        <v/>
      </c>
      <c r="G184" s="43" t="str">
        <f t="shared" si="46"/>
        <v/>
      </c>
      <c r="N184" s="247">
        <f t="shared" si="47"/>
        <v>0</v>
      </c>
      <c r="O184" s="244">
        <f t="shared" si="48"/>
        <v>1</v>
      </c>
    </row>
    <row r="185" spans="3:15" hidden="1">
      <c r="C185" s="43" t="str">
        <f t="shared" si="42"/>
        <v/>
      </c>
      <c r="D185" s="43" t="str">
        <f t="shared" si="43"/>
        <v/>
      </c>
      <c r="E185" s="43" t="str">
        <f t="shared" si="44"/>
        <v/>
      </c>
      <c r="F185" s="43" t="str">
        <f t="shared" si="45"/>
        <v/>
      </c>
      <c r="G185" s="43" t="str">
        <f t="shared" si="46"/>
        <v/>
      </c>
      <c r="N185" s="247">
        <f t="shared" si="47"/>
        <v>0</v>
      </c>
      <c r="O185" s="244">
        <f t="shared" si="48"/>
        <v>1</v>
      </c>
    </row>
    <row r="186" spans="3:15" hidden="1">
      <c r="C186" s="43" t="str">
        <f t="shared" si="42"/>
        <v/>
      </c>
      <c r="D186" s="43" t="str">
        <f t="shared" si="43"/>
        <v/>
      </c>
      <c r="E186" s="43" t="str">
        <f t="shared" si="44"/>
        <v/>
      </c>
      <c r="F186" s="43" t="str">
        <f t="shared" si="45"/>
        <v/>
      </c>
      <c r="G186" s="43" t="str">
        <f t="shared" si="46"/>
        <v/>
      </c>
      <c r="N186" s="247">
        <f t="shared" si="47"/>
        <v>0</v>
      </c>
      <c r="O186" s="244">
        <f t="shared" si="48"/>
        <v>1</v>
      </c>
    </row>
    <row r="187" spans="3:15" hidden="1">
      <c r="C187" s="43" t="str">
        <f t="shared" si="42"/>
        <v/>
      </c>
      <c r="D187" s="43" t="str">
        <f t="shared" si="43"/>
        <v/>
      </c>
      <c r="E187" s="43" t="str">
        <f t="shared" si="44"/>
        <v/>
      </c>
      <c r="F187" s="43" t="str">
        <f t="shared" si="45"/>
        <v/>
      </c>
      <c r="G187" s="43" t="str">
        <f t="shared" si="46"/>
        <v/>
      </c>
      <c r="N187" s="247">
        <f t="shared" si="47"/>
        <v>0</v>
      </c>
      <c r="O187" s="244">
        <f t="shared" si="48"/>
        <v>1</v>
      </c>
    </row>
    <row r="188" spans="3:15" hidden="1">
      <c r="C188" s="43" t="str">
        <f t="shared" si="42"/>
        <v/>
      </c>
      <c r="D188" s="43" t="str">
        <f t="shared" si="43"/>
        <v/>
      </c>
      <c r="E188" s="43" t="str">
        <f t="shared" si="44"/>
        <v/>
      </c>
      <c r="F188" s="43" t="str">
        <f t="shared" si="45"/>
        <v/>
      </c>
      <c r="G188" s="43" t="str">
        <f t="shared" si="46"/>
        <v/>
      </c>
      <c r="N188" s="247">
        <f t="shared" si="47"/>
        <v>0</v>
      </c>
      <c r="O188" s="244">
        <f t="shared" si="48"/>
        <v>1</v>
      </c>
    </row>
    <row r="189" spans="3:15" hidden="1">
      <c r="C189" s="43" t="str">
        <f t="shared" si="42"/>
        <v/>
      </c>
      <c r="D189" s="43" t="str">
        <f t="shared" si="43"/>
        <v/>
      </c>
      <c r="E189" s="43" t="str">
        <f t="shared" si="44"/>
        <v/>
      </c>
      <c r="F189" s="43" t="str">
        <f t="shared" si="45"/>
        <v/>
      </c>
      <c r="G189" s="43" t="str">
        <f t="shared" si="46"/>
        <v/>
      </c>
      <c r="N189" s="247">
        <f t="shared" si="47"/>
        <v>0</v>
      </c>
      <c r="O189" s="244">
        <f t="shared" si="48"/>
        <v>1</v>
      </c>
    </row>
    <row r="190" spans="3:15" hidden="1">
      <c r="C190" s="43" t="str">
        <f t="shared" si="42"/>
        <v/>
      </c>
      <c r="D190" s="43" t="str">
        <f t="shared" si="43"/>
        <v/>
      </c>
      <c r="E190" s="43" t="str">
        <f t="shared" si="44"/>
        <v/>
      </c>
      <c r="F190" s="43" t="str">
        <f t="shared" si="45"/>
        <v/>
      </c>
      <c r="G190" s="43" t="str">
        <f t="shared" si="46"/>
        <v/>
      </c>
      <c r="N190" s="247">
        <f t="shared" si="47"/>
        <v>0</v>
      </c>
      <c r="O190" s="244">
        <f t="shared" si="48"/>
        <v>1</v>
      </c>
    </row>
    <row r="191" spans="3:15" hidden="1">
      <c r="C191" s="43" t="str">
        <f t="shared" si="42"/>
        <v/>
      </c>
      <c r="D191" s="43" t="str">
        <f t="shared" si="43"/>
        <v/>
      </c>
      <c r="E191" s="43" t="str">
        <f t="shared" si="44"/>
        <v/>
      </c>
      <c r="F191" s="43" t="str">
        <f t="shared" si="45"/>
        <v/>
      </c>
      <c r="G191" s="43" t="str">
        <f t="shared" si="46"/>
        <v/>
      </c>
      <c r="N191" s="247">
        <f t="shared" si="47"/>
        <v>0</v>
      </c>
      <c r="O191" s="244">
        <f t="shared" si="48"/>
        <v>1</v>
      </c>
    </row>
    <row r="192" spans="3:15" hidden="1">
      <c r="C192" s="43" t="str">
        <f t="shared" si="42"/>
        <v/>
      </c>
      <c r="D192" s="43" t="str">
        <f t="shared" si="43"/>
        <v/>
      </c>
      <c r="E192" s="43" t="str">
        <f t="shared" si="44"/>
        <v/>
      </c>
      <c r="F192" s="43" t="str">
        <f t="shared" si="45"/>
        <v/>
      </c>
      <c r="G192" s="43" t="str">
        <f t="shared" si="46"/>
        <v/>
      </c>
      <c r="N192" s="247">
        <f t="shared" si="47"/>
        <v>0</v>
      </c>
      <c r="O192" s="244">
        <f t="shared" si="48"/>
        <v>1</v>
      </c>
    </row>
    <row r="193" spans="3:15" hidden="1">
      <c r="C193" s="43" t="str">
        <f t="shared" si="42"/>
        <v/>
      </c>
      <c r="D193" s="43" t="str">
        <f t="shared" si="43"/>
        <v/>
      </c>
      <c r="E193" s="43" t="str">
        <f t="shared" si="44"/>
        <v/>
      </c>
      <c r="F193" s="43" t="str">
        <f t="shared" si="45"/>
        <v/>
      </c>
      <c r="G193" s="43" t="str">
        <f t="shared" si="46"/>
        <v/>
      </c>
      <c r="N193" s="247">
        <f t="shared" si="47"/>
        <v>0</v>
      </c>
      <c r="O193" s="244">
        <f t="shared" si="48"/>
        <v>1</v>
      </c>
    </row>
    <row r="194" spans="3:15" hidden="1">
      <c r="C194" s="43" t="str">
        <f t="shared" si="42"/>
        <v/>
      </c>
      <c r="D194" s="43" t="str">
        <f t="shared" si="43"/>
        <v/>
      </c>
      <c r="E194" s="43" t="str">
        <f t="shared" si="44"/>
        <v/>
      </c>
      <c r="F194" s="43" t="str">
        <f t="shared" si="45"/>
        <v/>
      </c>
      <c r="G194" s="43" t="str">
        <f t="shared" si="46"/>
        <v/>
      </c>
      <c r="N194" s="247">
        <f t="shared" si="47"/>
        <v>0</v>
      </c>
      <c r="O194" s="244">
        <f t="shared" si="48"/>
        <v>1</v>
      </c>
    </row>
    <row r="195" spans="3:15" hidden="1">
      <c r="C195" s="43" t="str">
        <f t="shared" si="42"/>
        <v/>
      </c>
      <c r="D195" s="43" t="str">
        <f t="shared" si="43"/>
        <v/>
      </c>
      <c r="E195" s="43" t="str">
        <f t="shared" si="44"/>
        <v/>
      </c>
      <c r="F195" s="43" t="str">
        <f t="shared" si="45"/>
        <v/>
      </c>
      <c r="G195" s="43" t="str">
        <f t="shared" si="46"/>
        <v/>
      </c>
      <c r="N195" s="247">
        <f t="shared" si="47"/>
        <v>0</v>
      </c>
      <c r="O195" s="244">
        <f t="shared" si="48"/>
        <v>1</v>
      </c>
    </row>
    <row r="196" spans="3:15" hidden="1">
      <c r="C196" s="43" t="str">
        <f t="shared" si="42"/>
        <v/>
      </c>
      <c r="D196" s="43" t="str">
        <f t="shared" si="43"/>
        <v/>
      </c>
      <c r="E196" s="43" t="str">
        <f t="shared" si="44"/>
        <v/>
      </c>
      <c r="F196" s="43" t="str">
        <f t="shared" si="45"/>
        <v/>
      </c>
      <c r="G196" s="43" t="str">
        <f t="shared" si="46"/>
        <v/>
      </c>
      <c r="N196" s="247">
        <f t="shared" si="47"/>
        <v>0</v>
      </c>
      <c r="O196" s="244">
        <f t="shared" si="48"/>
        <v>1</v>
      </c>
    </row>
    <row r="197" spans="3:15" hidden="1">
      <c r="C197" s="43" t="str">
        <f t="shared" si="42"/>
        <v/>
      </c>
      <c r="D197" s="43" t="str">
        <f t="shared" si="43"/>
        <v/>
      </c>
      <c r="E197" s="43" t="str">
        <f t="shared" si="44"/>
        <v/>
      </c>
      <c r="F197" s="43" t="str">
        <f t="shared" si="45"/>
        <v/>
      </c>
      <c r="G197" s="43" t="str">
        <f t="shared" si="46"/>
        <v/>
      </c>
      <c r="N197" s="247">
        <f t="shared" si="47"/>
        <v>0</v>
      </c>
      <c r="O197" s="244">
        <f t="shared" si="48"/>
        <v>1</v>
      </c>
    </row>
    <row r="198" spans="3:15" hidden="1">
      <c r="C198" s="43" t="str">
        <f t="shared" si="42"/>
        <v/>
      </c>
      <c r="D198" s="43" t="str">
        <f t="shared" si="43"/>
        <v/>
      </c>
      <c r="E198" s="43" t="str">
        <f t="shared" si="44"/>
        <v/>
      </c>
      <c r="F198" s="43" t="str">
        <f t="shared" si="45"/>
        <v/>
      </c>
      <c r="G198" s="43" t="str">
        <f t="shared" si="46"/>
        <v/>
      </c>
      <c r="N198" s="247">
        <f t="shared" si="47"/>
        <v>0</v>
      </c>
      <c r="O198" s="244">
        <f t="shared" si="48"/>
        <v>1</v>
      </c>
    </row>
    <row r="199" spans="3:15" hidden="1">
      <c r="C199" s="43" t="str">
        <f t="shared" si="42"/>
        <v/>
      </c>
      <c r="D199" s="43" t="str">
        <f t="shared" si="43"/>
        <v/>
      </c>
      <c r="E199" s="43" t="str">
        <f t="shared" si="44"/>
        <v/>
      </c>
      <c r="F199" s="43" t="str">
        <f t="shared" si="45"/>
        <v/>
      </c>
      <c r="G199" s="43" t="str">
        <f t="shared" si="46"/>
        <v/>
      </c>
      <c r="N199" s="247">
        <f t="shared" si="47"/>
        <v>0</v>
      </c>
      <c r="O199" s="244">
        <f t="shared" si="48"/>
        <v>1</v>
      </c>
    </row>
    <row r="200" spans="3:15" hidden="1">
      <c r="C200" s="43" t="str">
        <f t="shared" si="42"/>
        <v/>
      </c>
      <c r="D200" s="43" t="str">
        <f t="shared" si="43"/>
        <v/>
      </c>
      <c r="E200" s="43" t="str">
        <f t="shared" si="44"/>
        <v/>
      </c>
      <c r="F200" s="43" t="str">
        <f t="shared" si="45"/>
        <v/>
      </c>
      <c r="G200" s="43" t="str">
        <f t="shared" si="46"/>
        <v/>
      </c>
      <c r="N200" s="247">
        <f t="shared" si="47"/>
        <v>0</v>
      </c>
      <c r="O200" s="244">
        <f t="shared" si="48"/>
        <v>1</v>
      </c>
    </row>
    <row r="201" spans="3:15" hidden="1">
      <c r="C201" s="43" t="str">
        <f t="shared" si="42"/>
        <v/>
      </c>
      <c r="D201" s="43" t="str">
        <f t="shared" si="43"/>
        <v/>
      </c>
      <c r="E201" s="43" t="str">
        <f t="shared" si="44"/>
        <v/>
      </c>
      <c r="F201" s="43" t="str">
        <f t="shared" si="45"/>
        <v/>
      </c>
      <c r="G201" s="43" t="str">
        <f t="shared" si="46"/>
        <v/>
      </c>
      <c r="N201" s="247">
        <f t="shared" si="47"/>
        <v>0</v>
      </c>
      <c r="O201" s="244">
        <f t="shared" si="48"/>
        <v>1</v>
      </c>
    </row>
    <row r="202" spans="3:15" hidden="1">
      <c r="C202" s="43" t="str">
        <f t="shared" si="42"/>
        <v/>
      </c>
      <c r="D202" s="43" t="str">
        <f t="shared" si="43"/>
        <v/>
      </c>
      <c r="E202" s="43" t="str">
        <f t="shared" si="44"/>
        <v/>
      </c>
      <c r="F202" s="43" t="str">
        <f t="shared" si="45"/>
        <v/>
      </c>
      <c r="G202" s="43" t="str">
        <f t="shared" si="46"/>
        <v/>
      </c>
      <c r="N202" s="247">
        <f t="shared" si="47"/>
        <v>0</v>
      </c>
      <c r="O202" s="244">
        <f t="shared" si="48"/>
        <v>1</v>
      </c>
    </row>
    <row r="203" spans="3:15" hidden="1">
      <c r="C203" s="43" t="str">
        <f t="shared" si="42"/>
        <v/>
      </c>
      <c r="D203" s="43" t="str">
        <f t="shared" si="43"/>
        <v/>
      </c>
      <c r="E203" s="43" t="str">
        <f t="shared" si="44"/>
        <v/>
      </c>
      <c r="F203" s="43" t="str">
        <f t="shared" si="45"/>
        <v/>
      </c>
      <c r="G203" s="43" t="str">
        <f t="shared" si="46"/>
        <v/>
      </c>
      <c r="N203" s="247">
        <f t="shared" si="47"/>
        <v>0</v>
      </c>
      <c r="O203" s="244">
        <f t="shared" si="48"/>
        <v>1</v>
      </c>
    </row>
    <row r="204" spans="3:15" hidden="1">
      <c r="C204" s="43" t="str">
        <f t="shared" si="42"/>
        <v/>
      </c>
      <c r="D204" s="43" t="str">
        <f t="shared" si="43"/>
        <v/>
      </c>
      <c r="E204" s="43" t="str">
        <f t="shared" si="44"/>
        <v/>
      </c>
      <c r="F204" s="43" t="str">
        <f t="shared" si="45"/>
        <v/>
      </c>
      <c r="G204" s="43" t="str">
        <f t="shared" si="46"/>
        <v/>
      </c>
      <c r="N204" s="247">
        <f t="shared" si="47"/>
        <v>0</v>
      </c>
      <c r="O204" s="244">
        <f t="shared" si="48"/>
        <v>1</v>
      </c>
    </row>
    <row r="205" spans="3:15" hidden="1">
      <c r="C205" s="43" t="str">
        <f t="shared" si="42"/>
        <v/>
      </c>
      <c r="D205" s="43" t="str">
        <f t="shared" si="43"/>
        <v/>
      </c>
      <c r="E205" s="43" t="str">
        <f t="shared" si="44"/>
        <v/>
      </c>
      <c r="F205" s="43" t="str">
        <f t="shared" si="45"/>
        <v/>
      </c>
      <c r="G205" s="43" t="str">
        <f t="shared" si="46"/>
        <v/>
      </c>
      <c r="N205" s="247">
        <f t="shared" si="47"/>
        <v>0</v>
      </c>
      <c r="O205" s="244">
        <f t="shared" si="48"/>
        <v>1</v>
      </c>
    </row>
    <row r="206" spans="3:15" hidden="1">
      <c r="C206" s="43" t="str">
        <f t="shared" si="42"/>
        <v/>
      </c>
      <c r="D206" s="43" t="str">
        <f t="shared" si="43"/>
        <v/>
      </c>
      <c r="E206" s="43" t="str">
        <f t="shared" si="44"/>
        <v/>
      </c>
      <c r="F206" s="43" t="str">
        <f t="shared" si="45"/>
        <v/>
      </c>
      <c r="G206" s="43" t="str">
        <f t="shared" si="46"/>
        <v/>
      </c>
      <c r="N206" s="247">
        <f t="shared" si="47"/>
        <v>0</v>
      </c>
      <c r="O206" s="244">
        <f t="shared" si="48"/>
        <v>1</v>
      </c>
    </row>
    <row r="207" spans="3:15" hidden="1">
      <c r="C207" s="43" t="str">
        <f t="shared" si="42"/>
        <v/>
      </c>
      <c r="D207" s="43" t="str">
        <f t="shared" si="43"/>
        <v/>
      </c>
      <c r="E207" s="43" t="str">
        <f t="shared" si="44"/>
        <v/>
      </c>
      <c r="F207" s="43" t="str">
        <f t="shared" si="45"/>
        <v/>
      </c>
      <c r="G207" s="43" t="str">
        <f t="shared" si="46"/>
        <v/>
      </c>
      <c r="N207" s="247">
        <f t="shared" si="47"/>
        <v>0</v>
      </c>
      <c r="O207" s="244">
        <f t="shared" si="48"/>
        <v>1</v>
      </c>
    </row>
    <row r="208" spans="3:15" hidden="1">
      <c r="C208" s="43" t="str">
        <f t="shared" si="42"/>
        <v/>
      </c>
      <c r="D208" s="43" t="str">
        <f t="shared" si="43"/>
        <v/>
      </c>
      <c r="E208" s="43" t="str">
        <f t="shared" si="44"/>
        <v/>
      </c>
      <c r="F208" s="43" t="str">
        <f t="shared" si="45"/>
        <v/>
      </c>
      <c r="G208" s="43" t="str">
        <f t="shared" si="46"/>
        <v/>
      </c>
      <c r="N208" s="247">
        <f t="shared" si="47"/>
        <v>0</v>
      </c>
      <c r="O208" s="244">
        <f t="shared" si="48"/>
        <v>1</v>
      </c>
    </row>
    <row r="209" spans="1:15" hidden="1">
      <c r="C209" s="43" t="str">
        <f t="shared" si="42"/>
        <v/>
      </c>
      <c r="D209" s="43" t="str">
        <f t="shared" si="43"/>
        <v/>
      </c>
      <c r="E209" s="43" t="str">
        <f t="shared" si="44"/>
        <v/>
      </c>
      <c r="F209" s="43" t="str">
        <f t="shared" si="45"/>
        <v/>
      </c>
      <c r="G209" s="43" t="str">
        <f t="shared" si="46"/>
        <v/>
      </c>
      <c r="N209" s="247">
        <f t="shared" si="47"/>
        <v>0</v>
      </c>
      <c r="O209" s="244">
        <f t="shared" si="48"/>
        <v>1</v>
      </c>
    </row>
    <row r="210" spans="1:15" hidden="1">
      <c r="C210" s="43" t="str">
        <f t="shared" si="42"/>
        <v/>
      </c>
      <c r="D210" s="43" t="str">
        <f t="shared" si="43"/>
        <v/>
      </c>
      <c r="E210" s="43" t="str">
        <f t="shared" si="44"/>
        <v/>
      </c>
      <c r="F210" s="43" t="str">
        <f t="shared" si="45"/>
        <v/>
      </c>
      <c r="G210" s="43" t="str">
        <f t="shared" si="46"/>
        <v/>
      </c>
      <c r="N210" s="247">
        <f t="shared" si="47"/>
        <v>0</v>
      </c>
      <c r="O210" s="244">
        <f t="shared" si="48"/>
        <v>1</v>
      </c>
    </row>
    <row r="211" spans="1:15" hidden="1">
      <c r="C211" s="43" t="str">
        <f t="shared" si="42"/>
        <v/>
      </c>
      <c r="D211" s="43" t="str">
        <f t="shared" si="43"/>
        <v/>
      </c>
      <c r="E211" s="43" t="str">
        <f t="shared" si="44"/>
        <v/>
      </c>
      <c r="F211" s="43" t="str">
        <f t="shared" si="45"/>
        <v/>
      </c>
      <c r="G211" s="43" t="str">
        <f t="shared" si="46"/>
        <v/>
      </c>
      <c r="N211" s="247">
        <f t="shared" si="47"/>
        <v>0</v>
      </c>
      <c r="O211" s="244">
        <f t="shared" si="48"/>
        <v>1</v>
      </c>
    </row>
    <row r="212" spans="1:15" hidden="1">
      <c r="C212" s="43" t="str">
        <f t="shared" si="42"/>
        <v/>
      </c>
      <c r="D212" s="43" t="str">
        <f t="shared" si="43"/>
        <v/>
      </c>
      <c r="E212" s="43" t="str">
        <f t="shared" si="44"/>
        <v/>
      </c>
      <c r="F212" s="43" t="str">
        <f t="shared" si="45"/>
        <v/>
      </c>
      <c r="G212" s="43" t="str">
        <f t="shared" si="46"/>
        <v/>
      </c>
      <c r="N212" s="247">
        <f t="shared" si="47"/>
        <v>0</v>
      </c>
      <c r="O212" s="244">
        <f t="shared" si="48"/>
        <v>1</v>
      </c>
    </row>
    <row r="213" spans="1:15" hidden="1">
      <c r="C213" s="43" t="str">
        <f t="shared" si="42"/>
        <v/>
      </c>
      <c r="D213" s="43" t="str">
        <f t="shared" si="43"/>
        <v/>
      </c>
      <c r="E213" s="43" t="str">
        <f t="shared" si="44"/>
        <v/>
      </c>
      <c r="F213" s="43" t="str">
        <f t="shared" si="45"/>
        <v/>
      </c>
      <c r="G213" s="43" t="str">
        <f t="shared" si="46"/>
        <v/>
      </c>
      <c r="N213" s="247">
        <f t="shared" si="47"/>
        <v>0</v>
      </c>
      <c r="O213" s="244">
        <f t="shared" si="48"/>
        <v>1</v>
      </c>
    </row>
    <row r="214" spans="1:15" hidden="1">
      <c r="C214" s="43" t="str">
        <f t="shared" si="42"/>
        <v/>
      </c>
      <c r="D214" s="43" t="str">
        <f t="shared" si="43"/>
        <v/>
      </c>
      <c r="E214" s="43" t="str">
        <f t="shared" si="44"/>
        <v/>
      </c>
      <c r="F214" s="43" t="str">
        <f t="shared" si="45"/>
        <v/>
      </c>
      <c r="G214" s="43" t="str">
        <f t="shared" si="46"/>
        <v/>
      </c>
      <c r="N214" s="247">
        <f t="shared" si="47"/>
        <v>0</v>
      </c>
      <c r="O214" s="244">
        <f t="shared" si="48"/>
        <v>1</v>
      </c>
    </row>
    <row r="215" spans="1:15" hidden="1">
      <c r="C215" s="43" t="str">
        <f>IF($I215&gt;0,IF(O215=1,100-SUM(D215:G215),ROUND(J215/$I215*100,1)),"")</f>
        <v/>
      </c>
      <c r="D215" s="43" t="str">
        <f>IF($I215&gt;0,IF(O215=2,100-SUM(C215,E215,F215,G215),ROUND(K215/$I215*100,1)),"")</f>
        <v/>
      </c>
      <c r="E215" s="43" t="str">
        <f>IF($I215&gt;0,IF(O215=3,100 - SUM(C215,D215,F215,G215),ROUND(L215/$I215*100,1)),"")</f>
        <v/>
      </c>
      <c r="F215" s="43" t="str">
        <f>IF($I215&gt;0,IF(O215=4,100 - SUM(C215,D215,E215,G215),ROUND(M215/$I215*100,1)),"")</f>
        <v/>
      </c>
      <c r="G215" s="43" t="str">
        <f>IF($I215&gt;0,IF(O215=5,100 - SUM(C215,D215,E215,F215),ROUND(N215/$I215*100,1)),"")</f>
        <v/>
      </c>
      <c r="N215" s="247">
        <f>I215 - SUM(J215:M215)</f>
        <v>0</v>
      </c>
      <c r="O215" s="244">
        <f>IF(J215=MAX(J215:M215),1,IF(K215=MAX(J215:M215),2,IF(L215=MAX(J215:M215),3,IF(M215=MAX(J215:M215),4,IF(N215=MAX(J215:M215),5,)))))</f>
        <v>1</v>
      </c>
    </row>
    <row r="216" spans="1:15" hidden="1">
      <c r="C216" s="43" t="str">
        <f>IF($I216&gt;0,IF(O216=1,100-SUM(D216:G216),ROUND(J216/$I216*100,1)),"")</f>
        <v/>
      </c>
      <c r="D216" s="43" t="str">
        <f>IF($I216&gt;0,IF(O216=2,100-SUM(C216,E216,F216,G216),ROUND(K216/$I216*100,1)),"")</f>
        <v/>
      </c>
      <c r="E216" s="43" t="str">
        <f>IF($I216&gt;0,IF(O216=3,100 - SUM(C216,D216,F216,G216),ROUND(L216/$I216*100,1)),"")</f>
        <v/>
      </c>
      <c r="F216" s="43" t="str">
        <f>IF($I216&gt;0,IF(O216=4,100 - SUM(C216,D216,E216,G216),ROUND(M216/$I216*100,1)),"")</f>
        <v/>
      </c>
      <c r="G216" s="43" t="str">
        <f>IF($I216&gt;0,IF(O216=5,100 - SUM(C216,D216,E216,F216),ROUND(N216/$I216*100,1)),"")</f>
        <v/>
      </c>
      <c r="N216" s="247">
        <f>I216 - SUM(J216:M216)</f>
        <v>0</v>
      </c>
      <c r="O216" s="244">
        <f>IF(J216=MAX(J216:M216),1,IF(K216=MAX(J216:M216),2,IF(L216=MAX(J216:M216),3,IF(M216=MAX(J216:M216),4,IF(N216=MAX(J216:M216),5,)))))</f>
        <v>1</v>
      </c>
    </row>
    <row r="217" spans="1:15" hidden="1">
      <c r="C217" s="43" t="str">
        <f>IF($I217&gt;0,IF(O217=1,100-SUM(D217:G217),ROUND(J217/$I217*100,1)),"")</f>
        <v/>
      </c>
      <c r="D217" s="43" t="str">
        <f>IF($I217&gt;0,IF(O217=2,100-SUM(C217,E217,F217,G217),ROUND(K217/$I217*100,1)),"")</f>
        <v/>
      </c>
      <c r="E217" s="43" t="str">
        <f>IF($I217&gt;0,IF(O217=3,100 - SUM(C217,D217,F217,G217),ROUND(L217/$I217*100,1)),"")</f>
        <v/>
      </c>
      <c r="F217" s="43" t="str">
        <f>IF($I217&gt;0,IF(O217=4,100 - SUM(C217,D217,E217,G217),ROUND(M217/$I217*100,1)),"")</f>
        <v/>
      </c>
      <c r="G217" s="43" t="str">
        <f>IF($I217&gt;0,IF(O217=5,100 - SUM(C217,D217,E217,F217),ROUND(N217/$I217*100,1)),"")</f>
        <v/>
      </c>
      <c r="N217" s="247">
        <f>I217 - SUM(J217:M217)</f>
        <v>0</v>
      </c>
      <c r="O217" s="244">
        <f>IF(J217=MAX(J217:M217),1,IF(K217=MAX(J217:M217),2,IF(L217=MAX(J217:M217),3,IF(M217=MAX(J217:M217),4,IF(N217=MAX(J217:M217),5,)))))</f>
        <v>1</v>
      </c>
    </row>
    <row r="218" spans="1:15" hidden="1">
      <c r="C218" s="43" t="str">
        <f>IF($I218&gt;0,IF(O218=1,100-SUM(D218:G218),ROUND(J218/$I218*100,1)),"")</f>
        <v/>
      </c>
      <c r="D218" s="43" t="str">
        <f>IF($I218&gt;0,IF(O218=2,100-SUM(C218,E218,F218,G218),ROUND(K218/$I218*100,1)),"")</f>
        <v/>
      </c>
      <c r="E218" s="43" t="str">
        <f>IF($I218&gt;0,IF(O218=3,100 - SUM(C218,D218,F218,G218),ROUND(L218/$I218*100,1)),"")</f>
        <v/>
      </c>
      <c r="F218" s="43" t="str">
        <f>IF($I218&gt;0,IF(O218=4,100 - SUM(C218,D218,E218,G218),ROUND(M218/$I218*100,1)),"")</f>
        <v/>
      </c>
      <c r="G218" s="43" t="str">
        <f>IF($I218&gt;0,IF(O218=5,100 - SUM(C218,D218,E218,F218),ROUND(N218/$I218*100,1)),"")</f>
        <v/>
      </c>
      <c r="N218" s="247">
        <f>I218 - SUM(J218:M218)</f>
        <v>0</v>
      </c>
      <c r="O218" s="244">
        <f>IF(J218=MAX(J218:M218),1,IF(K218=MAX(J218:M218),2,IF(L218=MAX(J218:M218),3,IF(M218=MAX(J218:M218),4,IF(N218=MAX(J218:M218),5,)))))</f>
        <v>1</v>
      </c>
    </row>
    <row r="219" spans="1:15" hidden="1">
      <c r="C219" s="43" t="str">
        <f>IF($I219&gt;0,IF(O219=1,100-SUM(D219:G219),ROUND(J219/$I219*100,1)),"")</f>
        <v/>
      </c>
      <c r="D219" s="43" t="str">
        <f>IF($I219&gt;0,IF(O219=2,100-SUM(C219,E219,F219,G219),ROUND(K219/$I219*100,1)),"")</f>
        <v/>
      </c>
      <c r="E219" s="43" t="str">
        <f>IF($I219&gt;0,IF(O219=3,100 - SUM(C219,D219,F219,G219),ROUND(L219/$I219*100,1)),"")</f>
        <v/>
      </c>
      <c r="F219" s="43" t="str">
        <f>IF($I219&gt;0,IF(O219=4,100 - SUM(C219,D219,E219,G219),ROUND(M219/$I219*100,1)),"")</f>
        <v/>
      </c>
      <c r="G219" s="43" t="str">
        <f>IF($I219&gt;0,IF(O219=5,100 - SUM(C219,D219,E219,F219),ROUND(N219/$I219*100,1)),"")</f>
        <v/>
      </c>
      <c r="N219" s="247">
        <f>I219 - SUM(J219:M219)</f>
        <v>0</v>
      </c>
      <c r="O219" s="244">
        <f>IF(J219=MAX(J219:M219),1,IF(K219=MAX(J219:M219),2,IF(L219=MAX(J219:M219),3,IF(M219=MAX(J219:M219),4,IF(N219=MAX(J219:M219),5,)))))</f>
        <v>1</v>
      </c>
    </row>
    <row r="220" spans="1:15" hidden="1">
      <c r="C220" s="98" t="str">
        <f t="shared" ref="C220:F223" si="49">IF($I220&gt;0,ROUND(J220/$I220 * 100,1),"")</f>
        <v/>
      </c>
      <c r="D220" s="98" t="str">
        <f t="shared" si="49"/>
        <v/>
      </c>
      <c r="E220" s="98" t="str">
        <f t="shared" si="49"/>
        <v/>
      </c>
      <c r="F220" s="98" t="str">
        <f t="shared" si="49"/>
        <v/>
      </c>
      <c r="G220" s="98"/>
    </row>
    <row r="221" spans="1:15" hidden="1">
      <c r="C221" s="98" t="str">
        <f t="shared" si="49"/>
        <v/>
      </c>
      <c r="D221" s="98" t="str">
        <f t="shared" si="49"/>
        <v/>
      </c>
      <c r="E221" s="98" t="str">
        <f t="shared" si="49"/>
        <v/>
      </c>
      <c r="F221" s="98" t="str">
        <f t="shared" si="49"/>
        <v/>
      </c>
      <c r="G221" s="98"/>
    </row>
    <row r="222" spans="1:15" hidden="1">
      <c r="C222" s="98" t="str">
        <f t="shared" si="49"/>
        <v/>
      </c>
      <c r="D222" s="98" t="str">
        <f t="shared" si="49"/>
        <v/>
      </c>
      <c r="E222" s="98" t="str">
        <f t="shared" si="49"/>
        <v/>
      </c>
      <c r="F222" s="98" t="str">
        <f t="shared" si="49"/>
        <v/>
      </c>
      <c r="G222" s="98"/>
    </row>
    <row r="223" spans="1:15" hidden="1">
      <c r="C223" s="98" t="str">
        <f t="shared" si="49"/>
        <v/>
      </c>
      <c r="D223" s="98" t="str">
        <f t="shared" si="49"/>
        <v/>
      </c>
      <c r="E223" s="98" t="str">
        <f t="shared" si="49"/>
        <v/>
      </c>
      <c r="F223" s="98" t="str">
        <f t="shared" si="49"/>
        <v/>
      </c>
      <c r="G223" s="98"/>
    </row>
    <row r="224" spans="1:15" s="46" customFormat="1">
      <c r="A224" s="113"/>
      <c r="B224" s="113"/>
      <c r="C224" s="114"/>
      <c r="D224" s="114"/>
      <c r="E224" s="114"/>
      <c r="F224" s="114"/>
      <c r="G224" s="114"/>
      <c r="H224" s="255"/>
      <c r="I224" s="246"/>
      <c r="J224" s="246"/>
      <c r="K224" s="246"/>
      <c r="L224" s="246"/>
      <c r="M224" s="246"/>
      <c r="N224" s="246"/>
      <c r="O224" s="114"/>
    </row>
    <row r="225" spans="1:15">
      <c r="A225" s="21" t="s">
        <v>232</v>
      </c>
      <c r="B225" s="43" t="str">
        <f>C4 &amp; " - " &amp;D4</f>
        <v xml:space="preserve"> - </v>
      </c>
      <c r="C225" s="109"/>
      <c r="D225" s="109"/>
      <c r="E225" s="109"/>
      <c r="F225" s="109"/>
      <c r="G225" s="109"/>
      <c r="H225" s="251"/>
      <c r="I225" s="243"/>
      <c r="J225" s="243"/>
      <c r="K225" s="243"/>
      <c r="L225" s="243"/>
      <c r="M225" s="243"/>
      <c r="N225" s="243"/>
      <c r="O225" s="42"/>
    </row>
    <row r="226" spans="1:15" ht="48.75" customHeight="1" thickBot="1">
      <c r="B226" s="43" t="s">
        <v>178</v>
      </c>
      <c r="C226" s="413" t="s">
        <v>336</v>
      </c>
      <c r="D226" s="413" t="s">
        <v>337</v>
      </c>
      <c r="E226" s="413" t="s">
        <v>338</v>
      </c>
      <c r="F226" s="413" t="s">
        <v>339</v>
      </c>
      <c r="G226" s="413" t="s">
        <v>340</v>
      </c>
      <c r="H226" s="414" t="s">
        <v>341</v>
      </c>
      <c r="I226" s="412" t="s">
        <v>335</v>
      </c>
      <c r="J226" s="411" t="s">
        <v>343</v>
      </c>
      <c r="K226" s="411" t="s">
        <v>344</v>
      </c>
      <c r="L226" s="411" t="s">
        <v>345</v>
      </c>
      <c r="M226" s="411" t="s">
        <v>346</v>
      </c>
      <c r="N226" s="411" t="s">
        <v>347</v>
      </c>
      <c r="O226" s="411" t="s">
        <v>342</v>
      </c>
    </row>
    <row r="227" spans="1:15" ht="17.25" thickTop="1">
      <c r="B227" s="204" t="s">
        <v>139</v>
      </c>
      <c r="C227" s="396" t="str">
        <f>IF($I227&gt;0,IF(O227=1,100-SUM(D227:G227),ROUND(J227/$I227*100,1)),"")</f>
        <v/>
      </c>
      <c r="D227" s="396" t="str">
        <f>IF($I227&gt;0,IF(O227=2,100-SUM(C227,E227,F227,G227),ROUND(K227/$I227*100,1)),"")</f>
        <v/>
      </c>
      <c r="E227" s="396" t="str">
        <f>IF($I227&gt;0,IF(O227=3,100 - SUM(C227,D227,F227,G227),ROUND(L227/$I227*100,1)),"")</f>
        <v/>
      </c>
      <c r="F227" s="396" t="str">
        <f>IF($I227&gt;0,IF(O227=4,100 - SUM(C227,D227,E227,G227),ROUND(M227/$I227*100,1)),"")</f>
        <v/>
      </c>
      <c r="G227" s="396" t="str">
        <f>IF($I227&gt;0,IF(O227=5,100 - SUM(C227,D227,E227,F227),ROUND(N227/$I227*100,1)),"")</f>
        <v/>
      </c>
      <c r="H227" s="397"/>
      <c r="I227" s="410">
        <f t="shared" ref="I227:N227" si="50">I228+I229</f>
        <v>0</v>
      </c>
      <c r="J227" s="244">
        <f t="shared" si="50"/>
        <v>0</v>
      </c>
      <c r="K227" s="244">
        <f t="shared" si="50"/>
        <v>0</v>
      </c>
      <c r="L227" s="244">
        <f t="shared" si="50"/>
        <v>0</v>
      </c>
      <c r="M227" s="244">
        <f t="shared" si="50"/>
        <v>0</v>
      </c>
      <c r="N227" s="244">
        <f t="shared" si="50"/>
        <v>0</v>
      </c>
      <c r="O227" s="244">
        <f>IF(J227=MAX(J227:M227),1,IF(K227=MAX(J227:M227),2,IF(L227=MAX(J227:M227),3,IF(M227=MAX(J227:M227),4,IF(N227=MAX(J227:M227),5,)))))</f>
        <v>1</v>
      </c>
    </row>
    <row r="228" spans="1:15">
      <c r="B228" s="205" t="s">
        <v>36</v>
      </c>
      <c r="C228" s="170" t="str">
        <f>IF($I228&gt;0,IF(O228=1,100-SUM(D228:G228),ROUND(J228/$I228*100,1)),"")</f>
        <v/>
      </c>
      <c r="D228" s="170" t="str">
        <f>IF($I228&gt;0,IF(O228=2,100-SUM(C228,E228,F228,G228),ROUND(K228/$I228*100,1)),"")</f>
        <v/>
      </c>
      <c r="E228" s="170" t="str">
        <f>IF($I228&gt;0,IF(O228=3,100 - SUM(C228,D228,F228,G228),ROUND(L228/$I228*100,1)),"")</f>
        <v/>
      </c>
      <c r="F228" s="170" t="str">
        <f>IF($I228&gt;0,IF(O228=4,100 - SUM(C228,D228,E228,G228),ROUND(M228/$I228*100,1)),"")</f>
        <v/>
      </c>
      <c r="G228" s="170" t="str">
        <f>IF($I228&gt;0,IF(O228=5,100 - SUM(C228,D228,E228,F228),ROUND(N228/$I228*100,1)),"")</f>
        <v/>
      </c>
      <c r="H228" s="252" t="str">
        <f>IF(I227&gt; 0,ROUND(I228/I227 * 100,2),"")</f>
        <v/>
      </c>
      <c r="I228" s="410">
        <f t="shared" ref="I228:N228" si="51">SUMIF($A$232:$A$331,"F",I232:I331)</f>
        <v>0</v>
      </c>
      <c r="J228" s="244">
        <f t="shared" si="51"/>
        <v>0</v>
      </c>
      <c r="K228" s="244">
        <f t="shared" si="51"/>
        <v>0</v>
      </c>
      <c r="L228" s="244">
        <f t="shared" si="51"/>
        <v>0</v>
      </c>
      <c r="M228" s="244">
        <f t="shared" si="51"/>
        <v>0</v>
      </c>
      <c r="N228" s="244">
        <f t="shared" si="51"/>
        <v>0</v>
      </c>
      <c r="O228" s="244">
        <f t="shared" ref="O228:O260" si="52">IF(J228=MAX(J228:M228),1,IF(K228=MAX(J228:M228),2,IF(L228=MAX(J228:M228),3,IF(M228=MAX(J228:M228),4,IF(N228=MAX(J228:M228),5,)))))</f>
        <v>1</v>
      </c>
    </row>
    <row r="229" spans="1:15">
      <c r="B229" s="205" t="s">
        <v>49</v>
      </c>
      <c r="C229" s="170" t="str">
        <f>IF($I229&gt;0,IF(O229=1,100-SUM(D229:G229),ROUND(J229/$I229*100,1)),"")</f>
        <v/>
      </c>
      <c r="D229" s="170" t="str">
        <f>IF($I229&gt;0,IF(O229=2,100-SUM(C229,E229,F229,G229),ROUND(K229/$I229*100,1)),"")</f>
        <v/>
      </c>
      <c r="E229" s="170" t="str">
        <f>IF($I229&gt;0,IF(O229=3,100 - SUM(C229,D229,F229,G229),ROUND(L229/$I229*100,1)),"")</f>
        <v/>
      </c>
      <c r="F229" s="170" t="str">
        <f>IF($I229&gt;0,IF(O229=4,100 - SUM(C229,D229,E229,G229),ROUND(M229/$I229*100,1)),"")</f>
        <v/>
      </c>
      <c r="G229" s="170" t="str">
        <f>IF($I229&gt;0,IF(O229=5,100 - SUM(C229,D229,E229,F229),ROUND(N229/$I229*100,1)),"")</f>
        <v/>
      </c>
      <c r="H229" s="252" t="e">
        <f>100 - H228</f>
        <v>#VALUE!</v>
      </c>
      <c r="I229" s="410">
        <f t="shared" ref="I229:N229" si="53">SUMIF($A$232:$A$331,"O",I232:I331)</f>
        <v>0</v>
      </c>
      <c r="J229" s="244">
        <f t="shared" si="53"/>
        <v>0</v>
      </c>
      <c r="K229" s="244">
        <f t="shared" si="53"/>
        <v>0</v>
      </c>
      <c r="L229" s="244">
        <f t="shared" si="53"/>
        <v>0</v>
      </c>
      <c r="M229" s="244">
        <f t="shared" si="53"/>
        <v>0</v>
      </c>
      <c r="N229" s="244">
        <f t="shared" si="53"/>
        <v>0</v>
      </c>
      <c r="O229" s="244">
        <f t="shared" si="52"/>
        <v>1</v>
      </c>
    </row>
    <row r="230" spans="1:15">
      <c r="B230" s="189" t="s">
        <v>149</v>
      </c>
      <c r="C230" s="170" t="str">
        <f>IF($I230&gt;0,IF(O230=1,100-SUM(D230:G230),ROUND(J230/$I230*100,1)),"")</f>
        <v/>
      </c>
      <c r="D230" s="170" t="str">
        <f>IF($I230&gt;0,IF(O230=2,100-SUM(C230,E230,F230,G230),ROUND(K230/$I230*100,1)),"")</f>
        <v/>
      </c>
      <c r="E230" s="170" t="str">
        <f>IF($I230&gt;0,IF(O230=3,100 - SUM(C230,D230,F230,G230),ROUND(L230/$I230*100,1)),"")</f>
        <v/>
      </c>
      <c r="F230" s="170" t="str">
        <f>IF($I230&gt;0,IF(O230=4,100 - SUM(C230,D230,E230,G230),ROUND(M230/$I230*100,1)),"")</f>
        <v/>
      </c>
      <c r="G230" s="170" t="str">
        <f>IF($I230&gt;0,IF(O230=5,100 - SUM(C230,D230,E230,F230),ROUND(N230/$I230*100,1)),"")</f>
        <v/>
      </c>
      <c r="H230" s="252"/>
      <c r="I230" s="410">
        <f t="shared" ref="I230:N230" si="54">SUMIF($B$232:$B$331,"RHF",I232:I331) + SUMIF($B$232:$B$331,"RTF",I232:I331)</f>
        <v>0</v>
      </c>
      <c r="J230" s="244">
        <f t="shared" si="54"/>
        <v>0</v>
      </c>
      <c r="K230" s="244">
        <f t="shared" si="54"/>
        <v>0</v>
      </c>
      <c r="L230" s="244">
        <f t="shared" si="54"/>
        <v>0</v>
      </c>
      <c r="M230" s="244">
        <f t="shared" si="54"/>
        <v>0</v>
      </c>
      <c r="N230" s="244">
        <f t="shared" si="54"/>
        <v>0</v>
      </c>
      <c r="O230" s="244">
        <f t="shared" si="52"/>
        <v>1</v>
      </c>
    </row>
    <row r="231" spans="1:15" ht="17.25" thickBot="1">
      <c r="B231" s="191" t="s">
        <v>150</v>
      </c>
      <c r="C231" s="398" t="str">
        <f>IF($I231&gt;0,IF(O231=1,100-SUM(D231:G231),ROUND(J231/$I231*100,1)),"")</f>
        <v/>
      </c>
      <c r="D231" s="398" t="str">
        <f>IF($I231&gt;0,IF(O231=2,100-SUM(C231,E231,F231,G231),ROUND(K231/$I231*100,1)),"")</f>
        <v/>
      </c>
      <c r="E231" s="398" t="str">
        <f>IF($I231&gt;0,IF(O231=3,100 - SUM(C231,D231,F231,G231),ROUND(L231/$I231*100,1)),"")</f>
        <v/>
      </c>
      <c r="F231" s="398" t="str">
        <f>IF($I231&gt;0,IF(O231=4,100 - SUM(C231,D231,E231,G231),ROUND(M231/$I231*100,1)),"")</f>
        <v/>
      </c>
      <c r="G231" s="398" t="str">
        <f>IF($I231&gt;0,IF(O231=5,100 - SUM(C231,D231,E231,F231),ROUND(N231/$I231*100,1)),"")</f>
        <v/>
      </c>
      <c r="H231" s="399"/>
      <c r="I231" s="410">
        <f t="shared" ref="I231:N231" si="55">SUMIF($B$232:$B$331,"RHO",I232:I331) + SUMIF($B$232:$B$331,"RTO",I232:I331)</f>
        <v>0</v>
      </c>
      <c r="J231" s="244">
        <f t="shared" si="55"/>
        <v>0</v>
      </c>
      <c r="K231" s="244">
        <f t="shared" si="55"/>
        <v>0</v>
      </c>
      <c r="L231" s="244">
        <f t="shared" si="55"/>
        <v>0</v>
      </c>
      <c r="M231" s="244">
        <f t="shared" si="55"/>
        <v>0</v>
      </c>
      <c r="N231" s="244">
        <f t="shared" si="55"/>
        <v>0</v>
      </c>
      <c r="O231" s="244">
        <f t="shared" si="52"/>
        <v>1</v>
      </c>
    </row>
    <row r="232" spans="1:15" ht="17.25" thickTop="1">
      <c r="C232" s="43" t="str">
        <f t="shared" ref="C232:C237" si="56">IF($I232&gt;0,IF(O232=1,100-SUM(D232:G232),ROUND(J232/$I232*100,1)),"")</f>
        <v/>
      </c>
      <c r="D232" s="43" t="str">
        <f t="shared" ref="D232:D237" si="57">IF($I232&gt;0,IF(O232=2,100-SUM(C232,E232,F232,G232),ROUND(K232/$I232*100,1)),"")</f>
        <v/>
      </c>
      <c r="E232" s="43" t="str">
        <f t="shared" ref="E232:E237" si="58">IF($I232&gt;0,IF(O232=3,100 - SUM(C232,D232,F232,G232),ROUND(L232/$I232*100,1)),"")</f>
        <v/>
      </c>
      <c r="F232" s="43" t="str">
        <f t="shared" ref="F232:F237" si="59">IF($I232&gt;0,IF(O232=4,100 - SUM(C232,D232,E232,G232),ROUND(M232/$I232*100,1)),"")</f>
        <v/>
      </c>
      <c r="G232" s="43" t="str">
        <f t="shared" ref="G232:G237" si="60">IF($I232&gt;0,IF(O232=5,100 - SUM(C232,D232,E232,F232),ROUND(N232/$I232*100,1)),"")</f>
        <v/>
      </c>
      <c r="N232" s="247">
        <f t="shared" ref="N232:N260" si="61">I232 - SUM(J232:M232)</f>
        <v>0</v>
      </c>
      <c r="O232" s="244">
        <f t="shared" si="52"/>
        <v>1</v>
      </c>
    </row>
    <row r="233" spans="1:15">
      <c r="C233" s="43" t="str">
        <f t="shared" si="56"/>
        <v/>
      </c>
      <c r="D233" s="43" t="str">
        <f t="shared" si="57"/>
        <v/>
      </c>
      <c r="E233" s="43" t="str">
        <f t="shared" si="58"/>
        <v/>
      </c>
      <c r="F233" s="43" t="str">
        <f t="shared" si="59"/>
        <v/>
      </c>
      <c r="G233" s="43" t="str">
        <f t="shared" si="60"/>
        <v/>
      </c>
      <c r="N233" s="247">
        <f t="shared" si="61"/>
        <v>0</v>
      </c>
      <c r="O233" s="244">
        <f t="shared" si="52"/>
        <v>1</v>
      </c>
    </row>
    <row r="234" spans="1:15">
      <c r="C234" s="43" t="str">
        <f t="shared" si="56"/>
        <v/>
      </c>
      <c r="D234" s="43" t="str">
        <f t="shared" si="57"/>
        <v/>
      </c>
      <c r="E234" s="43" t="str">
        <f t="shared" si="58"/>
        <v/>
      </c>
      <c r="F234" s="43" t="str">
        <f t="shared" si="59"/>
        <v/>
      </c>
      <c r="G234" s="43" t="str">
        <f t="shared" si="60"/>
        <v/>
      </c>
      <c r="N234" s="247">
        <f t="shared" si="61"/>
        <v>0</v>
      </c>
      <c r="O234" s="244">
        <f t="shared" si="52"/>
        <v>1</v>
      </c>
    </row>
    <row r="235" spans="1:15">
      <c r="C235" s="43" t="str">
        <f t="shared" si="56"/>
        <v/>
      </c>
      <c r="D235" s="43" t="str">
        <f t="shared" si="57"/>
        <v/>
      </c>
      <c r="E235" s="43" t="str">
        <f t="shared" si="58"/>
        <v/>
      </c>
      <c r="F235" s="43" t="str">
        <f t="shared" si="59"/>
        <v/>
      </c>
      <c r="G235" s="43" t="str">
        <f t="shared" si="60"/>
        <v/>
      </c>
      <c r="N235" s="247">
        <f t="shared" si="61"/>
        <v>0</v>
      </c>
      <c r="O235" s="244">
        <f t="shared" si="52"/>
        <v>1</v>
      </c>
    </row>
    <row r="236" spans="1:15">
      <c r="C236" s="43" t="str">
        <f t="shared" si="56"/>
        <v/>
      </c>
      <c r="D236" s="43" t="str">
        <f t="shared" si="57"/>
        <v/>
      </c>
      <c r="E236" s="43" t="str">
        <f t="shared" si="58"/>
        <v/>
      </c>
      <c r="F236" s="43" t="str">
        <f t="shared" si="59"/>
        <v/>
      </c>
      <c r="G236" s="43" t="str">
        <f t="shared" si="60"/>
        <v/>
      </c>
      <c r="N236" s="247">
        <f t="shared" si="61"/>
        <v>0</v>
      </c>
      <c r="O236" s="244">
        <f t="shared" si="52"/>
        <v>1</v>
      </c>
    </row>
    <row r="237" spans="1:15">
      <c r="C237" s="43" t="str">
        <f t="shared" si="56"/>
        <v/>
      </c>
      <c r="D237" s="43" t="str">
        <f t="shared" si="57"/>
        <v/>
      </c>
      <c r="E237" s="43" t="str">
        <f t="shared" si="58"/>
        <v/>
      </c>
      <c r="F237" s="43" t="str">
        <f t="shared" si="59"/>
        <v/>
      </c>
      <c r="G237" s="43" t="str">
        <f t="shared" si="60"/>
        <v/>
      </c>
      <c r="N237" s="247">
        <f t="shared" si="61"/>
        <v>0</v>
      </c>
      <c r="O237" s="244">
        <f t="shared" si="52"/>
        <v>1</v>
      </c>
    </row>
    <row r="238" spans="1:15">
      <c r="C238" s="43" t="str">
        <f t="shared" ref="C238:C254" si="62">IF($I238&gt;0,IF(O238=1,100-SUM(D238:G238),ROUND(J238/$I238*100,1)),"")</f>
        <v/>
      </c>
      <c r="D238" s="43" t="str">
        <f t="shared" ref="D238:D254" si="63">IF($I238&gt;0,IF(O238=2,100-SUM(C238,E238,F238,G238),ROUND(K238/$I238*100,1)),"")</f>
        <v/>
      </c>
      <c r="E238" s="43" t="str">
        <f t="shared" ref="E238:E254" si="64">IF($I238&gt;0,IF(O238=3,100 - SUM(C238,D238,F238,G238),ROUND(L238/$I238*100,1)),"")</f>
        <v/>
      </c>
      <c r="F238" s="43" t="str">
        <f t="shared" ref="F238:F254" si="65">IF($I238&gt;0,IF(O238=4,100 - SUM(C238,D238,E238,G238),ROUND(M238/$I238*100,1)),"")</f>
        <v/>
      </c>
      <c r="G238" s="43" t="str">
        <f t="shared" ref="G238:G254" si="66">IF($I238&gt;0,IF(O238=5,100 - SUM(C238,D238,E238,F238),ROUND(N238/$I238*100,1)),"")</f>
        <v/>
      </c>
      <c r="N238" s="247">
        <f t="shared" si="61"/>
        <v>0</v>
      </c>
      <c r="O238" s="244">
        <f t="shared" si="52"/>
        <v>1</v>
      </c>
    </row>
    <row r="239" spans="1:15">
      <c r="C239" s="43" t="str">
        <f t="shared" si="62"/>
        <v/>
      </c>
      <c r="D239" s="43" t="str">
        <f t="shared" si="63"/>
        <v/>
      </c>
      <c r="E239" s="43" t="str">
        <f t="shared" si="64"/>
        <v/>
      </c>
      <c r="F239" s="43" t="str">
        <f t="shared" si="65"/>
        <v/>
      </c>
      <c r="G239" s="43" t="str">
        <f t="shared" si="66"/>
        <v/>
      </c>
      <c r="N239" s="247">
        <f t="shared" si="61"/>
        <v>0</v>
      </c>
      <c r="O239" s="244">
        <f t="shared" si="52"/>
        <v>1</v>
      </c>
    </row>
    <row r="240" spans="1:15">
      <c r="C240" s="43" t="str">
        <f t="shared" si="62"/>
        <v/>
      </c>
      <c r="D240" s="43" t="str">
        <f t="shared" si="63"/>
        <v/>
      </c>
      <c r="E240" s="43" t="str">
        <f t="shared" si="64"/>
        <v/>
      </c>
      <c r="F240" s="43" t="str">
        <f t="shared" si="65"/>
        <v/>
      </c>
      <c r="G240" s="43" t="str">
        <f t="shared" si="66"/>
        <v/>
      </c>
      <c r="N240" s="247">
        <f t="shared" si="61"/>
        <v>0</v>
      </c>
      <c r="O240" s="244">
        <f t="shared" si="52"/>
        <v>1</v>
      </c>
    </row>
    <row r="241" spans="3:15">
      <c r="C241" s="43" t="str">
        <f t="shared" si="62"/>
        <v/>
      </c>
      <c r="D241" s="43" t="str">
        <f t="shared" si="63"/>
        <v/>
      </c>
      <c r="E241" s="43" t="str">
        <f t="shared" si="64"/>
        <v/>
      </c>
      <c r="F241" s="43" t="str">
        <f t="shared" si="65"/>
        <v/>
      </c>
      <c r="G241" s="43" t="str">
        <f t="shared" si="66"/>
        <v/>
      </c>
      <c r="N241" s="247">
        <f t="shared" si="61"/>
        <v>0</v>
      </c>
      <c r="O241" s="244">
        <f t="shared" si="52"/>
        <v>1</v>
      </c>
    </row>
    <row r="242" spans="3:15">
      <c r="C242" s="43" t="str">
        <f t="shared" si="62"/>
        <v/>
      </c>
      <c r="D242" s="43" t="str">
        <f t="shared" si="63"/>
        <v/>
      </c>
      <c r="E242" s="43" t="str">
        <f t="shared" si="64"/>
        <v/>
      </c>
      <c r="F242" s="43" t="str">
        <f t="shared" si="65"/>
        <v/>
      </c>
      <c r="G242" s="43" t="str">
        <f t="shared" si="66"/>
        <v/>
      </c>
      <c r="N242" s="247">
        <f t="shared" si="61"/>
        <v>0</v>
      </c>
      <c r="O242" s="244">
        <f t="shared" si="52"/>
        <v>1</v>
      </c>
    </row>
    <row r="243" spans="3:15">
      <c r="C243" s="43" t="str">
        <f t="shared" si="62"/>
        <v/>
      </c>
      <c r="D243" s="43" t="str">
        <f t="shared" si="63"/>
        <v/>
      </c>
      <c r="E243" s="43" t="str">
        <f t="shared" si="64"/>
        <v/>
      </c>
      <c r="F243" s="43" t="str">
        <f t="shared" si="65"/>
        <v/>
      </c>
      <c r="G243" s="43" t="str">
        <f t="shared" si="66"/>
        <v/>
      </c>
      <c r="N243" s="247">
        <f t="shared" si="61"/>
        <v>0</v>
      </c>
      <c r="O243" s="244">
        <f t="shared" si="52"/>
        <v>1</v>
      </c>
    </row>
    <row r="244" spans="3:15">
      <c r="C244" s="43" t="str">
        <f t="shared" si="62"/>
        <v/>
      </c>
      <c r="D244" s="43" t="str">
        <f t="shared" si="63"/>
        <v/>
      </c>
      <c r="E244" s="43" t="str">
        <f t="shared" si="64"/>
        <v/>
      </c>
      <c r="F244" s="43" t="str">
        <f t="shared" si="65"/>
        <v/>
      </c>
      <c r="G244" s="43" t="str">
        <f t="shared" si="66"/>
        <v/>
      </c>
      <c r="N244" s="247">
        <f t="shared" si="61"/>
        <v>0</v>
      </c>
      <c r="O244" s="244">
        <f t="shared" si="52"/>
        <v>1</v>
      </c>
    </row>
    <row r="245" spans="3:15">
      <c r="C245" s="43" t="str">
        <f t="shared" si="62"/>
        <v/>
      </c>
      <c r="D245" s="43" t="str">
        <f t="shared" si="63"/>
        <v/>
      </c>
      <c r="E245" s="43" t="str">
        <f t="shared" si="64"/>
        <v/>
      </c>
      <c r="F245" s="43" t="str">
        <f t="shared" si="65"/>
        <v/>
      </c>
      <c r="G245" s="43" t="str">
        <f t="shared" si="66"/>
        <v/>
      </c>
      <c r="N245" s="247">
        <f t="shared" si="61"/>
        <v>0</v>
      </c>
      <c r="O245" s="244">
        <f t="shared" si="52"/>
        <v>1</v>
      </c>
    </row>
    <row r="246" spans="3:15">
      <c r="C246" s="43" t="str">
        <f t="shared" si="62"/>
        <v/>
      </c>
      <c r="D246" s="43" t="str">
        <f t="shared" si="63"/>
        <v/>
      </c>
      <c r="E246" s="43" t="str">
        <f t="shared" si="64"/>
        <v/>
      </c>
      <c r="F246" s="43" t="str">
        <f t="shared" si="65"/>
        <v/>
      </c>
      <c r="G246" s="43" t="str">
        <f t="shared" si="66"/>
        <v/>
      </c>
      <c r="N246" s="247">
        <f t="shared" si="61"/>
        <v>0</v>
      </c>
      <c r="O246" s="244">
        <f t="shared" si="52"/>
        <v>1</v>
      </c>
    </row>
    <row r="247" spans="3:15">
      <c r="C247" s="43" t="str">
        <f t="shared" si="62"/>
        <v/>
      </c>
      <c r="D247" s="43" t="str">
        <f t="shared" si="63"/>
        <v/>
      </c>
      <c r="E247" s="43" t="str">
        <f t="shared" si="64"/>
        <v/>
      </c>
      <c r="F247" s="43" t="str">
        <f t="shared" si="65"/>
        <v/>
      </c>
      <c r="G247" s="43" t="str">
        <f t="shared" si="66"/>
        <v/>
      </c>
      <c r="N247" s="247">
        <f t="shared" si="61"/>
        <v>0</v>
      </c>
      <c r="O247" s="244">
        <f>IF(J247=MAX(J247:M247),1,IF(K247=MAX(J247:M247),2,IF(L247=MAX(J247:M247),3,IF(M247=MAX(J247:M247),4,IF(N247=MAX(J247:M247),5,)))))</f>
        <v>1</v>
      </c>
    </row>
    <row r="248" spans="3:15">
      <c r="C248" s="43" t="str">
        <f t="shared" si="62"/>
        <v/>
      </c>
      <c r="D248" s="43" t="str">
        <f t="shared" si="63"/>
        <v/>
      </c>
      <c r="E248" s="43" t="str">
        <f t="shared" si="64"/>
        <v/>
      </c>
      <c r="F248" s="43" t="str">
        <f t="shared" si="65"/>
        <v/>
      </c>
      <c r="G248" s="43" t="str">
        <f t="shared" si="66"/>
        <v/>
      </c>
      <c r="N248" s="247">
        <f t="shared" si="61"/>
        <v>0</v>
      </c>
      <c r="O248" s="244">
        <f t="shared" si="52"/>
        <v>1</v>
      </c>
    </row>
    <row r="249" spans="3:15">
      <c r="C249" s="43" t="str">
        <f t="shared" si="62"/>
        <v/>
      </c>
      <c r="D249" s="43" t="str">
        <f t="shared" si="63"/>
        <v/>
      </c>
      <c r="E249" s="43" t="str">
        <f t="shared" si="64"/>
        <v/>
      </c>
      <c r="F249" s="43" t="str">
        <f t="shared" si="65"/>
        <v/>
      </c>
      <c r="G249" s="43" t="str">
        <f t="shared" si="66"/>
        <v/>
      </c>
      <c r="N249" s="247">
        <f t="shared" si="61"/>
        <v>0</v>
      </c>
      <c r="O249" s="244">
        <f t="shared" si="52"/>
        <v>1</v>
      </c>
    </row>
    <row r="250" spans="3:15">
      <c r="C250" s="43" t="str">
        <f t="shared" si="62"/>
        <v/>
      </c>
      <c r="D250" s="43" t="str">
        <f t="shared" si="63"/>
        <v/>
      </c>
      <c r="E250" s="43" t="str">
        <f t="shared" si="64"/>
        <v/>
      </c>
      <c r="F250" s="43" t="str">
        <f t="shared" si="65"/>
        <v/>
      </c>
      <c r="G250" s="43" t="str">
        <f t="shared" si="66"/>
        <v/>
      </c>
      <c r="N250" s="247">
        <f t="shared" si="61"/>
        <v>0</v>
      </c>
      <c r="O250" s="244">
        <f t="shared" si="52"/>
        <v>1</v>
      </c>
    </row>
    <row r="251" spans="3:15">
      <c r="C251" s="43" t="str">
        <f t="shared" si="62"/>
        <v/>
      </c>
      <c r="D251" s="43" t="str">
        <f t="shared" si="63"/>
        <v/>
      </c>
      <c r="E251" s="43" t="str">
        <f t="shared" si="64"/>
        <v/>
      </c>
      <c r="F251" s="43" t="str">
        <f t="shared" si="65"/>
        <v/>
      </c>
      <c r="G251" s="43" t="str">
        <f t="shared" si="66"/>
        <v/>
      </c>
      <c r="N251" s="247">
        <f t="shared" si="61"/>
        <v>0</v>
      </c>
      <c r="O251" s="244">
        <f t="shared" si="52"/>
        <v>1</v>
      </c>
    </row>
    <row r="252" spans="3:15">
      <c r="C252" s="43" t="str">
        <f t="shared" si="62"/>
        <v/>
      </c>
      <c r="D252" s="43" t="str">
        <f t="shared" si="63"/>
        <v/>
      </c>
      <c r="E252" s="43" t="str">
        <f t="shared" si="64"/>
        <v/>
      </c>
      <c r="F252" s="43" t="str">
        <f t="shared" si="65"/>
        <v/>
      </c>
      <c r="G252" s="43" t="str">
        <f t="shared" si="66"/>
        <v/>
      </c>
      <c r="N252" s="247">
        <f t="shared" si="61"/>
        <v>0</v>
      </c>
      <c r="O252" s="244">
        <f t="shared" si="52"/>
        <v>1</v>
      </c>
    </row>
    <row r="253" spans="3:15">
      <c r="C253" s="43" t="str">
        <f t="shared" si="62"/>
        <v/>
      </c>
      <c r="D253" s="43" t="str">
        <f t="shared" si="63"/>
        <v/>
      </c>
      <c r="E253" s="43" t="str">
        <f t="shared" si="64"/>
        <v/>
      </c>
      <c r="F253" s="43" t="str">
        <f t="shared" si="65"/>
        <v/>
      </c>
      <c r="G253" s="43" t="str">
        <f t="shared" si="66"/>
        <v/>
      </c>
      <c r="N253" s="247">
        <f t="shared" si="61"/>
        <v>0</v>
      </c>
      <c r="O253" s="244">
        <f t="shared" si="52"/>
        <v>1</v>
      </c>
    </row>
    <row r="254" spans="3:15">
      <c r="C254" s="43" t="str">
        <f t="shared" si="62"/>
        <v/>
      </c>
      <c r="D254" s="43" t="str">
        <f t="shared" si="63"/>
        <v/>
      </c>
      <c r="E254" s="43" t="str">
        <f t="shared" si="64"/>
        <v/>
      </c>
      <c r="F254" s="43" t="str">
        <f t="shared" si="65"/>
        <v/>
      </c>
      <c r="G254" s="43" t="str">
        <f t="shared" si="66"/>
        <v/>
      </c>
      <c r="N254" s="247">
        <f t="shared" si="61"/>
        <v>0</v>
      </c>
      <c r="O254" s="244">
        <f t="shared" si="52"/>
        <v>1</v>
      </c>
    </row>
    <row r="255" spans="3:15">
      <c r="C255" s="43" t="str">
        <f t="shared" ref="C255:C260" si="67">IF($I255&gt;0,IF(O255=1,100-SUM(D255:G255),ROUND(J255/$I255*100,1)),"")</f>
        <v/>
      </c>
      <c r="D255" s="43" t="str">
        <f t="shared" ref="D255:D260" si="68">IF($I255&gt;0,IF(O255=2,100-SUM(C255,E255,F255,G255),ROUND(K255/$I255*100,1)),"")</f>
        <v/>
      </c>
      <c r="E255" s="43" t="str">
        <f t="shared" ref="E255:E260" si="69">IF($I255&gt;0,IF(O255=3,100 - SUM(C255,D255,F255,G255),ROUND(L255/$I255*100,1)),"")</f>
        <v/>
      </c>
      <c r="F255" s="43" t="str">
        <f t="shared" ref="F255:F260" si="70">IF($I255&gt;0,IF(O255=4,100 - SUM(C255,D255,E255,G255),ROUND(M255/$I255*100,1)),"")</f>
        <v/>
      </c>
      <c r="G255" s="43" t="str">
        <f t="shared" ref="G255:G260" si="71">IF($I255&gt;0,IF(O255=5,100 - SUM(C255,D255,E255,F255),ROUND(N255/$I255*100,1)),"")</f>
        <v/>
      </c>
      <c r="N255" s="247">
        <f t="shared" si="61"/>
        <v>0</v>
      </c>
      <c r="O255" s="244">
        <f t="shared" si="52"/>
        <v>1</v>
      </c>
    </row>
    <row r="256" spans="3:15">
      <c r="C256" s="43" t="str">
        <f t="shared" si="67"/>
        <v/>
      </c>
      <c r="D256" s="43" t="str">
        <f t="shared" si="68"/>
        <v/>
      </c>
      <c r="E256" s="43" t="str">
        <f t="shared" si="69"/>
        <v/>
      </c>
      <c r="F256" s="43" t="str">
        <f t="shared" si="70"/>
        <v/>
      </c>
      <c r="G256" s="43" t="str">
        <f t="shared" si="71"/>
        <v/>
      </c>
      <c r="N256" s="247">
        <f t="shared" si="61"/>
        <v>0</v>
      </c>
      <c r="O256" s="244">
        <f t="shared" si="52"/>
        <v>1</v>
      </c>
    </row>
    <row r="257" spans="3:15">
      <c r="C257" s="43" t="str">
        <f t="shared" si="67"/>
        <v/>
      </c>
      <c r="D257" s="43" t="str">
        <f t="shared" si="68"/>
        <v/>
      </c>
      <c r="E257" s="43" t="str">
        <f t="shared" si="69"/>
        <v/>
      </c>
      <c r="F257" s="43" t="str">
        <f t="shared" si="70"/>
        <v/>
      </c>
      <c r="G257" s="43" t="str">
        <f t="shared" si="71"/>
        <v/>
      </c>
      <c r="N257" s="247">
        <f t="shared" si="61"/>
        <v>0</v>
      </c>
      <c r="O257" s="244">
        <f t="shared" si="52"/>
        <v>1</v>
      </c>
    </row>
    <row r="258" spans="3:15">
      <c r="C258" s="43" t="str">
        <f t="shared" si="67"/>
        <v/>
      </c>
      <c r="D258" s="43" t="str">
        <f t="shared" si="68"/>
        <v/>
      </c>
      <c r="E258" s="43" t="str">
        <f t="shared" si="69"/>
        <v/>
      </c>
      <c r="F258" s="43" t="str">
        <f t="shared" si="70"/>
        <v/>
      </c>
      <c r="G258" s="43" t="str">
        <f t="shared" si="71"/>
        <v/>
      </c>
      <c r="N258" s="247">
        <f t="shared" si="61"/>
        <v>0</v>
      </c>
      <c r="O258" s="244">
        <f t="shared" si="52"/>
        <v>1</v>
      </c>
    </row>
    <row r="259" spans="3:15">
      <c r="C259" s="43" t="str">
        <f t="shared" si="67"/>
        <v/>
      </c>
      <c r="D259" s="43" t="str">
        <f t="shared" si="68"/>
        <v/>
      </c>
      <c r="E259" s="43" t="str">
        <f t="shared" si="69"/>
        <v/>
      </c>
      <c r="F259" s="43" t="str">
        <f t="shared" si="70"/>
        <v/>
      </c>
      <c r="G259" s="43" t="str">
        <f t="shared" si="71"/>
        <v/>
      </c>
      <c r="N259" s="247">
        <f t="shared" si="61"/>
        <v>0</v>
      </c>
      <c r="O259" s="244">
        <f t="shared" si="52"/>
        <v>1</v>
      </c>
    </row>
    <row r="260" spans="3:15">
      <c r="C260" s="43" t="str">
        <f t="shared" si="67"/>
        <v/>
      </c>
      <c r="D260" s="43" t="str">
        <f t="shared" si="68"/>
        <v/>
      </c>
      <c r="E260" s="43" t="str">
        <f t="shared" si="69"/>
        <v/>
      </c>
      <c r="F260" s="43" t="str">
        <f t="shared" si="70"/>
        <v/>
      </c>
      <c r="G260" s="43" t="str">
        <f t="shared" si="71"/>
        <v/>
      </c>
      <c r="N260" s="247">
        <f t="shared" si="61"/>
        <v>0</v>
      </c>
      <c r="O260" s="244">
        <f t="shared" si="52"/>
        <v>1</v>
      </c>
    </row>
    <row r="261" spans="3:15">
      <c r="C261" s="43" t="str">
        <f t="shared" ref="C261:C323" si="72">IF($I261&gt;0,IF(O261=1,100-SUM(D261:G261),ROUND(J261/$I261*100,1)),"")</f>
        <v/>
      </c>
      <c r="D261" s="43" t="str">
        <f t="shared" ref="D261:D323" si="73">IF($I261&gt;0,IF(O261=2,100-SUM(C261,E261,F261,G261),ROUND(K261/$I261*100,1)),"")</f>
        <v/>
      </c>
      <c r="E261" s="43" t="str">
        <f t="shared" ref="E261:E323" si="74">IF($I261&gt;0,IF(O261=3,100 - SUM(C261,D261,F261,G261),ROUND(L261/$I261*100,1)),"")</f>
        <v/>
      </c>
      <c r="F261" s="43" t="str">
        <f t="shared" ref="F261:F323" si="75">IF($I261&gt;0,IF(O261=4,100 - SUM(C261,D261,E261,G261),ROUND(M261/$I261*100,1)),"")</f>
        <v/>
      </c>
      <c r="G261" s="43" t="str">
        <f t="shared" ref="G261:G323" si="76">IF($I261&gt;0,IF(O261=5,100 - SUM(C261,D261,E261,F261),ROUND(N261/$I261*100,1)),"")</f>
        <v/>
      </c>
      <c r="N261" s="247">
        <f t="shared" ref="N261:N323" si="77">I261 - SUM(J261:M261)</f>
        <v>0</v>
      </c>
      <c r="O261" s="244">
        <f t="shared" ref="O261:O323" si="78">IF(J261=MAX(J261:M261),1,IF(K261=MAX(J261:M261),2,IF(L261=MAX(J261:M261),3,IF(M261=MAX(J261:M261),4,IF(N261=MAX(J261:M261),5,)))))</f>
        <v>1</v>
      </c>
    </row>
    <row r="262" spans="3:15">
      <c r="C262" s="43" t="str">
        <f t="shared" si="72"/>
        <v/>
      </c>
      <c r="D262" s="43" t="str">
        <f t="shared" si="73"/>
        <v/>
      </c>
      <c r="E262" s="43" t="str">
        <f t="shared" si="74"/>
        <v/>
      </c>
      <c r="F262" s="43" t="str">
        <f t="shared" si="75"/>
        <v/>
      </c>
      <c r="G262" s="43" t="str">
        <f t="shared" si="76"/>
        <v/>
      </c>
      <c r="N262" s="247">
        <f t="shared" si="77"/>
        <v>0</v>
      </c>
      <c r="O262" s="244">
        <f t="shared" si="78"/>
        <v>1</v>
      </c>
    </row>
    <row r="263" spans="3:15">
      <c r="C263" s="43" t="str">
        <f t="shared" si="72"/>
        <v/>
      </c>
      <c r="D263" s="43" t="str">
        <f t="shared" si="73"/>
        <v/>
      </c>
      <c r="E263" s="43" t="str">
        <f t="shared" si="74"/>
        <v/>
      </c>
      <c r="F263" s="43" t="str">
        <f t="shared" si="75"/>
        <v/>
      </c>
      <c r="G263" s="43" t="str">
        <f t="shared" si="76"/>
        <v/>
      </c>
      <c r="N263" s="247">
        <f t="shared" si="77"/>
        <v>0</v>
      </c>
      <c r="O263" s="244">
        <f t="shared" si="78"/>
        <v>1</v>
      </c>
    </row>
    <row r="264" spans="3:15">
      <c r="C264" s="43" t="str">
        <f t="shared" si="72"/>
        <v/>
      </c>
      <c r="D264" s="43" t="str">
        <f t="shared" si="73"/>
        <v/>
      </c>
      <c r="E264" s="43" t="str">
        <f t="shared" si="74"/>
        <v/>
      </c>
      <c r="F264" s="43" t="str">
        <f t="shared" si="75"/>
        <v/>
      </c>
      <c r="G264" s="43" t="str">
        <f t="shared" si="76"/>
        <v/>
      </c>
      <c r="N264" s="247">
        <f t="shared" si="77"/>
        <v>0</v>
      </c>
      <c r="O264" s="244">
        <f t="shared" si="78"/>
        <v>1</v>
      </c>
    </row>
    <row r="265" spans="3:15" hidden="1">
      <c r="C265" s="43" t="str">
        <f t="shared" si="72"/>
        <v/>
      </c>
      <c r="D265" s="43" t="str">
        <f t="shared" si="73"/>
        <v/>
      </c>
      <c r="E265" s="43" t="str">
        <f t="shared" si="74"/>
        <v/>
      </c>
      <c r="F265" s="43" t="str">
        <f t="shared" si="75"/>
        <v/>
      </c>
      <c r="G265" s="43" t="str">
        <f t="shared" si="76"/>
        <v/>
      </c>
      <c r="N265" s="247">
        <f t="shared" si="77"/>
        <v>0</v>
      </c>
      <c r="O265" s="244">
        <f t="shared" si="78"/>
        <v>1</v>
      </c>
    </row>
    <row r="266" spans="3:15" hidden="1">
      <c r="C266" s="43" t="str">
        <f t="shared" si="72"/>
        <v/>
      </c>
      <c r="D266" s="43" t="str">
        <f t="shared" si="73"/>
        <v/>
      </c>
      <c r="E266" s="43" t="str">
        <f t="shared" si="74"/>
        <v/>
      </c>
      <c r="F266" s="43" t="str">
        <f t="shared" si="75"/>
        <v/>
      </c>
      <c r="G266" s="43" t="str">
        <f t="shared" si="76"/>
        <v/>
      </c>
      <c r="N266" s="247">
        <f t="shared" si="77"/>
        <v>0</v>
      </c>
      <c r="O266" s="244">
        <f t="shared" si="78"/>
        <v>1</v>
      </c>
    </row>
    <row r="267" spans="3:15" hidden="1">
      <c r="C267" s="43" t="str">
        <f t="shared" si="72"/>
        <v/>
      </c>
      <c r="D267" s="43" t="str">
        <f t="shared" si="73"/>
        <v/>
      </c>
      <c r="E267" s="43" t="str">
        <f t="shared" si="74"/>
        <v/>
      </c>
      <c r="F267" s="43" t="str">
        <f t="shared" si="75"/>
        <v/>
      </c>
      <c r="G267" s="43" t="str">
        <f t="shared" si="76"/>
        <v/>
      </c>
      <c r="N267" s="247">
        <f t="shared" si="77"/>
        <v>0</v>
      </c>
      <c r="O267" s="244">
        <f t="shared" si="78"/>
        <v>1</v>
      </c>
    </row>
    <row r="268" spans="3:15" hidden="1">
      <c r="C268" s="43" t="str">
        <f t="shared" si="72"/>
        <v/>
      </c>
      <c r="D268" s="43" t="str">
        <f t="shared" si="73"/>
        <v/>
      </c>
      <c r="E268" s="43" t="str">
        <f t="shared" si="74"/>
        <v/>
      </c>
      <c r="F268" s="43" t="str">
        <f t="shared" si="75"/>
        <v/>
      </c>
      <c r="G268" s="43" t="str">
        <f t="shared" si="76"/>
        <v/>
      </c>
      <c r="N268" s="247">
        <f t="shared" si="77"/>
        <v>0</v>
      </c>
      <c r="O268" s="244">
        <f t="shared" si="78"/>
        <v>1</v>
      </c>
    </row>
    <row r="269" spans="3:15" hidden="1">
      <c r="C269" s="43" t="str">
        <f t="shared" si="72"/>
        <v/>
      </c>
      <c r="D269" s="43" t="str">
        <f t="shared" si="73"/>
        <v/>
      </c>
      <c r="E269" s="43" t="str">
        <f t="shared" si="74"/>
        <v/>
      </c>
      <c r="F269" s="43" t="str">
        <f t="shared" si="75"/>
        <v/>
      </c>
      <c r="G269" s="43" t="str">
        <f t="shared" si="76"/>
        <v/>
      </c>
      <c r="N269" s="247">
        <f t="shared" si="77"/>
        <v>0</v>
      </c>
      <c r="O269" s="244">
        <f t="shared" si="78"/>
        <v>1</v>
      </c>
    </row>
    <row r="270" spans="3:15" hidden="1">
      <c r="C270" s="43" t="str">
        <f t="shared" si="72"/>
        <v/>
      </c>
      <c r="D270" s="43" t="str">
        <f t="shared" si="73"/>
        <v/>
      </c>
      <c r="E270" s="43" t="str">
        <f t="shared" si="74"/>
        <v/>
      </c>
      <c r="F270" s="43" t="str">
        <f t="shared" si="75"/>
        <v/>
      </c>
      <c r="G270" s="43" t="str">
        <f t="shared" si="76"/>
        <v/>
      </c>
      <c r="N270" s="247">
        <f t="shared" si="77"/>
        <v>0</v>
      </c>
      <c r="O270" s="244">
        <f t="shared" si="78"/>
        <v>1</v>
      </c>
    </row>
    <row r="271" spans="3:15" hidden="1">
      <c r="C271" s="43" t="str">
        <f t="shared" si="72"/>
        <v/>
      </c>
      <c r="D271" s="43" t="str">
        <f t="shared" si="73"/>
        <v/>
      </c>
      <c r="E271" s="43" t="str">
        <f t="shared" si="74"/>
        <v/>
      </c>
      <c r="F271" s="43" t="str">
        <f t="shared" si="75"/>
        <v/>
      </c>
      <c r="G271" s="43" t="str">
        <f t="shared" si="76"/>
        <v/>
      </c>
      <c r="N271" s="247">
        <f t="shared" si="77"/>
        <v>0</v>
      </c>
      <c r="O271" s="244">
        <f t="shared" si="78"/>
        <v>1</v>
      </c>
    </row>
    <row r="272" spans="3:15" hidden="1">
      <c r="C272" s="43" t="str">
        <f t="shared" si="72"/>
        <v/>
      </c>
      <c r="D272" s="43" t="str">
        <f t="shared" si="73"/>
        <v/>
      </c>
      <c r="E272" s="43" t="str">
        <f t="shared" si="74"/>
        <v/>
      </c>
      <c r="F272" s="43" t="str">
        <f t="shared" si="75"/>
        <v/>
      </c>
      <c r="G272" s="43" t="str">
        <f t="shared" si="76"/>
        <v/>
      </c>
      <c r="N272" s="247">
        <f t="shared" si="77"/>
        <v>0</v>
      </c>
      <c r="O272" s="244">
        <f t="shared" si="78"/>
        <v>1</v>
      </c>
    </row>
    <row r="273" spans="3:15" hidden="1">
      <c r="C273" s="43" t="str">
        <f t="shared" si="72"/>
        <v/>
      </c>
      <c r="D273" s="43" t="str">
        <f t="shared" si="73"/>
        <v/>
      </c>
      <c r="E273" s="43" t="str">
        <f t="shared" si="74"/>
        <v/>
      </c>
      <c r="F273" s="43" t="str">
        <f t="shared" si="75"/>
        <v/>
      </c>
      <c r="G273" s="43" t="str">
        <f t="shared" si="76"/>
        <v/>
      </c>
      <c r="N273" s="247">
        <f t="shared" si="77"/>
        <v>0</v>
      </c>
      <c r="O273" s="244">
        <f t="shared" si="78"/>
        <v>1</v>
      </c>
    </row>
    <row r="274" spans="3:15" hidden="1">
      <c r="C274" s="43" t="str">
        <f t="shared" si="72"/>
        <v/>
      </c>
      <c r="D274" s="43" t="str">
        <f t="shared" si="73"/>
        <v/>
      </c>
      <c r="E274" s="43" t="str">
        <f t="shared" si="74"/>
        <v/>
      </c>
      <c r="F274" s="43" t="str">
        <f t="shared" si="75"/>
        <v/>
      </c>
      <c r="G274" s="43" t="str">
        <f t="shared" si="76"/>
        <v/>
      </c>
      <c r="N274" s="247">
        <f t="shared" si="77"/>
        <v>0</v>
      </c>
      <c r="O274" s="244">
        <f t="shared" si="78"/>
        <v>1</v>
      </c>
    </row>
    <row r="275" spans="3:15" hidden="1">
      <c r="C275" s="43" t="str">
        <f t="shared" si="72"/>
        <v/>
      </c>
      <c r="D275" s="43" t="str">
        <f t="shared" si="73"/>
        <v/>
      </c>
      <c r="E275" s="43" t="str">
        <f t="shared" si="74"/>
        <v/>
      </c>
      <c r="F275" s="43" t="str">
        <f t="shared" si="75"/>
        <v/>
      </c>
      <c r="G275" s="43" t="str">
        <f t="shared" si="76"/>
        <v/>
      </c>
      <c r="N275" s="247">
        <f t="shared" si="77"/>
        <v>0</v>
      </c>
      <c r="O275" s="244">
        <f t="shared" si="78"/>
        <v>1</v>
      </c>
    </row>
    <row r="276" spans="3:15" hidden="1">
      <c r="C276" s="43" t="str">
        <f t="shared" si="72"/>
        <v/>
      </c>
      <c r="D276" s="43" t="str">
        <f t="shared" si="73"/>
        <v/>
      </c>
      <c r="E276" s="43" t="str">
        <f t="shared" si="74"/>
        <v/>
      </c>
      <c r="F276" s="43" t="str">
        <f t="shared" si="75"/>
        <v/>
      </c>
      <c r="G276" s="43" t="str">
        <f t="shared" si="76"/>
        <v/>
      </c>
      <c r="N276" s="247">
        <f t="shared" si="77"/>
        <v>0</v>
      </c>
      <c r="O276" s="244">
        <f t="shared" si="78"/>
        <v>1</v>
      </c>
    </row>
    <row r="277" spans="3:15" hidden="1">
      <c r="C277" s="43" t="str">
        <f t="shared" si="72"/>
        <v/>
      </c>
      <c r="D277" s="43" t="str">
        <f t="shared" si="73"/>
        <v/>
      </c>
      <c r="E277" s="43" t="str">
        <f t="shared" si="74"/>
        <v/>
      </c>
      <c r="F277" s="43" t="str">
        <f t="shared" si="75"/>
        <v/>
      </c>
      <c r="G277" s="43" t="str">
        <f t="shared" si="76"/>
        <v/>
      </c>
      <c r="N277" s="247">
        <f t="shared" si="77"/>
        <v>0</v>
      </c>
      <c r="O277" s="244">
        <f t="shared" si="78"/>
        <v>1</v>
      </c>
    </row>
    <row r="278" spans="3:15" hidden="1">
      <c r="C278" s="43" t="str">
        <f t="shared" si="72"/>
        <v/>
      </c>
      <c r="D278" s="43" t="str">
        <f t="shared" si="73"/>
        <v/>
      </c>
      <c r="E278" s="43" t="str">
        <f t="shared" si="74"/>
        <v/>
      </c>
      <c r="F278" s="43" t="str">
        <f t="shared" si="75"/>
        <v/>
      </c>
      <c r="G278" s="43" t="str">
        <f t="shared" si="76"/>
        <v/>
      </c>
      <c r="N278" s="247">
        <f t="shared" si="77"/>
        <v>0</v>
      </c>
      <c r="O278" s="244">
        <f t="shared" si="78"/>
        <v>1</v>
      </c>
    </row>
    <row r="279" spans="3:15" hidden="1">
      <c r="C279" s="43" t="str">
        <f t="shared" si="72"/>
        <v/>
      </c>
      <c r="D279" s="43" t="str">
        <f t="shared" si="73"/>
        <v/>
      </c>
      <c r="E279" s="43" t="str">
        <f t="shared" si="74"/>
        <v/>
      </c>
      <c r="F279" s="43" t="str">
        <f t="shared" si="75"/>
        <v/>
      </c>
      <c r="G279" s="43" t="str">
        <f t="shared" si="76"/>
        <v/>
      </c>
      <c r="N279" s="247">
        <f t="shared" si="77"/>
        <v>0</v>
      </c>
      <c r="O279" s="244">
        <f t="shared" si="78"/>
        <v>1</v>
      </c>
    </row>
    <row r="280" spans="3:15" hidden="1">
      <c r="C280" s="43" t="str">
        <f t="shared" si="72"/>
        <v/>
      </c>
      <c r="D280" s="43" t="str">
        <f t="shared" si="73"/>
        <v/>
      </c>
      <c r="E280" s="43" t="str">
        <f t="shared" si="74"/>
        <v/>
      </c>
      <c r="F280" s="43" t="str">
        <f t="shared" si="75"/>
        <v/>
      </c>
      <c r="G280" s="43" t="str">
        <f t="shared" si="76"/>
        <v/>
      </c>
      <c r="N280" s="247">
        <f t="shared" si="77"/>
        <v>0</v>
      </c>
      <c r="O280" s="244">
        <f t="shared" si="78"/>
        <v>1</v>
      </c>
    </row>
    <row r="281" spans="3:15" hidden="1">
      <c r="C281" s="43" t="str">
        <f t="shared" si="72"/>
        <v/>
      </c>
      <c r="D281" s="43" t="str">
        <f t="shared" si="73"/>
        <v/>
      </c>
      <c r="E281" s="43" t="str">
        <f t="shared" si="74"/>
        <v/>
      </c>
      <c r="F281" s="43" t="str">
        <f t="shared" si="75"/>
        <v/>
      </c>
      <c r="G281" s="43" t="str">
        <f t="shared" si="76"/>
        <v/>
      </c>
      <c r="N281" s="247">
        <f t="shared" si="77"/>
        <v>0</v>
      </c>
      <c r="O281" s="244">
        <f t="shared" si="78"/>
        <v>1</v>
      </c>
    </row>
    <row r="282" spans="3:15" hidden="1">
      <c r="C282" s="43" t="str">
        <f t="shared" si="72"/>
        <v/>
      </c>
      <c r="D282" s="43" t="str">
        <f t="shared" si="73"/>
        <v/>
      </c>
      <c r="E282" s="43" t="str">
        <f t="shared" si="74"/>
        <v/>
      </c>
      <c r="F282" s="43" t="str">
        <f t="shared" si="75"/>
        <v/>
      </c>
      <c r="G282" s="43" t="str">
        <f t="shared" si="76"/>
        <v/>
      </c>
      <c r="N282" s="247">
        <f t="shared" si="77"/>
        <v>0</v>
      </c>
      <c r="O282" s="244">
        <f t="shared" si="78"/>
        <v>1</v>
      </c>
    </row>
    <row r="283" spans="3:15" hidden="1">
      <c r="C283" s="43" t="str">
        <f t="shared" si="72"/>
        <v/>
      </c>
      <c r="D283" s="43" t="str">
        <f t="shared" si="73"/>
        <v/>
      </c>
      <c r="E283" s="43" t="str">
        <f t="shared" si="74"/>
        <v/>
      </c>
      <c r="F283" s="43" t="str">
        <f t="shared" si="75"/>
        <v/>
      </c>
      <c r="G283" s="43" t="str">
        <f t="shared" si="76"/>
        <v/>
      </c>
      <c r="N283" s="247">
        <f t="shared" si="77"/>
        <v>0</v>
      </c>
      <c r="O283" s="244">
        <f t="shared" si="78"/>
        <v>1</v>
      </c>
    </row>
    <row r="284" spans="3:15" hidden="1">
      <c r="C284" s="43" t="str">
        <f t="shared" si="72"/>
        <v/>
      </c>
      <c r="D284" s="43" t="str">
        <f t="shared" si="73"/>
        <v/>
      </c>
      <c r="E284" s="43" t="str">
        <f t="shared" si="74"/>
        <v/>
      </c>
      <c r="F284" s="43" t="str">
        <f t="shared" si="75"/>
        <v/>
      </c>
      <c r="G284" s="43" t="str">
        <f t="shared" si="76"/>
        <v/>
      </c>
      <c r="N284" s="247">
        <f t="shared" si="77"/>
        <v>0</v>
      </c>
      <c r="O284" s="244">
        <f t="shared" si="78"/>
        <v>1</v>
      </c>
    </row>
    <row r="285" spans="3:15" hidden="1">
      <c r="C285" s="43" t="str">
        <f t="shared" si="72"/>
        <v/>
      </c>
      <c r="D285" s="43" t="str">
        <f t="shared" si="73"/>
        <v/>
      </c>
      <c r="E285" s="43" t="str">
        <f t="shared" si="74"/>
        <v/>
      </c>
      <c r="F285" s="43" t="str">
        <f t="shared" si="75"/>
        <v/>
      </c>
      <c r="G285" s="43" t="str">
        <f t="shared" si="76"/>
        <v/>
      </c>
      <c r="N285" s="247">
        <f t="shared" si="77"/>
        <v>0</v>
      </c>
      <c r="O285" s="244">
        <f t="shared" si="78"/>
        <v>1</v>
      </c>
    </row>
    <row r="286" spans="3:15" hidden="1">
      <c r="C286" s="43" t="str">
        <f t="shared" si="72"/>
        <v/>
      </c>
      <c r="D286" s="43" t="str">
        <f t="shared" si="73"/>
        <v/>
      </c>
      <c r="E286" s="43" t="str">
        <f t="shared" si="74"/>
        <v/>
      </c>
      <c r="F286" s="43" t="str">
        <f t="shared" si="75"/>
        <v/>
      </c>
      <c r="G286" s="43" t="str">
        <f t="shared" si="76"/>
        <v/>
      </c>
      <c r="N286" s="247">
        <f t="shared" si="77"/>
        <v>0</v>
      </c>
      <c r="O286" s="244">
        <f t="shared" si="78"/>
        <v>1</v>
      </c>
    </row>
    <row r="287" spans="3:15" hidden="1">
      <c r="C287" s="43" t="str">
        <f t="shared" si="72"/>
        <v/>
      </c>
      <c r="D287" s="43" t="str">
        <f t="shared" si="73"/>
        <v/>
      </c>
      <c r="E287" s="43" t="str">
        <f t="shared" si="74"/>
        <v/>
      </c>
      <c r="F287" s="43" t="str">
        <f t="shared" si="75"/>
        <v/>
      </c>
      <c r="G287" s="43" t="str">
        <f t="shared" si="76"/>
        <v/>
      </c>
      <c r="N287" s="247">
        <f t="shared" si="77"/>
        <v>0</v>
      </c>
      <c r="O287" s="244">
        <f t="shared" si="78"/>
        <v>1</v>
      </c>
    </row>
    <row r="288" spans="3:15" hidden="1">
      <c r="C288" s="43" t="str">
        <f t="shared" si="72"/>
        <v/>
      </c>
      <c r="D288" s="43" t="str">
        <f t="shared" si="73"/>
        <v/>
      </c>
      <c r="E288" s="43" t="str">
        <f t="shared" si="74"/>
        <v/>
      </c>
      <c r="F288" s="43" t="str">
        <f t="shared" si="75"/>
        <v/>
      </c>
      <c r="G288" s="43" t="str">
        <f t="shared" si="76"/>
        <v/>
      </c>
      <c r="N288" s="247">
        <f t="shared" si="77"/>
        <v>0</v>
      </c>
      <c r="O288" s="244">
        <f t="shared" si="78"/>
        <v>1</v>
      </c>
    </row>
    <row r="289" spans="3:15" hidden="1">
      <c r="C289" s="43" t="str">
        <f t="shared" si="72"/>
        <v/>
      </c>
      <c r="D289" s="43" t="str">
        <f t="shared" si="73"/>
        <v/>
      </c>
      <c r="E289" s="43" t="str">
        <f t="shared" si="74"/>
        <v/>
      </c>
      <c r="F289" s="43" t="str">
        <f t="shared" si="75"/>
        <v/>
      </c>
      <c r="G289" s="43" t="str">
        <f t="shared" si="76"/>
        <v/>
      </c>
      <c r="N289" s="247">
        <f t="shared" si="77"/>
        <v>0</v>
      </c>
      <c r="O289" s="244">
        <f t="shared" si="78"/>
        <v>1</v>
      </c>
    </row>
    <row r="290" spans="3:15" hidden="1">
      <c r="C290" s="43" t="str">
        <f t="shared" si="72"/>
        <v/>
      </c>
      <c r="D290" s="43" t="str">
        <f t="shared" si="73"/>
        <v/>
      </c>
      <c r="E290" s="43" t="str">
        <f t="shared" si="74"/>
        <v/>
      </c>
      <c r="F290" s="43" t="str">
        <f t="shared" si="75"/>
        <v/>
      </c>
      <c r="G290" s="43" t="str">
        <f t="shared" si="76"/>
        <v/>
      </c>
      <c r="N290" s="247">
        <f t="shared" si="77"/>
        <v>0</v>
      </c>
      <c r="O290" s="244">
        <f t="shared" si="78"/>
        <v>1</v>
      </c>
    </row>
    <row r="291" spans="3:15" hidden="1">
      <c r="C291" s="43" t="str">
        <f t="shared" si="72"/>
        <v/>
      </c>
      <c r="D291" s="43" t="str">
        <f t="shared" si="73"/>
        <v/>
      </c>
      <c r="E291" s="43" t="str">
        <f t="shared" si="74"/>
        <v/>
      </c>
      <c r="F291" s="43" t="str">
        <f t="shared" si="75"/>
        <v/>
      </c>
      <c r="G291" s="43" t="str">
        <f t="shared" si="76"/>
        <v/>
      </c>
      <c r="N291" s="247">
        <f t="shared" si="77"/>
        <v>0</v>
      </c>
      <c r="O291" s="244">
        <f t="shared" si="78"/>
        <v>1</v>
      </c>
    </row>
    <row r="292" spans="3:15" hidden="1">
      <c r="C292" s="43" t="str">
        <f t="shared" si="72"/>
        <v/>
      </c>
      <c r="D292" s="43" t="str">
        <f t="shared" si="73"/>
        <v/>
      </c>
      <c r="E292" s="43" t="str">
        <f t="shared" si="74"/>
        <v/>
      </c>
      <c r="F292" s="43" t="str">
        <f t="shared" si="75"/>
        <v/>
      </c>
      <c r="G292" s="43" t="str">
        <f t="shared" si="76"/>
        <v/>
      </c>
      <c r="N292" s="247">
        <f t="shared" si="77"/>
        <v>0</v>
      </c>
      <c r="O292" s="244">
        <f t="shared" si="78"/>
        <v>1</v>
      </c>
    </row>
    <row r="293" spans="3:15" hidden="1">
      <c r="C293" s="43" t="str">
        <f t="shared" si="72"/>
        <v/>
      </c>
      <c r="D293" s="43" t="str">
        <f t="shared" si="73"/>
        <v/>
      </c>
      <c r="E293" s="43" t="str">
        <f t="shared" si="74"/>
        <v/>
      </c>
      <c r="F293" s="43" t="str">
        <f t="shared" si="75"/>
        <v/>
      </c>
      <c r="G293" s="43" t="str">
        <f t="shared" si="76"/>
        <v/>
      </c>
      <c r="N293" s="247">
        <f t="shared" si="77"/>
        <v>0</v>
      </c>
      <c r="O293" s="244">
        <f t="shared" si="78"/>
        <v>1</v>
      </c>
    </row>
    <row r="294" spans="3:15" hidden="1">
      <c r="C294" s="43" t="str">
        <f t="shared" si="72"/>
        <v/>
      </c>
      <c r="D294" s="43" t="str">
        <f t="shared" si="73"/>
        <v/>
      </c>
      <c r="E294" s="43" t="str">
        <f t="shared" si="74"/>
        <v/>
      </c>
      <c r="F294" s="43" t="str">
        <f t="shared" si="75"/>
        <v/>
      </c>
      <c r="G294" s="43" t="str">
        <f t="shared" si="76"/>
        <v/>
      </c>
      <c r="N294" s="247">
        <f t="shared" si="77"/>
        <v>0</v>
      </c>
      <c r="O294" s="244">
        <f t="shared" si="78"/>
        <v>1</v>
      </c>
    </row>
    <row r="295" spans="3:15" hidden="1">
      <c r="C295" s="43" t="str">
        <f t="shared" si="72"/>
        <v/>
      </c>
      <c r="D295" s="43" t="str">
        <f t="shared" si="73"/>
        <v/>
      </c>
      <c r="E295" s="43" t="str">
        <f t="shared" si="74"/>
        <v/>
      </c>
      <c r="F295" s="43" t="str">
        <f t="shared" si="75"/>
        <v/>
      </c>
      <c r="G295" s="43" t="str">
        <f t="shared" si="76"/>
        <v/>
      </c>
      <c r="N295" s="247">
        <f t="shared" si="77"/>
        <v>0</v>
      </c>
      <c r="O295" s="244">
        <f t="shared" si="78"/>
        <v>1</v>
      </c>
    </row>
    <row r="296" spans="3:15" hidden="1">
      <c r="C296" s="43" t="str">
        <f t="shared" si="72"/>
        <v/>
      </c>
      <c r="D296" s="43" t="str">
        <f t="shared" si="73"/>
        <v/>
      </c>
      <c r="E296" s="43" t="str">
        <f t="shared" si="74"/>
        <v/>
      </c>
      <c r="F296" s="43" t="str">
        <f t="shared" si="75"/>
        <v/>
      </c>
      <c r="G296" s="43" t="str">
        <f t="shared" si="76"/>
        <v/>
      </c>
      <c r="N296" s="247">
        <f t="shared" si="77"/>
        <v>0</v>
      </c>
      <c r="O296" s="244">
        <f t="shared" si="78"/>
        <v>1</v>
      </c>
    </row>
    <row r="297" spans="3:15" hidden="1">
      <c r="C297" s="43" t="str">
        <f t="shared" si="72"/>
        <v/>
      </c>
      <c r="D297" s="43" t="str">
        <f t="shared" si="73"/>
        <v/>
      </c>
      <c r="E297" s="43" t="str">
        <f t="shared" si="74"/>
        <v/>
      </c>
      <c r="F297" s="43" t="str">
        <f t="shared" si="75"/>
        <v/>
      </c>
      <c r="G297" s="43" t="str">
        <f t="shared" si="76"/>
        <v/>
      </c>
      <c r="N297" s="247">
        <f t="shared" si="77"/>
        <v>0</v>
      </c>
      <c r="O297" s="244">
        <f t="shared" si="78"/>
        <v>1</v>
      </c>
    </row>
    <row r="298" spans="3:15" hidden="1">
      <c r="C298" s="43" t="str">
        <f t="shared" si="72"/>
        <v/>
      </c>
      <c r="D298" s="43" t="str">
        <f t="shared" si="73"/>
        <v/>
      </c>
      <c r="E298" s="43" t="str">
        <f t="shared" si="74"/>
        <v/>
      </c>
      <c r="F298" s="43" t="str">
        <f t="shared" si="75"/>
        <v/>
      </c>
      <c r="G298" s="43" t="str">
        <f t="shared" si="76"/>
        <v/>
      </c>
      <c r="N298" s="247">
        <f t="shared" si="77"/>
        <v>0</v>
      </c>
      <c r="O298" s="244">
        <f t="shared" si="78"/>
        <v>1</v>
      </c>
    </row>
    <row r="299" spans="3:15" hidden="1">
      <c r="C299" s="43" t="str">
        <f t="shared" si="72"/>
        <v/>
      </c>
      <c r="D299" s="43" t="str">
        <f t="shared" si="73"/>
        <v/>
      </c>
      <c r="E299" s="43" t="str">
        <f t="shared" si="74"/>
        <v/>
      </c>
      <c r="F299" s="43" t="str">
        <f t="shared" si="75"/>
        <v/>
      </c>
      <c r="G299" s="43" t="str">
        <f t="shared" si="76"/>
        <v/>
      </c>
      <c r="N299" s="247">
        <f t="shared" si="77"/>
        <v>0</v>
      </c>
      <c r="O299" s="244">
        <f t="shared" si="78"/>
        <v>1</v>
      </c>
    </row>
    <row r="300" spans="3:15" hidden="1">
      <c r="C300" s="43" t="str">
        <f t="shared" si="72"/>
        <v/>
      </c>
      <c r="D300" s="43" t="str">
        <f t="shared" si="73"/>
        <v/>
      </c>
      <c r="E300" s="43" t="str">
        <f t="shared" si="74"/>
        <v/>
      </c>
      <c r="F300" s="43" t="str">
        <f t="shared" si="75"/>
        <v/>
      </c>
      <c r="G300" s="43" t="str">
        <f t="shared" si="76"/>
        <v/>
      </c>
      <c r="N300" s="247">
        <f t="shared" si="77"/>
        <v>0</v>
      </c>
      <c r="O300" s="244">
        <f t="shared" si="78"/>
        <v>1</v>
      </c>
    </row>
    <row r="301" spans="3:15" hidden="1">
      <c r="C301" s="43" t="str">
        <f t="shared" si="72"/>
        <v/>
      </c>
      <c r="D301" s="43" t="str">
        <f t="shared" si="73"/>
        <v/>
      </c>
      <c r="E301" s="43" t="str">
        <f t="shared" si="74"/>
        <v/>
      </c>
      <c r="F301" s="43" t="str">
        <f t="shared" si="75"/>
        <v/>
      </c>
      <c r="G301" s="43" t="str">
        <f t="shared" si="76"/>
        <v/>
      </c>
      <c r="N301" s="247">
        <f t="shared" si="77"/>
        <v>0</v>
      </c>
      <c r="O301" s="244">
        <f t="shared" si="78"/>
        <v>1</v>
      </c>
    </row>
    <row r="302" spans="3:15" hidden="1">
      <c r="C302" s="43" t="str">
        <f t="shared" si="72"/>
        <v/>
      </c>
      <c r="D302" s="43" t="str">
        <f t="shared" si="73"/>
        <v/>
      </c>
      <c r="E302" s="43" t="str">
        <f t="shared" si="74"/>
        <v/>
      </c>
      <c r="F302" s="43" t="str">
        <f t="shared" si="75"/>
        <v/>
      </c>
      <c r="G302" s="43" t="str">
        <f t="shared" si="76"/>
        <v/>
      </c>
      <c r="N302" s="247">
        <f t="shared" si="77"/>
        <v>0</v>
      </c>
      <c r="O302" s="244">
        <f t="shared" si="78"/>
        <v>1</v>
      </c>
    </row>
    <row r="303" spans="3:15" hidden="1">
      <c r="C303" s="43" t="str">
        <f t="shared" si="72"/>
        <v/>
      </c>
      <c r="D303" s="43" t="str">
        <f t="shared" si="73"/>
        <v/>
      </c>
      <c r="E303" s="43" t="str">
        <f t="shared" si="74"/>
        <v/>
      </c>
      <c r="F303" s="43" t="str">
        <f t="shared" si="75"/>
        <v/>
      </c>
      <c r="G303" s="43" t="str">
        <f t="shared" si="76"/>
        <v/>
      </c>
      <c r="N303" s="247">
        <f t="shared" si="77"/>
        <v>0</v>
      </c>
      <c r="O303" s="244">
        <f t="shared" si="78"/>
        <v>1</v>
      </c>
    </row>
    <row r="304" spans="3:15" hidden="1">
      <c r="C304" s="43" t="str">
        <f t="shared" si="72"/>
        <v/>
      </c>
      <c r="D304" s="43" t="str">
        <f t="shared" si="73"/>
        <v/>
      </c>
      <c r="E304" s="43" t="str">
        <f t="shared" si="74"/>
        <v/>
      </c>
      <c r="F304" s="43" t="str">
        <f t="shared" si="75"/>
        <v/>
      </c>
      <c r="G304" s="43" t="str">
        <f t="shared" si="76"/>
        <v/>
      </c>
      <c r="N304" s="247">
        <f t="shared" si="77"/>
        <v>0</v>
      </c>
      <c r="O304" s="244">
        <f t="shared" si="78"/>
        <v>1</v>
      </c>
    </row>
    <row r="305" spans="3:15" hidden="1">
      <c r="C305" s="43" t="str">
        <f t="shared" si="72"/>
        <v/>
      </c>
      <c r="D305" s="43" t="str">
        <f t="shared" si="73"/>
        <v/>
      </c>
      <c r="E305" s="43" t="str">
        <f t="shared" si="74"/>
        <v/>
      </c>
      <c r="F305" s="43" t="str">
        <f t="shared" si="75"/>
        <v/>
      </c>
      <c r="G305" s="43" t="str">
        <f t="shared" si="76"/>
        <v/>
      </c>
      <c r="N305" s="247">
        <f t="shared" si="77"/>
        <v>0</v>
      </c>
      <c r="O305" s="244">
        <f t="shared" si="78"/>
        <v>1</v>
      </c>
    </row>
    <row r="306" spans="3:15" hidden="1">
      <c r="C306" s="43" t="str">
        <f t="shared" si="72"/>
        <v/>
      </c>
      <c r="D306" s="43" t="str">
        <f t="shared" si="73"/>
        <v/>
      </c>
      <c r="E306" s="43" t="str">
        <f t="shared" si="74"/>
        <v/>
      </c>
      <c r="F306" s="43" t="str">
        <f t="shared" si="75"/>
        <v/>
      </c>
      <c r="G306" s="43" t="str">
        <f t="shared" si="76"/>
        <v/>
      </c>
      <c r="N306" s="247">
        <f t="shared" si="77"/>
        <v>0</v>
      </c>
      <c r="O306" s="244">
        <f t="shared" si="78"/>
        <v>1</v>
      </c>
    </row>
    <row r="307" spans="3:15" hidden="1">
      <c r="C307" s="43" t="str">
        <f t="shared" si="72"/>
        <v/>
      </c>
      <c r="D307" s="43" t="str">
        <f t="shared" si="73"/>
        <v/>
      </c>
      <c r="E307" s="43" t="str">
        <f t="shared" si="74"/>
        <v/>
      </c>
      <c r="F307" s="43" t="str">
        <f t="shared" si="75"/>
        <v/>
      </c>
      <c r="G307" s="43" t="str">
        <f t="shared" si="76"/>
        <v/>
      </c>
      <c r="N307" s="247">
        <f t="shared" si="77"/>
        <v>0</v>
      </c>
      <c r="O307" s="244">
        <f t="shared" si="78"/>
        <v>1</v>
      </c>
    </row>
    <row r="308" spans="3:15" hidden="1">
      <c r="C308" s="43" t="str">
        <f t="shared" si="72"/>
        <v/>
      </c>
      <c r="D308" s="43" t="str">
        <f t="shared" si="73"/>
        <v/>
      </c>
      <c r="E308" s="43" t="str">
        <f t="shared" si="74"/>
        <v/>
      </c>
      <c r="F308" s="43" t="str">
        <f t="shared" si="75"/>
        <v/>
      </c>
      <c r="G308" s="43" t="str">
        <f t="shared" si="76"/>
        <v/>
      </c>
      <c r="N308" s="247">
        <f t="shared" si="77"/>
        <v>0</v>
      </c>
      <c r="O308" s="244">
        <f t="shared" si="78"/>
        <v>1</v>
      </c>
    </row>
    <row r="309" spans="3:15" hidden="1">
      <c r="C309" s="43" t="str">
        <f t="shared" si="72"/>
        <v/>
      </c>
      <c r="D309" s="43" t="str">
        <f t="shared" si="73"/>
        <v/>
      </c>
      <c r="E309" s="43" t="str">
        <f t="shared" si="74"/>
        <v/>
      </c>
      <c r="F309" s="43" t="str">
        <f t="shared" si="75"/>
        <v/>
      </c>
      <c r="G309" s="43" t="str">
        <f t="shared" si="76"/>
        <v/>
      </c>
      <c r="N309" s="247">
        <f t="shared" si="77"/>
        <v>0</v>
      </c>
      <c r="O309" s="244">
        <f t="shared" si="78"/>
        <v>1</v>
      </c>
    </row>
    <row r="310" spans="3:15" hidden="1">
      <c r="C310" s="43" t="str">
        <f t="shared" si="72"/>
        <v/>
      </c>
      <c r="D310" s="43" t="str">
        <f t="shared" si="73"/>
        <v/>
      </c>
      <c r="E310" s="43" t="str">
        <f t="shared" si="74"/>
        <v/>
      </c>
      <c r="F310" s="43" t="str">
        <f t="shared" si="75"/>
        <v/>
      </c>
      <c r="G310" s="43" t="str">
        <f t="shared" si="76"/>
        <v/>
      </c>
      <c r="N310" s="247">
        <f t="shared" si="77"/>
        <v>0</v>
      </c>
      <c r="O310" s="244">
        <f t="shared" si="78"/>
        <v>1</v>
      </c>
    </row>
    <row r="311" spans="3:15" hidden="1">
      <c r="C311" s="43" t="str">
        <f t="shared" si="72"/>
        <v/>
      </c>
      <c r="D311" s="43" t="str">
        <f t="shared" si="73"/>
        <v/>
      </c>
      <c r="E311" s="43" t="str">
        <f t="shared" si="74"/>
        <v/>
      </c>
      <c r="F311" s="43" t="str">
        <f t="shared" si="75"/>
        <v/>
      </c>
      <c r="G311" s="43" t="str">
        <f t="shared" si="76"/>
        <v/>
      </c>
      <c r="N311" s="247">
        <f t="shared" si="77"/>
        <v>0</v>
      </c>
      <c r="O311" s="244">
        <f t="shared" si="78"/>
        <v>1</v>
      </c>
    </row>
    <row r="312" spans="3:15" hidden="1">
      <c r="C312" s="43" t="str">
        <f t="shared" si="72"/>
        <v/>
      </c>
      <c r="D312" s="43" t="str">
        <f t="shared" si="73"/>
        <v/>
      </c>
      <c r="E312" s="43" t="str">
        <f t="shared" si="74"/>
        <v/>
      </c>
      <c r="F312" s="43" t="str">
        <f t="shared" si="75"/>
        <v/>
      </c>
      <c r="G312" s="43" t="str">
        <f t="shared" si="76"/>
        <v/>
      </c>
      <c r="N312" s="247">
        <f t="shared" si="77"/>
        <v>0</v>
      </c>
      <c r="O312" s="244">
        <f t="shared" si="78"/>
        <v>1</v>
      </c>
    </row>
    <row r="313" spans="3:15" hidden="1">
      <c r="C313" s="43" t="str">
        <f t="shared" si="72"/>
        <v/>
      </c>
      <c r="D313" s="43" t="str">
        <f t="shared" si="73"/>
        <v/>
      </c>
      <c r="E313" s="43" t="str">
        <f t="shared" si="74"/>
        <v/>
      </c>
      <c r="F313" s="43" t="str">
        <f t="shared" si="75"/>
        <v/>
      </c>
      <c r="G313" s="43" t="str">
        <f t="shared" si="76"/>
        <v/>
      </c>
      <c r="N313" s="247">
        <f t="shared" si="77"/>
        <v>0</v>
      </c>
      <c r="O313" s="244">
        <f t="shared" si="78"/>
        <v>1</v>
      </c>
    </row>
    <row r="314" spans="3:15" hidden="1">
      <c r="C314" s="43" t="str">
        <f t="shared" si="72"/>
        <v/>
      </c>
      <c r="D314" s="43" t="str">
        <f t="shared" si="73"/>
        <v/>
      </c>
      <c r="E314" s="43" t="str">
        <f t="shared" si="74"/>
        <v/>
      </c>
      <c r="F314" s="43" t="str">
        <f t="shared" si="75"/>
        <v/>
      </c>
      <c r="G314" s="43" t="str">
        <f t="shared" si="76"/>
        <v/>
      </c>
      <c r="N314" s="247">
        <f t="shared" si="77"/>
        <v>0</v>
      </c>
      <c r="O314" s="244">
        <f t="shared" si="78"/>
        <v>1</v>
      </c>
    </row>
    <row r="315" spans="3:15" hidden="1">
      <c r="C315" s="43" t="str">
        <f t="shared" si="72"/>
        <v/>
      </c>
      <c r="D315" s="43" t="str">
        <f t="shared" si="73"/>
        <v/>
      </c>
      <c r="E315" s="43" t="str">
        <f t="shared" si="74"/>
        <v/>
      </c>
      <c r="F315" s="43" t="str">
        <f t="shared" si="75"/>
        <v/>
      </c>
      <c r="G315" s="43" t="str">
        <f t="shared" si="76"/>
        <v/>
      </c>
      <c r="N315" s="247">
        <f t="shared" si="77"/>
        <v>0</v>
      </c>
      <c r="O315" s="244">
        <f t="shared" si="78"/>
        <v>1</v>
      </c>
    </row>
    <row r="316" spans="3:15" hidden="1">
      <c r="C316" s="43" t="str">
        <f t="shared" si="72"/>
        <v/>
      </c>
      <c r="D316" s="43" t="str">
        <f t="shared" si="73"/>
        <v/>
      </c>
      <c r="E316" s="43" t="str">
        <f t="shared" si="74"/>
        <v/>
      </c>
      <c r="F316" s="43" t="str">
        <f t="shared" si="75"/>
        <v/>
      </c>
      <c r="G316" s="43" t="str">
        <f t="shared" si="76"/>
        <v/>
      </c>
      <c r="N316" s="247">
        <f t="shared" si="77"/>
        <v>0</v>
      </c>
      <c r="O316" s="244">
        <f t="shared" si="78"/>
        <v>1</v>
      </c>
    </row>
    <row r="317" spans="3:15" hidden="1">
      <c r="C317" s="43" t="str">
        <f t="shared" si="72"/>
        <v/>
      </c>
      <c r="D317" s="43" t="str">
        <f t="shared" si="73"/>
        <v/>
      </c>
      <c r="E317" s="43" t="str">
        <f t="shared" si="74"/>
        <v/>
      </c>
      <c r="F317" s="43" t="str">
        <f t="shared" si="75"/>
        <v/>
      </c>
      <c r="G317" s="43" t="str">
        <f t="shared" si="76"/>
        <v/>
      </c>
      <c r="N317" s="247">
        <f t="shared" si="77"/>
        <v>0</v>
      </c>
      <c r="O317" s="244">
        <f t="shared" si="78"/>
        <v>1</v>
      </c>
    </row>
    <row r="318" spans="3:15" hidden="1">
      <c r="C318" s="43" t="str">
        <f t="shared" si="72"/>
        <v/>
      </c>
      <c r="D318" s="43" t="str">
        <f t="shared" si="73"/>
        <v/>
      </c>
      <c r="E318" s="43" t="str">
        <f t="shared" si="74"/>
        <v/>
      </c>
      <c r="F318" s="43" t="str">
        <f t="shared" si="75"/>
        <v/>
      </c>
      <c r="G318" s="43" t="str">
        <f t="shared" si="76"/>
        <v/>
      </c>
      <c r="N318" s="247">
        <f t="shared" si="77"/>
        <v>0</v>
      </c>
      <c r="O318" s="244">
        <f t="shared" si="78"/>
        <v>1</v>
      </c>
    </row>
    <row r="319" spans="3:15" hidden="1">
      <c r="C319" s="43" t="str">
        <f t="shared" si="72"/>
        <v/>
      </c>
      <c r="D319" s="43" t="str">
        <f t="shared" si="73"/>
        <v/>
      </c>
      <c r="E319" s="43" t="str">
        <f t="shared" si="74"/>
        <v/>
      </c>
      <c r="F319" s="43" t="str">
        <f t="shared" si="75"/>
        <v/>
      </c>
      <c r="G319" s="43" t="str">
        <f t="shared" si="76"/>
        <v/>
      </c>
      <c r="N319" s="247">
        <f t="shared" si="77"/>
        <v>0</v>
      </c>
      <c r="O319" s="244">
        <f t="shared" si="78"/>
        <v>1</v>
      </c>
    </row>
    <row r="320" spans="3:15" hidden="1">
      <c r="C320" s="43" t="str">
        <f t="shared" si="72"/>
        <v/>
      </c>
      <c r="D320" s="43" t="str">
        <f t="shared" si="73"/>
        <v/>
      </c>
      <c r="E320" s="43" t="str">
        <f t="shared" si="74"/>
        <v/>
      </c>
      <c r="F320" s="43" t="str">
        <f t="shared" si="75"/>
        <v/>
      </c>
      <c r="G320" s="43" t="str">
        <f t="shared" si="76"/>
        <v/>
      </c>
      <c r="N320" s="247">
        <f t="shared" si="77"/>
        <v>0</v>
      </c>
      <c r="O320" s="244">
        <f t="shared" si="78"/>
        <v>1</v>
      </c>
    </row>
    <row r="321" spans="1:15" hidden="1">
      <c r="C321" s="43" t="str">
        <f t="shared" si="72"/>
        <v/>
      </c>
      <c r="D321" s="43" t="str">
        <f t="shared" si="73"/>
        <v/>
      </c>
      <c r="E321" s="43" t="str">
        <f t="shared" si="74"/>
        <v/>
      </c>
      <c r="F321" s="43" t="str">
        <f t="shared" si="75"/>
        <v/>
      </c>
      <c r="G321" s="43" t="str">
        <f t="shared" si="76"/>
        <v/>
      </c>
      <c r="N321" s="247">
        <f t="shared" si="77"/>
        <v>0</v>
      </c>
      <c r="O321" s="244">
        <f t="shared" si="78"/>
        <v>1</v>
      </c>
    </row>
    <row r="322" spans="1:15" hidden="1">
      <c r="C322" s="43" t="str">
        <f t="shared" si="72"/>
        <v/>
      </c>
      <c r="D322" s="43" t="str">
        <f t="shared" si="73"/>
        <v/>
      </c>
      <c r="E322" s="43" t="str">
        <f t="shared" si="74"/>
        <v/>
      </c>
      <c r="F322" s="43" t="str">
        <f t="shared" si="75"/>
        <v/>
      </c>
      <c r="G322" s="43" t="str">
        <f t="shared" si="76"/>
        <v/>
      </c>
      <c r="N322" s="247">
        <f t="shared" si="77"/>
        <v>0</v>
      </c>
      <c r="O322" s="244">
        <f t="shared" si="78"/>
        <v>1</v>
      </c>
    </row>
    <row r="323" spans="1:15" hidden="1">
      <c r="C323" s="43" t="str">
        <f t="shared" si="72"/>
        <v/>
      </c>
      <c r="D323" s="43" t="str">
        <f t="shared" si="73"/>
        <v/>
      </c>
      <c r="E323" s="43" t="str">
        <f t="shared" si="74"/>
        <v/>
      </c>
      <c r="F323" s="43" t="str">
        <f t="shared" si="75"/>
        <v/>
      </c>
      <c r="G323" s="43" t="str">
        <f t="shared" si="76"/>
        <v/>
      </c>
      <c r="N323" s="247">
        <f t="shared" si="77"/>
        <v>0</v>
      </c>
      <c r="O323" s="244">
        <f t="shared" si="78"/>
        <v>1</v>
      </c>
    </row>
    <row r="324" spans="1:15" hidden="1">
      <c r="C324" s="98" t="str">
        <f t="shared" ref="C324:C331" si="79">IF($I324&gt;0,ROUND(J324/$I324 * 100,1),"")</f>
        <v/>
      </c>
      <c r="D324" s="98" t="str">
        <f t="shared" ref="D324:D331" si="80">IF($I324&gt;0,ROUND(K324/$I324 * 100,1),"")</f>
        <v/>
      </c>
      <c r="E324" s="98" t="str">
        <f t="shared" ref="E324:E331" si="81">IF($I324&gt;0,ROUND(L324/$I324 * 100,1),"")</f>
        <v/>
      </c>
      <c r="F324" s="98" t="str">
        <f t="shared" ref="F324:F331" si="82">IF($I324&gt;0,ROUND(M324/$I324 * 100,1),"")</f>
        <v/>
      </c>
      <c r="G324" s="98"/>
    </row>
    <row r="325" spans="1:15" hidden="1">
      <c r="C325" s="98" t="str">
        <f t="shared" si="79"/>
        <v/>
      </c>
      <c r="D325" s="98" t="str">
        <f t="shared" si="80"/>
        <v/>
      </c>
      <c r="E325" s="98" t="str">
        <f t="shared" si="81"/>
        <v/>
      </c>
      <c r="F325" s="98" t="str">
        <f t="shared" si="82"/>
        <v/>
      </c>
      <c r="G325" s="98"/>
    </row>
    <row r="326" spans="1:15" hidden="1">
      <c r="C326" s="98" t="str">
        <f t="shared" si="79"/>
        <v/>
      </c>
      <c r="D326" s="98" t="str">
        <f t="shared" si="80"/>
        <v/>
      </c>
      <c r="E326" s="98" t="str">
        <f t="shared" si="81"/>
        <v/>
      </c>
      <c r="F326" s="98" t="str">
        <f t="shared" si="82"/>
        <v/>
      </c>
      <c r="G326" s="98"/>
    </row>
    <row r="327" spans="1:15" hidden="1">
      <c r="C327" s="98" t="str">
        <f t="shared" si="79"/>
        <v/>
      </c>
      <c r="D327" s="98" t="str">
        <f t="shared" si="80"/>
        <v/>
      </c>
      <c r="E327" s="98" t="str">
        <f t="shared" si="81"/>
        <v/>
      </c>
      <c r="F327" s="98" t="str">
        <f t="shared" si="82"/>
        <v/>
      </c>
      <c r="G327" s="98"/>
    </row>
    <row r="328" spans="1:15" hidden="1">
      <c r="C328" s="98" t="str">
        <f t="shared" si="79"/>
        <v/>
      </c>
      <c r="D328" s="98" t="str">
        <f t="shared" si="80"/>
        <v/>
      </c>
      <c r="E328" s="98" t="str">
        <f t="shared" si="81"/>
        <v/>
      </c>
      <c r="F328" s="98" t="str">
        <f t="shared" si="82"/>
        <v/>
      </c>
      <c r="G328" s="98"/>
    </row>
    <row r="329" spans="1:15" hidden="1">
      <c r="C329" s="98" t="str">
        <f t="shared" si="79"/>
        <v/>
      </c>
      <c r="D329" s="98" t="str">
        <f t="shared" si="80"/>
        <v/>
      </c>
      <c r="E329" s="98" t="str">
        <f t="shared" si="81"/>
        <v/>
      </c>
      <c r="F329" s="98" t="str">
        <f t="shared" si="82"/>
        <v/>
      </c>
      <c r="G329" s="98"/>
    </row>
    <row r="330" spans="1:15" hidden="1">
      <c r="C330" s="98" t="str">
        <f t="shared" si="79"/>
        <v/>
      </c>
      <c r="D330" s="98" t="str">
        <f t="shared" si="80"/>
        <v/>
      </c>
      <c r="E330" s="98" t="str">
        <f t="shared" si="81"/>
        <v/>
      </c>
      <c r="F330" s="98" t="str">
        <f t="shared" si="82"/>
        <v/>
      </c>
      <c r="G330" s="98"/>
    </row>
    <row r="331" spans="1:15" hidden="1">
      <c r="C331" s="98" t="str">
        <f t="shared" si="79"/>
        <v/>
      </c>
      <c r="D331" s="98" t="str">
        <f t="shared" si="80"/>
        <v/>
      </c>
      <c r="E331" s="98" t="str">
        <f t="shared" si="81"/>
        <v/>
      </c>
      <c r="F331" s="98" t="str">
        <f t="shared" si="82"/>
        <v/>
      </c>
      <c r="G331" s="98"/>
    </row>
    <row r="332" spans="1:15" s="46" customFormat="1">
      <c r="A332" s="113"/>
      <c r="B332" s="113"/>
      <c r="C332" s="114"/>
      <c r="D332" s="114"/>
      <c r="E332" s="114"/>
      <c r="F332" s="114"/>
      <c r="G332" s="114"/>
      <c r="H332" s="255"/>
      <c r="I332" s="246"/>
      <c r="J332" s="246"/>
      <c r="K332" s="246"/>
      <c r="L332" s="246"/>
      <c r="M332" s="246"/>
      <c r="N332" s="246"/>
      <c r="O332" s="114"/>
    </row>
    <row r="333" spans="1:15">
      <c r="A333" s="21" t="s">
        <v>348</v>
      </c>
      <c r="B333" s="43" t="str">
        <f>C5 &amp; " - " &amp;D5</f>
        <v xml:space="preserve"> - </v>
      </c>
      <c r="C333" s="42"/>
      <c r="D333" s="42"/>
      <c r="E333" s="42"/>
      <c r="F333" s="42"/>
      <c r="G333" s="42"/>
      <c r="H333" s="256"/>
      <c r="I333" s="247"/>
      <c r="J333" s="247"/>
      <c r="K333" s="247"/>
      <c r="L333" s="247"/>
      <c r="M333" s="247"/>
      <c r="N333" s="247"/>
      <c r="O333" s="42"/>
    </row>
    <row r="334" spans="1:15" ht="48.75" customHeight="1" thickBot="1">
      <c r="A334" s="419" t="s">
        <v>350</v>
      </c>
      <c r="B334" s="43" t="s">
        <v>178</v>
      </c>
      <c r="C334" s="413" t="s">
        <v>336</v>
      </c>
      <c r="D334" s="413" t="s">
        <v>337</v>
      </c>
      <c r="E334" s="413" t="s">
        <v>338</v>
      </c>
      <c r="F334" s="413" t="s">
        <v>339</v>
      </c>
      <c r="G334" s="413" t="s">
        <v>340</v>
      </c>
      <c r="H334" s="414" t="s">
        <v>341</v>
      </c>
      <c r="I334" s="412" t="s">
        <v>335</v>
      </c>
      <c r="J334" s="411" t="s">
        <v>343</v>
      </c>
      <c r="K334" s="411" t="s">
        <v>344</v>
      </c>
      <c r="L334" s="411" t="s">
        <v>345</v>
      </c>
      <c r="M334" s="411" t="s">
        <v>346</v>
      </c>
      <c r="N334" s="411" t="s">
        <v>347</v>
      </c>
      <c r="O334" s="411" t="s">
        <v>342</v>
      </c>
    </row>
    <row r="335" spans="1:15" ht="17.25" thickTop="1">
      <c r="B335" s="204" t="s">
        <v>139</v>
      </c>
      <c r="C335" s="396" t="str">
        <f>IF($I335&gt;0,IF(O335=1,100-SUM(D335:G335),ROUND(J335/$I335*100,1)),"")</f>
        <v/>
      </c>
      <c r="D335" s="396" t="str">
        <f>IF($I335&gt;0,IF(O335=2,100-SUM(C335,E335,F335,G335),ROUND(K335/$I335*100,1)),"")</f>
        <v/>
      </c>
      <c r="E335" s="396" t="str">
        <f>IF($I335&gt;0,IF(O335=3,100 - SUM(C335,D335,F335,G335),ROUND(L335/$I335*100,1)),"")</f>
        <v/>
      </c>
      <c r="F335" s="396" t="str">
        <f>IF($I335&gt;0,IF(O335=4,100 - SUM(C335,D335,E335,G335),ROUND(M335/$I335*100,1)),"")</f>
        <v/>
      </c>
      <c r="G335" s="396" t="str">
        <f>IF($I335&gt;0,IF(O335=5,100 - SUM(C335,D335,E335,F335),ROUND(N335/$I335*100,1)),"")</f>
        <v/>
      </c>
      <c r="H335" s="397"/>
      <c r="I335" s="410">
        <f t="shared" ref="I335:N335" si="83">I336+I337</f>
        <v>0</v>
      </c>
      <c r="J335" s="244">
        <f t="shared" si="83"/>
        <v>0</v>
      </c>
      <c r="K335" s="244">
        <f t="shared" si="83"/>
        <v>0</v>
      </c>
      <c r="L335" s="244">
        <f t="shared" si="83"/>
        <v>0</v>
      </c>
      <c r="M335" s="244">
        <f t="shared" si="83"/>
        <v>0</v>
      </c>
      <c r="N335" s="244">
        <f t="shared" si="83"/>
        <v>0</v>
      </c>
      <c r="O335" s="244">
        <f>IF(J335=MAX(J335:M335),1,IF(K335=MAX(J335:M335),2,IF(L335=MAX(J335:M335),3,IF(M335=MAX(J335:M335),4,IF(N335=MAX(J335:M335),5,)))))</f>
        <v>1</v>
      </c>
    </row>
    <row r="336" spans="1:15">
      <c r="B336" s="205" t="s">
        <v>36</v>
      </c>
      <c r="C336" s="170" t="str">
        <f>IF($I336&gt;0,IF(O336=1,100-SUM(D336:G336),ROUND(J336/$I336*100,1)),"")</f>
        <v/>
      </c>
      <c r="D336" s="170" t="str">
        <f>IF($I336&gt;0,IF(O336=2,100-SUM(C336,E336,F336,G336),ROUND(K336/$I336*100,1)),"")</f>
        <v/>
      </c>
      <c r="E336" s="170" t="str">
        <f>IF($I336&gt;0,IF(O336=3,100 - SUM(C336,D336,F336,G336),ROUND(L336/$I336*100,1)),"")</f>
        <v/>
      </c>
      <c r="F336" s="170" t="str">
        <f>IF($I336&gt;0,IF(O336=4,100 - SUM(C336,D336,E336,G336),ROUND(M336/$I336*100,1)),"")</f>
        <v/>
      </c>
      <c r="G336" s="170" t="str">
        <f>IF($I336&gt;0,IF(O336=5,100 - SUM(C336,D336,E336,F336),ROUND(N336/$I336*100,1)),"")</f>
        <v/>
      </c>
      <c r="H336" s="252" t="str">
        <f>IF(I335&gt; 0,ROUND(I336/I335 * 100,2),"")</f>
        <v/>
      </c>
      <c r="I336" s="410">
        <f t="shared" ref="I336:N336" si="84">SUMIF($A$340:$A$439,"F",I340:I439)</f>
        <v>0</v>
      </c>
      <c r="J336" s="244">
        <f t="shared" si="84"/>
        <v>0</v>
      </c>
      <c r="K336" s="244">
        <f t="shared" si="84"/>
        <v>0</v>
      </c>
      <c r="L336" s="244">
        <f t="shared" si="84"/>
        <v>0</v>
      </c>
      <c r="M336" s="244">
        <f t="shared" si="84"/>
        <v>0</v>
      </c>
      <c r="N336" s="244">
        <f t="shared" si="84"/>
        <v>0</v>
      </c>
      <c r="O336" s="244">
        <f t="shared" ref="O336:O368" si="85">IF(J336=MAX(J336:M336),1,IF(K336=MAX(J336:M336),2,IF(L336=MAX(J336:M336),3,IF(M336=MAX(J336:M336),4,IF(N336=MAX(J336:M336),5,)))))</f>
        <v>1</v>
      </c>
    </row>
    <row r="337" spans="2:15">
      <c r="B337" s="205" t="s">
        <v>49</v>
      </c>
      <c r="C337" s="170" t="str">
        <f>IF($I337&gt;0,IF(O337=1,100-SUM(D337:G337),ROUND(J337/$I337*100,1)),"")</f>
        <v/>
      </c>
      <c r="D337" s="170" t="str">
        <f>IF($I337&gt;0,IF(O337=2,100-SUM(C337,E337,F337,G337),ROUND(K337/$I337*100,1)),"")</f>
        <v/>
      </c>
      <c r="E337" s="170" t="str">
        <f>IF($I337&gt;0,IF(O337=3,100 - SUM(C337,D337,F337,G337),ROUND(L337/$I337*100,1)),"")</f>
        <v/>
      </c>
      <c r="F337" s="170" t="str">
        <f>IF($I337&gt;0,IF(O337=4,100 - SUM(C337,D337,E337,G337),ROUND(M337/$I337*100,1)),"")</f>
        <v/>
      </c>
      <c r="G337" s="170" t="str">
        <f>IF($I337&gt;0,IF(O337=5,100 - SUM(C337,D337,E337,F337),ROUND(N337/$I337*100,1)),"")</f>
        <v/>
      </c>
      <c r="H337" s="252" t="e">
        <f>100 - H336</f>
        <v>#VALUE!</v>
      </c>
      <c r="I337" s="410">
        <f t="shared" ref="I337:N337" si="86">SUMIF($A$340:$A$439,"O",I340:I439)</f>
        <v>0</v>
      </c>
      <c r="J337" s="244">
        <f t="shared" si="86"/>
        <v>0</v>
      </c>
      <c r="K337" s="244">
        <f t="shared" si="86"/>
        <v>0</v>
      </c>
      <c r="L337" s="244">
        <f t="shared" si="86"/>
        <v>0</v>
      </c>
      <c r="M337" s="244">
        <f t="shared" si="86"/>
        <v>0</v>
      </c>
      <c r="N337" s="244">
        <f t="shared" si="86"/>
        <v>0</v>
      </c>
      <c r="O337" s="244">
        <f t="shared" si="85"/>
        <v>1</v>
      </c>
    </row>
    <row r="338" spans="2:15">
      <c r="B338" s="189" t="s">
        <v>149</v>
      </c>
      <c r="C338" s="170" t="str">
        <f>IF($I338&gt;0,IF(O338=1,100-SUM(D338:G338),ROUND(J338/$I338*100,1)),"")</f>
        <v/>
      </c>
      <c r="D338" s="170" t="str">
        <f>IF($I338&gt;0,IF(O338=2,100-SUM(C338,E338,F338,G338),ROUND(K338/$I338*100,1)),"")</f>
        <v/>
      </c>
      <c r="E338" s="170" t="str">
        <f>IF($I338&gt;0,IF(O338=3,100 - SUM(C338,D338,F338,G338),ROUND(L338/$I338*100,1)),"")</f>
        <v/>
      </c>
      <c r="F338" s="170" t="str">
        <f>IF($I338&gt;0,IF(O338=4,100 - SUM(C338,D338,E338,G338),ROUND(M338/$I338*100,1)),"")</f>
        <v/>
      </c>
      <c r="G338" s="170" t="str">
        <f>IF($I338&gt;0,IF(O338=5,100 - SUM(C338,D338,E338,F338),ROUND(N338/$I338*100,1)),"")</f>
        <v/>
      </c>
      <c r="H338" s="252"/>
      <c r="I338" s="410">
        <f t="shared" ref="I338:N338" si="87">SUMIF($B$340:$B$439,"RHF",I340:I439) + SUMIF($B$340:$B$439,"RTF",I340:I439)</f>
        <v>0</v>
      </c>
      <c r="J338" s="244">
        <f t="shared" si="87"/>
        <v>0</v>
      </c>
      <c r="K338" s="244">
        <f t="shared" si="87"/>
        <v>0</v>
      </c>
      <c r="L338" s="244">
        <f t="shared" si="87"/>
        <v>0</v>
      </c>
      <c r="M338" s="244">
        <f t="shared" si="87"/>
        <v>0</v>
      </c>
      <c r="N338" s="244">
        <f t="shared" si="87"/>
        <v>0</v>
      </c>
      <c r="O338" s="244">
        <f t="shared" si="85"/>
        <v>1</v>
      </c>
    </row>
    <row r="339" spans="2:15" ht="17.25" thickBot="1">
      <c r="B339" s="191" t="s">
        <v>150</v>
      </c>
      <c r="C339" s="398" t="str">
        <f>IF($I339&gt;0,IF(O339=1,100-SUM(D339:G339),ROUND(J339/$I339*100,1)),"")</f>
        <v/>
      </c>
      <c r="D339" s="398" t="str">
        <f>IF($I339&gt;0,IF(O339=2,100-SUM(C339,E339,F339,G339),ROUND(K339/$I339*100,1)),"")</f>
        <v/>
      </c>
      <c r="E339" s="398" t="str">
        <f>IF($I339&gt;0,IF(O339=3,100 - SUM(C339,D339,F339,G339),ROUND(L339/$I339*100,1)),"")</f>
        <v/>
      </c>
      <c r="F339" s="398" t="str">
        <f>IF($I339&gt;0,IF(O339=4,100 - SUM(C339,D339,E339,G339),ROUND(M339/$I339*100,1)),"")</f>
        <v/>
      </c>
      <c r="G339" s="398" t="str">
        <f>IF($I339&gt;0,IF(O339=5,100 - SUM(C339,D339,E339,F339),ROUND(N339/$I339*100,1)),"")</f>
        <v/>
      </c>
      <c r="H339" s="399"/>
      <c r="I339" s="410">
        <f>SUMIF($B$340:$B$439,"RHO",I340:I439) + SUMIF($B$340:$B$439,"RTO",I340:I439)</f>
        <v>0</v>
      </c>
      <c r="J339" s="244">
        <f>SUMIF($B$16:$B$115,"RHO",J340:J439) + SUMIF($B$16:$B$115,"RTO",J340:J439)</f>
        <v>0</v>
      </c>
      <c r="K339" s="244">
        <f>SUMIF($B$16:$B$115,"RHO",K340:K439) + SUMIF($B$16:$B$115,"RTO",K340:K439)</f>
        <v>0</v>
      </c>
      <c r="L339" s="244">
        <f>SUMIF($B$16:$B$115,"RHO",L340:L439) + SUMIF($B$16:$B$115,"RTO",L340:L439)</f>
        <v>0</v>
      </c>
      <c r="M339" s="244">
        <f>SUMIF($B$16:$B$115,"RHO",M340:M439) + SUMIF($B$16:$B$115,"RTO",M340:M439)</f>
        <v>0</v>
      </c>
      <c r="N339" s="244">
        <f>SUMIF($B$16:$B$115,"RHO",N340:N439) + SUMIF($B$16:$B$115,"RTO",N340:N439)</f>
        <v>0</v>
      </c>
      <c r="O339" s="244">
        <f t="shared" si="85"/>
        <v>1</v>
      </c>
    </row>
    <row r="340" spans="2:15" ht="17.25" thickTop="1">
      <c r="C340" s="43" t="str">
        <f t="shared" ref="C340:C345" si="88">IF($I340&gt;0,IF(O340=1,100-SUM(D340:G340),ROUND(J340/$I340*100,1)),"")</f>
        <v/>
      </c>
      <c r="D340" s="43" t="str">
        <f t="shared" ref="D340:D345" si="89">IF($I340&gt;0,IF(O340=2,100-SUM(C340,E340,F340,G340),ROUND(K340/$I340*100,1)),"")</f>
        <v/>
      </c>
      <c r="E340" s="43" t="str">
        <f t="shared" ref="E340:E345" si="90">IF($I340&gt;0,IF(O340=3,100 - SUM(C340,D340,F340,G340),ROUND(L340/$I340*100,1)),"")</f>
        <v/>
      </c>
      <c r="F340" s="43" t="str">
        <f t="shared" ref="F340:F345" si="91">IF($I340&gt;0,IF(O340=4,100 - SUM(C340,D340,E340,G340),ROUND(M340/$I340*100,1)),"")</f>
        <v/>
      </c>
      <c r="G340" s="43" t="str">
        <f t="shared" ref="G340:G345" si="92">IF($I340&gt;0,IF(O340=5,100 - SUM(C340,D340,E340,F340),ROUND(N340/$I340*100,1)),"")</f>
        <v/>
      </c>
      <c r="N340" s="247">
        <f>I340 - SUM(J340:M340)</f>
        <v>0</v>
      </c>
      <c r="O340" s="244">
        <f t="shared" si="85"/>
        <v>1</v>
      </c>
    </row>
    <row r="341" spans="2:15">
      <c r="C341" s="43" t="str">
        <f t="shared" si="88"/>
        <v/>
      </c>
      <c r="D341" s="43" t="str">
        <f t="shared" si="89"/>
        <v/>
      </c>
      <c r="E341" s="43" t="str">
        <f t="shared" si="90"/>
        <v/>
      </c>
      <c r="F341" s="43" t="str">
        <f t="shared" si="91"/>
        <v/>
      </c>
      <c r="G341" s="43" t="str">
        <f t="shared" si="92"/>
        <v/>
      </c>
      <c r="N341" s="247">
        <f t="shared" ref="N341:N368" si="93">I341 - SUM(J341:M341)</f>
        <v>0</v>
      </c>
      <c r="O341" s="244">
        <f t="shared" si="85"/>
        <v>1</v>
      </c>
    </row>
    <row r="342" spans="2:15">
      <c r="C342" s="43" t="str">
        <f t="shared" si="88"/>
        <v/>
      </c>
      <c r="D342" s="43" t="str">
        <f t="shared" si="89"/>
        <v/>
      </c>
      <c r="E342" s="43" t="str">
        <f t="shared" si="90"/>
        <v/>
      </c>
      <c r="F342" s="43" t="str">
        <f t="shared" si="91"/>
        <v/>
      </c>
      <c r="G342" s="43" t="str">
        <f t="shared" si="92"/>
        <v/>
      </c>
      <c r="N342" s="247">
        <f t="shared" si="93"/>
        <v>0</v>
      </c>
      <c r="O342" s="244">
        <f t="shared" si="85"/>
        <v>1</v>
      </c>
    </row>
    <row r="343" spans="2:15">
      <c r="C343" s="43" t="str">
        <f t="shared" si="88"/>
        <v/>
      </c>
      <c r="D343" s="43" t="str">
        <f t="shared" si="89"/>
        <v/>
      </c>
      <c r="E343" s="43" t="str">
        <f t="shared" si="90"/>
        <v/>
      </c>
      <c r="F343" s="43" t="str">
        <f t="shared" si="91"/>
        <v/>
      </c>
      <c r="G343" s="43" t="str">
        <f t="shared" si="92"/>
        <v/>
      </c>
      <c r="N343" s="247">
        <f t="shared" si="93"/>
        <v>0</v>
      </c>
      <c r="O343" s="244">
        <f t="shared" si="85"/>
        <v>1</v>
      </c>
    </row>
    <row r="344" spans="2:15">
      <c r="C344" s="43" t="str">
        <f t="shared" si="88"/>
        <v/>
      </c>
      <c r="D344" s="43" t="str">
        <f t="shared" si="89"/>
        <v/>
      </c>
      <c r="E344" s="43" t="str">
        <f t="shared" si="90"/>
        <v/>
      </c>
      <c r="F344" s="43" t="str">
        <f t="shared" si="91"/>
        <v/>
      </c>
      <c r="G344" s="43" t="str">
        <f t="shared" si="92"/>
        <v/>
      </c>
      <c r="N344" s="247">
        <f t="shared" si="93"/>
        <v>0</v>
      </c>
      <c r="O344" s="244">
        <f t="shared" si="85"/>
        <v>1</v>
      </c>
    </row>
    <row r="345" spans="2:15">
      <c r="C345" s="43" t="str">
        <f t="shared" si="88"/>
        <v/>
      </c>
      <c r="D345" s="43" t="str">
        <f t="shared" si="89"/>
        <v/>
      </c>
      <c r="E345" s="43" t="str">
        <f t="shared" si="90"/>
        <v/>
      </c>
      <c r="F345" s="43" t="str">
        <f t="shared" si="91"/>
        <v/>
      </c>
      <c r="G345" s="43" t="str">
        <f t="shared" si="92"/>
        <v/>
      </c>
      <c r="N345" s="247">
        <f t="shared" si="93"/>
        <v>0</v>
      </c>
      <c r="O345" s="244">
        <f t="shared" si="85"/>
        <v>1</v>
      </c>
    </row>
    <row r="346" spans="2:15">
      <c r="C346" s="43" t="str">
        <f t="shared" ref="C346:C367" si="94">IF($I346&gt;0,IF(O346=1,100-SUM(D346:G346),ROUND(J346/$I346*100,1)),"")</f>
        <v/>
      </c>
      <c r="D346" s="43" t="str">
        <f t="shared" ref="D346:D367" si="95">IF($I346&gt;0,IF(O346=2,100-SUM(C346,E346,F346,G346),ROUND(K346/$I346*100,1)),"")</f>
        <v/>
      </c>
      <c r="E346" s="43" t="str">
        <f t="shared" ref="E346:E367" si="96">IF($I346&gt;0,IF(O346=3,100 - SUM(C346,D346,F346,G346),ROUND(L346/$I346*100,1)),"")</f>
        <v/>
      </c>
      <c r="F346" s="43" t="str">
        <f t="shared" ref="F346:F367" si="97">IF($I346&gt;0,IF(O346=4,100 - SUM(C346,D346,E346,G346),ROUND(M346/$I346*100,1)),"")</f>
        <v/>
      </c>
      <c r="G346" s="43" t="str">
        <f t="shared" ref="G346:G367" si="98">IF($I346&gt;0,IF(O346=5,100 - SUM(C346,D346,E346,F346),ROUND(N346/$I346*100,1)),"")</f>
        <v/>
      </c>
      <c r="N346" s="247">
        <f t="shared" si="93"/>
        <v>0</v>
      </c>
      <c r="O346" s="244">
        <f t="shared" si="85"/>
        <v>1</v>
      </c>
    </row>
    <row r="347" spans="2:15">
      <c r="C347" s="43" t="str">
        <f t="shared" si="94"/>
        <v/>
      </c>
      <c r="D347" s="43" t="str">
        <f t="shared" si="95"/>
        <v/>
      </c>
      <c r="E347" s="43" t="str">
        <f t="shared" si="96"/>
        <v/>
      </c>
      <c r="F347" s="43" t="str">
        <f t="shared" si="97"/>
        <v/>
      </c>
      <c r="G347" s="43" t="str">
        <f t="shared" si="98"/>
        <v/>
      </c>
      <c r="N347" s="247">
        <f t="shared" si="93"/>
        <v>0</v>
      </c>
      <c r="O347" s="244">
        <f t="shared" si="85"/>
        <v>1</v>
      </c>
    </row>
    <row r="348" spans="2:15">
      <c r="C348" s="43" t="str">
        <f t="shared" si="94"/>
        <v/>
      </c>
      <c r="D348" s="43" t="str">
        <f t="shared" si="95"/>
        <v/>
      </c>
      <c r="E348" s="43" t="str">
        <f t="shared" si="96"/>
        <v/>
      </c>
      <c r="F348" s="43" t="str">
        <f t="shared" si="97"/>
        <v/>
      </c>
      <c r="G348" s="43" t="str">
        <f t="shared" si="98"/>
        <v/>
      </c>
      <c r="N348" s="247">
        <f t="shared" si="93"/>
        <v>0</v>
      </c>
      <c r="O348" s="244">
        <f t="shared" si="85"/>
        <v>1</v>
      </c>
    </row>
    <row r="349" spans="2:15">
      <c r="C349" s="43" t="str">
        <f t="shared" si="94"/>
        <v/>
      </c>
      <c r="D349" s="43" t="str">
        <f t="shared" si="95"/>
        <v/>
      </c>
      <c r="E349" s="43" t="str">
        <f t="shared" si="96"/>
        <v/>
      </c>
      <c r="F349" s="43" t="str">
        <f t="shared" si="97"/>
        <v/>
      </c>
      <c r="G349" s="43" t="str">
        <f t="shared" si="98"/>
        <v/>
      </c>
      <c r="N349" s="247">
        <f t="shared" si="93"/>
        <v>0</v>
      </c>
      <c r="O349" s="244">
        <f t="shared" si="85"/>
        <v>1</v>
      </c>
    </row>
    <row r="350" spans="2:15">
      <c r="C350" s="43" t="str">
        <f t="shared" si="94"/>
        <v/>
      </c>
      <c r="D350" s="43" t="str">
        <f t="shared" si="95"/>
        <v/>
      </c>
      <c r="E350" s="43" t="str">
        <f t="shared" si="96"/>
        <v/>
      </c>
      <c r="F350" s="43" t="str">
        <f t="shared" si="97"/>
        <v/>
      </c>
      <c r="G350" s="43" t="str">
        <f t="shared" si="98"/>
        <v/>
      </c>
      <c r="N350" s="247">
        <f t="shared" si="93"/>
        <v>0</v>
      </c>
      <c r="O350" s="244">
        <f t="shared" si="85"/>
        <v>1</v>
      </c>
    </row>
    <row r="351" spans="2:15">
      <c r="C351" s="43" t="str">
        <f t="shared" si="94"/>
        <v/>
      </c>
      <c r="D351" s="43" t="str">
        <f t="shared" si="95"/>
        <v/>
      </c>
      <c r="E351" s="43" t="str">
        <f t="shared" si="96"/>
        <v/>
      </c>
      <c r="F351" s="43" t="str">
        <f t="shared" si="97"/>
        <v/>
      </c>
      <c r="G351" s="43" t="str">
        <f t="shared" si="98"/>
        <v/>
      </c>
      <c r="N351" s="247">
        <f t="shared" si="93"/>
        <v>0</v>
      </c>
      <c r="O351" s="244">
        <f t="shared" si="85"/>
        <v>1</v>
      </c>
    </row>
    <row r="352" spans="2:15">
      <c r="C352" s="43" t="str">
        <f t="shared" si="94"/>
        <v/>
      </c>
      <c r="D352" s="43" t="str">
        <f t="shared" si="95"/>
        <v/>
      </c>
      <c r="E352" s="43" t="str">
        <f t="shared" si="96"/>
        <v/>
      </c>
      <c r="F352" s="43" t="str">
        <f t="shared" si="97"/>
        <v/>
      </c>
      <c r="G352" s="43" t="str">
        <f t="shared" si="98"/>
        <v/>
      </c>
      <c r="N352" s="247">
        <f t="shared" si="93"/>
        <v>0</v>
      </c>
      <c r="O352" s="244">
        <f t="shared" si="85"/>
        <v>1</v>
      </c>
    </row>
    <row r="353" spans="3:15">
      <c r="C353" s="43" t="str">
        <f t="shared" si="94"/>
        <v/>
      </c>
      <c r="D353" s="43" t="str">
        <f t="shared" si="95"/>
        <v/>
      </c>
      <c r="E353" s="43" t="str">
        <f t="shared" si="96"/>
        <v/>
      </c>
      <c r="F353" s="43" t="str">
        <f t="shared" si="97"/>
        <v/>
      </c>
      <c r="G353" s="43" t="str">
        <f t="shared" si="98"/>
        <v/>
      </c>
      <c r="N353" s="247">
        <f t="shared" si="93"/>
        <v>0</v>
      </c>
      <c r="O353" s="244">
        <f t="shared" si="85"/>
        <v>1</v>
      </c>
    </row>
    <row r="354" spans="3:15">
      <c r="C354" s="43" t="str">
        <f t="shared" si="94"/>
        <v/>
      </c>
      <c r="D354" s="43" t="str">
        <f t="shared" si="95"/>
        <v/>
      </c>
      <c r="E354" s="43" t="str">
        <f t="shared" si="96"/>
        <v/>
      </c>
      <c r="F354" s="43" t="str">
        <f t="shared" si="97"/>
        <v/>
      </c>
      <c r="G354" s="43" t="str">
        <f t="shared" si="98"/>
        <v/>
      </c>
      <c r="N354" s="247">
        <f t="shared" si="93"/>
        <v>0</v>
      </c>
      <c r="O354" s="244">
        <f t="shared" si="85"/>
        <v>1</v>
      </c>
    </row>
    <row r="355" spans="3:15">
      <c r="C355" s="43" t="str">
        <f t="shared" si="94"/>
        <v/>
      </c>
      <c r="D355" s="43" t="str">
        <f t="shared" si="95"/>
        <v/>
      </c>
      <c r="E355" s="43" t="str">
        <f t="shared" si="96"/>
        <v/>
      </c>
      <c r="F355" s="43" t="str">
        <f t="shared" si="97"/>
        <v/>
      </c>
      <c r="G355" s="43" t="str">
        <f t="shared" si="98"/>
        <v/>
      </c>
      <c r="N355" s="247">
        <f t="shared" si="93"/>
        <v>0</v>
      </c>
      <c r="O355" s="244">
        <f>IF(J355=MAX(J355:M355),1,IF(K355=MAX(J355:M355),2,IF(L355=MAX(J355:M355),3,IF(M355=MAX(J355:M355),4,IF(N355=MAX(J355:M355),5,)))))</f>
        <v>1</v>
      </c>
    </row>
    <row r="356" spans="3:15">
      <c r="C356" s="43" t="str">
        <f t="shared" si="94"/>
        <v/>
      </c>
      <c r="D356" s="43" t="str">
        <f t="shared" si="95"/>
        <v/>
      </c>
      <c r="E356" s="43" t="str">
        <f t="shared" si="96"/>
        <v/>
      </c>
      <c r="F356" s="43" t="str">
        <f t="shared" si="97"/>
        <v/>
      </c>
      <c r="G356" s="43" t="str">
        <f t="shared" si="98"/>
        <v/>
      </c>
      <c r="N356" s="247">
        <f t="shared" si="93"/>
        <v>0</v>
      </c>
      <c r="O356" s="244">
        <f t="shared" si="85"/>
        <v>1</v>
      </c>
    </row>
    <row r="357" spans="3:15">
      <c r="C357" s="43" t="str">
        <f t="shared" si="94"/>
        <v/>
      </c>
      <c r="D357" s="43" t="str">
        <f t="shared" si="95"/>
        <v/>
      </c>
      <c r="E357" s="43" t="str">
        <f t="shared" si="96"/>
        <v/>
      </c>
      <c r="F357" s="43" t="str">
        <f t="shared" si="97"/>
        <v/>
      </c>
      <c r="G357" s="43" t="str">
        <f t="shared" si="98"/>
        <v/>
      </c>
      <c r="N357" s="247">
        <f t="shared" si="93"/>
        <v>0</v>
      </c>
      <c r="O357" s="244">
        <f t="shared" si="85"/>
        <v>1</v>
      </c>
    </row>
    <row r="358" spans="3:15">
      <c r="C358" s="43" t="str">
        <f t="shared" si="94"/>
        <v/>
      </c>
      <c r="D358" s="43" t="str">
        <f t="shared" si="95"/>
        <v/>
      </c>
      <c r="E358" s="43" t="str">
        <f t="shared" si="96"/>
        <v/>
      </c>
      <c r="F358" s="43" t="str">
        <f t="shared" si="97"/>
        <v/>
      </c>
      <c r="G358" s="43" t="str">
        <f t="shared" si="98"/>
        <v/>
      </c>
      <c r="N358" s="247">
        <f t="shared" si="93"/>
        <v>0</v>
      </c>
      <c r="O358" s="244">
        <f t="shared" si="85"/>
        <v>1</v>
      </c>
    </row>
    <row r="359" spans="3:15">
      <c r="C359" s="43" t="str">
        <f t="shared" si="94"/>
        <v/>
      </c>
      <c r="D359" s="43" t="str">
        <f t="shared" si="95"/>
        <v/>
      </c>
      <c r="E359" s="43" t="str">
        <f t="shared" si="96"/>
        <v/>
      </c>
      <c r="F359" s="43" t="str">
        <f t="shared" si="97"/>
        <v/>
      </c>
      <c r="G359" s="43" t="str">
        <f t="shared" si="98"/>
        <v/>
      </c>
      <c r="N359" s="247">
        <f t="shared" si="93"/>
        <v>0</v>
      </c>
      <c r="O359" s="244">
        <f t="shared" si="85"/>
        <v>1</v>
      </c>
    </row>
    <row r="360" spans="3:15">
      <c r="C360" s="43" t="str">
        <f t="shared" si="94"/>
        <v/>
      </c>
      <c r="D360" s="43" t="str">
        <f t="shared" si="95"/>
        <v/>
      </c>
      <c r="E360" s="43" t="str">
        <f t="shared" si="96"/>
        <v/>
      </c>
      <c r="F360" s="43" t="str">
        <f t="shared" si="97"/>
        <v/>
      </c>
      <c r="G360" s="43" t="str">
        <f t="shared" si="98"/>
        <v/>
      </c>
      <c r="N360" s="247">
        <f t="shared" si="93"/>
        <v>0</v>
      </c>
      <c r="O360" s="244">
        <f t="shared" si="85"/>
        <v>1</v>
      </c>
    </row>
    <row r="361" spans="3:15">
      <c r="C361" s="43" t="str">
        <f t="shared" si="94"/>
        <v/>
      </c>
      <c r="D361" s="43" t="str">
        <f t="shared" si="95"/>
        <v/>
      </c>
      <c r="E361" s="43" t="str">
        <f t="shared" si="96"/>
        <v/>
      </c>
      <c r="F361" s="43" t="str">
        <f t="shared" si="97"/>
        <v/>
      </c>
      <c r="G361" s="43" t="str">
        <f t="shared" si="98"/>
        <v/>
      </c>
      <c r="N361" s="247">
        <f t="shared" si="93"/>
        <v>0</v>
      </c>
      <c r="O361" s="244">
        <f t="shared" si="85"/>
        <v>1</v>
      </c>
    </row>
    <row r="362" spans="3:15">
      <c r="C362" s="43" t="str">
        <f t="shared" si="94"/>
        <v/>
      </c>
      <c r="D362" s="43" t="str">
        <f t="shared" si="95"/>
        <v/>
      </c>
      <c r="E362" s="43" t="str">
        <f t="shared" si="96"/>
        <v/>
      </c>
      <c r="F362" s="43" t="str">
        <f t="shared" si="97"/>
        <v/>
      </c>
      <c r="G362" s="43" t="str">
        <f t="shared" si="98"/>
        <v/>
      </c>
      <c r="N362" s="247">
        <f t="shared" si="93"/>
        <v>0</v>
      </c>
      <c r="O362" s="244">
        <f t="shared" si="85"/>
        <v>1</v>
      </c>
    </row>
    <row r="363" spans="3:15">
      <c r="C363" s="43" t="str">
        <f t="shared" si="94"/>
        <v/>
      </c>
      <c r="D363" s="43" t="str">
        <f t="shared" si="95"/>
        <v/>
      </c>
      <c r="E363" s="43" t="str">
        <f t="shared" si="96"/>
        <v/>
      </c>
      <c r="F363" s="43" t="str">
        <f t="shared" si="97"/>
        <v/>
      </c>
      <c r="G363" s="43" t="str">
        <f t="shared" si="98"/>
        <v/>
      </c>
      <c r="N363" s="247">
        <f t="shared" si="93"/>
        <v>0</v>
      </c>
      <c r="O363" s="244">
        <f t="shared" si="85"/>
        <v>1</v>
      </c>
    </row>
    <row r="364" spans="3:15">
      <c r="C364" s="43" t="str">
        <f t="shared" si="94"/>
        <v/>
      </c>
      <c r="D364" s="43" t="str">
        <f t="shared" si="95"/>
        <v/>
      </c>
      <c r="E364" s="43" t="str">
        <f t="shared" si="96"/>
        <v/>
      </c>
      <c r="F364" s="43" t="str">
        <f t="shared" si="97"/>
        <v/>
      </c>
      <c r="G364" s="43" t="str">
        <f t="shared" si="98"/>
        <v/>
      </c>
      <c r="N364" s="247">
        <f t="shared" si="93"/>
        <v>0</v>
      </c>
      <c r="O364" s="244">
        <f t="shared" si="85"/>
        <v>1</v>
      </c>
    </row>
    <row r="365" spans="3:15">
      <c r="C365" s="43" t="str">
        <f t="shared" si="94"/>
        <v/>
      </c>
      <c r="D365" s="43" t="str">
        <f t="shared" si="95"/>
        <v/>
      </c>
      <c r="E365" s="43" t="str">
        <f t="shared" si="96"/>
        <v/>
      </c>
      <c r="F365" s="43" t="str">
        <f t="shared" si="97"/>
        <v/>
      </c>
      <c r="G365" s="43" t="str">
        <f t="shared" si="98"/>
        <v/>
      </c>
      <c r="N365" s="247">
        <f t="shared" si="93"/>
        <v>0</v>
      </c>
      <c r="O365" s="244">
        <f t="shared" si="85"/>
        <v>1</v>
      </c>
    </row>
    <row r="366" spans="3:15">
      <c r="C366" s="43" t="str">
        <f t="shared" si="94"/>
        <v/>
      </c>
      <c r="D366" s="43" t="str">
        <f t="shared" si="95"/>
        <v/>
      </c>
      <c r="E366" s="43" t="str">
        <f t="shared" si="96"/>
        <v/>
      </c>
      <c r="F366" s="43" t="str">
        <f t="shared" si="97"/>
        <v/>
      </c>
      <c r="G366" s="43" t="str">
        <f t="shared" si="98"/>
        <v/>
      </c>
      <c r="N366" s="247">
        <f t="shared" si="93"/>
        <v>0</v>
      </c>
      <c r="O366" s="244">
        <f t="shared" si="85"/>
        <v>1</v>
      </c>
    </row>
    <row r="367" spans="3:15">
      <c r="C367" s="43" t="str">
        <f t="shared" si="94"/>
        <v/>
      </c>
      <c r="D367" s="43" t="str">
        <f t="shared" si="95"/>
        <v/>
      </c>
      <c r="E367" s="43" t="str">
        <f t="shared" si="96"/>
        <v/>
      </c>
      <c r="F367" s="43" t="str">
        <f t="shared" si="97"/>
        <v/>
      </c>
      <c r="G367" s="43" t="str">
        <f t="shared" si="98"/>
        <v/>
      </c>
      <c r="N367" s="247">
        <f t="shared" si="93"/>
        <v>0</v>
      </c>
      <c r="O367" s="244">
        <f t="shared" si="85"/>
        <v>1</v>
      </c>
    </row>
    <row r="368" spans="3:15">
      <c r="C368" s="43" t="str">
        <f>IF($I368&gt;0,IF(O368=1,100-SUM(D368:G368),ROUND(J368/$I368*100,1)),"")</f>
        <v/>
      </c>
      <c r="D368" s="43" t="str">
        <f>IF($I368&gt;0,IF(O368=2,100-SUM(C368,E368,F368,G368),ROUND(K368/$I368*100,1)),"")</f>
        <v/>
      </c>
      <c r="E368" s="43" t="str">
        <f>IF($I368&gt;0,IF(O368=3,100 - SUM(C368,D368,F368,G368),ROUND(L368/$I368*100,1)),"")</f>
        <v/>
      </c>
      <c r="F368" s="43" t="str">
        <f>IF($I368&gt;0,IF(O368=4,100 - SUM(C368,D368,E368,G368),ROUND(M368/$I368*100,1)),"")</f>
        <v/>
      </c>
      <c r="G368" s="43" t="str">
        <f>IF($I368&gt;0,IF(O368=5,100 - SUM(C368,D368,E368,F368),ROUND(N368/$I368*100,1)),"")</f>
        <v/>
      </c>
      <c r="N368" s="247">
        <f t="shared" si="93"/>
        <v>0</v>
      </c>
      <c r="O368" s="244">
        <f t="shared" si="85"/>
        <v>1</v>
      </c>
    </row>
    <row r="369" spans="3:15">
      <c r="C369" s="43" t="str">
        <f t="shared" ref="C369:C432" si="99">IF($I369&gt;0,IF(O369=1,100-SUM(D369:G369),ROUND(J369/$I369*100,1)),"")</f>
        <v/>
      </c>
      <c r="D369" s="43" t="str">
        <f t="shared" ref="D369:D432" si="100">IF($I369&gt;0,IF(O369=2,100-SUM(C369,E369,F369,G369),ROUND(K369/$I369*100,1)),"")</f>
        <v/>
      </c>
      <c r="E369" s="43" t="str">
        <f t="shared" ref="E369:E432" si="101">IF($I369&gt;0,IF(O369=3,100 - SUM(C369,D369,F369,G369),ROUND(L369/$I369*100,1)),"")</f>
        <v/>
      </c>
      <c r="F369" s="43" t="str">
        <f t="shared" ref="F369:F432" si="102">IF($I369&gt;0,IF(O369=4,100 - SUM(C369,D369,E369,G369),ROUND(M369/$I369*100,1)),"")</f>
        <v/>
      </c>
      <c r="G369" s="43" t="str">
        <f t="shared" ref="G369:G432" si="103">IF($I369&gt;0,IF(O369=5,100 - SUM(C369,D369,E369,F369),ROUND(N369/$I369*100,1)),"")</f>
        <v/>
      </c>
      <c r="N369" s="247">
        <f t="shared" ref="N369:N432" si="104">I369 - SUM(J369:M369)</f>
        <v>0</v>
      </c>
      <c r="O369" s="244">
        <f t="shared" ref="O369:O432" si="105">IF(J369=MAX(J369:M369),1,IF(K369=MAX(J369:M369),2,IF(L369=MAX(J369:M369),3,IF(M369=MAX(J369:M369),4,IF(N369=MAX(J369:M369),5,)))))</f>
        <v>1</v>
      </c>
    </row>
    <row r="370" spans="3:15">
      <c r="C370" s="43" t="str">
        <f t="shared" si="99"/>
        <v/>
      </c>
      <c r="D370" s="43" t="str">
        <f t="shared" si="100"/>
        <v/>
      </c>
      <c r="E370" s="43" t="str">
        <f t="shared" si="101"/>
        <v/>
      </c>
      <c r="F370" s="43" t="str">
        <f t="shared" si="102"/>
        <v/>
      </c>
      <c r="G370" s="43" t="str">
        <f t="shared" si="103"/>
        <v/>
      </c>
      <c r="N370" s="247">
        <f t="shared" si="104"/>
        <v>0</v>
      </c>
      <c r="O370" s="244">
        <f t="shared" si="105"/>
        <v>1</v>
      </c>
    </row>
    <row r="371" spans="3:15">
      <c r="C371" s="43" t="str">
        <f t="shared" si="99"/>
        <v/>
      </c>
      <c r="D371" s="43" t="str">
        <f t="shared" si="100"/>
        <v/>
      </c>
      <c r="E371" s="43" t="str">
        <f t="shared" si="101"/>
        <v/>
      </c>
      <c r="F371" s="43" t="str">
        <f t="shared" si="102"/>
        <v/>
      </c>
      <c r="G371" s="43" t="str">
        <f t="shared" si="103"/>
        <v/>
      </c>
      <c r="N371" s="247">
        <f t="shared" si="104"/>
        <v>0</v>
      </c>
      <c r="O371" s="244">
        <f t="shared" si="105"/>
        <v>1</v>
      </c>
    </row>
    <row r="372" spans="3:15">
      <c r="C372" s="43" t="str">
        <f t="shared" si="99"/>
        <v/>
      </c>
      <c r="D372" s="43" t="str">
        <f t="shared" si="100"/>
        <v/>
      </c>
      <c r="E372" s="43" t="str">
        <f t="shared" si="101"/>
        <v/>
      </c>
      <c r="F372" s="43" t="str">
        <f t="shared" si="102"/>
        <v/>
      </c>
      <c r="G372" s="43" t="str">
        <f t="shared" si="103"/>
        <v/>
      </c>
      <c r="N372" s="247">
        <f t="shared" si="104"/>
        <v>0</v>
      </c>
      <c r="O372" s="244">
        <f t="shared" si="105"/>
        <v>1</v>
      </c>
    </row>
    <row r="373" spans="3:15" hidden="1">
      <c r="C373" s="43" t="str">
        <f t="shared" si="99"/>
        <v/>
      </c>
      <c r="D373" s="43" t="str">
        <f t="shared" si="100"/>
        <v/>
      </c>
      <c r="E373" s="43" t="str">
        <f t="shared" si="101"/>
        <v/>
      </c>
      <c r="F373" s="43" t="str">
        <f t="shared" si="102"/>
        <v/>
      </c>
      <c r="G373" s="43" t="str">
        <f t="shared" si="103"/>
        <v/>
      </c>
      <c r="N373" s="247">
        <f t="shared" si="104"/>
        <v>0</v>
      </c>
      <c r="O373" s="244">
        <f t="shared" si="105"/>
        <v>1</v>
      </c>
    </row>
    <row r="374" spans="3:15" hidden="1">
      <c r="C374" s="43" t="str">
        <f t="shared" si="99"/>
        <v/>
      </c>
      <c r="D374" s="43" t="str">
        <f t="shared" si="100"/>
        <v/>
      </c>
      <c r="E374" s="43" t="str">
        <f t="shared" si="101"/>
        <v/>
      </c>
      <c r="F374" s="43" t="str">
        <f t="shared" si="102"/>
        <v/>
      </c>
      <c r="G374" s="43" t="str">
        <f t="shared" si="103"/>
        <v/>
      </c>
      <c r="N374" s="247">
        <f t="shared" si="104"/>
        <v>0</v>
      </c>
      <c r="O374" s="244">
        <f t="shared" si="105"/>
        <v>1</v>
      </c>
    </row>
    <row r="375" spans="3:15" hidden="1">
      <c r="C375" s="43" t="str">
        <f t="shared" si="99"/>
        <v/>
      </c>
      <c r="D375" s="43" t="str">
        <f t="shared" si="100"/>
        <v/>
      </c>
      <c r="E375" s="43" t="str">
        <f t="shared" si="101"/>
        <v/>
      </c>
      <c r="F375" s="43" t="str">
        <f t="shared" si="102"/>
        <v/>
      </c>
      <c r="G375" s="43" t="str">
        <f t="shared" si="103"/>
        <v/>
      </c>
      <c r="N375" s="247">
        <f t="shared" si="104"/>
        <v>0</v>
      </c>
      <c r="O375" s="244">
        <f t="shared" si="105"/>
        <v>1</v>
      </c>
    </row>
    <row r="376" spans="3:15" hidden="1">
      <c r="C376" s="43" t="str">
        <f t="shared" si="99"/>
        <v/>
      </c>
      <c r="D376" s="43" t="str">
        <f t="shared" si="100"/>
        <v/>
      </c>
      <c r="E376" s="43" t="str">
        <f t="shared" si="101"/>
        <v/>
      </c>
      <c r="F376" s="43" t="str">
        <f t="shared" si="102"/>
        <v/>
      </c>
      <c r="G376" s="43" t="str">
        <f t="shared" si="103"/>
        <v/>
      </c>
      <c r="N376" s="247">
        <f t="shared" si="104"/>
        <v>0</v>
      </c>
      <c r="O376" s="244">
        <f t="shared" si="105"/>
        <v>1</v>
      </c>
    </row>
    <row r="377" spans="3:15" hidden="1">
      <c r="C377" s="43" t="str">
        <f t="shared" si="99"/>
        <v/>
      </c>
      <c r="D377" s="43" t="str">
        <f t="shared" si="100"/>
        <v/>
      </c>
      <c r="E377" s="43" t="str">
        <f t="shared" si="101"/>
        <v/>
      </c>
      <c r="F377" s="43" t="str">
        <f t="shared" si="102"/>
        <v/>
      </c>
      <c r="G377" s="43" t="str">
        <f t="shared" si="103"/>
        <v/>
      </c>
      <c r="N377" s="247">
        <f t="shared" si="104"/>
        <v>0</v>
      </c>
      <c r="O377" s="244">
        <f t="shared" si="105"/>
        <v>1</v>
      </c>
    </row>
    <row r="378" spans="3:15" hidden="1">
      <c r="C378" s="43" t="str">
        <f t="shared" si="99"/>
        <v/>
      </c>
      <c r="D378" s="43" t="str">
        <f t="shared" si="100"/>
        <v/>
      </c>
      <c r="E378" s="43" t="str">
        <f t="shared" si="101"/>
        <v/>
      </c>
      <c r="F378" s="43" t="str">
        <f t="shared" si="102"/>
        <v/>
      </c>
      <c r="G378" s="43" t="str">
        <f t="shared" si="103"/>
        <v/>
      </c>
      <c r="N378" s="247">
        <f t="shared" si="104"/>
        <v>0</v>
      </c>
      <c r="O378" s="244">
        <f t="shared" si="105"/>
        <v>1</v>
      </c>
    </row>
    <row r="379" spans="3:15" hidden="1">
      <c r="C379" s="43" t="str">
        <f t="shared" si="99"/>
        <v/>
      </c>
      <c r="D379" s="43" t="str">
        <f t="shared" si="100"/>
        <v/>
      </c>
      <c r="E379" s="43" t="str">
        <f t="shared" si="101"/>
        <v/>
      </c>
      <c r="F379" s="43" t="str">
        <f t="shared" si="102"/>
        <v/>
      </c>
      <c r="G379" s="43" t="str">
        <f t="shared" si="103"/>
        <v/>
      </c>
      <c r="N379" s="247">
        <f t="shared" si="104"/>
        <v>0</v>
      </c>
      <c r="O379" s="244">
        <f t="shared" si="105"/>
        <v>1</v>
      </c>
    </row>
    <row r="380" spans="3:15" hidden="1">
      <c r="C380" s="43" t="str">
        <f t="shared" si="99"/>
        <v/>
      </c>
      <c r="D380" s="43" t="str">
        <f t="shared" si="100"/>
        <v/>
      </c>
      <c r="E380" s="43" t="str">
        <f t="shared" si="101"/>
        <v/>
      </c>
      <c r="F380" s="43" t="str">
        <f t="shared" si="102"/>
        <v/>
      </c>
      <c r="G380" s="43" t="str">
        <f t="shared" si="103"/>
        <v/>
      </c>
      <c r="N380" s="247">
        <f t="shared" si="104"/>
        <v>0</v>
      </c>
      <c r="O380" s="244">
        <f t="shared" si="105"/>
        <v>1</v>
      </c>
    </row>
    <row r="381" spans="3:15" hidden="1">
      <c r="C381" s="43" t="str">
        <f t="shared" si="99"/>
        <v/>
      </c>
      <c r="D381" s="43" t="str">
        <f t="shared" si="100"/>
        <v/>
      </c>
      <c r="E381" s="43" t="str">
        <f t="shared" si="101"/>
        <v/>
      </c>
      <c r="F381" s="43" t="str">
        <f t="shared" si="102"/>
        <v/>
      </c>
      <c r="G381" s="43" t="str">
        <f t="shared" si="103"/>
        <v/>
      </c>
      <c r="N381" s="247">
        <f t="shared" si="104"/>
        <v>0</v>
      </c>
      <c r="O381" s="244">
        <f t="shared" si="105"/>
        <v>1</v>
      </c>
    </row>
    <row r="382" spans="3:15" hidden="1">
      <c r="C382" s="43" t="str">
        <f t="shared" si="99"/>
        <v/>
      </c>
      <c r="D382" s="43" t="str">
        <f t="shared" si="100"/>
        <v/>
      </c>
      <c r="E382" s="43" t="str">
        <f t="shared" si="101"/>
        <v/>
      </c>
      <c r="F382" s="43" t="str">
        <f t="shared" si="102"/>
        <v/>
      </c>
      <c r="G382" s="43" t="str">
        <f t="shared" si="103"/>
        <v/>
      </c>
      <c r="N382" s="247">
        <f t="shared" si="104"/>
        <v>0</v>
      </c>
      <c r="O382" s="244">
        <f t="shared" si="105"/>
        <v>1</v>
      </c>
    </row>
    <row r="383" spans="3:15" hidden="1">
      <c r="C383" s="43" t="str">
        <f t="shared" si="99"/>
        <v/>
      </c>
      <c r="D383" s="43" t="str">
        <f t="shared" si="100"/>
        <v/>
      </c>
      <c r="E383" s="43" t="str">
        <f t="shared" si="101"/>
        <v/>
      </c>
      <c r="F383" s="43" t="str">
        <f t="shared" si="102"/>
        <v/>
      </c>
      <c r="G383" s="43" t="str">
        <f t="shared" si="103"/>
        <v/>
      </c>
      <c r="N383" s="247">
        <f t="shared" si="104"/>
        <v>0</v>
      </c>
      <c r="O383" s="244">
        <f t="shared" si="105"/>
        <v>1</v>
      </c>
    </row>
    <row r="384" spans="3:15" hidden="1">
      <c r="C384" s="43" t="str">
        <f t="shared" si="99"/>
        <v/>
      </c>
      <c r="D384" s="43" t="str">
        <f t="shared" si="100"/>
        <v/>
      </c>
      <c r="E384" s="43" t="str">
        <f t="shared" si="101"/>
        <v/>
      </c>
      <c r="F384" s="43" t="str">
        <f t="shared" si="102"/>
        <v/>
      </c>
      <c r="G384" s="43" t="str">
        <f t="shared" si="103"/>
        <v/>
      </c>
      <c r="N384" s="247">
        <f t="shared" si="104"/>
        <v>0</v>
      </c>
      <c r="O384" s="244">
        <f t="shared" si="105"/>
        <v>1</v>
      </c>
    </row>
    <row r="385" spans="3:15" hidden="1">
      <c r="C385" s="43" t="str">
        <f t="shared" si="99"/>
        <v/>
      </c>
      <c r="D385" s="43" t="str">
        <f t="shared" si="100"/>
        <v/>
      </c>
      <c r="E385" s="43" t="str">
        <f t="shared" si="101"/>
        <v/>
      </c>
      <c r="F385" s="43" t="str">
        <f t="shared" si="102"/>
        <v/>
      </c>
      <c r="G385" s="43" t="str">
        <f t="shared" si="103"/>
        <v/>
      </c>
      <c r="N385" s="247">
        <f t="shared" si="104"/>
        <v>0</v>
      </c>
      <c r="O385" s="244">
        <f t="shared" si="105"/>
        <v>1</v>
      </c>
    </row>
    <row r="386" spans="3:15" hidden="1">
      <c r="C386" s="43" t="str">
        <f t="shared" si="99"/>
        <v/>
      </c>
      <c r="D386" s="43" t="str">
        <f t="shared" si="100"/>
        <v/>
      </c>
      <c r="E386" s="43" t="str">
        <f t="shared" si="101"/>
        <v/>
      </c>
      <c r="F386" s="43" t="str">
        <f t="shared" si="102"/>
        <v/>
      </c>
      <c r="G386" s="43" t="str">
        <f t="shared" si="103"/>
        <v/>
      </c>
      <c r="N386" s="247">
        <f t="shared" si="104"/>
        <v>0</v>
      </c>
      <c r="O386" s="244">
        <f t="shared" si="105"/>
        <v>1</v>
      </c>
    </row>
    <row r="387" spans="3:15" hidden="1">
      <c r="C387" s="43" t="str">
        <f t="shared" si="99"/>
        <v/>
      </c>
      <c r="D387" s="43" t="str">
        <f t="shared" si="100"/>
        <v/>
      </c>
      <c r="E387" s="43" t="str">
        <f t="shared" si="101"/>
        <v/>
      </c>
      <c r="F387" s="43" t="str">
        <f t="shared" si="102"/>
        <v/>
      </c>
      <c r="G387" s="43" t="str">
        <f t="shared" si="103"/>
        <v/>
      </c>
      <c r="N387" s="247">
        <f t="shared" si="104"/>
        <v>0</v>
      </c>
      <c r="O387" s="244">
        <f t="shared" si="105"/>
        <v>1</v>
      </c>
    </row>
    <row r="388" spans="3:15" hidden="1">
      <c r="C388" s="43" t="str">
        <f t="shared" si="99"/>
        <v/>
      </c>
      <c r="D388" s="43" t="str">
        <f t="shared" si="100"/>
        <v/>
      </c>
      <c r="E388" s="43" t="str">
        <f t="shared" si="101"/>
        <v/>
      </c>
      <c r="F388" s="43" t="str">
        <f t="shared" si="102"/>
        <v/>
      </c>
      <c r="G388" s="43" t="str">
        <f t="shared" si="103"/>
        <v/>
      </c>
      <c r="N388" s="247">
        <f t="shared" si="104"/>
        <v>0</v>
      </c>
      <c r="O388" s="244">
        <f t="shared" si="105"/>
        <v>1</v>
      </c>
    </row>
    <row r="389" spans="3:15" hidden="1">
      <c r="C389" s="43" t="str">
        <f t="shared" si="99"/>
        <v/>
      </c>
      <c r="D389" s="43" t="str">
        <f t="shared" si="100"/>
        <v/>
      </c>
      <c r="E389" s="43" t="str">
        <f t="shared" si="101"/>
        <v/>
      </c>
      <c r="F389" s="43" t="str">
        <f t="shared" si="102"/>
        <v/>
      </c>
      <c r="G389" s="43" t="str">
        <f t="shared" si="103"/>
        <v/>
      </c>
      <c r="N389" s="247">
        <f t="shared" si="104"/>
        <v>0</v>
      </c>
      <c r="O389" s="244">
        <f t="shared" si="105"/>
        <v>1</v>
      </c>
    </row>
    <row r="390" spans="3:15" hidden="1">
      <c r="C390" s="43" t="str">
        <f t="shared" si="99"/>
        <v/>
      </c>
      <c r="D390" s="43" t="str">
        <f t="shared" si="100"/>
        <v/>
      </c>
      <c r="E390" s="43" t="str">
        <f t="shared" si="101"/>
        <v/>
      </c>
      <c r="F390" s="43" t="str">
        <f t="shared" si="102"/>
        <v/>
      </c>
      <c r="G390" s="43" t="str">
        <f t="shared" si="103"/>
        <v/>
      </c>
      <c r="N390" s="247">
        <f t="shared" si="104"/>
        <v>0</v>
      </c>
      <c r="O390" s="244">
        <f t="shared" si="105"/>
        <v>1</v>
      </c>
    </row>
    <row r="391" spans="3:15" hidden="1">
      <c r="C391" s="43" t="str">
        <f t="shared" si="99"/>
        <v/>
      </c>
      <c r="D391" s="43" t="str">
        <f t="shared" si="100"/>
        <v/>
      </c>
      <c r="E391" s="43" t="str">
        <f t="shared" si="101"/>
        <v/>
      </c>
      <c r="F391" s="43" t="str">
        <f t="shared" si="102"/>
        <v/>
      </c>
      <c r="G391" s="43" t="str">
        <f t="shared" si="103"/>
        <v/>
      </c>
      <c r="N391" s="247">
        <f t="shared" si="104"/>
        <v>0</v>
      </c>
      <c r="O391" s="244">
        <f t="shared" si="105"/>
        <v>1</v>
      </c>
    </row>
    <row r="392" spans="3:15" hidden="1">
      <c r="C392" s="43" t="str">
        <f t="shared" si="99"/>
        <v/>
      </c>
      <c r="D392" s="43" t="str">
        <f t="shared" si="100"/>
        <v/>
      </c>
      <c r="E392" s="43" t="str">
        <f t="shared" si="101"/>
        <v/>
      </c>
      <c r="F392" s="43" t="str">
        <f t="shared" si="102"/>
        <v/>
      </c>
      <c r="G392" s="43" t="str">
        <f t="shared" si="103"/>
        <v/>
      </c>
      <c r="N392" s="247">
        <f t="shared" si="104"/>
        <v>0</v>
      </c>
      <c r="O392" s="244">
        <f t="shared" si="105"/>
        <v>1</v>
      </c>
    </row>
    <row r="393" spans="3:15" hidden="1">
      <c r="C393" s="43" t="str">
        <f t="shared" si="99"/>
        <v/>
      </c>
      <c r="D393" s="43" t="str">
        <f t="shared" si="100"/>
        <v/>
      </c>
      <c r="E393" s="43" t="str">
        <f t="shared" si="101"/>
        <v/>
      </c>
      <c r="F393" s="43" t="str">
        <f t="shared" si="102"/>
        <v/>
      </c>
      <c r="G393" s="43" t="str">
        <f t="shared" si="103"/>
        <v/>
      </c>
      <c r="N393" s="247">
        <f t="shared" si="104"/>
        <v>0</v>
      </c>
      <c r="O393" s="244">
        <f t="shared" si="105"/>
        <v>1</v>
      </c>
    </row>
    <row r="394" spans="3:15" hidden="1">
      <c r="C394" s="43" t="str">
        <f t="shared" si="99"/>
        <v/>
      </c>
      <c r="D394" s="43" t="str">
        <f t="shared" si="100"/>
        <v/>
      </c>
      <c r="E394" s="43" t="str">
        <f t="shared" si="101"/>
        <v/>
      </c>
      <c r="F394" s="43" t="str">
        <f t="shared" si="102"/>
        <v/>
      </c>
      <c r="G394" s="43" t="str">
        <f t="shared" si="103"/>
        <v/>
      </c>
      <c r="N394" s="247">
        <f t="shared" si="104"/>
        <v>0</v>
      </c>
      <c r="O394" s="244">
        <f t="shared" si="105"/>
        <v>1</v>
      </c>
    </row>
    <row r="395" spans="3:15" hidden="1">
      <c r="C395" s="43" t="str">
        <f t="shared" si="99"/>
        <v/>
      </c>
      <c r="D395" s="43" t="str">
        <f t="shared" si="100"/>
        <v/>
      </c>
      <c r="E395" s="43" t="str">
        <f t="shared" si="101"/>
        <v/>
      </c>
      <c r="F395" s="43" t="str">
        <f t="shared" si="102"/>
        <v/>
      </c>
      <c r="G395" s="43" t="str">
        <f t="shared" si="103"/>
        <v/>
      </c>
      <c r="N395" s="247">
        <f t="shared" si="104"/>
        <v>0</v>
      </c>
      <c r="O395" s="244">
        <f t="shared" si="105"/>
        <v>1</v>
      </c>
    </row>
    <row r="396" spans="3:15" hidden="1">
      <c r="C396" s="43" t="str">
        <f t="shared" si="99"/>
        <v/>
      </c>
      <c r="D396" s="43" t="str">
        <f t="shared" si="100"/>
        <v/>
      </c>
      <c r="E396" s="43" t="str">
        <f t="shared" si="101"/>
        <v/>
      </c>
      <c r="F396" s="43" t="str">
        <f t="shared" si="102"/>
        <v/>
      </c>
      <c r="G396" s="43" t="str">
        <f t="shared" si="103"/>
        <v/>
      </c>
      <c r="N396" s="247">
        <f t="shared" si="104"/>
        <v>0</v>
      </c>
      <c r="O396" s="244">
        <f t="shared" si="105"/>
        <v>1</v>
      </c>
    </row>
    <row r="397" spans="3:15" hidden="1">
      <c r="C397" s="43" t="str">
        <f t="shared" si="99"/>
        <v/>
      </c>
      <c r="D397" s="43" t="str">
        <f t="shared" si="100"/>
        <v/>
      </c>
      <c r="E397" s="43" t="str">
        <f t="shared" si="101"/>
        <v/>
      </c>
      <c r="F397" s="43" t="str">
        <f t="shared" si="102"/>
        <v/>
      </c>
      <c r="G397" s="43" t="str">
        <f t="shared" si="103"/>
        <v/>
      </c>
      <c r="N397" s="247">
        <f t="shared" si="104"/>
        <v>0</v>
      </c>
      <c r="O397" s="244">
        <f t="shared" si="105"/>
        <v>1</v>
      </c>
    </row>
    <row r="398" spans="3:15" hidden="1">
      <c r="C398" s="43" t="str">
        <f t="shared" si="99"/>
        <v/>
      </c>
      <c r="D398" s="43" t="str">
        <f t="shared" si="100"/>
        <v/>
      </c>
      <c r="E398" s="43" t="str">
        <f t="shared" si="101"/>
        <v/>
      </c>
      <c r="F398" s="43" t="str">
        <f t="shared" si="102"/>
        <v/>
      </c>
      <c r="G398" s="43" t="str">
        <f t="shared" si="103"/>
        <v/>
      </c>
      <c r="N398" s="247">
        <f t="shared" si="104"/>
        <v>0</v>
      </c>
      <c r="O398" s="244">
        <f t="shared" si="105"/>
        <v>1</v>
      </c>
    </row>
    <row r="399" spans="3:15" hidden="1">
      <c r="C399" s="43" t="str">
        <f t="shared" si="99"/>
        <v/>
      </c>
      <c r="D399" s="43" t="str">
        <f t="shared" si="100"/>
        <v/>
      </c>
      <c r="E399" s="43" t="str">
        <f t="shared" si="101"/>
        <v/>
      </c>
      <c r="F399" s="43" t="str">
        <f t="shared" si="102"/>
        <v/>
      </c>
      <c r="G399" s="43" t="str">
        <f t="shared" si="103"/>
        <v/>
      </c>
      <c r="N399" s="247">
        <f t="shared" si="104"/>
        <v>0</v>
      </c>
      <c r="O399" s="244">
        <f t="shared" si="105"/>
        <v>1</v>
      </c>
    </row>
    <row r="400" spans="3:15" hidden="1">
      <c r="C400" s="43" t="str">
        <f t="shared" si="99"/>
        <v/>
      </c>
      <c r="D400" s="43" t="str">
        <f t="shared" si="100"/>
        <v/>
      </c>
      <c r="E400" s="43" t="str">
        <f t="shared" si="101"/>
        <v/>
      </c>
      <c r="F400" s="43" t="str">
        <f t="shared" si="102"/>
        <v/>
      </c>
      <c r="G400" s="43" t="str">
        <f t="shared" si="103"/>
        <v/>
      </c>
      <c r="N400" s="247">
        <f t="shared" si="104"/>
        <v>0</v>
      </c>
      <c r="O400" s="244">
        <f t="shared" si="105"/>
        <v>1</v>
      </c>
    </row>
    <row r="401" spans="3:15" hidden="1">
      <c r="C401" s="43" t="str">
        <f t="shared" si="99"/>
        <v/>
      </c>
      <c r="D401" s="43" t="str">
        <f t="shared" si="100"/>
        <v/>
      </c>
      <c r="E401" s="43" t="str">
        <f t="shared" si="101"/>
        <v/>
      </c>
      <c r="F401" s="43" t="str">
        <f t="shared" si="102"/>
        <v/>
      </c>
      <c r="G401" s="43" t="str">
        <f t="shared" si="103"/>
        <v/>
      </c>
      <c r="N401" s="247">
        <f t="shared" si="104"/>
        <v>0</v>
      </c>
      <c r="O401" s="244">
        <f t="shared" si="105"/>
        <v>1</v>
      </c>
    </row>
    <row r="402" spans="3:15" hidden="1">
      <c r="C402" s="43" t="str">
        <f t="shared" si="99"/>
        <v/>
      </c>
      <c r="D402" s="43" t="str">
        <f t="shared" si="100"/>
        <v/>
      </c>
      <c r="E402" s="43" t="str">
        <f t="shared" si="101"/>
        <v/>
      </c>
      <c r="F402" s="43" t="str">
        <f t="shared" si="102"/>
        <v/>
      </c>
      <c r="G402" s="43" t="str">
        <f t="shared" si="103"/>
        <v/>
      </c>
      <c r="N402" s="247">
        <f t="shared" si="104"/>
        <v>0</v>
      </c>
      <c r="O402" s="244">
        <f t="shared" si="105"/>
        <v>1</v>
      </c>
    </row>
    <row r="403" spans="3:15" hidden="1">
      <c r="C403" s="43" t="str">
        <f t="shared" si="99"/>
        <v/>
      </c>
      <c r="D403" s="43" t="str">
        <f t="shared" si="100"/>
        <v/>
      </c>
      <c r="E403" s="43" t="str">
        <f t="shared" si="101"/>
        <v/>
      </c>
      <c r="F403" s="43" t="str">
        <f t="shared" si="102"/>
        <v/>
      </c>
      <c r="G403" s="43" t="str">
        <f t="shared" si="103"/>
        <v/>
      </c>
      <c r="N403" s="247">
        <f t="shared" si="104"/>
        <v>0</v>
      </c>
      <c r="O403" s="244">
        <f t="shared" si="105"/>
        <v>1</v>
      </c>
    </row>
    <row r="404" spans="3:15" hidden="1">
      <c r="C404" s="43" t="str">
        <f t="shared" si="99"/>
        <v/>
      </c>
      <c r="D404" s="43" t="str">
        <f t="shared" si="100"/>
        <v/>
      </c>
      <c r="E404" s="43" t="str">
        <f t="shared" si="101"/>
        <v/>
      </c>
      <c r="F404" s="43" t="str">
        <f t="shared" si="102"/>
        <v/>
      </c>
      <c r="G404" s="43" t="str">
        <f t="shared" si="103"/>
        <v/>
      </c>
      <c r="N404" s="247">
        <f t="shared" si="104"/>
        <v>0</v>
      </c>
      <c r="O404" s="244">
        <f t="shared" si="105"/>
        <v>1</v>
      </c>
    </row>
    <row r="405" spans="3:15" hidden="1">
      <c r="C405" s="43" t="str">
        <f t="shared" si="99"/>
        <v/>
      </c>
      <c r="D405" s="43" t="str">
        <f t="shared" si="100"/>
        <v/>
      </c>
      <c r="E405" s="43" t="str">
        <f t="shared" si="101"/>
        <v/>
      </c>
      <c r="F405" s="43" t="str">
        <f t="shared" si="102"/>
        <v/>
      </c>
      <c r="G405" s="43" t="str">
        <f t="shared" si="103"/>
        <v/>
      </c>
      <c r="N405" s="247">
        <f t="shared" si="104"/>
        <v>0</v>
      </c>
      <c r="O405" s="244">
        <f t="shared" si="105"/>
        <v>1</v>
      </c>
    </row>
    <row r="406" spans="3:15" hidden="1">
      <c r="C406" s="43" t="str">
        <f t="shared" si="99"/>
        <v/>
      </c>
      <c r="D406" s="43" t="str">
        <f t="shared" si="100"/>
        <v/>
      </c>
      <c r="E406" s="43" t="str">
        <f t="shared" si="101"/>
        <v/>
      </c>
      <c r="F406" s="43" t="str">
        <f t="shared" si="102"/>
        <v/>
      </c>
      <c r="G406" s="43" t="str">
        <f t="shared" si="103"/>
        <v/>
      </c>
      <c r="N406" s="247">
        <f t="shared" si="104"/>
        <v>0</v>
      </c>
      <c r="O406" s="244">
        <f t="shared" si="105"/>
        <v>1</v>
      </c>
    </row>
    <row r="407" spans="3:15" hidden="1">
      <c r="C407" s="43" t="str">
        <f t="shared" si="99"/>
        <v/>
      </c>
      <c r="D407" s="43" t="str">
        <f t="shared" si="100"/>
        <v/>
      </c>
      <c r="E407" s="43" t="str">
        <f t="shared" si="101"/>
        <v/>
      </c>
      <c r="F407" s="43" t="str">
        <f t="shared" si="102"/>
        <v/>
      </c>
      <c r="G407" s="43" t="str">
        <f t="shared" si="103"/>
        <v/>
      </c>
      <c r="N407" s="247">
        <f t="shared" si="104"/>
        <v>0</v>
      </c>
      <c r="O407" s="244">
        <f t="shared" si="105"/>
        <v>1</v>
      </c>
    </row>
    <row r="408" spans="3:15" hidden="1">
      <c r="C408" s="43" t="str">
        <f t="shared" si="99"/>
        <v/>
      </c>
      <c r="D408" s="43" t="str">
        <f t="shared" si="100"/>
        <v/>
      </c>
      <c r="E408" s="43" t="str">
        <f t="shared" si="101"/>
        <v/>
      </c>
      <c r="F408" s="43" t="str">
        <f t="shared" si="102"/>
        <v/>
      </c>
      <c r="G408" s="43" t="str">
        <f t="shared" si="103"/>
        <v/>
      </c>
      <c r="N408" s="247">
        <f t="shared" si="104"/>
        <v>0</v>
      </c>
      <c r="O408" s="244">
        <f t="shared" si="105"/>
        <v>1</v>
      </c>
    </row>
    <row r="409" spans="3:15" hidden="1">
      <c r="C409" s="43" t="str">
        <f t="shared" si="99"/>
        <v/>
      </c>
      <c r="D409" s="43" t="str">
        <f t="shared" si="100"/>
        <v/>
      </c>
      <c r="E409" s="43" t="str">
        <f t="shared" si="101"/>
        <v/>
      </c>
      <c r="F409" s="43" t="str">
        <f t="shared" si="102"/>
        <v/>
      </c>
      <c r="G409" s="43" t="str">
        <f t="shared" si="103"/>
        <v/>
      </c>
      <c r="N409" s="247">
        <f t="shared" si="104"/>
        <v>0</v>
      </c>
      <c r="O409" s="244">
        <f t="shared" si="105"/>
        <v>1</v>
      </c>
    </row>
    <row r="410" spans="3:15" hidden="1">
      <c r="C410" s="43" t="str">
        <f t="shared" si="99"/>
        <v/>
      </c>
      <c r="D410" s="43" t="str">
        <f t="shared" si="100"/>
        <v/>
      </c>
      <c r="E410" s="43" t="str">
        <f t="shared" si="101"/>
        <v/>
      </c>
      <c r="F410" s="43" t="str">
        <f t="shared" si="102"/>
        <v/>
      </c>
      <c r="G410" s="43" t="str">
        <f t="shared" si="103"/>
        <v/>
      </c>
      <c r="N410" s="247">
        <f t="shared" si="104"/>
        <v>0</v>
      </c>
      <c r="O410" s="244">
        <f t="shared" si="105"/>
        <v>1</v>
      </c>
    </row>
    <row r="411" spans="3:15" hidden="1">
      <c r="C411" s="43" t="str">
        <f t="shared" si="99"/>
        <v/>
      </c>
      <c r="D411" s="43" t="str">
        <f t="shared" si="100"/>
        <v/>
      </c>
      <c r="E411" s="43" t="str">
        <f t="shared" si="101"/>
        <v/>
      </c>
      <c r="F411" s="43" t="str">
        <f t="shared" si="102"/>
        <v/>
      </c>
      <c r="G411" s="43" t="str">
        <f t="shared" si="103"/>
        <v/>
      </c>
      <c r="N411" s="247">
        <f t="shared" si="104"/>
        <v>0</v>
      </c>
      <c r="O411" s="244">
        <f t="shared" si="105"/>
        <v>1</v>
      </c>
    </row>
    <row r="412" spans="3:15" hidden="1">
      <c r="C412" s="43" t="str">
        <f t="shared" si="99"/>
        <v/>
      </c>
      <c r="D412" s="43" t="str">
        <f t="shared" si="100"/>
        <v/>
      </c>
      <c r="E412" s="43" t="str">
        <f t="shared" si="101"/>
        <v/>
      </c>
      <c r="F412" s="43" t="str">
        <f t="shared" si="102"/>
        <v/>
      </c>
      <c r="G412" s="43" t="str">
        <f t="shared" si="103"/>
        <v/>
      </c>
      <c r="N412" s="247">
        <f t="shared" si="104"/>
        <v>0</v>
      </c>
      <c r="O412" s="244">
        <f t="shared" si="105"/>
        <v>1</v>
      </c>
    </row>
    <row r="413" spans="3:15" hidden="1">
      <c r="C413" s="43" t="str">
        <f t="shared" si="99"/>
        <v/>
      </c>
      <c r="D413" s="43" t="str">
        <f t="shared" si="100"/>
        <v/>
      </c>
      <c r="E413" s="43" t="str">
        <f t="shared" si="101"/>
        <v/>
      </c>
      <c r="F413" s="43" t="str">
        <f t="shared" si="102"/>
        <v/>
      </c>
      <c r="G413" s="43" t="str">
        <f t="shared" si="103"/>
        <v/>
      </c>
      <c r="N413" s="247">
        <f t="shared" si="104"/>
        <v>0</v>
      </c>
      <c r="O413" s="244">
        <f t="shared" si="105"/>
        <v>1</v>
      </c>
    </row>
    <row r="414" spans="3:15" hidden="1">
      <c r="C414" s="43" t="str">
        <f t="shared" si="99"/>
        <v/>
      </c>
      <c r="D414" s="43" t="str">
        <f t="shared" si="100"/>
        <v/>
      </c>
      <c r="E414" s="43" t="str">
        <f t="shared" si="101"/>
        <v/>
      </c>
      <c r="F414" s="43" t="str">
        <f t="shared" si="102"/>
        <v/>
      </c>
      <c r="G414" s="43" t="str">
        <f t="shared" si="103"/>
        <v/>
      </c>
      <c r="N414" s="247">
        <f t="shared" si="104"/>
        <v>0</v>
      </c>
      <c r="O414" s="244">
        <f t="shared" si="105"/>
        <v>1</v>
      </c>
    </row>
    <row r="415" spans="3:15" hidden="1">
      <c r="C415" s="43" t="str">
        <f t="shared" si="99"/>
        <v/>
      </c>
      <c r="D415" s="43" t="str">
        <f t="shared" si="100"/>
        <v/>
      </c>
      <c r="E415" s="43" t="str">
        <f t="shared" si="101"/>
        <v/>
      </c>
      <c r="F415" s="43" t="str">
        <f t="shared" si="102"/>
        <v/>
      </c>
      <c r="G415" s="43" t="str">
        <f t="shared" si="103"/>
        <v/>
      </c>
      <c r="N415" s="247">
        <f t="shared" si="104"/>
        <v>0</v>
      </c>
      <c r="O415" s="244">
        <f t="shared" si="105"/>
        <v>1</v>
      </c>
    </row>
    <row r="416" spans="3:15" hidden="1">
      <c r="C416" s="43" t="str">
        <f t="shared" si="99"/>
        <v/>
      </c>
      <c r="D416" s="43" t="str">
        <f t="shared" si="100"/>
        <v/>
      </c>
      <c r="E416" s="43" t="str">
        <f t="shared" si="101"/>
        <v/>
      </c>
      <c r="F416" s="43" t="str">
        <f t="shared" si="102"/>
        <v/>
      </c>
      <c r="G416" s="43" t="str">
        <f t="shared" si="103"/>
        <v/>
      </c>
      <c r="N416" s="247">
        <f t="shared" si="104"/>
        <v>0</v>
      </c>
      <c r="O416" s="244">
        <f t="shared" si="105"/>
        <v>1</v>
      </c>
    </row>
    <row r="417" spans="3:15" hidden="1">
      <c r="C417" s="43" t="str">
        <f t="shared" si="99"/>
        <v/>
      </c>
      <c r="D417" s="43" t="str">
        <f t="shared" si="100"/>
        <v/>
      </c>
      <c r="E417" s="43" t="str">
        <f t="shared" si="101"/>
        <v/>
      </c>
      <c r="F417" s="43" t="str">
        <f t="shared" si="102"/>
        <v/>
      </c>
      <c r="G417" s="43" t="str">
        <f t="shared" si="103"/>
        <v/>
      </c>
      <c r="N417" s="247">
        <f t="shared" si="104"/>
        <v>0</v>
      </c>
      <c r="O417" s="244">
        <f t="shared" si="105"/>
        <v>1</v>
      </c>
    </row>
    <row r="418" spans="3:15" hidden="1">
      <c r="C418" s="43" t="str">
        <f t="shared" si="99"/>
        <v/>
      </c>
      <c r="D418" s="43" t="str">
        <f t="shared" si="100"/>
        <v/>
      </c>
      <c r="E418" s="43" t="str">
        <f t="shared" si="101"/>
        <v/>
      </c>
      <c r="F418" s="43" t="str">
        <f t="shared" si="102"/>
        <v/>
      </c>
      <c r="G418" s="43" t="str">
        <f t="shared" si="103"/>
        <v/>
      </c>
      <c r="N418" s="247">
        <f t="shared" si="104"/>
        <v>0</v>
      </c>
      <c r="O418" s="244">
        <f t="shared" si="105"/>
        <v>1</v>
      </c>
    </row>
    <row r="419" spans="3:15" hidden="1">
      <c r="C419" s="43" t="str">
        <f t="shared" si="99"/>
        <v/>
      </c>
      <c r="D419" s="43" t="str">
        <f t="shared" si="100"/>
        <v/>
      </c>
      <c r="E419" s="43" t="str">
        <f t="shared" si="101"/>
        <v/>
      </c>
      <c r="F419" s="43" t="str">
        <f t="shared" si="102"/>
        <v/>
      </c>
      <c r="G419" s="43" t="str">
        <f t="shared" si="103"/>
        <v/>
      </c>
      <c r="N419" s="247">
        <f t="shared" si="104"/>
        <v>0</v>
      </c>
      <c r="O419" s="244">
        <f t="shared" si="105"/>
        <v>1</v>
      </c>
    </row>
    <row r="420" spans="3:15" hidden="1">
      <c r="C420" s="43" t="str">
        <f t="shared" si="99"/>
        <v/>
      </c>
      <c r="D420" s="43" t="str">
        <f t="shared" si="100"/>
        <v/>
      </c>
      <c r="E420" s="43" t="str">
        <f t="shared" si="101"/>
        <v/>
      </c>
      <c r="F420" s="43" t="str">
        <f t="shared" si="102"/>
        <v/>
      </c>
      <c r="G420" s="43" t="str">
        <f t="shared" si="103"/>
        <v/>
      </c>
      <c r="N420" s="247">
        <f t="shared" si="104"/>
        <v>0</v>
      </c>
      <c r="O420" s="244">
        <f t="shared" si="105"/>
        <v>1</v>
      </c>
    </row>
    <row r="421" spans="3:15" hidden="1">
      <c r="C421" s="43" t="str">
        <f t="shared" si="99"/>
        <v/>
      </c>
      <c r="D421" s="43" t="str">
        <f t="shared" si="100"/>
        <v/>
      </c>
      <c r="E421" s="43" t="str">
        <f t="shared" si="101"/>
        <v/>
      </c>
      <c r="F421" s="43" t="str">
        <f t="shared" si="102"/>
        <v/>
      </c>
      <c r="G421" s="43" t="str">
        <f t="shared" si="103"/>
        <v/>
      </c>
      <c r="N421" s="247">
        <f t="shared" si="104"/>
        <v>0</v>
      </c>
      <c r="O421" s="244">
        <f t="shared" si="105"/>
        <v>1</v>
      </c>
    </row>
    <row r="422" spans="3:15" hidden="1">
      <c r="C422" s="43" t="str">
        <f t="shared" si="99"/>
        <v/>
      </c>
      <c r="D422" s="43" t="str">
        <f t="shared" si="100"/>
        <v/>
      </c>
      <c r="E422" s="43" t="str">
        <f t="shared" si="101"/>
        <v/>
      </c>
      <c r="F422" s="43" t="str">
        <f t="shared" si="102"/>
        <v/>
      </c>
      <c r="G422" s="43" t="str">
        <f t="shared" si="103"/>
        <v/>
      </c>
      <c r="N422" s="247">
        <f t="shared" si="104"/>
        <v>0</v>
      </c>
      <c r="O422" s="244">
        <f t="shared" si="105"/>
        <v>1</v>
      </c>
    </row>
    <row r="423" spans="3:15" hidden="1">
      <c r="C423" s="43" t="str">
        <f t="shared" si="99"/>
        <v/>
      </c>
      <c r="D423" s="43" t="str">
        <f t="shared" si="100"/>
        <v/>
      </c>
      <c r="E423" s="43" t="str">
        <f t="shared" si="101"/>
        <v/>
      </c>
      <c r="F423" s="43" t="str">
        <f t="shared" si="102"/>
        <v/>
      </c>
      <c r="G423" s="43" t="str">
        <f t="shared" si="103"/>
        <v/>
      </c>
      <c r="N423" s="247">
        <f t="shared" si="104"/>
        <v>0</v>
      </c>
      <c r="O423" s="244">
        <f t="shared" si="105"/>
        <v>1</v>
      </c>
    </row>
    <row r="424" spans="3:15" hidden="1">
      <c r="C424" s="43" t="str">
        <f t="shared" si="99"/>
        <v/>
      </c>
      <c r="D424" s="43" t="str">
        <f t="shared" si="100"/>
        <v/>
      </c>
      <c r="E424" s="43" t="str">
        <f t="shared" si="101"/>
        <v/>
      </c>
      <c r="F424" s="43" t="str">
        <f t="shared" si="102"/>
        <v/>
      </c>
      <c r="G424" s="43" t="str">
        <f t="shared" si="103"/>
        <v/>
      </c>
      <c r="N424" s="247">
        <f t="shared" si="104"/>
        <v>0</v>
      </c>
      <c r="O424" s="244">
        <f t="shared" si="105"/>
        <v>1</v>
      </c>
    </row>
    <row r="425" spans="3:15" hidden="1">
      <c r="C425" s="43" t="str">
        <f t="shared" si="99"/>
        <v/>
      </c>
      <c r="D425" s="43" t="str">
        <f t="shared" si="100"/>
        <v/>
      </c>
      <c r="E425" s="43" t="str">
        <f t="shared" si="101"/>
        <v/>
      </c>
      <c r="F425" s="43" t="str">
        <f t="shared" si="102"/>
        <v/>
      </c>
      <c r="G425" s="43" t="str">
        <f t="shared" si="103"/>
        <v/>
      </c>
      <c r="N425" s="247">
        <f t="shared" si="104"/>
        <v>0</v>
      </c>
      <c r="O425" s="244">
        <f t="shared" si="105"/>
        <v>1</v>
      </c>
    </row>
    <row r="426" spans="3:15" hidden="1">
      <c r="C426" s="43" t="str">
        <f t="shared" si="99"/>
        <v/>
      </c>
      <c r="D426" s="43" t="str">
        <f t="shared" si="100"/>
        <v/>
      </c>
      <c r="E426" s="43" t="str">
        <f t="shared" si="101"/>
        <v/>
      </c>
      <c r="F426" s="43" t="str">
        <f t="shared" si="102"/>
        <v/>
      </c>
      <c r="G426" s="43" t="str">
        <f t="shared" si="103"/>
        <v/>
      </c>
      <c r="N426" s="247">
        <f t="shared" si="104"/>
        <v>0</v>
      </c>
      <c r="O426" s="244">
        <f t="shared" si="105"/>
        <v>1</v>
      </c>
    </row>
    <row r="427" spans="3:15" hidden="1">
      <c r="C427" s="43" t="str">
        <f t="shared" si="99"/>
        <v/>
      </c>
      <c r="D427" s="43" t="str">
        <f t="shared" si="100"/>
        <v/>
      </c>
      <c r="E427" s="43" t="str">
        <f t="shared" si="101"/>
        <v/>
      </c>
      <c r="F427" s="43" t="str">
        <f t="shared" si="102"/>
        <v/>
      </c>
      <c r="G427" s="43" t="str">
        <f t="shared" si="103"/>
        <v/>
      </c>
      <c r="N427" s="247">
        <f t="shared" si="104"/>
        <v>0</v>
      </c>
      <c r="O427" s="244">
        <f t="shared" si="105"/>
        <v>1</v>
      </c>
    </row>
    <row r="428" spans="3:15" hidden="1">
      <c r="C428" s="43" t="str">
        <f t="shared" si="99"/>
        <v/>
      </c>
      <c r="D428" s="43" t="str">
        <f t="shared" si="100"/>
        <v/>
      </c>
      <c r="E428" s="43" t="str">
        <f t="shared" si="101"/>
        <v/>
      </c>
      <c r="F428" s="43" t="str">
        <f t="shared" si="102"/>
        <v/>
      </c>
      <c r="G428" s="43" t="str">
        <f t="shared" si="103"/>
        <v/>
      </c>
      <c r="N428" s="247">
        <f t="shared" si="104"/>
        <v>0</v>
      </c>
      <c r="O428" s="244">
        <f t="shared" si="105"/>
        <v>1</v>
      </c>
    </row>
    <row r="429" spans="3:15" hidden="1">
      <c r="C429" s="43" t="str">
        <f t="shared" si="99"/>
        <v/>
      </c>
      <c r="D429" s="43" t="str">
        <f t="shared" si="100"/>
        <v/>
      </c>
      <c r="E429" s="43" t="str">
        <f t="shared" si="101"/>
        <v/>
      </c>
      <c r="F429" s="43" t="str">
        <f t="shared" si="102"/>
        <v/>
      </c>
      <c r="G429" s="43" t="str">
        <f t="shared" si="103"/>
        <v/>
      </c>
      <c r="N429" s="247">
        <f t="shared" si="104"/>
        <v>0</v>
      </c>
      <c r="O429" s="244">
        <f t="shared" si="105"/>
        <v>1</v>
      </c>
    </row>
    <row r="430" spans="3:15" hidden="1">
      <c r="C430" s="43" t="str">
        <f t="shared" si="99"/>
        <v/>
      </c>
      <c r="D430" s="43" t="str">
        <f t="shared" si="100"/>
        <v/>
      </c>
      <c r="E430" s="43" t="str">
        <f t="shared" si="101"/>
        <v/>
      </c>
      <c r="F430" s="43" t="str">
        <f t="shared" si="102"/>
        <v/>
      </c>
      <c r="G430" s="43" t="str">
        <f t="shared" si="103"/>
        <v/>
      </c>
      <c r="N430" s="247">
        <f t="shared" si="104"/>
        <v>0</v>
      </c>
      <c r="O430" s="244">
        <f t="shared" si="105"/>
        <v>1</v>
      </c>
    </row>
    <row r="431" spans="3:15" hidden="1">
      <c r="C431" s="43" t="str">
        <f t="shared" si="99"/>
        <v/>
      </c>
      <c r="D431" s="43" t="str">
        <f t="shared" si="100"/>
        <v/>
      </c>
      <c r="E431" s="43" t="str">
        <f t="shared" si="101"/>
        <v/>
      </c>
      <c r="F431" s="43" t="str">
        <f t="shared" si="102"/>
        <v/>
      </c>
      <c r="G431" s="43" t="str">
        <f t="shared" si="103"/>
        <v/>
      </c>
      <c r="N431" s="247">
        <f t="shared" si="104"/>
        <v>0</v>
      </c>
      <c r="O431" s="244">
        <f t="shared" si="105"/>
        <v>1</v>
      </c>
    </row>
    <row r="432" spans="3:15" hidden="1">
      <c r="C432" s="43" t="str">
        <f t="shared" si="99"/>
        <v/>
      </c>
      <c r="D432" s="43" t="str">
        <f t="shared" si="100"/>
        <v/>
      </c>
      <c r="E432" s="43" t="str">
        <f t="shared" si="101"/>
        <v/>
      </c>
      <c r="F432" s="43" t="str">
        <f t="shared" si="102"/>
        <v/>
      </c>
      <c r="G432" s="43" t="str">
        <f t="shared" si="103"/>
        <v/>
      </c>
      <c r="N432" s="247">
        <f t="shared" si="104"/>
        <v>0</v>
      </c>
      <c r="O432" s="244">
        <f t="shared" si="105"/>
        <v>1</v>
      </c>
    </row>
    <row r="433" spans="1:15" hidden="1">
      <c r="C433" s="43" t="str">
        <f>IF($I433&gt;0,IF(O433=1,100-SUM(D433:G433),ROUND(J433/$I433*100,1)),"")</f>
        <v/>
      </c>
      <c r="D433" s="43" t="str">
        <f>IF($I433&gt;0,IF(O433=2,100-SUM(C433,E433,F433,G433),ROUND(K433/$I433*100,1)),"")</f>
        <v/>
      </c>
      <c r="E433" s="43" t="str">
        <f>IF($I433&gt;0,IF(O433=3,100 - SUM(C433,D433,F433,G433),ROUND(L433/$I433*100,1)),"")</f>
        <v/>
      </c>
      <c r="F433" s="43" t="str">
        <f>IF($I433&gt;0,IF(O433=4,100 - SUM(C433,D433,E433,G433),ROUND(M433/$I433*100,1)),"")</f>
        <v/>
      </c>
      <c r="G433" s="43" t="str">
        <f>IF($I433&gt;0,IF(O433=5,100 - SUM(C433,D433,E433,F433),ROUND(N433/$I433*100,1)),"")</f>
        <v/>
      </c>
      <c r="N433" s="247">
        <f>I433 - SUM(J433:M433)</f>
        <v>0</v>
      </c>
      <c r="O433" s="244">
        <f>IF(J433=MAX(J433:M433),1,IF(K433=MAX(J433:M433),2,IF(L433=MAX(J433:M433),3,IF(M433=MAX(J433:M433),4,IF(N433=MAX(J433:M433),5,)))))</f>
        <v>1</v>
      </c>
    </row>
    <row r="434" spans="1:15" hidden="1">
      <c r="C434" s="43" t="str">
        <f>IF($I434&gt;0,IF(O434=1,100-SUM(D434:G434),ROUND(J434/$I434*100,1)),"")</f>
        <v/>
      </c>
      <c r="D434" s="43" t="str">
        <f>IF($I434&gt;0,IF(O434=2,100-SUM(C434,E434,F434,G434),ROUND(K434/$I434*100,1)),"")</f>
        <v/>
      </c>
      <c r="E434" s="43" t="str">
        <f>IF($I434&gt;0,IF(O434=3,100 - SUM(C434,D434,F434,G434),ROUND(L434/$I434*100,1)),"")</f>
        <v/>
      </c>
      <c r="F434" s="43" t="str">
        <f>IF($I434&gt;0,IF(O434=4,100 - SUM(C434,D434,E434,G434),ROUND(M434/$I434*100,1)),"")</f>
        <v/>
      </c>
      <c r="G434" s="43" t="str">
        <f>IF($I434&gt;0,IF(O434=5,100 - SUM(C434,D434,E434,F434),ROUND(N434/$I434*100,1)),"")</f>
        <v/>
      </c>
      <c r="N434" s="247">
        <f>I434 - SUM(J434:M434)</f>
        <v>0</v>
      </c>
      <c r="O434" s="244">
        <f>IF(J434=MAX(J434:M434),1,IF(K434=MAX(J434:M434),2,IF(L434=MAX(J434:M434),3,IF(M434=MAX(J434:M434),4,IF(N434=MAX(J434:M434),5,)))))</f>
        <v>1</v>
      </c>
    </row>
    <row r="435" spans="1:15" hidden="1">
      <c r="C435" s="43" t="str">
        <f>IF($I435&gt;0,IF(O435=1,100-SUM(D435:G435),ROUND(J435/$I435*100,1)),"")</f>
        <v/>
      </c>
      <c r="D435" s="43" t="str">
        <f>IF($I435&gt;0,IF(O435=2,100-SUM(C435,E435,F435,G435),ROUND(K435/$I435*100,1)),"")</f>
        <v/>
      </c>
      <c r="E435" s="43" t="str">
        <f>IF($I435&gt;0,IF(O435=3,100 - SUM(C435,D435,F435,G435),ROUND(L435/$I435*100,1)),"")</f>
        <v/>
      </c>
      <c r="F435" s="43" t="str">
        <f>IF($I435&gt;0,IF(O435=4,100 - SUM(C435,D435,E435,G435),ROUND(M435/$I435*100,1)),"")</f>
        <v/>
      </c>
      <c r="G435" s="43" t="str">
        <f>IF($I435&gt;0,IF(O435=5,100 - SUM(C435,D435,E435,F435),ROUND(N435/$I435*100,1)),"")</f>
        <v/>
      </c>
      <c r="N435" s="247">
        <f>I435 - SUM(J435:M435)</f>
        <v>0</v>
      </c>
      <c r="O435" s="244">
        <f>IF(J435=MAX(J435:M435),1,IF(K435=MAX(J435:M435),2,IF(L435=MAX(J435:M435),3,IF(M435=MAX(J435:M435),4,IF(N435=MAX(J435:M435),5,)))))</f>
        <v>1</v>
      </c>
    </row>
    <row r="436" spans="1:15" hidden="1">
      <c r="C436" s="43" t="str">
        <f>IF($I436&gt;0,IF(O436=1,100-SUM(D436:G436),ROUND(J436/$I436*100,1)),"")</f>
        <v/>
      </c>
      <c r="D436" s="43" t="str">
        <f>IF($I436&gt;0,IF(O436=2,100-SUM(C436,E436,F436,G436),ROUND(K436/$I436*100,1)),"")</f>
        <v/>
      </c>
      <c r="E436" s="43" t="str">
        <f>IF($I436&gt;0,IF(O436=3,100 - SUM(C436,D436,F436,G436),ROUND(L436/$I436*100,1)),"")</f>
        <v/>
      </c>
      <c r="F436" s="43" t="str">
        <f>IF($I436&gt;0,IF(O436=4,100 - SUM(C436,D436,E436,G436),ROUND(M436/$I436*100,1)),"")</f>
        <v/>
      </c>
      <c r="G436" s="43" t="str">
        <f>IF($I436&gt;0,IF(O436=5,100 - SUM(C436,D436,E436,F436),ROUND(N436/$I436*100,1)),"")</f>
        <v/>
      </c>
      <c r="N436" s="247">
        <f>I436 - SUM(J436:M436)</f>
        <v>0</v>
      </c>
      <c r="O436" s="244">
        <f>IF(J436=MAX(J436:M436),1,IF(K436=MAX(J436:M436),2,IF(L436=MAX(J436:M436),3,IF(M436=MAX(J436:M436),4,IF(N436=MAX(J436:M436),5,)))))</f>
        <v>1</v>
      </c>
    </row>
    <row r="437" spans="1:15" hidden="1"/>
    <row r="438" spans="1:15" hidden="1"/>
    <row r="439" spans="1:15" hidden="1"/>
    <row r="440" spans="1:15" s="46" customFormat="1">
      <c r="A440" s="113"/>
      <c r="B440" s="113"/>
      <c r="C440" s="114"/>
      <c r="D440" s="114"/>
      <c r="E440" s="114"/>
      <c r="F440" s="114"/>
      <c r="G440" s="114"/>
      <c r="H440" s="255"/>
      <c r="I440" s="246"/>
      <c r="J440" s="246"/>
      <c r="K440" s="246"/>
      <c r="L440" s="246"/>
      <c r="M440" s="246"/>
      <c r="N440" s="246"/>
      <c r="O440" s="114"/>
    </row>
    <row r="441" spans="1:15">
      <c r="A441" s="34" t="s">
        <v>177</v>
      </c>
      <c r="B441" s="43" t="str">
        <f>C6 &amp; " - " &amp;D6</f>
        <v xml:space="preserve"> - </v>
      </c>
      <c r="C441" s="42"/>
      <c r="D441" s="42"/>
      <c r="E441" s="42"/>
      <c r="F441" s="42"/>
      <c r="G441" s="42"/>
      <c r="H441" s="256"/>
      <c r="I441" s="247"/>
      <c r="J441" s="247"/>
      <c r="K441" s="247"/>
      <c r="L441" s="247"/>
      <c r="M441" s="247"/>
      <c r="N441" s="247"/>
      <c r="O441" s="42"/>
    </row>
    <row r="442" spans="1:15" ht="48.75" customHeight="1" thickBot="1">
      <c r="B442" s="43" t="s">
        <v>178</v>
      </c>
      <c r="C442" s="413" t="s">
        <v>336</v>
      </c>
      <c r="D442" s="413" t="s">
        <v>337</v>
      </c>
      <c r="E442" s="413" t="s">
        <v>338</v>
      </c>
      <c r="F442" s="413" t="s">
        <v>339</v>
      </c>
      <c r="G442" s="413" t="s">
        <v>340</v>
      </c>
      <c r="H442" s="414" t="s">
        <v>341</v>
      </c>
      <c r="I442" s="412" t="s">
        <v>335</v>
      </c>
      <c r="J442" s="411" t="s">
        <v>343</v>
      </c>
      <c r="K442" s="411" t="s">
        <v>344</v>
      </c>
      <c r="L442" s="411" t="s">
        <v>345</v>
      </c>
      <c r="M442" s="411" t="s">
        <v>346</v>
      </c>
      <c r="N442" s="411" t="s">
        <v>347</v>
      </c>
      <c r="O442" s="411" t="s">
        <v>342</v>
      </c>
    </row>
    <row r="443" spans="1:15" ht="17.25" thickTop="1">
      <c r="B443" s="204" t="s">
        <v>139</v>
      </c>
      <c r="C443" s="396" t="str">
        <f>IF($I443&gt;0,IF(O443=1,100-SUM(D443:G443),ROUND(J443/$I443*100,1)),"")</f>
        <v/>
      </c>
      <c r="D443" s="396" t="str">
        <f>IF($I443&gt;0,IF(O443=2,100-SUM(C443,E443,F443,G443),ROUND(K443/$I443*100,1)),"")</f>
        <v/>
      </c>
      <c r="E443" s="396" t="str">
        <f>IF($I443&gt;0,IF(O443=3,100 - SUM(C443,D443,F443,G443),ROUND(L443/$I443*100,1)),"")</f>
        <v/>
      </c>
      <c r="F443" s="396" t="str">
        <f>IF($I443&gt;0,IF(O443=4,100 - SUM(C443,D443,E443,G443),ROUND(M443/$I443*100,1)),"")</f>
        <v/>
      </c>
      <c r="G443" s="396" t="str">
        <f>IF($I443&gt;0,IF(O443=5,100 - SUM(C443,D443,E443,F443),ROUND(N443/$I443*100,1)),"")</f>
        <v/>
      </c>
      <c r="H443" s="397"/>
      <c r="I443" s="410">
        <f t="shared" ref="I443:N443" si="106">I444+I445</f>
        <v>0</v>
      </c>
      <c r="J443" s="244">
        <f t="shared" si="106"/>
        <v>0</v>
      </c>
      <c r="K443" s="244">
        <f t="shared" si="106"/>
        <v>0</v>
      </c>
      <c r="L443" s="244">
        <f t="shared" si="106"/>
        <v>0</v>
      </c>
      <c r="M443" s="244">
        <f t="shared" si="106"/>
        <v>0</v>
      </c>
      <c r="N443" s="244">
        <f t="shared" si="106"/>
        <v>0</v>
      </c>
      <c r="O443" s="244">
        <f>IF(J443=MAX(J443:M443),1,IF(K443=MAX(J443:M443),2,IF(L443=MAX(J443:M443),3,IF(M443=MAX(J443:M443),4,IF(N443=MAX(J443:M443),5,)))))</f>
        <v>1</v>
      </c>
    </row>
    <row r="444" spans="1:15">
      <c r="B444" s="205" t="s">
        <v>36</v>
      </c>
      <c r="C444" s="170" t="str">
        <f>IF($I444&gt;0,IF(O444=1,100-SUM(D444:G444),ROUND(J444/$I444*100,1)),"")</f>
        <v/>
      </c>
      <c r="D444" s="170" t="str">
        <f>IF($I444&gt;0,IF(O444=2,100-SUM(C444,E444,F444,G444),ROUND(K444/$I444*100,1)),"")</f>
        <v/>
      </c>
      <c r="E444" s="170" t="str">
        <f>IF($I444&gt;0,IF(O444=3,100 - SUM(C444,D444,F444,G444),ROUND(L444/$I444*100,1)),"")</f>
        <v/>
      </c>
      <c r="F444" s="170" t="str">
        <f>IF($I444&gt;0,IF(O444=4,100 - SUM(C444,D444,E444,G444),ROUND(M444/$I444*100,1)),"")</f>
        <v/>
      </c>
      <c r="G444" s="170" t="str">
        <f>IF($I444&gt;0,IF(O444=5,100 - SUM(C444,D444,E444,F444),ROUND(N444/$I444*100,1)),"")</f>
        <v/>
      </c>
      <c r="H444" s="252" t="str">
        <f>IF(I443&gt; 0,ROUND(I444/I443 * 100,2),"")</f>
        <v/>
      </c>
      <c r="I444" s="410">
        <f t="shared" ref="I444:N444" si="107">SUMIF($A$448:$A$547,"F",I448:I547)</f>
        <v>0</v>
      </c>
      <c r="J444" s="244">
        <f t="shared" si="107"/>
        <v>0</v>
      </c>
      <c r="K444" s="244">
        <f t="shared" si="107"/>
        <v>0</v>
      </c>
      <c r="L444" s="244">
        <f t="shared" si="107"/>
        <v>0</v>
      </c>
      <c r="M444" s="244">
        <f t="shared" si="107"/>
        <v>0</v>
      </c>
      <c r="N444" s="244">
        <f t="shared" si="107"/>
        <v>0</v>
      </c>
      <c r="O444" s="244">
        <f t="shared" ref="O444:O476" si="108">IF(J444=MAX(J444:M444),1,IF(K444=MAX(J444:M444),2,IF(L444=MAX(J444:M444),3,IF(M444=MAX(J444:M444),4,IF(N444=MAX(J444:M444),5,)))))</f>
        <v>1</v>
      </c>
    </row>
    <row r="445" spans="1:15">
      <c r="B445" s="205" t="s">
        <v>49</v>
      </c>
      <c r="C445" s="170" t="str">
        <f>IF($I445&gt;0,IF(O445=1,100-SUM(D445:G445),ROUND(J445/$I445*100,1)),"")</f>
        <v/>
      </c>
      <c r="D445" s="170" t="str">
        <f>IF($I445&gt;0,IF(O445=2,100-SUM(C445,E445,F445,G445),ROUND(K445/$I445*100,1)),"")</f>
        <v/>
      </c>
      <c r="E445" s="170" t="str">
        <f>IF($I445&gt;0,IF(O445=3,100 - SUM(C445,D445,F445,G445),ROUND(L445/$I445*100,1)),"")</f>
        <v/>
      </c>
      <c r="F445" s="170" t="str">
        <f>IF($I445&gt;0,IF(O445=4,100 - SUM(C445,D445,E445,G445),ROUND(M445/$I445*100,1)),"")</f>
        <v/>
      </c>
      <c r="G445" s="170" t="str">
        <f>IF($I445&gt;0,IF(O445=5,100 - SUM(C445,D445,E445,F445),ROUND(N445/$I445*100,1)),"")</f>
        <v/>
      </c>
      <c r="H445" s="252" t="e">
        <f>100 - H444</f>
        <v>#VALUE!</v>
      </c>
      <c r="I445" s="410">
        <f t="shared" ref="I445:N445" si="109">SUMIF($A$448:$A$547,"O",I448:I547)</f>
        <v>0</v>
      </c>
      <c r="J445" s="244">
        <f t="shared" si="109"/>
        <v>0</v>
      </c>
      <c r="K445" s="244">
        <f t="shared" si="109"/>
        <v>0</v>
      </c>
      <c r="L445" s="244">
        <f t="shared" si="109"/>
        <v>0</v>
      </c>
      <c r="M445" s="244">
        <f t="shared" si="109"/>
        <v>0</v>
      </c>
      <c r="N445" s="244">
        <f t="shared" si="109"/>
        <v>0</v>
      </c>
      <c r="O445" s="244">
        <f t="shared" si="108"/>
        <v>1</v>
      </c>
    </row>
    <row r="446" spans="1:15">
      <c r="B446" s="189" t="s">
        <v>149</v>
      </c>
      <c r="C446" s="170" t="str">
        <f ca="1">IF($I446&gt;0,IF(O446=1,100-SUM(D446:G446),ROUND(J446/$I446*100,1)),"")</f>
        <v/>
      </c>
      <c r="D446" s="170" t="str">
        <f ca="1">IF($I446&gt;0,IF(O446=2,100-SUM(C446,E446,F446,G446),ROUND(K446/$I446*100,1)),"")</f>
        <v/>
      </c>
      <c r="E446" s="170" t="str">
        <f ca="1">IF($I446&gt;0,IF(O446=3,100 - SUM(C446,D446,F446,G446),ROUND(L446/$I446*100,1)),"")</f>
        <v/>
      </c>
      <c r="F446" s="170" t="str">
        <f ca="1">IF($I446&gt;0,IF(O446=4,100 - SUM(C446,D446,E446,G446),ROUND(M446/$I446*100,1)),"")</f>
        <v/>
      </c>
      <c r="G446" s="170" t="str">
        <f ca="1">IF($I446&gt;0,IF(O446=5,100 - SUM(C446,D446,E446,F446),ROUND(N446/$I446*100,1)),"")</f>
        <v/>
      </c>
      <c r="H446" s="252"/>
      <c r="I446" s="410">
        <f t="shared" ref="I446:N446" ca="1" si="110">SUMIF($B$448:$B$547,"RHF",I448:I547) + SUMIF($B$448:$B$548,"RTF",I448:I547)</f>
        <v>0</v>
      </c>
      <c r="J446" s="244">
        <f t="shared" ca="1" si="110"/>
        <v>0</v>
      </c>
      <c r="K446" s="244">
        <f t="shared" ca="1" si="110"/>
        <v>0</v>
      </c>
      <c r="L446" s="244">
        <f t="shared" ca="1" si="110"/>
        <v>0</v>
      </c>
      <c r="M446" s="244">
        <f t="shared" ca="1" si="110"/>
        <v>0</v>
      </c>
      <c r="N446" s="244">
        <f t="shared" ca="1" si="110"/>
        <v>0</v>
      </c>
      <c r="O446" s="244">
        <f t="shared" ca="1" si="108"/>
        <v>1</v>
      </c>
    </row>
    <row r="447" spans="1:15" ht="17.25" thickBot="1">
      <c r="B447" s="191" t="s">
        <v>150</v>
      </c>
      <c r="C447" s="398" t="str">
        <f ca="1">IF($I447&gt;0,IF(O447=1,100-SUM(D447:G447),ROUND(J447/$I447*100,1)),"")</f>
        <v/>
      </c>
      <c r="D447" s="398" t="str">
        <f ca="1">IF($I447&gt;0,IF(O447=2,100-SUM(C447,E447,F447,G447),ROUND(K447/$I447*100,1)),"")</f>
        <v/>
      </c>
      <c r="E447" s="398" t="str">
        <f ca="1">IF($I447&gt;0,IF(O447=3,100 - SUM(C447,D447,F447,G447),ROUND(L447/$I447*100,1)),"")</f>
        <v/>
      </c>
      <c r="F447" s="398" t="str">
        <f ca="1">IF($I447&gt;0,IF(O447=4,100 - SUM(C447,D447,E447,G447),ROUND(M447/$I447*100,1)),"")</f>
        <v/>
      </c>
      <c r="G447" s="398" t="str">
        <f ca="1">IF($I447&gt;0,IF(O447=5,100 - SUM(C447,D447,E447,F447),ROUND(N447/$I447*100,1)),"")</f>
        <v/>
      </c>
      <c r="H447" s="399"/>
      <c r="I447" s="410">
        <f t="shared" ref="I447:N447" ca="1" si="111">SUMIF($B$448:$B$547,"RHO",I448:I547) + SUMIF($B$448:$B$548,"RTO",I448:I547)</f>
        <v>0</v>
      </c>
      <c r="J447" s="244">
        <f t="shared" ca="1" si="111"/>
        <v>0</v>
      </c>
      <c r="K447" s="244">
        <f t="shared" ca="1" si="111"/>
        <v>0</v>
      </c>
      <c r="L447" s="244">
        <f t="shared" ca="1" si="111"/>
        <v>0</v>
      </c>
      <c r="M447" s="244">
        <f t="shared" ca="1" si="111"/>
        <v>0</v>
      </c>
      <c r="N447" s="244">
        <f t="shared" ca="1" si="111"/>
        <v>0</v>
      </c>
      <c r="O447" s="244">
        <f t="shared" ca="1" si="108"/>
        <v>1</v>
      </c>
    </row>
    <row r="448" spans="1:15" ht="17.25" thickTop="1">
      <c r="C448" s="43" t="str">
        <f t="shared" ref="C448:C453" si="112">IF($I448&gt;0,IF(O448=1,100-SUM(D448:G448),ROUND(J448/$I448*100,1)),"")</f>
        <v/>
      </c>
      <c r="D448" s="43" t="str">
        <f t="shared" ref="D448:D453" si="113">IF($I448&gt;0,IF(O448=2,100-SUM(C448,E448,F448,G448),ROUND(K448/$I448*100,1)),"")</f>
        <v/>
      </c>
      <c r="E448" s="43" t="str">
        <f t="shared" ref="E448:E453" si="114">IF($I448&gt;0,IF(O448=3,100 - SUM(C448,D448,F448,G448),ROUND(L448/$I448*100,1)),"")</f>
        <v/>
      </c>
      <c r="F448" s="43" t="str">
        <f t="shared" ref="F448:F453" si="115">IF($I448&gt;0,IF(O448=4,100 - SUM(C448,D448,E448,G448),ROUND(M448/$I448*100,1)),"")</f>
        <v/>
      </c>
      <c r="G448" s="43" t="str">
        <f t="shared" ref="G448:G453" si="116">IF($I448&gt;0,IF(O448=5,100 - SUM(C448,D448,E448,F448),ROUND(N448/$I448*100,1)),"")</f>
        <v/>
      </c>
      <c r="N448" s="247">
        <f>I448 - SUM(J448:M448)</f>
        <v>0</v>
      </c>
      <c r="O448" s="244">
        <f t="shared" si="108"/>
        <v>1</v>
      </c>
    </row>
    <row r="449" spans="3:15">
      <c r="C449" s="43" t="str">
        <f t="shared" si="112"/>
        <v/>
      </c>
      <c r="D449" s="43" t="str">
        <f t="shared" si="113"/>
        <v/>
      </c>
      <c r="E449" s="43" t="str">
        <f t="shared" si="114"/>
        <v/>
      </c>
      <c r="F449" s="43" t="str">
        <f t="shared" si="115"/>
        <v/>
      </c>
      <c r="G449" s="43" t="str">
        <f t="shared" si="116"/>
        <v/>
      </c>
      <c r="N449" s="247">
        <f t="shared" ref="N449:N476" si="117">I449 - SUM(J449:M449)</f>
        <v>0</v>
      </c>
      <c r="O449" s="244">
        <f t="shared" si="108"/>
        <v>1</v>
      </c>
    </row>
    <row r="450" spans="3:15">
      <c r="C450" s="43" t="str">
        <f t="shared" si="112"/>
        <v/>
      </c>
      <c r="D450" s="43" t="str">
        <f t="shared" si="113"/>
        <v/>
      </c>
      <c r="E450" s="43" t="str">
        <f t="shared" si="114"/>
        <v/>
      </c>
      <c r="F450" s="43" t="str">
        <f t="shared" si="115"/>
        <v/>
      </c>
      <c r="G450" s="43" t="str">
        <f t="shared" si="116"/>
        <v/>
      </c>
      <c r="N450" s="247">
        <f t="shared" si="117"/>
        <v>0</v>
      </c>
      <c r="O450" s="244">
        <f t="shared" si="108"/>
        <v>1</v>
      </c>
    </row>
    <row r="451" spans="3:15">
      <c r="C451" s="43" t="str">
        <f t="shared" si="112"/>
        <v/>
      </c>
      <c r="D451" s="43" t="str">
        <f t="shared" si="113"/>
        <v/>
      </c>
      <c r="E451" s="43" t="str">
        <f t="shared" si="114"/>
        <v/>
      </c>
      <c r="F451" s="43" t="str">
        <f t="shared" si="115"/>
        <v/>
      </c>
      <c r="G451" s="43" t="str">
        <f t="shared" si="116"/>
        <v/>
      </c>
      <c r="N451" s="247">
        <f t="shared" si="117"/>
        <v>0</v>
      </c>
      <c r="O451" s="244">
        <f t="shared" si="108"/>
        <v>1</v>
      </c>
    </row>
    <row r="452" spans="3:15">
      <c r="C452" s="43" t="str">
        <f t="shared" si="112"/>
        <v/>
      </c>
      <c r="D452" s="43" t="str">
        <f t="shared" si="113"/>
        <v/>
      </c>
      <c r="E452" s="43" t="str">
        <f t="shared" si="114"/>
        <v/>
      </c>
      <c r="F452" s="43" t="str">
        <f t="shared" si="115"/>
        <v/>
      </c>
      <c r="G452" s="43" t="str">
        <f t="shared" si="116"/>
        <v/>
      </c>
      <c r="N452" s="247">
        <f t="shared" si="117"/>
        <v>0</v>
      </c>
      <c r="O452" s="244">
        <f t="shared" si="108"/>
        <v>1</v>
      </c>
    </row>
    <row r="453" spans="3:15">
      <c r="C453" s="43" t="str">
        <f t="shared" si="112"/>
        <v/>
      </c>
      <c r="D453" s="43" t="str">
        <f t="shared" si="113"/>
        <v/>
      </c>
      <c r="E453" s="43" t="str">
        <f t="shared" si="114"/>
        <v/>
      </c>
      <c r="F453" s="43" t="str">
        <f t="shared" si="115"/>
        <v/>
      </c>
      <c r="G453" s="43" t="str">
        <f t="shared" si="116"/>
        <v/>
      </c>
      <c r="N453" s="247">
        <f t="shared" si="117"/>
        <v>0</v>
      </c>
      <c r="O453" s="244">
        <f t="shared" si="108"/>
        <v>1</v>
      </c>
    </row>
    <row r="454" spans="3:15">
      <c r="C454" s="43" t="str">
        <f t="shared" ref="C454:C471" si="118">IF($I454&gt;0,IF(O454=1,100-SUM(D454:G454),ROUND(J454/$I454*100,1)),"")</f>
        <v/>
      </c>
      <c r="D454" s="43" t="str">
        <f t="shared" ref="D454:D471" si="119">IF($I454&gt;0,IF(O454=2,100-SUM(C454,E454,F454,G454),ROUND(K454/$I454*100,1)),"")</f>
        <v/>
      </c>
      <c r="E454" s="43" t="str">
        <f t="shared" ref="E454:E471" si="120">IF($I454&gt;0,IF(O454=3,100 - SUM(C454,D454,F454,G454),ROUND(L454/$I454*100,1)),"")</f>
        <v/>
      </c>
      <c r="F454" s="43" t="str">
        <f t="shared" ref="F454:F471" si="121">IF($I454&gt;0,IF(O454=4,100 - SUM(C454,D454,E454,G454),ROUND(M454/$I454*100,1)),"")</f>
        <v/>
      </c>
      <c r="G454" s="43" t="str">
        <f t="shared" ref="G454:G471" si="122">IF($I454&gt;0,IF(O454=5,100 - SUM(C454,D454,E454,F454),ROUND(N454/$I454*100,1)),"")</f>
        <v/>
      </c>
      <c r="N454" s="247">
        <f t="shared" si="117"/>
        <v>0</v>
      </c>
      <c r="O454" s="244">
        <f t="shared" si="108"/>
        <v>1</v>
      </c>
    </row>
    <row r="455" spans="3:15">
      <c r="C455" s="43" t="str">
        <f t="shared" si="118"/>
        <v/>
      </c>
      <c r="D455" s="43" t="str">
        <f t="shared" si="119"/>
        <v/>
      </c>
      <c r="E455" s="43" t="str">
        <f t="shared" si="120"/>
        <v/>
      </c>
      <c r="F455" s="43" t="str">
        <f t="shared" si="121"/>
        <v/>
      </c>
      <c r="G455" s="43" t="str">
        <f t="shared" si="122"/>
        <v/>
      </c>
      <c r="N455" s="247">
        <f t="shared" si="117"/>
        <v>0</v>
      </c>
      <c r="O455" s="244">
        <f t="shared" si="108"/>
        <v>1</v>
      </c>
    </row>
    <row r="456" spans="3:15">
      <c r="C456" s="43" t="str">
        <f t="shared" si="118"/>
        <v/>
      </c>
      <c r="D456" s="43" t="str">
        <f t="shared" si="119"/>
        <v/>
      </c>
      <c r="E456" s="43" t="str">
        <f t="shared" si="120"/>
        <v/>
      </c>
      <c r="F456" s="43" t="str">
        <f t="shared" si="121"/>
        <v/>
      </c>
      <c r="G456" s="43" t="str">
        <f t="shared" si="122"/>
        <v/>
      </c>
      <c r="N456" s="247">
        <f t="shared" si="117"/>
        <v>0</v>
      </c>
      <c r="O456" s="244">
        <f t="shared" si="108"/>
        <v>1</v>
      </c>
    </row>
    <row r="457" spans="3:15">
      <c r="C457" s="43" t="str">
        <f t="shared" si="118"/>
        <v/>
      </c>
      <c r="D457" s="43" t="str">
        <f t="shared" si="119"/>
        <v/>
      </c>
      <c r="E457" s="43" t="str">
        <f t="shared" si="120"/>
        <v/>
      </c>
      <c r="F457" s="43" t="str">
        <f t="shared" si="121"/>
        <v/>
      </c>
      <c r="G457" s="43" t="str">
        <f t="shared" si="122"/>
        <v/>
      </c>
      <c r="N457" s="247">
        <f t="shared" si="117"/>
        <v>0</v>
      </c>
      <c r="O457" s="244">
        <f t="shared" si="108"/>
        <v>1</v>
      </c>
    </row>
    <row r="458" spans="3:15">
      <c r="C458" s="43" t="str">
        <f t="shared" si="118"/>
        <v/>
      </c>
      <c r="D458" s="43" t="str">
        <f t="shared" si="119"/>
        <v/>
      </c>
      <c r="E458" s="43" t="str">
        <f t="shared" si="120"/>
        <v/>
      </c>
      <c r="F458" s="43" t="str">
        <f t="shared" si="121"/>
        <v/>
      </c>
      <c r="G458" s="43" t="str">
        <f t="shared" si="122"/>
        <v/>
      </c>
      <c r="N458" s="247">
        <f t="shared" si="117"/>
        <v>0</v>
      </c>
      <c r="O458" s="244">
        <f t="shared" si="108"/>
        <v>1</v>
      </c>
    </row>
    <row r="459" spans="3:15">
      <c r="C459" s="43" t="str">
        <f t="shared" si="118"/>
        <v/>
      </c>
      <c r="D459" s="43" t="str">
        <f t="shared" si="119"/>
        <v/>
      </c>
      <c r="E459" s="43" t="str">
        <f t="shared" si="120"/>
        <v/>
      </c>
      <c r="F459" s="43" t="str">
        <f t="shared" si="121"/>
        <v/>
      </c>
      <c r="G459" s="43" t="str">
        <f t="shared" si="122"/>
        <v/>
      </c>
      <c r="N459" s="247">
        <f t="shared" si="117"/>
        <v>0</v>
      </c>
      <c r="O459" s="244">
        <f t="shared" si="108"/>
        <v>1</v>
      </c>
    </row>
    <row r="460" spans="3:15">
      <c r="C460" s="43" t="str">
        <f t="shared" si="118"/>
        <v/>
      </c>
      <c r="D460" s="43" t="str">
        <f t="shared" si="119"/>
        <v/>
      </c>
      <c r="E460" s="43" t="str">
        <f t="shared" si="120"/>
        <v/>
      </c>
      <c r="F460" s="43" t="str">
        <f t="shared" si="121"/>
        <v/>
      </c>
      <c r="G460" s="43" t="str">
        <f t="shared" si="122"/>
        <v/>
      </c>
      <c r="N460" s="247">
        <f t="shared" si="117"/>
        <v>0</v>
      </c>
      <c r="O460" s="244">
        <f t="shared" si="108"/>
        <v>1</v>
      </c>
    </row>
    <row r="461" spans="3:15">
      <c r="C461" s="43" t="str">
        <f t="shared" si="118"/>
        <v/>
      </c>
      <c r="D461" s="43" t="str">
        <f t="shared" si="119"/>
        <v/>
      </c>
      <c r="E461" s="43" t="str">
        <f t="shared" si="120"/>
        <v/>
      </c>
      <c r="F461" s="43" t="str">
        <f t="shared" si="121"/>
        <v/>
      </c>
      <c r="G461" s="43" t="str">
        <f t="shared" si="122"/>
        <v/>
      </c>
      <c r="N461" s="247">
        <f t="shared" si="117"/>
        <v>0</v>
      </c>
      <c r="O461" s="244">
        <f t="shared" si="108"/>
        <v>1</v>
      </c>
    </row>
    <row r="462" spans="3:15">
      <c r="C462" s="43" t="str">
        <f t="shared" si="118"/>
        <v/>
      </c>
      <c r="D462" s="43" t="str">
        <f t="shared" si="119"/>
        <v/>
      </c>
      <c r="E462" s="43" t="str">
        <f t="shared" si="120"/>
        <v/>
      </c>
      <c r="F462" s="43" t="str">
        <f t="shared" si="121"/>
        <v/>
      </c>
      <c r="G462" s="43" t="str">
        <f t="shared" si="122"/>
        <v/>
      </c>
      <c r="N462" s="247">
        <f t="shared" si="117"/>
        <v>0</v>
      </c>
      <c r="O462" s="244">
        <f t="shared" si="108"/>
        <v>1</v>
      </c>
    </row>
    <row r="463" spans="3:15">
      <c r="C463" s="43" t="str">
        <f t="shared" si="118"/>
        <v/>
      </c>
      <c r="D463" s="43" t="str">
        <f t="shared" si="119"/>
        <v/>
      </c>
      <c r="E463" s="43" t="str">
        <f t="shared" si="120"/>
        <v/>
      </c>
      <c r="F463" s="43" t="str">
        <f t="shared" si="121"/>
        <v/>
      </c>
      <c r="G463" s="43" t="str">
        <f t="shared" si="122"/>
        <v/>
      </c>
      <c r="N463" s="247">
        <f t="shared" si="117"/>
        <v>0</v>
      </c>
      <c r="O463" s="244">
        <f t="shared" si="108"/>
        <v>1</v>
      </c>
    </row>
    <row r="464" spans="3:15">
      <c r="C464" s="43" t="str">
        <f t="shared" si="118"/>
        <v/>
      </c>
      <c r="D464" s="43" t="str">
        <f t="shared" si="119"/>
        <v/>
      </c>
      <c r="E464" s="43" t="str">
        <f t="shared" si="120"/>
        <v/>
      </c>
      <c r="F464" s="43" t="str">
        <f t="shared" si="121"/>
        <v/>
      </c>
      <c r="G464" s="43" t="str">
        <f t="shared" si="122"/>
        <v/>
      </c>
      <c r="N464" s="247">
        <f t="shared" si="117"/>
        <v>0</v>
      </c>
      <c r="O464" s="244">
        <f t="shared" si="108"/>
        <v>1</v>
      </c>
    </row>
    <row r="465" spans="3:15">
      <c r="C465" s="43" t="str">
        <f t="shared" si="118"/>
        <v/>
      </c>
      <c r="D465" s="43" t="str">
        <f t="shared" si="119"/>
        <v/>
      </c>
      <c r="E465" s="43" t="str">
        <f t="shared" si="120"/>
        <v/>
      </c>
      <c r="F465" s="43" t="str">
        <f t="shared" si="121"/>
        <v/>
      </c>
      <c r="G465" s="43" t="str">
        <f t="shared" si="122"/>
        <v/>
      </c>
      <c r="N465" s="247">
        <f t="shared" si="117"/>
        <v>0</v>
      </c>
      <c r="O465" s="244">
        <f t="shared" si="108"/>
        <v>1</v>
      </c>
    </row>
    <row r="466" spans="3:15">
      <c r="C466" s="43" t="str">
        <f t="shared" si="118"/>
        <v/>
      </c>
      <c r="D466" s="43" t="str">
        <f t="shared" si="119"/>
        <v/>
      </c>
      <c r="E466" s="43" t="str">
        <f t="shared" si="120"/>
        <v/>
      </c>
      <c r="F466" s="43" t="str">
        <f t="shared" si="121"/>
        <v/>
      </c>
      <c r="G466" s="43" t="str">
        <f t="shared" si="122"/>
        <v/>
      </c>
      <c r="N466" s="247">
        <f t="shared" si="117"/>
        <v>0</v>
      </c>
      <c r="O466" s="244">
        <f t="shared" si="108"/>
        <v>1</v>
      </c>
    </row>
    <row r="467" spans="3:15">
      <c r="C467" s="43" t="str">
        <f t="shared" si="118"/>
        <v/>
      </c>
      <c r="D467" s="43" t="str">
        <f t="shared" si="119"/>
        <v/>
      </c>
      <c r="E467" s="43" t="str">
        <f t="shared" si="120"/>
        <v/>
      </c>
      <c r="F467" s="43" t="str">
        <f t="shared" si="121"/>
        <v/>
      </c>
      <c r="G467" s="43" t="str">
        <f t="shared" si="122"/>
        <v/>
      </c>
      <c r="N467" s="247">
        <f t="shared" si="117"/>
        <v>0</v>
      </c>
      <c r="O467" s="244">
        <f t="shared" si="108"/>
        <v>1</v>
      </c>
    </row>
    <row r="468" spans="3:15">
      <c r="C468" s="43" t="str">
        <f t="shared" si="118"/>
        <v/>
      </c>
      <c r="D468" s="43" t="str">
        <f t="shared" si="119"/>
        <v/>
      </c>
      <c r="E468" s="43" t="str">
        <f t="shared" si="120"/>
        <v/>
      </c>
      <c r="F468" s="43" t="str">
        <f t="shared" si="121"/>
        <v/>
      </c>
      <c r="G468" s="43" t="str">
        <f t="shared" si="122"/>
        <v/>
      </c>
      <c r="N468" s="247">
        <f t="shared" si="117"/>
        <v>0</v>
      </c>
      <c r="O468" s="244">
        <f t="shared" si="108"/>
        <v>1</v>
      </c>
    </row>
    <row r="469" spans="3:15">
      <c r="C469" s="43" t="str">
        <f t="shared" si="118"/>
        <v/>
      </c>
      <c r="D469" s="43" t="str">
        <f t="shared" si="119"/>
        <v/>
      </c>
      <c r="E469" s="43" t="str">
        <f t="shared" si="120"/>
        <v/>
      </c>
      <c r="F469" s="43" t="str">
        <f t="shared" si="121"/>
        <v/>
      </c>
      <c r="G469" s="43" t="str">
        <f t="shared" si="122"/>
        <v/>
      </c>
      <c r="N469" s="247">
        <f t="shared" si="117"/>
        <v>0</v>
      </c>
      <c r="O469" s="244">
        <f t="shared" si="108"/>
        <v>1</v>
      </c>
    </row>
    <row r="470" spans="3:15">
      <c r="C470" s="43" t="str">
        <f t="shared" si="118"/>
        <v/>
      </c>
      <c r="D470" s="43" t="str">
        <f t="shared" si="119"/>
        <v/>
      </c>
      <c r="E470" s="43" t="str">
        <f t="shared" si="120"/>
        <v/>
      </c>
      <c r="F470" s="43" t="str">
        <f t="shared" si="121"/>
        <v/>
      </c>
      <c r="G470" s="43" t="str">
        <f t="shared" si="122"/>
        <v/>
      </c>
      <c r="N470" s="247">
        <f t="shared" si="117"/>
        <v>0</v>
      </c>
      <c r="O470" s="244">
        <f t="shared" si="108"/>
        <v>1</v>
      </c>
    </row>
    <row r="471" spans="3:15">
      <c r="C471" s="43" t="str">
        <f t="shared" si="118"/>
        <v/>
      </c>
      <c r="D471" s="43" t="str">
        <f t="shared" si="119"/>
        <v/>
      </c>
      <c r="E471" s="43" t="str">
        <f t="shared" si="120"/>
        <v/>
      </c>
      <c r="F471" s="43" t="str">
        <f t="shared" si="121"/>
        <v/>
      </c>
      <c r="G471" s="43" t="str">
        <f t="shared" si="122"/>
        <v/>
      </c>
      <c r="N471" s="247">
        <f t="shared" si="117"/>
        <v>0</v>
      </c>
      <c r="O471" s="244">
        <f t="shared" si="108"/>
        <v>1</v>
      </c>
    </row>
    <row r="472" spans="3:15">
      <c r="C472" s="43" t="str">
        <f>IF($I472&gt;0,IF(O472=1,100-SUM(D472:G472),ROUND(J472/$I472*100,1)),"")</f>
        <v/>
      </c>
      <c r="D472" s="43" t="str">
        <f>IF($I472&gt;0,IF(O472=2,100-SUM(C472,E472,F472,G472),ROUND(K472/$I472*100,1)),"")</f>
        <v/>
      </c>
      <c r="E472" s="43" t="str">
        <f>IF($I472&gt;0,IF(O472=3,100 - SUM(C472,D472,F472,G472),ROUND(L472/$I472*100,1)),"")</f>
        <v/>
      </c>
      <c r="F472" s="43" t="str">
        <f>IF($I472&gt;0,IF(O472=4,100 - SUM(C472,D472,E472,G472),ROUND(M472/$I472*100,1)),"")</f>
        <v/>
      </c>
      <c r="G472" s="43" t="str">
        <f>IF($I472&gt;0,IF(O472=5,100 - SUM(C472,D472,E472,F472),ROUND(N472/$I472*100,1)),"")</f>
        <v/>
      </c>
      <c r="N472" s="247">
        <f t="shared" si="117"/>
        <v>0</v>
      </c>
      <c r="O472" s="244">
        <f t="shared" si="108"/>
        <v>1</v>
      </c>
    </row>
    <row r="473" spans="3:15">
      <c r="C473" s="43" t="str">
        <f>IF($I473&gt;0,IF(O473=1,100-SUM(D473:G473),ROUND(J473/$I473*100,1)),"")</f>
        <v/>
      </c>
      <c r="D473" s="43" t="str">
        <f>IF($I473&gt;0,IF(O473=2,100-SUM(C473,E473,F473,G473),ROUND(K473/$I473*100,1)),"")</f>
        <v/>
      </c>
      <c r="E473" s="43" t="str">
        <f>IF($I473&gt;0,IF(O473=3,100 - SUM(C473,D473,F473,G473),ROUND(L473/$I473*100,1)),"")</f>
        <v/>
      </c>
      <c r="F473" s="43" t="str">
        <f>IF($I473&gt;0,IF(O473=4,100 - SUM(C473,D473,E473,G473),ROUND(M473/$I473*100,1)),"")</f>
        <v/>
      </c>
      <c r="G473" s="43" t="str">
        <f>IF($I473&gt;0,IF(O473=5,100 - SUM(C473,D473,E473,F473),ROUND(N473/$I473*100,1)),"")</f>
        <v/>
      </c>
      <c r="N473" s="247">
        <f t="shared" si="117"/>
        <v>0</v>
      </c>
      <c r="O473" s="244">
        <f t="shared" si="108"/>
        <v>1</v>
      </c>
    </row>
    <row r="474" spans="3:15">
      <c r="C474" s="43" t="str">
        <f>IF($I474&gt;0,IF(O474=1,100-SUM(D474:G474),ROUND(J474/$I474*100,1)),"")</f>
        <v/>
      </c>
      <c r="D474" s="43" t="str">
        <f>IF($I474&gt;0,IF(O474=2,100-SUM(C474,E474,F474,G474),ROUND(K474/$I474*100,1)),"")</f>
        <v/>
      </c>
      <c r="E474" s="43" t="str">
        <f>IF($I474&gt;0,IF(O474=3,100 - SUM(C474,D474,F474,G474),ROUND(L474/$I474*100,1)),"")</f>
        <v/>
      </c>
      <c r="F474" s="43" t="str">
        <f>IF($I474&gt;0,IF(O474=4,100 - SUM(C474,D474,E474,G474),ROUND(M474/$I474*100,1)),"")</f>
        <v/>
      </c>
      <c r="G474" s="43" t="str">
        <f>IF($I474&gt;0,IF(O474=5,100 - SUM(C474,D474,E474,F474),ROUND(N474/$I474*100,1)),"")</f>
        <v/>
      </c>
      <c r="N474" s="247">
        <f t="shared" si="117"/>
        <v>0</v>
      </c>
      <c r="O474" s="244">
        <f t="shared" si="108"/>
        <v>1</v>
      </c>
    </row>
    <row r="475" spans="3:15">
      <c r="C475" s="43" t="str">
        <f>IF($I475&gt;0,IF(O475=1,100-SUM(D475:G475),ROUND(J475/$I475*100,1)),"")</f>
        <v/>
      </c>
      <c r="D475" s="43" t="str">
        <f>IF($I475&gt;0,IF(O475=2,100-SUM(C475,E475,F475,G475),ROUND(K475/$I475*100,1)),"")</f>
        <v/>
      </c>
      <c r="E475" s="43" t="str">
        <f>IF($I475&gt;0,IF(O475=3,100 - SUM(C475,D475,F475,G475),ROUND(L475/$I475*100,1)),"")</f>
        <v/>
      </c>
      <c r="F475" s="43" t="str">
        <f>IF($I475&gt;0,IF(O475=4,100 - SUM(C475,D475,E475,G475),ROUND(M475/$I475*100,1)),"")</f>
        <v/>
      </c>
      <c r="G475" s="43" t="str">
        <f>IF($I475&gt;0,IF(O475=5,100 - SUM(C475,D475,E475,F475),ROUND(N475/$I475*100,1)),"")</f>
        <v/>
      </c>
      <c r="N475" s="247">
        <f t="shared" si="117"/>
        <v>0</v>
      </c>
      <c r="O475" s="244">
        <f t="shared" si="108"/>
        <v>1</v>
      </c>
    </row>
    <row r="476" spans="3:15">
      <c r="C476" s="43" t="str">
        <f>IF($I476&gt;0,IF(O476=1,100-SUM(D476:G476),ROUND(J476/$I476*100,1)),"")</f>
        <v/>
      </c>
      <c r="D476" s="43" t="str">
        <f>IF($I476&gt;0,IF(O476=2,100-SUM(C476,E476,F476,G476),ROUND(K476/$I476*100,1)),"")</f>
        <v/>
      </c>
      <c r="E476" s="43" t="str">
        <f>IF($I476&gt;0,IF(O476=3,100 - SUM(C476,D476,F476,G476),ROUND(L476/$I476*100,1)),"")</f>
        <v/>
      </c>
      <c r="F476" s="43" t="str">
        <f>IF($I476&gt;0,IF(O476=4,100 - SUM(C476,D476,E476,G476),ROUND(M476/$I476*100,1)),"")</f>
        <v/>
      </c>
      <c r="G476" s="43" t="str">
        <f>IF($I476&gt;0,IF(O476=5,100 - SUM(C476,D476,E476,F476),ROUND(N476/$I476*100,1)),"")</f>
        <v/>
      </c>
      <c r="N476" s="247">
        <f t="shared" si="117"/>
        <v>0</v>
      </c>
      <c r="O476" s="244">
        <f t="shared" si="108"/>
        <v>1</v>
      </c>
    </row>
    <row r="477" spans="3:15">
      <c r="C477" s="43" t="str">
        <f t="shared" ref="C477:C540" si="123">IF($I477&gt;0,IF(O477=1,100-SUM(D477:G477),ROUND(J477/$I477*100,1)),"")</f>
        <v/>
      </c>
      <c r="D477" s="43" t="str">
        <f t="shared" ref="D477:D540" si="124">IF($I477&gt;0,IF(O477=2,100-SUM(C477,E477,F477,G477),ROUND(K477/$I477*100,1)),"")</f>
        <v/>
      </c>
      <c r="E477" s="43" t="str">
        <f t="shared" ref="E477:E540" si="125">IF($I477&gt;0,IF(O477=3,100 - SUM(C477,D477,F477,G477),ROUND(L477/$I477*100,1)),"")</f>
        <v/>
      </c>
      <c r="F477" s="43" t="str">
        <f t="shared" ref="F477:F540" si="126">IF($I477&gt;0,IF(O477=4,100 - SUM(C477,D477,E477,G477),ROUND(M477/$I477*100,1)),"")</f>
        <v/>
      </c>
      <c r="G477" s="43" t="str">
        <f t="shared" ref="G477:G540" si="127">IF($I477&gt;0,IF(O477=5,100 - SUM(C477,D477,E477,F477),ROUND(N477/$I477*100,1)),"")</f>
        <v/>
      </c>
      <c r="N477" s="247">
        <f t="shared" ref="N477:N540" si="128">I477 - SUM(J477:M477)</f>
        <v>0</v>
      </c>
      <c r="O477" s="244">
        <f t="shared" ref="O477:O540" si="129">IF(J477=MAX(J477:M477),1,IF(K477=MAX(J477:M477),2,IF(L477=MAX(J477:M477),3,IF(M477=MAX(J477:M477),4,IF(N477=MAX(J477:M477),5,)))))</f>
        <v>1</v>
      </c>
    </row>
    <row r="478" spans="3:15">
      <c r="C478" s="43" t="str">
        <f t="shared" si="123"/>
        <v/>
      </c>
      <c r="D478" s="43" t="str">
        <f t="shared" si="124"/>
        <v/>
      </c>
      <c r="E478" s="43" t="str">
        <f t="shared" si="125"/>
        <v/>
      </c>
      <c r="F478" s="43" t="str">
        <f t="shared" si="126"/>
        <v/>
      </c>
      <c r="G478" s="43" t="str">
        <f t="shared" si="127"/>
        <v/>
      </c>
      <c r="N478" s="247">
        <f t="shared" si="128"/>
        <v>0</v>
      </c>
      <c r="O478" s="244">
        <f t="shared" si="129"/>
        <v>1</v>
      </c>
    </row>
    <row r="479" spans="3:15">
      <c r="C479" s="43" t="str">
        <f t="shared" si="123"/>
        <v/>
      </c>
      <c r="D479" s="43" t="str">
        <f t="shared" si="124"/>
        <v/>
      </c>
      <c r="E479" s="43" t="str">
        <f t="shared" si="125"/>
        <v/>
      </c>
      <c r="F479" s="43" t="str">
        <f t="shared" si="126"/>
        <v/>
      </c>
      <c r="G479" s="43" t="str">
        <f t="shared" si="127"/>
        <v/>
      </c>
      <c r="N479" s="247">
        <f t="shared" si="128"/>
        <v>0</v>
      </c>
      <c r="O479" s="244">
        <f t="shared" si="129"/>
        <v>1</v>
      </c>
    </row>
    <row r="480" spans="3:15">
      <c r="C480" s="43" t="str">
        <f t="shared" si="123"/>
        <v/>
      </c>
      <c r="D480" s="43" t="str">
        <f t="shared" si="124"/>
        <v/>
      </c>
      <c r="E480" s="43" t="str">
        <f t="shared" si="125"/>
        <v/>
      </c>
      <c r="F480" s="43" t="str">
        <f t="shared" si="126"/>
        <v/>
      </c>
      <c r="G480" s="43" t="str">
        <f t="shared" si="127"/>
        <v/>
      </c>
      <c r="N480" s="247">
        <f t="shared" si="128"/>
        <v>0</v>
      </c>
      <c r="O480" s="244">
        <f t="shared" si="129"/>
        <v>1</v>
      </c>
    </row>
    <row r="481" spans="3:15" hidden="1">
      <c r="C481" s="43" t="str">
        <f t="shared" si="123"/>
        <v/>
      </c>
      <c r="D481" s="43" t="str">
        <f t="shared" si="124"/>
        <v/>
      </c>
      <c r="E481" s="43" t="str">
        <f t="shared" si="125"/>
        <v/>
      </c>
      <c r="F481" s="43" t="str">
        <f t="shared" si="126"/>
        <v/>
      </c>
      <c r="G481" s="43" t="str">
        <f t="shared" si="127"/>
        <v/>
      </c>
      <c r="N481" s="247">
        <f t="shared" si="128"/>
        <v>0</v>
      </c>
      <c r="O481" s="244">
        <f t="shared" si="129"/>
        <v>1</v>
      </c>
    </row>
    <row r="482" spans="3:15" hidden="1">
      <c r="C482" s="43" t="str">
        <f t="shared" si="123"/>
        <v/>
      </c>
      <c r="D482" s="43" t="str">
        <f t="shared" si="124"/>
        <v/>
      </c>
      <c r="E482" s="43" t="str">
        <f t="shared" si="125"/>
        <v/>
      </c>
      <c r="F482" s="43" t="str">
        <f t="shared" si="126"/>
        <v/>
      </c>
      <c r="G482" s="43" t="str">
        <f t="shared" si="127"/>
        <v/>
      </c>
      <c r="N482" s="247">
        <f t="shared" si="128"/>
        <v>0</v>
      </c>
      <c r="O482" s="244">
        <f t="shared" si="129"/>
        <v>1</v>
      </c>
    </row>
    <row r="483" spans="3:15" hidden="1">
      <c r="C483" s="43" t="str">
        <f t="shared" si="123"/>
        <v/>
      </c>
      <c r="D483" s="43" t="str">
        <f t="shared" si="124"/>
        <v/>
      </c>
      <c r="E483" s="43" t="str">
        <f t="shared" si="125"/>
        <v/>
      </c>
      <c r="F483" s="43" t="str">
        <f t="shared" si="126"/>
        <v/>
      </c>
      <c r="G483" s="43" t="str">
        <f t="shared" si="127"/>
        <v/>
      </c>
      <c r="N483" s="247">
        <f t="shared" si="128"/>
        <v>0</v>
      </c>
      <c r="O483" s="244">
        <f t="shared" si="129"/>
        <v>1</v>
      </c>
    </row>
    <row r="484" spans="3:15" hidden="1">
      <c r="C484" s="43" t="str">
        <f t="shared" si="123"/>
        <v/>
      </c>
      <c r="D484" s="43" t="str">
        <f t="shared" si="124"/>
        <v/>
      </c>
      <c r="E484" s="43" t="str">
        <f t="shared" si="125"/>
        <v/>
      </c>
      <c r="F484" s="43" t="str">
        <f t="shared" si="126"/>
        <v/>
      </c>
      <c r="G484" s="43" t="str">
        <f t="shared" si="127"/>
        <v/>
      </c>
      <c r="N484" s="247">
        <f t="shared" si="128"/>
        <v>0</v>
      </c>
      <c r="O484" s="244">
        <f t="shared" si="129"/>
        <v>1</v>
      </c>
    </row>
    <row r="485" spans="3:15" hidden="1">
      <c r="C485" s="43" t="str">
        <f t="shared" si="123"/>
        <v/>
      </c>
      <c r="D485" s="43" t="str">
        <f t="shared" si="124"/>
        <v/>
      </c>
      <c r="E485" s="43" t="str">
        <f t="shared" si="125"/>
        <v/>
      </c>
      <c r="F485" s="43" t="str">
        <f t="shared" si="126"/>
        <v/>
      </c>
      <c r="G485" s="43" t="str">
        <f t="shared" si="127"/>
        <v/>
      </c>
      <c r="N485" s="247">
        <f t="shared" si="128"/>
        <v>0</v>
      </c>
      <c r="O485" s="244">
        <f t="shared" si="129"/>
        <v>1</v>
      </c>
    </row>
    <row r="486" spans="3:15" hidden="1">
      <c r="C486" s="43" t="str">
        <f t="shared" si="123"/>
        <v/>
      </c>
      <c r="D486" s="43" t="str">
        <f t="shared" si="124"/>
        <v/>
      </c>
      <c r="E486" s="43" t="str">
        <f t="shared" si="125"/>
        <v/>
      </c>
      <c r="F486" s="43" t="str">
        <f t="shared" si="126"/>
        <v/>
      </c>
      <c r="G486" s="43" t="str">
        <f t="shared" si="127"/>
        <v/>
      </c>
      <c r="N486" s="247">
        <f t="shared" si="128"/>
        <v>0</v>
      </c>
      <c r="O486" s="244">
        <f t="shared" si="129"/>
        <v>1</v>
      </c>
    </row>
    <row r="487" spans="3:15" hidden="1">
      <c r="C487" s="43" t="str">
        <f t="shared" si="123"/>
        <v/>
      </c>
      <c r="D487" s="43" t="str">
        <f t="shared" si="124"/>
        <v/>
      </c>
      <c r="E487" s="43" t="str">
        <f t="shared" si="125"/>
        <v/>
      </c>
      <c r="F487" s="43" t="str">
        <f t="shared" si="126"/>
        <v/>
      </c>
      <c r="G487" s="43" t="str">
        <f t="shared" si="127"/>
        <v/>
      </c>
      <c r="N487" s="247">
        <f t="shared" si="128"/>
        <v>0</v>
      </c>
      <c r="O487" s="244">
        <f t="shared" si="129"/>
        <v>1</v>
      </c>
    </row>
    <row r="488" spans="3:15" hidden="1">
      <c r="C488" s="43" t="str">
        <f t="shared" si="123"/>
        <v/>
      </c>
      <c r="D488" s="43" t="str">
        <f t="shared" si="124"/>
        <v/>
      </c>
      <c r="E488" s="43" t="str">
        <f t="shared" si="125"/>
        <v/>
      </c>
      <c r="F488" s="43" t="str">
        <f t="shared" si="126"/>
        <v/>
      </c>
      <c r="G488" s="43" t="str">
        <f t="shared" si="127"/>
        <v/>
      </c>
      <c r="N488" s="247">
        <f t="shared" si="128"/>
        <v>0</v>
      </c>
      <c r="O488" s="244">
        <f t="shared" si="129"/>
        <v>1</v>
      </c>
    </row>
    <row r="489" spans="3:15" hidden="1">
      <c r="C489" s="43" t="str">
        <f t="shared" si="123"/>
        <v/>
      </c>
      <c r="D489" s="43" t="str">
        <f t="shared" si="124"/>
        <v/>
      </c>
      <c r="E489" s="43" t="str">
        <f t="shared" si="125"/>
        <v/>
      </c>
      <c r="F489" s="43" t="str">
        <f t="shared" si="126"/>
        <v/>
      </c>
      <c r="G489" s="43" t="str">
        <f t="shared" si="127"/>
        <v/>
      </c>
      <c r="N489" s="247">
        <f t="shared" si="128"/>
        <v>0</v>
      </c>
      <c r="O489" s="244">
        <f t="shared" si="129"/>
        <v>1</v>
      </c>
    </row>
    <row r="490" spans="3:15" hidden="1">
      <c r="C490" s="43" t="str">
        <f t="shared" si="123"/>
        <v/>
      </c>
      <c r="D490" s="43" t="str">
        <f t="shared" si="124"/>
        <v/>
      </c>
      <c r="E490" s="43" t="str">
        <f t="shared" si="125"/>
        <v/>
      </c>
      <c r="F490" s="43" t="str">
        <f t="shared" si="126"/>
        <v/>
      </c>
      <c r="G490" s="43" t="str">
        <f t="shared" si="127"/>
        <v/>
      </c>
      <c r="N490" s="247">
        <f t="shared" si="128"/>
        <v>0</v>
      </c>
      <c r="O490" s="244">
        <f t="shared" si="129"/>
        <v>1</v>
      </c>
    </row>
    <row r="491" spans="3:15" hidden="1">
      <c r="C491" s="43" t="str">
        <f t="shared" si="123"/>
        <v/>
      </c>
      <c r="D491" s="43" t="str">
        <f t="shared" si="124"/>
        <v/>
      </c>
      <c r="E491" s="43" t="str">
        <f t="shared" si="125"/>
        <v/>
      </c>
      <c r="F491" s="43" t="str">
        <f t="shared" si="126"/>
        <v/>
      </c>
      <c r="G491" s="43" t="str">
        <f t="shared" si="127"/>
        <v/>
      </c>
      <c r="N491" s="247">
        <f t="shared" si="128"/>
        <v>0</v>
      </c>
      <c r="O491" s="244">
        <f t="shared" si="129"/>
        <v>1</v>
      </c>
    </row>
    <row r="492" spans="3:15" hidden="1">
      <c r="C492" s="43" t="str">
        <f t="shared" si="123"/>
        <v/>
      </c>
      <c r="D492" s="43" t="str">
        <f t="shared" si="124"/>
        <v/>
      </c>
      <c r="E492" s="43" t="str">
        <f t="shared" si="125"/>
        <v/>
      </c>
      <c r="F492" s="43" t="str">
        <f t="shared" si="126"/>
        <v/>
      </c>
      <c r="G492" s="43" t="str">
        <f t="shared" si="127"/>
        <v/>
      </c>
      <c r="N492" s="247">
        <f t="shared" si="128"/>
        <v>0</v>
      </c>
      <c r="O492" s="244">
        <f t="shared" si="129"/>
        <v>1</v>
      </c>
    </row>
    <row r="493" spans="3:15" hidden="1">
      <c r="C493" s="43" t="str">
        <f t="shared" si="123"/>
        <v/>
      </c>
      <c r="D493" s="43" t="str">
        <f t="shared" si="124"/>
        <v/>
      </c>
      <c r="E493" s="43" t="str">
        <f t="shared" si="125"/>
        <v/>
      </c>
      <c r="F493" s="43" t="str">
        <f t="shared" si="126"/>
        <v/>
      </c>
      <c r="G493" s="43" t="str">
        <f t="shared" si="127"/>
        <v/>
      </c>
      <c r="N493" s="247">
        <f t="shared" si="128"/>
        <v>0</v>
      </c>
      <c r="O493" s="244">
        <f t="shared" si="129"/>
        <v>1</v>
      </c>
    </row>
    <row r="494" spans="3:15" hidden="1">
      <c r="C494" s="43" t="str">
        <f t="shared" si="123"/>
        <v/>
      </c>
      <c r="D494" s="43" t="str">
        <f t="shared" si="124"/>
        <v/>
      </c>
      <c r="E494" s="43" t="str">
        <f t="shared" si="125"/>
        <v/>
      </c>
      <c r="F494" s="43" t="str">
        <f t="shared" si="126"/>
        <v/>
      </c>
      <c r="G494" s="43" t="str">
        <f t="shared" si="127"/>
        <v/>
      </c>
      <c r="N494" s="247">
        <f t="shared" si="128"/>
        <v>0</v>
      </c>
      <c r="O494" s="244">
        <f t="shared" si="129"/>
        <v>1</v>
      </c>
    </row>
    <row r="495" spans="3:15" hidden="1">
      <c r="C495" s="43" t="str">
        <f t="shared" si="123"/>
        <v/>
      </c>
      <c r="D495" s="43" t="str">
        <f t="shared" si="124"/>
        <v/>
      </c>
      <c r="E495" s="43" t="str">
        <f t="shared" si="125"/>
        <v/>
      </c>
      <c r="F495" s="43" t="str">
        <f t="shared" si="126"/>
        <v/>
      </c>
      <c r="G495" s="43" t="str">
        <f t="shared" si="127"/>
        <v/>
      </c>
      <c r="N495" s="247">
        <f t="shared" si="128"/>
        <v>0</v>
      </c>
      <c r="O495" s="244">
        <f t="shared" si="129"/>
        <v>1</v>
      </c>
    </row>
    <row r="496" spans="3:15" hidden="1">
      <c r="C496" s="43" t="str">
        <f t="shared" si="123"/>
        <v/>
      </c>
      <c r="D496" s="43" t="str">
        <f t="shared" si="124"/>
        <v/>
      </c>
      <c r="E496" s="43" t="str">
        <f t="shared" si="125"/>
        <v/>
      </c>
      <c r="F496" s="43" t="str">
        <f t="shared" si="126"/>
        <v/>
      </c>
      <c r="G496" s="43" t="str">
        <f t="shared" si="127"/>
        <v/>
      </c>
      <c r="N496" s="247">
        <f t="shared" si="128"/>
        <v>0</v>
      </c>
      <c r="O496" s="244">
        <f t="shared" si="129"/>
        <v>1</v>
      </c>
    </row>
    <row r="497" spans="3:15" hidden="1">
      <c r="C497" s="43" t="str">
        <f t="shared" si="123"/>
        <v/>
      </c>
      <c r="D497" s="43" t="str">
        <f t="shared" si="124"/>
        <v/>
      </c>
      <c r="E497" s="43" t="str">
        <f t="shared" si="125"/>
        <v/>
      </c>
      <c r="F497" s="43" t="str">
        <f t="shared" si="126"/>
        <v/>
      </c>
      <c r="G497" s="43" t="str">
        <f t="shared" si="127"/>
        <v/>
      </c>
      <c r="N497" s="247">
        <f t="shared" si="128"/>
        <v>0</v>
      </c>
      <c r="O497" s="244">
        <f t="shared" si="129"/>
        <v>1</v>
      </c>
    </row>
    <row r="498" spans="3:15" hidden="1">
      <c r="C498" s="43" t="str">
        <f t="shared" si="123"/>
        <v/>
      </c>
      <c r="D498" s="43" t="str">
        <f t="shared" si="124"/>
        <v/>
      </c>
      <c r="E498" s="43" t="str">
        <f t="shared" si="125"/>
        <v/>
      </c>
      <c r="F498" s="43" t="str">
        <f t="shared" si="126"/>
        <v/>
      </c>
      <c r="G498" s="43" t="str">
        <f t="shared" si="127"/>
        <v/>
      </c>
      <c r="N498" s="247">
        <f t="shared" si="128"/>
        <v>0</v>
      </c>
      <c r="O498" s="244">
        <f t="shared" si="129"/>
        <v>1</v>
      </c>
    </row>
    <row r="499" spans="3:15" hidden="1">
      <c r="C499" s="43" t="str">
        <f t="shared" si="123"/>
        <v/>
      </c>
      <c r="D499" s="43" t="str">
        <f t="shared" si="124"/>
        <v/>
      </c>
      <c r="E499" s="43" t="str">
        <f t="shared" si="125"/>
        <v/>
      </c>
      <c r="F499" s="43" t="str">
        <f t="shared" si="126"/>
        <v/>
      </c>
      <c r="G499" s="43" t="str">
        <f t="shared" si="127"/>
        <v/>
      </c>
      <c r="N499" s="247">
        <f t="shared" si="128"/>
        <v>0</v>
      </c>
      <c r="O499" s="244">
        <f t="shared" si="129"/>
        <v>1</v>
      </c>
    </row>
    <row r="500" spans="3:15" hidden="1">
      <c r="C500" s="43" t="str">
        <f t="shared" si="123"/>
        <v/>
      </c>
      <c r="D500" s="43" t="str">
        <f t="shared" si="124"/>
        <v/>
      </c>
      <c r="E500" s="43" t="str">
        <f t="shared" si="125"/>
        <v/>
      </c>
      <c r="F500" s="43" t="str">
        <f t="shared" si="126"/>
        <v/>
      </c>
      <c r="G500" s="43" t="str">
        <f t="shared" si="127"/>
        <v/>
      </c>
      <c r="N500" s="247">
        <f t="shared" si="128"/>
        <v>0</v>
      </c>
      <c r="O500" s="244">
        <f t="shared" si="129"/>
        <v>1</v>
      </c>
    </row>
    <row r="501" spans="3:15" hidden="1">
      <c r="C501" s="43" t="str">
        <f t="shared" si="123"/>
        <v/>
      </c>
      <c r="D501" s="43" t="str">
        <f t="shared" si="124"/>
        <v/>
      </c>
      <c r="E501" s="43" t="str">
        <f t="shared" si="125"/>
        <v/>
      </c>
      <c r="F501" s="43" t="str">
        <f t="shared" si="126"/>
        <v/>
      </c>
      <c r="G501" s="43" t="str">
        <f t="shared" si="127"/>
        <v/>
      </c>
      <c r="N501" s="247">
        <f t="shared" si="128"/>
        <v>0</v>
      </c>
      <c r="O501" s="244">
        <f t="shared" si="129"/>
        <v>1</v>
      </c>
    </row>
    <row r="502" spans="3:15" hidden="1">
      <c r="C502" s="43" t="str">
        <f t="shared" si="123"/>
        <v/>
      </c>
      <c r="D502" s="43" t="str">
        <f t="shared" si="124"/>
        <v/>
      </c>
      <c r="E502" s="43" t="str">
        <f t="shared" si="125"/>
        <v/>
      </c>
      <c r="F502" s="43" t="str">
        <f t="shared" si="126"/>
        <v/>
      </c>
      <c r="G502" s="43" t="str">
        <f t="shared" si="127"/>
        <v/>
      </c>
      <c r="N502" s="247">
        <f t="shared" si="128"/>
        <v>0</v>
      </c>
      <c r="O502" s="244">
        <f t="shared" si="129"/>
        <v>1</v>
      </c>
    </row>
    <row r="503" spans="3:15" hidden="1">
      <c r="C503" s="43" t="str">
        <f t="shared" si="123"/>
        <v/>
      </c>
      <c r="D503" s="43" t="str">
        <f t="shared" si="124"/>
        <v/>
      </c>
      <c r="E503" s="43" t="str">
        <f t="shared" si="125"/>
        <v/>
      </c>
      <c r="F503" s="43" t="str">
        <f t="shared" si="126"/>
        <v/>
      </c>
      <c r="G503" s="43" t="str">
        <f t="shared" si="127"/>
        <v/>
      </c>
      <c r="N503" s="247">
        <f t="shared" si="128"/>
        <v>0</v>
      </c>
      <c r="O503" s="244">
        <f t="shared" si="129"/>
        <v>1</v>
      </c>
    </row>
    <row r="504" spans="3:15" hidden="1">
      <c r="C504" s="43" t="str">
        <f t="shared" si="123"/>
        <v/>
      </c>
      <c r="D504" s="43" t="str">
        <f t="shared" si="124"/>
        <v/>
      </c>
      <c r="E504" s="43" t="str">
        <f t="shared" si="125"/>
        <v/>
      </c>
      <c r="F504" s="43" t="str">
        <f t="shared" si="126"/>
        <v/>
      </c>
      <c r="G504" s="43" t="str">
        <f t="shared" si="127"/>
        <v/>
      </c>
      <c r="N504" s="247">
        <f t="shared" si="128"/>
        <v>0</v>
      </c>
      <c r="O504" s="244">
        <f t="shared" si="129"/>
        <v>1</v>
      </c>
    </row>
    <row r="505" spans="3:15" hidden="1">
      <c r="C505" s="43" t="str">
        <f t="shared" si="123"/>
        <v/>
      </c>
      <c r="D505" s="43" t="str">
        <f t="shared" si="124"/>
        <v/>
      </c>
      <c r="E505" s="43" t="str">
        <f t="shared" si="125"/>
        <v/>
      </c>
      <c r="F505" s="43" t="str">
        <f t="shared" si="126"/>
        <v/>
      </c>
      <c r="G505" s="43" t="str">
        <f t="shared" si="127"/>
        <v/>
      </c>
      <c r="N505" s="247">
        <f t="shared" si="128"/>
        <v>0</v>
      </c>
      <c r="O505" s="244">
        <f t="shared" si="129"/>
        <v>1</v>
      </c>
    </row>
    <row r="506" spans="3:15" hidden="1">
      <c r="C506" s="43" t="str">
        <f t="shared" si="123"/>
        <v/>
      </c>
      <c r="D506" s="43" t="str">
        <f t="shared" si="124"/>
        <v/>
      </c>
      <c r="E506" s="43" t="str">
        <f t="shared" si="125"/>
        <v/>
      </c>
      <c r="F506" s="43" t="str">
        <f t="shared" si="126"/>
        <v/>
      </c>
      <c r="G506" s="43" t="str">
        <f t="shared" si="127"/>
        <v/>
      </c>
      <c r="N506" s="247">
        <f t="shared" si="128"/>
        <v>0</v>
      </c>
      <c r="O506" s="244">
        <f t="shared" si="129"/>
        <v>1</v>
      </c>
    </row>
    <row r="507" spans="3:15" hidden="1">
      <c r="C507" s="43" t="str">
        <f t="shared" si="123"/>
        <v/>
      </c>
      <c r="D507" s="43" t="str">
        <f t="shared" si="124"/>
        <v/>
      </c>
      <c r="E507" s="43" t="str">
        <f t="shared" si="125"/>
        <v/>
      </c>
      <c r="F507" s="43" t="str">
        <f t="shared" si="126"/>
        <v/>
      </c>
      <c r="G507" s="43" t="str">
        <f t="shared" si="127"/>
        <v/>
      </c>
      <c r="N507" s="247">
        <f t="shared" si="128"/>
        <v>0</v>
      </c>
      <c r="O507" s="244">
        <f t="shared" si="129"/>
        <v>1</v>
      </c>
    </row>
    <row r="508" spans="3:15" hidden="1">
      <c r="C508" s="43" t="str">
        <f t="shared" si="123"/>
        <v/>
      </c>
      <c r="D508" s="43" t="str">
        <f t="shared" si="124"/>
        <v/>
      </c>
      <c r="E508" s="43" t="str">
        <f t="shared" si="125"/>
        <v/>
      </c>
      <c r="F508" s="43" t="str">
        <f t="shared" si="126"/>
        <v/>
      </c>
      <c r="G508" s="43" t="str">
        <f t="shared" si="127"/>
        <v/>
      </c>
      <c r="N508" s="247">
        <f t="shared" si="128"/>
        <v>0</v>
      </c>
      <c r="O508" s="244">
        <f t="shared" si="129"/>
        <v>1</v>
      </c>
    </row>
    <row r="509" spans="3:15" hidden="1">
      <c r="C509" s="43" t="str">
        <f t="shared" si="123"/>
        <v/>
      </c>
      <c r="D509" s="43" t="str">
        <f t="shared" si="124"/>
        <v/>
      </c>
      <c r="E509" s="43" t="str">
        <f t="shared" si="125"/>
        <v/>
      </c>
      <c r="F509" s="43" t="str">
        <f t="shared" si="126"/>
        <v/>
      </c>
      <c r="G509" s="43" t="str">
        <f t="shared" si="127"/>
        <v/>
      </c>
      <c r="N509" s="247">
        <f t="shared" si="128"/>
        <v>0</v>
      </c>
      <c r="O509" s="244">
        <f t="shared" si="129"/>
        <v>1</v>
      </c>
    </row>
    <row r="510" spans="3:15" hidden="1">
      <c r="C510" s="43" t="str">
        <f t="shared" si="123"/>
        <v/>
      </c>
      <c r="D510" s="43" t="str">
        <f t="shared" si="124"/>
        <v/>
      </c>
      <c r="E510" s="43" t="str">
        <f t="shared" si="125"/>
        <v/>
      </c>
      <c r="F510" s="43" t="str">
        <f t="shared" si="126"/>
        <v/>
      </c>
      <c r="G510" s="43" t="str">
        <f t="shared" si="127"/>
        <v/>
      </c>
      <c r="N510" s="247">
        <f t="shared" si="128"/>
        <v>0</v>
      </c>
      <c r="O510" s="244">
        <f t="shared" si="129"/>
        <v>1</v>
      </c>
    </row>
    <row r="511" spans="3:15" hidden="1">
      <c r="C511" s="43" t="str">
        <f t="shared" si="123"/>
        <v/>
      </c>
      <c r="D511" s="43" t="str">
        <f t="shared" si="124"/>
        <v/>
      </c>
      <c r="E511" s="43" t="str">
        <f t="shared" si="125"/>
        <v/>
      </c>
      <c r="F511" s="43" t="str">
        <f t="shared" si="126"/>
        <v/>
      </c>
      <c r="G511" s="43" t="str">
        <f t="shared" si="127"/>
        <v/>
      </c>
      <c r="N511" s="247">
        <f t="shared" si="128"/>
        <v>0</v>
      </c>
      <c r="O511" s="244">
        <f t="shared" si="129"/>
        <v>1</v>
      </c>
    </row>
    <row r="512" spans="3:15" hidden="1">
      <c r="C512" s="43" t="str">
        <f t="shared" si="123"/>
        <v/>
      </c>
      <c r="D512" s="43" t="str">
        <f t="shared" si="124"/>
        <v/>
      </c>
      <c r="E512" s="43" t="str">
        <f t="shared" si="125"/>
        <v/>
      </c>
      <c r="F512" s="43" t="str">
        <f t="shared" si="126"/>
        <v/>
      </c>
      <c r="G512" s="43" t="str">
        <f t="shared" si="127"/>
        <v/>
      </c>
      <c r="N512" s="247">
        <f t="shared" si="128"/>
        <v>0</v>
      </c>
      <c r="O512" s="244">
        <f t="shared" si="129"/>
        <v>1</v>
      </c>
    </row>
    <row r="513" spans="3:15" hidden="1">
      <c r="C513" s="43" t="str">
        <f t="shared" si="123"/>
        <v/>
      </c>
      <c r="D513" s="43" t="str">
        <f t="shared" si="124"/>
        <v/>
      </c>
      <c r="E513" s="43" t="str">
        <f t="shared" si="125"/>
        <v/>
      </c>
      <c r="F513" s="43" t="str">
        <f t="shared" si="126"/>
        <v/>
      </c>
      <c r="G513" s="43" t="str">
        <f t="shared" si="127"/>
        <v/>
      </c>
      <c r="N513" s="247">
        <f t="shared" si="128"/>
        <v>0</v>
      </c>
      <c r="O513" s="244">
        <f t="shared" si="129"/>
        <v>1</v>
      </c>
    </row>
    <row r="514" spans="3:15" hidden="1">
      <c r="C514" s="43" t="str">
        <f t="shared" si="123"/>
        <v/>
      </c>
      <c r="D514" s="43" t="str">
        <f t="shared" si="124"/>
        <v/>
      </c>
      <c r="E514" s="43" t="str">
        <f t="shared" si="125"/>
        <v/>
      </c>
      <c r="F514" s="43" t="str">
        <f t="shared" si="126"/>
        <v/>
      </c>
      <c r="G514" s="43" t="str">
        <f t="shared" si="127"/>
        <v/>
      </c>
      <c r="N514" s="247">
        <f t="shared" si="128"/>
        <v>0</v>
      </c>
      <c r="O514" s="244">
        <f t="shared" si="129"/>
        <v>1</v>
      </c>
    </row>
    <row r="515" spans="3:15" hidden="1">
      <c r="C515" s="43" t="str">
        <f t="shared" si="123"/>
        <v/>
      </c>
      <c r="D515" s="43" t="str">
        <f t="shared" si="124"/>
        <v/>
      </c>
      <c r="E515" s="43" t="str">
        <f t="shared" si="125"/>
        <v/>
      </c>
      <c r="F515" s="43" t="str">
        <f t="shared" si="126"/>
        <v/>
      </c>
      <c r="G515" s="43" t="str">
        <f t="shared" si="127"/>
        <v/>
      </c>
      <c r="N515" s="247">
        <f t="shared" si="128"/>
        <v>0</v>
      </c>
      <c r="O515" s="244">
        <f t="shared" si="129"/>
        <v>1</v>
      </c>
    </row>
    <row r="516" spans="3:15" hidden="1">
      <c r="C516" s="43" t="str">
        <f t="shared" si="123"/>
        <v/>
      </c>
      <c r="D516" s="43" t="str">
        <f t="shared" si="124"/>
        <v/>
      </c>
      <c r="E516" s="43" t="str">
        <f t="shared" si="125"/>
        <v/>
      </c>
      <c r="F516" s="43" t="str">
        <f t="shared" si="126"/>
        <v/>
      </c>
      <c r="G516" s="43" t="str">
        <f t="shared" si="127"/>
        <v/>
      </c>
      <c r="N516" s="247">
        <f t="shared" si="128"/>
        <v>0</v>
      </c>
      <c r="O516" s="244">
        <f t="shared" si="129"/>
        <v>1</v>
      </c>
    </row>
    <row r="517" spans="3:15" hidden="1">
      <c r="C517" s="43" t="str">
        <f t="shared" si="123"/>
        <v/>
      </c>
      <c r="D517" s="43" t="str">
        <f t="shared" si="124"/>
        <v/>
      </c>
      <c r="E517" s="43" t="str">
        <f t="shared" si="125"/>
        <v/>
      </c>
      <c r="F517" s="43" t="str">
        <f t="shared" si="126"/>
        <v/>
      </c>
      <c r="G517" s="43" t="str">
        <f t="shared" si="127"/>
        <v/>
      </c>
      <c r="N517" s="247">
        <f t="shared" si="128"/>
        <v>0</v>
      </c>
      <c r="O517" s="244">
        <f t="shared" si="129"/>
        <v>1</v>
      </c>
    </row>
    <row r="518" spans="3:15" hidden="1">
      <c r="C518" s="43" t="str">
        <f t="shared" si="123"/>
        <v/>
      </c>
      <c r="D518" s="43" t="str">
        <f t="shared" si="124"/>
        <v/>
      </c>
      <c r="E518" s="43" t="str">
        <f t="shared" si="125"/>
        <v/>
      </c>
      <c r="F518" s="43" t="str">
        <f t="shared" si="126"/>
        <v/>
      </c>
      <c r="G518" s="43" t="str">
        <f t="shared" si="127"/>
        <v/>
      </c>
      <c r="N518" s="247">
        <f t="shared" si="128"/>
        <v>0</v>
      </c>
      <c r="O518" s="244">
        <f t="shared" si="129"/>
        <v>1</v>
      </c>
    </row>
    <row r="519" spans="3:15" hidden="1">
      <c r="C519" s="43" t="str">
        <f t="shared" si="123"/>
        <v/>
      </c>
      <c r="D519" s="43" t="str">
        <f t="shared" si="124"/>
        <v/>
      </c>
      <c r="E519" s="43" t="str">
        <f t="shared" si="125"/>
        <v/>
      </c>
      <c r="F519" s="43" t="str">
        <f t="shared" si="126"/>
        <v/>
      </c>
      <c r="G519" s="43" t="str">
        <f t="shared" si="127"/>
        <v/>
      </c>
      <c r="N519" s="247">
        <f t="shared" si="128"/>
        <v>0</v>
      </c>
      <c r="O519" s="244">
        <f t="shared" si="129"/>
        <v>1</v>
      </c>
    </row>
    <row r="520" spans="3:15" hidden="1">
      <c r="C520" s="43" t="str">
        <f t="shared" si="123"/>
        <v/>
      </c>
      <c r="D520" s="43" t="str">
        <f t="shared" si="124"/>
        <v/>
      </c>
      <c r="E520" s="43" t="str">
        <f t="shared" si="125"/>
        <v/>
      </c>
      <c r="F520" s="43" t="str">
        <f t="shared" si="126"/>
        <v/>
      </c>
      <c r="G520" s="43" t="str">
        <f t="shared" si="127"/>
        <v/>
      </c>
      <c r="N520" s="247">
        <f t="shared" si="128"/>
        <v>0</v>
      </c>
      <c r="O520" s="244">
        <f t="shared" si="129"/>
        <v>1</v>
      </c>
    </row>
    <row r="521" spans="3:15" hidden="1">
      <c r="C521" s="43" t="str">
        <f t="shared" si="123"/>
        <v/>
      </c>
      <c r="D521" s="43" t="str">
        <f t="shared" si="124"/>
        <v/>
      </c>
      <c r="E521" s="43" t="str">
        <f t="shared" si="125"/>
        <v/>
      </c>
      <c r="F521" s="43" t="str">
        <f t="shared" si="126"/>
        <v/>
      </c>
      <c r="G521" s="43" t="str">
        <f t="shared" si="127"/>
        <v/>
      </c>
      <c r="N521" s="247">
        <f t="shared" si="128"/>
        <v>0</v>
      </c>
      <c r="O521" s="244">
        <f t="shared" si="129"/>
        <v>1</v>
      </c>
    </row>
    <row r="522" spans="3:15" hidden="1">
      <c r="C522" s="43" t="str">
        <f t="shared" si="123"/>
        <v/>
      </c>
      <c r="D522" s="43" t="str">
        <f t="shared" si="124"/>
        <v/>
      </c>
      <c r="E522" s="43" t="str">
        <f t="shared" si="125"/>
        <v/>
      </c>
      <c r="F522" s="43" t="str">
        <f t="shared" si="126"/>
        <v/>
      </c>
      <c r="G522" s="43" t="str">
        <f t="shared" si="127"/>
        <v/>
      </c>
      <c r="N522" s="247">
        <f t="shared" si="128"/>
        <v>0</v>
      </c>
      <c r="O522" s="244">
        <f t="shared" si="129"/>
        <v>1</v>
      </c>
    </row>
    <row r="523" spans="3:15" hidden="1">
      <c r="C523" s="43" t="str">
        <f t="shared" si="123"/>
        <v/>
      </c>
      <c r="D523" s="43" t="str">
        <f t="shared" si="124"/>
        <v/>
      </c>
      <c r="E523" s="43" t="str">
        <f t="shared" si="125"/>
        <v/>
      </c>
      <c r="F523" s="43" t="str">
        <f t="shared" si="126"/>
        <v/>
      </c>
      <c r="G523" s="43" t="str">
        <f t="shared" si="127"/>
        <v/>
      </c>
      <c r="N523" s="247">
        <f t="shared" si="128"/>
        <v>0</v>
      </c>
      <c r="O523" s="244">
        <f t="shared" si="129"/>
        <v>1</v>
      </c>
    </row>
    <row r="524" spans="3:15" hidden="1">
      <c r="C524" s="43" t="str">
        <f t="shared" si="123"/>
        <v/>
      </c>
      <c r="D524" s="43" t="str">
        <f t="shared" si="124"/>
        <v/>
      </c>
      <c r="E524" s="43" t="str">
        <f t="shared" si="125"/>
        <v/>
      </c>
      <c r="F524" s="43" t="str">
        <f t="shared" si="126"/>
        <v/>
      </c>
      <c r="G524" s="43" t="str">
        <f t="shared" si="127"/>
        <v/>
      </c>
      <c r="N524" s="247">
        <f t="shared" si="128"/>
        <v>0</v>
      </c>
      <c r="O524" s="244">
        <f t="shared" si="129"/>
        <v>1</v>
      </c>
    </row>
    <row r="525" spans="3:15" hidden="1">
      <c r="C525" s="43" t="str">
        <f t="shared" si="123"/>
        <v/>
      </c>
      <c r="D525" s="43" t="str">
        <f t="shared" si="124"/>
        <v/>
      </c>
      <c r="E525" s="43" t="str">
        <f t="shared" si="125"/>
        <v/>
      </c>
      <c r="F525" s="43" t="str">
        <f t="shared" si="126"/>
        <v/>
      </c>
      <c r="G525" s="43" t="str">
        <f t="shared" si="127"/>
        <v/>
      </c>
      <c r="N525" s="247">
        <f t="shared" si="128"/>
        <v>0</v>
      </c>
      <c r="O525" s="244">
        <f t="shared" si="129"/>
        <v>1</v>
      </c>
    </row>
    <row r="526" spans="3:15" hidden="1">
      <c r="C526" s="43" t="str">
        <f t="shared" si="123"/>
        <v/>
      </c>
      <c r="D526" s="43" t="str">
        <f t="shared" si="124"/>
        <v/>
      </c>
      <c r="E526" s="43" t="str">
        <f t="shared" si="125"/>
        <v/>
      </c>
      <c r="F526" s="43" t="str">
        <f t="shared" si="126"/>
        <v/>
      </c>
      <c r="G526" s="43" t="str">
        <f t="shared" si="127"/>
        <v/>
      </c>
      <c r="N526" s="247">
        <f t="shared" si="128"/>
        <v>0</v>
      </c>
      <c r="O526" s="244">
        <f t="shared" si="129"/>
        <v>1</v>
      </c>
    </row>
    <row r="527" spans="3:15" hidden="1">
      <c r="C527" s="43" t="str">
        <f t="shared" si="123"/>
        <v/>
      </c>
      <c r="D527" s="43" t="str">
        <f t="shared" si="124"/>
        <v/>
      </c>
      <c r="E527" s="43" t="str">
        <f t="shared" si="125"/>
        <v/>
      </c>
      <c r="F527" s="43" t="str">
        <f t="shared" si="126"/>
        <v/>
      </c>
      <c r="G527" s="43" t="str">
        <f t="shared" si="127"/>
        <v/>
      </c>
      <c r="N527" s="247">
        <f t="shared" si="128"/>
        <v>0</v>
      </c>
      <c r="O527" s="244">
        <f t="shared" si="129"/>
        <v>1</v>
      </c>
    </row>
    <row r="528" spans="3:15" hidden="1">
      <c r="C528" s="43" t="str">
        <f t="shared" si="123"/>
        <v/>
      </c>
      <c r="D528" s="43" t="str">
        <f t="shared" si="124"/>
        <v/>
      </c>
      <c r="E528" s="43" t="str">
        <f t="shared" si="125"/>
        <v/>
      </c>
      <c r="F528" s="43" t="str">
        <f t="shared" si="126"/>
        <v/>
      </c>
      <c r="G528" s="43" t="str">
        <f t="shared" si="127"/>
        <v/>
      </c>
      <c r="N528" s="247">
        <f t="shared" si="128"/>
        <v>0</v>
      </c>
      <c r="O528" s="244">
        <f t="shared" si="129"/>
        <v>1</v>
      </c>
    </row>
    <row r="529" spans="3:15" hidden="1">
      <c r="C529" s="43" t="str">
        <f t="shared" si="123"/>
        <v/>
      </c>
      <c r="D529" s="43" t="str">
        <f t="shared" si="124"/>
        <v/>
      </c>
      <c r="E529" s="43" t="str">
        <f t="shared" si="125"/>
        <v/>
      </c>
      <c r="F529" s="43" t="str">
        <f t="shared" si="126"/>
        <v/>
      </c>
      <c r="G529" s="43" t="str">
        <f t="shared" si="127"/>
        <v/>
      </c>
      <c r="N529" s="247">
        <f t="shared" si="128"/>
        <v>0</v>
      </c>
      <c r="O529" s="244">
        <f t="shared" si="129"/>
        <v>1</v>
      </c>
    </row>
    <row r="530" spans="3:15" hidden="1">
      <c r="C530" s="43" t="str">
        <f t="shared" si="123"/>
        <v/>
      </c>
      <c r="D530" s="43" t="str">
        <f t="shared" si="124"/>
        <v/>
      </c>
      <c r="E530" s="43" t="str">
        <f t="shared" si="125"/>
        <v/>
      </c>
      <c r="F530" s="43" t="str">
        <f t="shared" si="126"/>
        <v/>
      </c>
      <c r="G530" s="43" t="str">
        <f t="shared" si="127"/>
        <v/>
      </c>
      <c r="N530" s="247">
        <f t="shared" si="128"/>
        <v>0</v>
      </c>
      <c r="O530" s="244">
        <f t="shared" si="129"/>
        <v>1</v>
      </c>
    </row>
    <row r="531" spans="3:15" hidden="1">
      <c r="C531" s="43" t="str">
        <f t="shared" si="123"/>
        <v/>
      </c>
      <c r="D531" s="43" t="str">
        <f t="shared" si="124"/>
        <v/>
      </c>
      <c r="E531" s="43" t="str">
        <f t="shared" si="125"/>
        <v/>
      </c>
      <c r="F531" s="43" t="str">
        <f t="shared" si="126"/>
        <v/>
      </c>
      <c r="G531" s="43" t="str">
        <f t="shared" si="127"/>
        <v/>
      </c>
      <c r="N531" s="247">
        <f t="shared" si="128"/>
        <v>0</v>
      </c>
      <c r="O531" s="244">
        <f t="shared" si="129"/>
        <v>1</v>
      </c>
    </row>
    <row r="532" spans="3:15" hidden="1">
      <c r="C532" s="43" t="str">
        <f t="shared" si="123"/>
        <v/>
      </c>
      <c r="D532" s="43" t="str">
        <f t="shared" si="124"/>
        <v/>
      </c>
      <c r="E532" s="43" t="str">
        <f t="shared" si="125"/>
        <v/>
      </c>
      <c r="F532" s="43" t="str">
        <f t="shared" si="126"/>
        <v/>
      </c>
      <c r="G532" s="43" t="str">
        <f t="shared" si="127"/>
        <v/>
      </c>
      <c r="N532" s="247">
        <f t="shared" si="128"/>
        <v>0</v>
      </c>
      <c r="O532" s="244">
        <f t="shared" si="129"/>
        <v>1</v>
      </c>
    </row>
    <row r="533" spans="3:15" hidden="1">
      <c r="C533" s="43" t="str">
        <f t="shared" si="123"/>
        <v/>
      </c>
      <c r="D533" s="43" t="str">
        <f t="shared" si="124"/>
        <v/>
      </c>
      <c r="E533" s="43" t="str">
        <f t="shared" si="125"/>
        <v/>
      </c>
      <c r="F533" s="43" t="str">
        <f t="shared" si="126"/>
        <v/>
      </c>
      <c r="G533" s="43" t="str">
        <f t="shared" si="127"/>
        <v/>
      </c>
      <c r="N533" s="247">
        <f t="shared" si="128"/>
        <v>0</v>
      </c>
      <c r="O533" s="244">
        <f t="shared" si="129"/>
        <v>1</v>
      </c>
    </row>
    <row r="534" spans="3:15" hidden="1">
      <c r="C534" s="43" t="str">
        <f t="shared" si="123"/>
        <v/>
      </c>
      <c r="D534" s="43" t="str">
        <f t="shared" si="124"/>
        <v/>
      </c>
      <c r="E534" s="43" t="str">
        <f t="shared" si="125"/>
        <v/>
      </c>
      <c r="F534" s="43" t="str">
        <f t="shared" si="126"/>
        <v/>
      </c>
      <c r="G534" s="43" t="str">
        <f t="shared" si="127"/>
        <v/>
      </c>
      <c r="N534" s="247">
        <f t="shared" si="128"/>
        <v>0</v>
      </c>
      <c r="O534" s="244">
        <f t="shared" si="129"/>
        <v>1</v>
      </c>
    </row>
    <row r="535" spans="3:15" hidden="1">
      <c r="C535" s="43" t="str">
        <f t="shared" si="123"/>
        <v/>
      </c>
      <c r="D535" s="43" t="str">
        <f t="shared" si="124"/>
        <v/>
      </c>
      <c r="E535" s="43" t="str">
        <f t="shared" si="125"/>
        <v/>
      </c>
      <c r="F535" s="43" t="str">
        <f t="shared" si="126"/>
        <v/>
      </c>
      <c r="G535" s="43" t="str">
        <f t="shared" si="127"/>
        <v/>
      </c>
      <c r="N535" s="247">
        <f t="shared" si="128"/>
        <v>0</v>
      </c>
      <c r="O535" s="244">
        <f t="shared" si="129"/>
        <v>1</v>
      </c>
    </row>
    <row r="536" spans="3:15" hidden="1">
      <c r="C536" s="43" t="str">
        <f t="shared" si="123"/>
        <v/>
      </c>
      <c r="D536" s="43" t="str">
        <f t="shared" si="124"/>
        <v/>
      </c>
      <c r="E536" s="43" t="str">
        <f t="shared" si="125"/>
        <v/>
      </c>
      <c r="F536" s="43" t="str">
        <f t="shared" si="126"/>
        <v/>
      </c>
      <c r="G536" s="43" t="str">
        <f t="shared" si="127"/>
        <v/>
      </c>
      <c r="N536" s="247">
        <f t="shared" si="128"/>
        <v>0</v>
      </c>
      <c r="O536" s="244">
        <f t="shared" si="129"/>
        <v>1</v>
      </c>
    </row>
    <row r="537" spans="3:15" hidden="1">
      <c r="C537" s="43" t="str">
        <f t="shared" si="123"/>
        <v/>
      </c>
      <c r="D537" s="43" t="str">
        <f t="shared" si="124"/>
        <v/>
      </c>
      <c r="E537" s="43" t="str">
        <f t="shared" si="125"/>
        <v/>
      </c>
      <c r="F537" s="43" t="str">
        <f t="shared" si="126"/>
        <v/>
      </c>
      <c r="G537" s="43" t="str">
        <f t="shared" si="127"/>
        <v/>
      </c>
      <c r="N537" s="247">
        <f t="shared" si="128"/>
        <v>0</v>
      </c>
      <c r="O537" s="244">
        <f t="shared" si="129"/>
        <v>1</v>
      </c>
    </row>
    <row r="538" spans="3:15" hidden="1">
      <c r="C538" s="43" t="str">
        <f t="shared" si="123"/>
        <v/>
      </c>
      <c r="D538" s="43" t="str">
        <f t="shared" si="124"/>
        <v/>
      </c>
      <c r="E538" s="43" t="str">
        <f t="shared" si="125"/>
        <v/>
      </c>
      <c r="F538" s="43" t="str">
        <f t="shared" si="126"/>
        <v/>
      </c>
      <c r="G538" s="43" t="str">
        <f t="shared" si="127"/>
        <v/>
      </c>
      <c r="N538" s="247">
        <f t="shared" si="128"/>
        <v>0</v>
      </c>
      <c r="O538" s="244">
        <f t="shared" si="129"/>
        <v>1</v>
      </c>
    </row>
    <row r="539" spans="3:15" hidden="1">
      <c r="C539" s="43" t="str">
        <f t="shared" si="123"/>
        <v/>
      </c>
      <c r="D539" s="43" t="str">
        <f t="shared" si="124"/>
        <v/>
      </c>
      <c r="E539" s="43" t="str">
        <f t="shared" si="125"/>
        <v/>
      </c>
      <c r="F539" s="43" t="str">
        <f t="shared" si="126"/>
        <v/>
      </c>
      <c r="G539" s="43" t="str">
        <f t="shared" si="127"/>
        <v/>
      </c>
      <c r="N539" s="247">
        <f t="shared" si="128"/>
        <v>0</v>
      </c>
      <c r="O539" s="244">
        <f t="shared" si="129"/>
        <v>1</v>
      </c>
    </row>
    <row r="540" spans="3:15" hidden="1">
      <c r="C540" s="43" t="str">
        <f t="shared" si="123"/>
        <v/>
      </c>
      <c r="D540" s="43" t="str">
        <f t="shared" si="124"/>
        <v/>
      </c>
      <c r="E540" s="43" t="str">
        <f t="shared" si="125"/>
        <v/>
      </c>
      <c r="F540" s="43" t="str">
        <f t="shared" si="126"/>
        <v/>
      </c>
      <c r="G540" s="43" t="str">
        <f t="shared" si="127"/>
        <v/>
      </c>
      <c r="N540" s="247">
        <f t="shared" si="128"/>
        <v>0</v>
      </c>
      <c r="O540" s="244">
        <f t="shared" si="129"/>
        <v>1</v>
      </c>
    </row>
    <row r="541" spans="3:15" hidden="1">
      <c r="C541" s="43" t="str">
        <f t="shared" ref="C541:C547" si="130">IF($I541&gt;0,IF(O541=1,100-SUM(D541:G541),ROUND(J541/$I541*100,1)),"")</f>
        <v/>
      </c>
      <c r="D541" s="43" t="str">
        <f t="shared" ref="D541:D547" si="131">IF($I541&gt;0,IF(O541=2,100-SUM(C541,E541,F541,G541),ROUND(K541/$I541*100,1)),"")</f>
        <v/>
      </c>
      <c r="E541" s="43" t="str">
        <f t="shared" ref="E541:E547" si="132">IF($I541&gt;0,IF(O541=3,100 - SUM(C541,D541,F541,G541),ROUND(L541/$I541*100,1)),"")</f>
        <v/>
      </c>
      <c r="F541" s="43" t="str">
        <f t="shared" ref="F541:F547" si="133">IF($I541&gt;0,IF(O541=4,100 - SUM(C541,D541,E541,G541),ROUND(M541/$I541*100,1)),"")</f>
        <v/>
      </c>
      <c r="G541" s="43" t="str">
        <f t="shared" ref="G541:G547" si="134">IF($I541&gt;0,IF(O541=5,100 - SUM(C541,D541,E541,F541),ROUND(N541/$I541*100,1)),"")</f>
        <v/>
      </c>
      <c r="N541" s="247">
        <f t="shared" ref="N541:N547" si="135">I541 - SUM(J541:M541)</f>
        <v>0</v>
      </c>
      <c r="O541" s="244">
        <f t="shared" ref="O541:O547" si="136">IF(J541=MAX(J541:M541),1,IF(K541=MAX(J541:M541),2,IF(L541=MAX(J541:M541),3,IF(M541=MAX(J541:M541),4,IF(N541=MAX(J541:M541),5,)))))</f>
        <v>1</v>
      </c>
    </row>
    <row r="542" spans="3:15" hidden="1">
      <c r="C542" s="43" t="str">
        <f t="shared" si="130"/>
        <v/>
      </c>
      <c r="D542" s="43" t="str">
        <f t="shared" si="131"/>
        <v/>
      </c>
      <c r="E542" s="43" t="str">
        <f t="shared" si="132"/>
        <v/>
      </c>
      <c r="F542" s="43" t="str">
        <f t="shared" si="133"/>
        <v/>
      </c>
      <c r="G542" s="43" t="str">
        <f t="shared" si="134"/>
        <v/>
      </c>
      <c r="N542" s="247">
        <f t="shared" si="135"/>
        <v>0</v>
      </c>
      <c r="O542" s="244">
        <f t="shared" si="136"/>
        <v>1</v>
      </c>
    </row>
    <row r="543" spans="3:15" hidden="1">
      <c r="C543" s="43" t="str">
        <f t="shared" si="130"/>
        <v/>
      </c>
      <c r="D543" s="43" t="str">
        <f t="shared" si="131"/>
        <v/>
      </c>
      <c r="E543" s="43" t="str">
        <f t="shared" si="132"/>
        <v/>
      </c>
      <c r="F543" s="43" t="str">
        <f t="shared" si="133"/>
        <v/>
      </c>
      <c r="G543" s="43" t="str">
        <f t="shared" si="134"/>
        <v/>
      </c>
      <c r="N543" s="247">
        <f t="shared" si="135"/>
        <v>0</v>
      </c>
      <c r="O543" s="244">
        <f t="shared" si="136"/>
        <v>1</v>
      </c>
    </row>
    <row r="544" spans="3:15" hidden="1">
      <c r="C544" s="43" t="str">
        <f t="shared" si="130"/>
        <v/>
      </c>
      <c r="D544" s="43" t="str">
        <f t="shared" si="131"/>
        <v/>
      </c>
      <c r="E544" s="43" t="str">
        <f t="shared" si="132"/>
        <v/>
      </c>
      <c r="F544" s="43" t="str">
        <f t="shared" si="133"/>
        <v/>
      </c>
      <c r="G544" s="43" t="str">
        <f t="shared" si="134"/>
        <v/>
      </c>
      <c r="N544" s="247">
        <f t="shared" si="135"/>
        <v>0</v>
      </c>
      <c r="O544" s="244">
        <f t="shared" si="136"/>
        <v>1</v>
      </c>
    </row>
    <row r="545" spans="1:15" hidden="1">
      <c r="C545" s="43" t="str">
        <f t="shared" si="130"/>
        <v/>
      </c>
      <c r="D545" s="43" t="str">
        <f t="shared" si="131"/>
        <v/>
      </c>
      <c r="E545" s="43" t="str">
        <f t="shared" si="132"/>
        <v/>
      </c>
      <c r="F545" s="43" t="str">
        <f t="shared" si="133"/>
        <v/>
      </c>
      <c r="G545" s="43" t="str">
        <f t="shared" si="134"/>
        <v/>
      </c>
      <c r="N545" s="247">
        <f t="shared" si="135"/>
        <v>0</v>
      </c>
      <c r="O545" s="244">
        <f t="shared" si="136"/>
        <v>1</v>
      </c>
    </row>
    <row r="546" spans="1:15" hidden="1">
      <c r="C546" s="43" t="str">
        <f t="shared" si="130"/>
        <v/>
      </c>
      <c r="D546" s="43" t="str">
        <f t="shared" si="131"/>
        <v/>
      </c>
      <c r="E546" s="43" t="str">
        <f t="shared" si="132"/>
        <v/>
      </c>
      <c r="F546" s="43" t="str">
        <f t="shared" si="133"/>
        <v/>
      </c>
      <c r="G546" s="43" t="str">
        <f t="shared" si="134"/>
        <v/>
      </c>
      <c r="N546" s="247">
        <f t="shared" si="135"/>
        <v>0</v>
      </c>
      <c r="O546" s="244">
        <f t="shared" si="136"/>
        <v>1</v>
      </c>
    </row>
    <row r="547" spans="1:15" hidden="1">
      <c r="C547" s="43" t="str">
        <f t="shared" si="130"/>
        <v/>
      </c>
      <c r="D547" s="43" t="str">
        <f t="shared" si="131"/>
        <v/>
      </c>
      <c r="E547" s="43" t="str">
        <f t="shared" si="132"/>
        <v/>
      </c>
      <c r="F547" s="43" t="str">
        <f t="shared" si="133"/>
        <v/>
      </c>
      <c r="G547" s="43" t="str">
        <f t="shared" si="134"/>
        <v/>
      </c>
      <c r="N547" s="247">
        <f t="shared" si="135"/>
        <v>0</v>
      </c>
      <c r="O547" s="244">
        <f t="shared" si="136"/>
        <v>1</v>
      </c>
    </row>
    <row r="548" spans="1:15" s="46" customFormat="1">
      <c r="A548" s="113"/>
      <c r="B548" s="113"/>
      <c r="C548" s="114"/>
      <c r="D548" s="114"/>
      <c r="E548" s="114"/>
      <c r="F548" s="114"/>
      <c r="G548" s="114"/>
      <c r="H548" s="255"/>
      <c r="I548" s="246"/>
      <c r="J548" s="246"/>
      <c r="K548" s="246"/>
      <c r="L548" s="246"/>
      <c r="M548" s="246"/>
      <c r="N548" s="246"/>
      <c r="O548" s="114"/>
    </row>
  </sheetData>
  <phoneticPr fontId="17" type="noConversion"/>
  <pageMargins left="0.51181102362204722" right="0.51181102362204722" top="0.55118110236220474" bottom="0.55118110236220474" header="0.31496062992125984" footer="0.31496062992125984"/>
  <pageSetup paperSize="9" scale="83" orientation="landscape" r:id="rId1"/>
  <headerFooter>
    <oddHeader>&amp;L&amp;"標楷體,粗體"交易人結構</oddHeader>
  </headerFooter>
  <rowBreaks count="1" manualBreakCount="1">
    <brk id="115" max="1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8"/>
  <sheetViews>
    <sheetView zoomScale="80" zoomScaleNormal="80" workbookViewId="0"/>
  </sheetViews>
  <sheetFormatPr defaultRowHeight="16.5"/>
  <cols>
    <col min="1" max="1" width="13" style="34" customWidth="1"/>
    <col min="2" max="2" width="11.25" style="34" customWidth="1"/>
    <col min="3" max="7" width="9" style="46" customWidth="1"/>
    <col min="8" max="8" width="8.875" style="253" customWidth="1"/>
    <col min="9" max="9" width="14.25" style="167" customWidth="1"/>
    <col min="10" max="14" width="13.625" style="167" customWidth="1"/>
    <col min="15" max="15" width="7.5" customWidth="1"/>
  </cols>
  <sheetData>
    <row r="1" spans="1:41">
      <c r="A1" s="97"/>
      <c r="B1" s="97"/>
      <c r="C1" s="69"/>
      <c r="D1" s="69"/>
      <c r="E1" s="257" t="s">
        <v>234</v>
      </c>
      <c r="F1" s="261" t="s">
        <v>243</v>
      </c>
      <c r="G1" s="257" t="s">
        <v>235</v>
      </c>
      <c r="H1" s="46"/>
      <c r="I1" s="253"/>
      <c r="O1" s="167"/>
    </row>
    <row r="2" spans="1:41">
      <c r="A2" s="97" t="s">
        <v>175</v>
      </c>
      <c r="B2" s="97"/>
      <c r="C2" s="169"/>
      <c r="D2" s="169"/>
      <c r="E2" s="97">
        <f>ROW(A11)</f>
        <v>11</v>
      </c>
      <c r="F2" s="97">
        <f>ROW(A16)</f>
        <v>16</v>
      </c>
      <c r="G2" s="97">
        <f>E2 + 105</f>
        <v>116</v>
      </c>
      <c r="H2" s="104"/>
      <c r="I2" s="248"/>
      <c r="J2" s="239"/>
      <c r="K2" s="239"/>
      <c r="L2" s="221"/>
      <c r="M2" s="239"/>
      <c r="N2" s="240"/>
      <c r="O2" s="241"/>
      <c r="P2" s="85"/>
      <c r="Q2" s="73"/>
      <c r="R2" s="73"/>
      <c r="S2" s="85"/>
      <c r="T2" s="86"/>
      <c r="U2" s="46"/>
      <c r="V2" s="46"/>
      <c r="W2" s="46"/>
      <c r="X2" s="46"/>
      <c r="Y2" s="46"/>
      <c r="Z2" s="46"/>
      <c r="AA2" s="46"/>
      <c r="AB2" s="73"/>
      <c r="AC2" s="73"/>
      <c r="AD2" s="73"/>
      <c r="AE2" s="73"/>
      <c r="AF2" s="73"/>
      <c r="AG2" s="73"/>
      <c r="AH2" s="73"/>
      <c r="AI2" s="71"/>
      <c r="AJ2" s="71"/>
      <c r="AK2" s="71"/>
      <c r="AL2" s="71"/>
      <c r="AM2" s="71"/>
      <c r="AN2" s="71"/>
      <c r="AO2" s="71"/>
    </row>
    <row r="3" spans="1:41">
      <c r="A3" s="97" t="s">
        <v>176</v>
      </c>
      <c r="B3" s="97"/>
      <c r="C3" s="169"/>
      <c r="D3" s="169"/>
      <c r="E3" s="97">
        <f>ROW(A119)</f>
        <v>119</v>
      </c>
      <c r="F3" s="97">
        <f>ROW(A124)</f>
        <v>124</v>
      </c>
      <c r="G3" s="97">
        <f>E3 + 105</f>
        <v>224</v>
      </c>
      <c r="H3" s="104"/>
      <c r="I3" s="248"/>
      <c r="J3" s="239" t="s">
        <v>141</v>
      </c>
      <c r="K3" s="239"/>
      <c r="L3" s="221"/>
      <c r="M3" s="239"/>
      <c r="N3" s="240"/>
      <c r="O3" s="241"/>
      <c r="P3" s="85"/>
      <c r="Q3" s="73" t="s">
        <v>141</v>
      </c>
      <c r="R3" s="73"/>
      <c r="S3" s="85"/>
      <c r="T3" s="86"/>
      <c r="U3" s="46"/>
      <c r="V3" s="46"/>
      <c r="W3" s="46"/>
      <c r="X3" s="46"/>
      <c r="Y3" s="46"/>
      <c r="Z3" s="46"/>
      <c r="AA3" s="46"/>
      <c r="AB3" s="73"/>
      <c r="AC3" s="73"/>
      <c r="AD3" s="73"/>
      <c r="AE3" s="73"/>
      <c r="AF3" s="73"/>
      <c r="AG3" s="73"/>
      <c r="AH3" s="73"/>
      <c r="AI3" s="71"/>
      <c r="AJ3" s="71"/>
      <c r="AK3" s="71"/>
      <c r="AL3" s="71"/>
      <c r="AM3" s="71"/>
      <c r="AN3" s="71"/>
      <c r="AO3" s="71"/>
    </row>
    <row r="4" spans="1:41">
      <c r="A4" s="258" t="s">
        <v>232</v>
      </c>
      <c r="B4" s="97"/>
      <c r="C4" s="259"/>
      <c r="D4" s="169"/>
      <c r="E4" s="97">
        <f>ROW(A227)</f>
        <v>227</v>
      </c>
      <c r="F4" s="97">
        <f>ROW(A232)</f>
        <v>232</v>
      </c>
      <c r="G4" s="97">
        <f>E4 + 105</f>
        <v>332</v>
      </c>
      <c r="H4" s="104" t="s">
        <v>246</v>
      </c>
      <c r="I4" s="248"/>
      <c r="J4" s="239"/>
      <c r="K4" s="239"/>
      <c r="L4" s="221"/>
      <c r="M4" s="239"/>
      <c r="N4" s="240"/>
      <c r="O4" s="241"/>
      <c r="P4" s="85"/>
      <c r="Q4" s="73"/>
      <c r="R4" s="73"/>
      <c r="S4" s="85"/>
      <c r="T4" s="86"/>
      <c r="U4" s="46"/>
      <c r="V4" s="46"/>
      <c r="W4" s="46"/>
      <c r="X4" s="46"/>
      <c r="Y4" s="46"/>
      <c r="Z4" s="46"/>
      <c r="AA4" s="46"/>
      <c r="AB4" s="73"/>
      <c r="AC4" s="73"/>
      <c r="AD4" s="73"/>
      <c r="AE4" s="73"/>
      <c r="AF4" s="73"/>
      <c r="AG4" s="73"/>
      <c r="AH4" s="73"/>
      <c r="AI4" s="71"/>
      <c r="AJ4" s="71"/>
      <c r="AK4" s="71"/>
      <c r="AL4" s="71"/>
      <c r="AM4" s="71"/>
      <c r="AN4" s="71"/>
      <c r="AO4" s="71"/>
    </row>
    <row r="5" spans="1:41">
      <c r="A5" s="258" t="s">
        <v>233</v>
      </c>
      <c r="B5" s="97"/>
      <c r="C5" s="259"/>
      <c r="D5" s="259"/>
      <c r="E5" s="97">
        <f>ROW(A335)</f>
        <v>335</v>
      </c>
      <c r="F5" s="97">
        <f>ROW(A340)</f>
        <v>340</v>
      </c>
      <c r="G5" s="97">
        <f>E5 + 105</f>
        <v>440</v>
      </c>
      <c r="H5" s="98"/>
      <c r="I5" s="249"/>
      <c r="J5" s="221"/>
      <c r="K5" s="221"/>
      <c r="L5" s="221"/>
      <c r="M5" s="221"/>
      <c r="N5" s="221"/>
      <c r="O5" s="221"/>
    </row>
    <row r="6" spans="1:41">
      <c r="A6" s="97" t="s">
        <v>177</v>
      </c>
      <c r="B6" s="97"/>
      <c r="C6" s="259"/>
      <c r="D6" s="259"/>
      <c r="E6" s="97">
        <f>ROW(A443)</f>
        <v>443</v>
      </c>
      <c r="F6" s="97">
        <f>ROW(A448)</f>
        <v>448</v>
      </c>
      <c r="G6" s="97">
        <f>E6 + 105</f>
        <v>548</v>
      </c>
      <c r="H6" s="98"/>
      <c r="I6" s="249"/>
      <c r="J6" s="221"/>
      <c r="K6" s="221"/>
      <c r="L6" s="221"/>
      <c r="M6" s="221"/>
      <c r="N6" s="221"/>
      <c r="O6" s="221"/>
      <c r="Q6" t="s">
        <v>148</v>
      </c>
    </row>
    <row r="7" spans="1:41" s="46" customFormat="1">
      <c r="A7" s="98"/>
      <c r="B7" s="98"/>
      <c r="H7" s="250"/>
      <c r="I7" s="242"/>
      <c r="J7" s="242"/>
      <c r="K7" s="242"/>
      <c r="L7" s="242"/>
      <c r="M7" s="242"/>
      <c r="N7" s="242"/>
    </row>
    <row r="8" spans="1:41" s="46" customFormat="1">
      <c r="A8" s="111"/>
      <c r="B8" s="111"/>
      <c r="C8" s="112"/>
      <c r="D8" s="112"/>
      <c r="E8" s="112"/>
      <c r="F8" s="112"/>
      <c r="G8" s="112"/>
      <c r="H8" s="254"/>
      <c r="I8" s="245"/>
      <c r="J8" s="245"/>
      <c r="K8" s="245"/>
      <c r="L8" s="245"/>
      <c r="M8" s="245"/>
      <c r="N8" s="245"/>
      <c r="O8" s="114"/>
    </row>
    <row r="9" spans="1:41">
      <c r="A9" s="34" t="s">
        <v>175</v>
      </c>
      <c r="B9" s="43" t="str">
        <f>C2 &amp; " - " &amp;D2</f>
        <v xml:space="preserve"> - </v>
      </c>
      <c r="C9" s="109"/>
      <c r="D9" s="109"/>
      <c r="E9" s="109"/>
      <c r="F9" s="109"/>
      <c r="G9" s="109"/>
      <c r="H9" s="251"/>
      <c r="I9" s="243"/>
      <c r="J9" s="243"/>
      <c r="K9" s="243"/>
      <c r="L9" s="243"/>
      <c r="M9" s="243"/>
      <c r="N9" s="243"/>
      <c r="O9" s="42"/>
    </row>
    <row r="10" spans="1:41" ht="48.75" customHeight="1" thickBot="1">
      <c r="B10" s="43" t="s">
        <v>178</v>
      </c>
      <c r="C10" s="413" t="s">
        <v>336</v>
      </c>
      <c r="D10" s="413" t="s">
        <v>337</v>
      </c>
      <c r="E10" s="413" t="s">
        <v>338</v>
      </c>
      <c r="F10" s="413" t="s">
        <v>339</v>
      </c>
      <c r="G10" s="413" t="s">
        <v>340</v>
      </c>
      <c r="H10" s="414" t="s">
        <v>341</v>
      </c>
      <c r="I10" s="412" t="s">
        <v>335</v>
      </c>
      <c r="J10" s="411" t="s">
        <v>343</v>
      </c>
      <c r="K10" s="411" t="s">
        <v>344</v>
      </c>
      <c r="L10" s="411" t="s">
        <v>345</v>
      </c>
      <c r="M10" s="411" t="s">
        <v>346</v>
      </c>
      <c r="N10" s="411" t="s">
        <v>347</v>
      </c>
      <c r="O10" s="411" t="s">
        <v>342</v>
      </c>
    </row>
    <row r="11" spans="1:41" ht="17.25" thickTop="1">
      <c r="B11" s="204" t="s">
        <v>139</v>
      </c>
      <c r="C11" s="396" t="str">
        <f>IF($I11&gt;0,IF(O11=1,100-SUM(D11:G11),ROUND(J11/$I11*100,1)),"")</f>
        <v/>
      </c>
      <c r="D11" s="396" t="str">
        <f>IF($I11&gt;0,IF(O11=2,100-SUM(C11,E11,F11,G11),ROUND(K11/$I11*100,1)),"")</f>
        <v/>
      </c>
      <c r="E11" s="396" t="str">
        <f>IF($I11&gt;0,IF(O11=3,100 - SUM(C11,D11,F11,G11),ROUND(L11/$I11*100,1)),"")</f>
        <v/>
      </c>
      <c r="F11" s="396" t="str">
        <f>IF($I11&gt;0,IF(O11=4,100 - SUM(C11,D11,E11,G11),ROUND(M11/$I11*100,1)),"")</f>
        <v/>
      </c>
      <c r="G11" s="396" t="str">
        <f>IF($I11&gt;0,IF(O11=5,100 - SUM(C11,D11,E11,F11),ROUND(N11/$I11*100,1)),"")</f>
        <v/>
      </c>
      <c r="H11" s="397"/>
      <c r="I11" s="410">
        <f t="shared" ref="I11:N11" si="0">I12+I13</f>
        <v>0</v>
      </c>
      <c r="J11" s="244">
        <f t="shared" si="0"/>
        <v>0</v>
      </c>
      <c r="K11" s="244">
        <f t="shared" si="0"/>
        <v>0</v>
      </c>
      <c r="L11" s="244">
        <f t="shared" si="0"/>
        <v>0</v>
      </c>
      <c r="M11" s="244">
        <f t="shared" si="0"/>
        <v>0</v>
      </c>
      <c r="N11" s="244">
        <f t="shared" si="0"/>
        <v>0</v>
      </c>
      <c r="O11" s="244">
        <f>IF(J11=MAX(J11:M11),1,IF(K11=MAX(J11:M11),2,IF(L11=MAX(J11:M11),3,IF(M11=MAX(J11:M11),4,IF(N11=MAX(J11:M11),5,)))))</f>
        <v>1</v>
      </c>
    </row>
    <row r="12" spans="1:41">
      <c r="B12" s="205" t="s">
        <v>36</v>
      </c>
      <c r="C12" s="170" t="str">
        <f>IF($I12&gt;0,IF(O12=1,100-SUM(D12:G12),ROUND(J12/$I12*100,1)),"")</f>
        <v/>
      </c>
      <c r="D12" s="170" t="str">
        <f>IF($I12&gt;0,IF(O12=2,100-SUM(C12,E12,F12,G12),ROUND(K12/$I12*100,1)),"")</f>
        <v/>
      </c>
      <c r="E12" s="170" t="str">
        <f>IF($I12&gt;0,IF(O12=3,100 - SUM(C12,D12,F12,G12),ROUND(L12/$I12*100,1)),"")</f>
        <v/>
      </c>
      <c r="F12" s="170" t="str">
        <f>IF($I12&gt;0,IF(O12=4,100 - SUM(C12,D12,E12,G12),ROUND(M12/$I12*100,1)),"")</f>
        <v/>
      </c>
      <c r="G12" s="170" t="str">
        <f>IF($I12&gt;0,IF(O12=5,100 - SUM(C12,D12,E12,F12),ROUND(N12/$I12*100,1)),"")</f>
        <v/>
      </c>
      <c r="H12" s="252" t="str">
        <f>IF(I11&gt; 0,ROUND(I12/I11 * 100,2),"")</f>
        <v/>
      </c>
      <c r="I12" s="410">
        <f t="shared" ref="I12:N12" si="1">SUMIF($A$16:$A$115,"F",I16:I115)</f>
        <v>0</v>
      </c>
      <c r="J12" s="244">
        <f t="shared" si="1"/>
        <v>0</v>
      </c>
      <c r="K12" s="244">
        <f t="shared" si="1"/>
        <v>0</v>
      </c>
      <c r="L12" s="244">
        <f t="shared" si="1"/>
        <v>0</v>
      </c>
      <c r="M12" s="244">
        <f t="shared" si="1"/>
        <v>0</v>
      </c>
      <c r="N12" s="244">
        <f t="shared" si="1"/>
        <v>0</v>
      </c>
      <c r="O12" s="244">
        <f t="shared" ref="O12:O26" si="2">IF(J12=MAX(J12:M12),1,IF(K12=MAX(J12:M12),2,IF(L12=MAX(J12:M12),3,IF(M12=MAX(J12:M12),4,IF(N12=MAX(J12:M12),5,)))))</f>
        <v>1</v>
      </c>
    </row>
    <row r="13" spans="1:41">
      <c r="B13" s="205" t="s">
        <v>49</v>
      </c>
      <c r="C13" s="170" t="str">
        <f>IF($I13&gt;0,IF(O13=1,100-SUM(D13:G13),ROUND(J13/$I13*100,1)),"")</f>
        <v/>
      </c>
      <c r="D13" s="170" t="str">
        <f>IF($I13&gt;0,IF(O13=2,100-SUM(C13,E13,F13,G13),ROUND(K13/$I13*100,1)),"")</f>
        <v/>
      </c>
      <c r="E13" s="170" t="str">
        <f>IF($I13&gt;0,IF(O13=3,100 - SUM(C13,D13,F13,G13),ROUND(L13/$I13*100,1)),"")</f>
        <v/>
      </c>
      <c r="F13" s="170" t="str">
        <f>IF($I13&gt;0,IF(O13=4,100 - SUM(C13,D13,E13,G13),ROUND(M13/$I13*100,1)),"")</f>
        <v/>
      </c>
      <c r="G13" s="170" t="str">
        <f>IF($I13&gt;0,IF(O13=5,100 - SUM(C13,D13,E13,F13),ROUND(N13/$I13*100,1)),"")</f>
        <v/>
      </c>
      <c r="H13" s="252" t="e">
        <f>100 - H12</f>
        <v>#VALUE!</v>
      </c>
      <c r="I13" s="410">
        <f t="shared" ref="I13:N13" si="3">SUMIF($A$16:$A$115,"O",I16:I115)</f>
        <v>0</v>
      </c>
      <c r="J13" s="244">
        <f t="shared" si="3"/>
        <v>0</v>
      </c>
      <c r="K13" s="244">
        <f t="shared" si="3"/>
        <v>0</v>
      </c>
      <c r="L13" s="244">
        <f t="shared" si="3"/>
        <v>0</v>
      </c>
      <c r="M13" s="244">
        <f t="shared" si="3"/>
        <v>0</v>
      </c>
      <c r="N13" s="244">
        <f t="shared" si="3"/>
        <v>0</v>
      </c>
      <c r="O13" s="244">
        <f t="shared" si="2"/>
        <v>1</v>
      </c>
    </row>
    <row r="14" spans="1:41">
      <c r="B14" s="189" t="s">
        <v>149</v>
      </c>
      <c r="C14" s="170" t="str">
        <f>IF($I14&gt;0,IF(O14=1,100-SUM(D14:G14),ROUND(J14/$I14*100,1)),"")</f>
        <v/>
      </c>
      <c r="D14" s="170" t="str">
        <f>IF($I14&gt;0,IF(O14=2,100-SUM(C14,E14,F14,G14),ROUND(K14/$I14*100,1)),"")</f>
        <v/>
      </c>
      <c r="E14" s="170" t="str">
        <f>IF($I14&gt;0,IF(O14=3,100 - SUM(C14,D14,F14,G14),ROUND(L14/$I14*100,1)),"")</f>
        <v/>
      </c>
      <c r="F14" s="170" t="str">
        <f>IF($I14&gt;0,IF(O14=4,100 - SUM(C14,D14,E14,G14),ROUND(M14/$I14*100,1)),"")</f>
        <v/>
      </c>
      <c r="G14" s="170" t="str">
        <f>IF($I14&gt;0,IF(O14=5,100 - SUM(C14,D14,E14,F14),ROUND(N14/$I14*100,1)),"")</f>
        <v/>
      </c>
      <c r="H14" s="252"/>
      <c r="I14" s="410">
        <f t="shared" ref="I14:N14" si="4">SUMIF($B$16:$B$115,"RHF",I16:I115) + SUMIF($B$16:$B$115,"RTF",I16:I115)</f>
        <v>0</v>
      </c>
      <c r="J14" s="244">
        <f t="shared" si="4"/>
        <v>0</v>
      </c>
      <c r="K14" s="244">
        <f t="shared" si="4"/>
        <v>0</v>
      </c>
      <c r="L14" s="244">
        <f t="shared" si="4"/>
        <v>0</v>
      </c>
      <c r="M14" s="244">
        <f t="shared" si="4"/>
        <v>0</v>
      </c>
      <c r="N14" s="244">
        <f t="shared" si="4"/>
        <v>0</v>
      </c>
      <c r="O14" s="244">
        <f t="shared" si="2"/>
        <v>1</v>
      </c>
    </row>
    <row r="15" spans="1:41" ht="17.25" thickBot="1">
      <c r="B15" s="191" t="s">
        <v>150</v>
      </c>
      <c r="C15" s="398" t="str">
        <f t="shared" ref="C15:C22" si="5">IF($I15&gt;0,IF(O15=1,100-SUM(D15:G15),ROUND(J15/$I15*100,1)),"")</f>
        <v/>
      </c>
      <c r="D15" s="398" t="str">
        <f t="shared" ref="D15:D22" si="6">IF($I15&gt;0,IF(O15=2,100-SUM(C15,E15,F15,G15),ROUND(K15/$I15*100,1)),"")</f>
        <v/>
      </c>
      <c r="E15" s="398" t="str">
        <f t="shared" ref="E15:E22" si="7">IF($I15&gt;0,IF(O15=3,100 - SUM(C15,D15,F15,G15),ROUND(L15/$I15*100,1)),"")</f>
        <v/>
      </c>
      <c r="F15" s="398" t="str">
        <f t="shared" ref="F15:F22" si="8">IF($I15&gt;0,IF(O15=4,100 - SUM(C15,D15,E15,G15),ROUND(M15/$I15*100,1)),"")</f>
        <v/>
      </c>
      <c r="G15" s="398" t="str">
        <f t="shared" ref="G15:G22" si="9">IF($I15&gt;0,IF(O15=5,100 - SUM(C15,D15,E15,F15),ROUND(N15/$I15*100,1)),"")</f>
        <v/>
      </c>
      <c r="H15" s="399"/>
      <c r="I15" s="410">
        <f t="shared" ref="I15:N15" si="10">SUMIF($B$16:$B$115,"RHO",I16:I115) + SUMIF($B$16:$B$115,"RTO",I16:I115)</f>
        <v>0</v>
      </c>
      <c r="J15" s="244">
        <f t="shared" si="10"/>
        <v>0</v>
      </c>
      <c r="K15" s="244">
        <f t="shared" si="10"/>
        <v>0</v>
      </c>
      <c r="L15" s="244">
        <f t="shared" si="10"/>
        <v>0</v>
      </c>
      <c r="M15" s="244">
        <f t="shared" si="10"/>
        <v>0</v>
      </c>
      <c r="N15" s="244">
        <f t="shared" si="10"/>
        <v>0</v>
      </c>
      <c r="O15" s="244">
        <f t="shared" si="2"/>
        <v>1</v>
      </c>
    </row>
    <row r="16" spans="1:41" ht="17.25" thickTop="1">
      <c r="C16" s="43" t="str">
        <f t="shared" si="5"/>
        <v/>
      </c>
      <c r="D16" s="43" t="str">
        <f t="shared" si="6"/>
        <v/>
      </c>
      <c r="E16" s="43" t="str">
        <f t="shared" si="7"/>
        <v/>
      </c>
      <c r="F16" s="43" t="str">
        <f t="shared" si="8"/>
        <v/>
      </c>
      <c r="G16" s="43" t="str">
        <f t="shared" si="9"/>
        <v/>
      </c>
      <c r="N16" s="247">
        <f>I16 - SUM(J16:M16)</f>
        <v>0</v>
      </c>
      <c r="O16" s="244">
        <f t="shared" si="2"/>
        <v>1</v>
      </c>
    </row>
    <row r="17" spans="3:15">
      <c r="C17" s="43" t="str">
        <f t="shared" si="5"/>
        <v/>
      </c>
      <c r="D17" s="43" t="str">
        <f t="shared" si="6"/>
        <v/>
      </c>
      <c r="E17" s="43" t="str">
        <f t="shared" si="7"/>
        <v/>
      </c>
      <c r="F17" s="43" t="str">
        <f t="shared" si="8"/>
        <v/>
      </c>
      <c r="G17" s="43" t="str">
        <f t="shared" si="9"/>
        <v/>
      </c>
      <c r="N17" s="247">
        <f t="shared" ref="N17:N26" si="11">I17 - SUM(J17:M17)</f>
        <v>0</v>
      </c>
      <c r="O17" s="244">
        <f t="shared" si="2"/>
        <v>1</v>
      </c>
    </row>
    <row r="18" spans="3:15">
      <c r="C18" s="43" t="str">
        <f t="shared" si="5"/>
        <v/>
      </c>
      <c r="D18" s="43" t="str">
        <f t="shared" si="6"/>
        <v/>
      </c>
      <c r="E18" s="43" t="str">
        <f t="shared" si="7"/>
        <v/>
      </c>
      <c r="F18" s="43" t="str">
        <f t="shared" si="8"/>
        <v/>
      </c>
      <c r="G18" s="43" t="str">
        <f t="shared" si="9"/>
        <v/>
      </c>
      <c r="N18" s="247">
        <f t="shared" si="11"/>
        <v>0</v>
      </c>
      <c r="O18" s="244">
        <f t="shared" si="2"/>
        <v>1</v>
      </c>
    </row>
    <row r="19" spans="3:15">
      <c r="C19" s="43" t="str">
        <f t="shared" si="5"/>
        <v/>
      </c>
      <c r="D19" s="43" t="str">
        <f t="shared" si="6"/>
        <v/>
      </c>
      <c r="E19" s="43" t="str">
        <f t="shared" si="7"/>
        <v/>
      </c>
      <c r="F19" s="43" t="str">
        <f t="shared" si="8"/>
        <v/>
      </c>
      <c r="G19" s="43" t="str">
        <f t="shared" si="9"/>
        <v/>
      </c>
      <c r="N19" s="247">
        <f t="shared" si="11"/>
        <v>0</v>
      </c>
      <c r="O19" s="244">
        <f t="shared" si="2"/>
        <v>1</v>
      </c>
    </row>
    <row r="20" spans="3:15">
      <c r="C20" s="43" t="str">
        <f t="shared" si="5"/>
        <v/>
      </c>
      <c r="D20" s="43" t="str">
        <f t="shared" si="6"/>
        <v/>
      </c>
      <c r="E20" s="43" t="str">
        <f t="shared" si="7"/>
        <v/>
      </c>
      <c r="F20" s="43" t="str">
        <f t="shared" si="8"/>
        <v/>
      </c>
      <c r="G20" s="43" t="str">
        <f t="shared" si="9"/>
        <v/>
      </c>
      <c r="N20" s="247">
        <f t="shared" si="11"/>
        <v>0</v>
      </c>
      <c r="O20" s="244">
        <f t="shared" si="2"/>
        <v>1</v>
      </c>
    </row>
    <row r="21" spans="3:15">
      <c r="C21" s="43" t="str">
        <f t="shared" si="5"/>
        <v/>
      </c>
      <c r="D21" s="43" t="str">
        <f t="shared" si="6"/>
        <v/>
      </c>
      <c r="E21" s="43" t="str">
        <f t="shared" si="7"/>
        <v/>
      </c>
      <c r="F21" s="43" t="str">
        <f t="shared" si="8"/>
        <v/>
      </c>
      <c r="G21" s="43" t="str">
        <f t="shared" si="9"/>
        <v/>
      </c>
      <c r="N21" s="247">
        <f t="shared" si="11"/>
        <v>0</v>
      </c>
      <c r="O21" s="244">
        <f t="shared" si="2"/>
        <v>1</v>
      </c>
    </row>
    <row r="22" spans="3:15">
      <c r="C22" s="43" t="str">
        <f t="shared" si="5"/>
        <v/>
      </c>
      <c r="D22" s="43" t="str">
        <f t="shared" si="6"/>
        <v/>
      </c>
      <c r="E22" s="43" t="str">
        <f t="shared" si="7"/>
        <v/>
      </c>
      <c r="F22" s="43" t="str">
        <f t="shared" si="8"/>
        <v/>
      </c>
      <c r="G22" s="43" t="str">
        <f t="shared" si="9"/>
        <v/>
      </c>
      <c r="N22" s="247">
        <f t="shared" si="11"/>
        <v>0</v>
      </c>
      <c r="O22" s="244">
        <f t="shared" si="2"/>
        <v>1</v>
      </c>
    </row>
    <row r="23" spans="3:15">
      <c r="C23" s="43" t="str">
        <f>IF($I23&gt;0,IF(O23=1,100-SUM(D23:G23),ROUND(J23/$I23*100,1)),"")</f>
        <v/>
      </c>
      <c r="D23" s="43" t="str">
        <f>IF($I23&gt;0,IF(O23=2,100-SUM(C23,E23,F23,G23),ROUND(K23/$I23*100,1)),"")</f>
        <v/>
      </c>
      <c r="E23" s="43" t="str">
        <f>IF($I23&gt;0,IF(O23=3,100 - SUM(C23,D23,F23,G23),ROUND(L23/$I23*100,1)),"")</f>
        <v/>
      </c>
      <c r="F23" s="43" t="str">
        <f>IF($I23&gt;0,IF(O23=4,100 - SUM(C23,D23,E23,G23),ROUND(M23/$I23*100,1)),"")</f>
        <v/>
      </c>
      <c r="G23" s="43" t="str">
        <f>IF($I23&gt;0,IF(O23=5,100 - SUM(C23,D23,E23,F23),ROUND(N23/$I23*100,1)),"")</f>
        <v/>
      </c>
      <c r="N23" s="247">
        <f t="shared" si="11"/>
        <v>0</v>
      </c>
      <c r="O23" s="244">
        <f t="shared" si="2"/>
        <v>1</v>
      </c>
    </row>
    <row r="24" spans="3:15">
      <c r="C24" s="43" t="str">
        <f>IF($I24&gt;0,IF(O24=1,100-SUM(D24:G24),ROUND(J24/$I24*100,1)),"")</f>
        <v/>
      </c>
      <c r="D24" s="43" t="str">
        <f>IF($I24&gt;0,IF(O24=2,100-SUM(C24,E24,F24,G24),ROUND(K24/$I24*100,1)),"")</f>
        <v/>
      </c>
      <c r="E24" s="43" t="str">
        <f>IF($I24&gt;0,IF(O24=3,100 - SUM(C24,D24,F24,G24),ROUND(L24/$I24*100,1)),"")</f>
        <v/>
      </c>
      <c r="F24" s="43" t="str">
        <f>IF($I24&gt;0,IF(O24=4,100 - SUM(C24,D24,E24,G24),ROUND(M24/$I24*100,1)),"")</f>
        <v/>
      </c>
      <c r="G24" s="43" t="str">
        <f>IF($I24&gt;0,IF(O24=5,100 - SUM(C24,D24,E24,F24),ROUND(N24/$I24*100,1)),"")</f>
        <v/>
      </c>
      <c r="N24" s="247">
        <f t="shared" si="11"/>
        <v>0</v>
      </c>
      <c r="O24" s="244">
        <f t="shared" si="2"/>
        <v>1</v>
      </c>
    </row>
    <row r="25" spans="3:15">
      <c r="C25" s="43" t="str">
        <f>IF($I25&gt;0,IF(O25=1,100-SUM(D25:G25),ROUND(J25/$I25*100,1)),"")</f>
        <v/>
      </c>
      <c r="D25" s="43" t="str">
        <f>IF($I25&gt;0,IF(O25=2,100-SUM(C25,E25,F25,G25),ROUND(K25/$I25*100,1)),"")</f>
        <v/>
      </c>
      <c r="E25" s="43" t="str">
        <f>IF($I25&gt;0,IF(O25=3,100 - SUM(C25,D25,F25,G25),ROUND(L25/$I25*100,1)),"")</f>
        <v/>
      </c>
      <c r="F25" s="43" t="str">
        <f>IF($I25&gt;0,IF(O25=4,100 - SUM(C25,D25,E25,G25),ROUND(M25/$I25*100,1)),"")</f>
        <v/>
      </c>
      <c r="G25" s="43" t="str">
        <f>IF($I25&gt;0,IF(O25=5,100 - SUM(C25,D25,E25,F25),ROUND(N25/$I25*100,1)),"")</f>
        <v/>
      </c>
      <c r="N25" s="247">
        <f t="shared" si="11"/>
        <v>0</v>
      </c>
      <c r="O25" s="244">
        <f t="shared" si="2"/>
        <v>1</v>
      </c>
    </row>
    <row r="26" spans="3:15">
      <c r="C26" s="43" t="str">
        <f>IF($I26&gt;0,IF(O26=1,100-SUM(D26:G26),ROUND(J26/$I26*100,1)),"")</f>
        <v/>
      </c>
      <c r="D26" s="43" t="str">
        <f>IF($I26&gt;0,IF(O26=2,100-SUM(C26,E26,F26,G26),ROUND(K26/$I26*100,1)),"")</f>
        <v/>
      </c>
      <c r="E26" s="43" t="str">
        <f>IF($I26&gt;0,IF(O26=3,100 - SUM(C26,D26,F26,G26),ROUND(L26/$I26*100,1)),"")</f>
        <v/>
      </c>
      <c r="F26" s="43" t="str">
        <f>IF($I26&gt;0,IF(O26=4,100 - SUM(C26,D26,E26,G26),ROUND(M26/$I26*100,1)),"")</f>
        <v/>
      </c>
      <c r="G26" s="43" t="str">
        <f>IF($I26&gt;0,IF(O26=5,100 - SUM(C26,D26,E26,F26),ROUND(N26/$I26*100,1)),"")</f>
        <v/>
      </c>
      <c r="N26" s="247">
        <f t="shared" si="11"/>
        <v>0</v>
      </c>
      <c r="O26" s="244">
        <f t="shared" si="2"/>
        <v>1</v>
      </c>
    </row>
    <row r="27" spans="3:15">
      <c r="C27" s="43" t="str">
        <f t="shared" ref="C27:C90" si="12">IF($I27&gt;0,IF(O27=1,100-SUM(D27:G27),ROUND(J27/$I27*100,1)),"")</f>
        <v/>
      </c>
      <c r="D27" s="43" t="str">
        <f t="shared" ref="D27:D90" si="13">IF($I27&gt;0,IF(O27=2,100-SUM(C27,E27,F27,G27),ROUND(K27/$I27*100,1)),"")</f>
        <v/>
      </c>
      <c r="E27" s="43" t="str">
        <f t="shared" ref="E27:E90" si="14">IF($I27&gt;0,IF(O27=3,100 - SUM(C27,D27,F27,G27),ROUND(L27/$I27*100,1)),"")</f>
        <v/>
      </c>
      <c r="F27" s="43" t="str">
        <f t="shared" ref="F27:F90" si="15">IF($I27&gt;0,IF(O27=4,100 - SUM(C27,D27,E27,G27),ROUND(M27/$I27*100,1)),"")</f>
        <v/>
      </c>
      <c r="G27" s="43" t="str">
        <f t="shared" ref="G27:G90" si="16">IF($I27&gt;0,IF(O27=5,100 - SUM(C27,D27,E27,F27),ROUND(N27/$I27*100,1)),"")</f>
        <v/>
      </c>
      <c r="N27" s="247">
        <f t="shared" ref="N27:N90" si="17">I27 - SUM(J27:M27)</f>
        <v>0</v>
      </c>
      <c r="O27" s="244">
        <f t="shared" ref="O27:O90" si="18">IF(J27=MAX(J27:M27),1,IF(K27=MAX(J27:M27),2,IF(L27=MAX(J27:M27),3,IF(M27=MAX(J27:M27),4,IF(N27=MAX(J27:M27),5,)))))</f>
        <v>1</v>
      </c>
    </row>
    <row r="28" spans="3:15">
      <c r="C28" s="43" t="str">
        <f t="shared" si="12"/>
        <v/>
      </c>
      <c r="D28" s="43" t="str">
        <f t="shared" si="13"/>
        <v/>
      </c>
      <c r="E28" s="43" t="str">
        <f t="shared" si="14"/>
        <v/>
      </c>
      <c r="F28" s="43" t="str">
        <f t="shared" si="15"/>
        <v/>
      </c>
      <c r="G28" s="43" t="str">
        <f t="shared" si="16"/>
        <v/>
      </c>
      <c r="N28" s="247">
        <f t="shared" si="17"/>
        <v>0</v>
      </c>
      <c r="O28" s="244">
        <f t="shared" si="18"/>
        <v>1</v>
      </c>
    </row>
    <row r="29" spans="3:15">
      <c r="C29" s="43" t="str">
        <f t="shared" si="12"/>
        <v/>
      </c>
      <c r="D29" s="43" t="str">
        <f t="shared" si="13"/>
        <v/>
      </c>
      <c r="E29" s="43" t="str">
        <f t="shared" si="14"/>
        <v/>
      </c>
      <c r="F29" s="43" t="str">
        <f t="shared" si="15"/>
        <v/>
      </c>
      <c r="G29" s="43" t="str">
        <f t="shared" si="16"/>
        <v/>
      </c>
      <c r="N29" s="247">
        <f t="shared" si="17"/>
        <v>0</v>
      </c>
      <c r="O29" s="244">
        <f t="shared" si="18"/>
        <v>1</v>
      </c>
    </row>
    <row r="30" spans="3:15">
      <c r="C30" s="43" t="str">
        <f t="shared" si="12"/>
        <v/>
      </c>
      <c r="D30" s="43" t="str">
        <f t="shared" si="13"/>
        <v/>
      </c>
      <c r="E30" s="43" t="str">
        <f t="shared" si="14"/>
        <v/>
      </c>
      <c r="F30" s="43" t="str">
        <f t="shared" si="15"/>
        <v/>
      </c>
      <c r="G30" s="43" t="str">
        <f t="shared" si="16"/>
        <v/>
      </c>
      <c r="N30" s="247">
        <f t="shared" si="17"/>
        <v>0</v>
      </c>
      <c r="O30" s="244">
        <f t="shared" si="18"/>
        <v>1</v>
      </c>
    </row>
    <row r="31" spans="3:15">
      <c r="C31" s="43" t="str">
        <f t="shared" si="12"/>
        <v/>
      </c>
      <c r="D31" s="43" t="str">
        <f t="shared" si="13"/>
        <v/>
      </c>
      <c r="E31" s="43" t="str">
        <f t="shared" si="14"/>
        <v/>
      </c>
      <c r="F31" s="43" t="str">
        <f t="shared" si="15"/>
        <v/>
      </c>
      <c r="G31" s="43" t="str">
        <f t="shared" si="16"/>
        <v/>
      </c>
      <c r="N31" s="247">
        <f t="shared" si="17"/>
        <v>0</v>
      </c>
      <c r="O31" s="244">
        <f t="shared" si="18"/>
        <v>1</v>
      </c>
    </row>
    <row r="32" spans="3:15">
      <c r="C32" s="43" t="str">
        <f t="shared" si="12"/>
        <v/>
      </c>
      <c r="D32" s="43" t="str">
        <f t="shared" si="13"/>
        <v/>
      </c>
      <c r="E32" s="43" t="str">
        <f t="shared" si="14"/>
        <v/>
      </c>
      <c r="F32" s="43" t="str">
        <f t="shared" si="15"/>
        <v/>
      </c>
      <c r="G32" s="43" t="str">
        <f t="shared" si="16"/>
        <v/>
      </c>
      <c r="N32" s="247">
        <f t="shared" si="17"/>
        <v>0</v>
      </c>
      <c r="O32" s="244">
        <f t="shared" si="18"/>
        <v>1</v>
      </c>
    </row>
    <row r="33" spans="3:15" hidden="1">
      <c r="C33" s="43" t="str">
        <f t="shared" si="12"/>
        <v/>
      </c>
      <c r="D33" s="43" t="str">
        <f t="shared" si="13"/>
        <v/>
      </c>
      <c r="E33" s="43" t="str">
        <f t="shared" si="14"/>
        <v/>
      </c>
      <c r="F33" s="43" t="str">
        <f t="shared" si="15"/>
        <v/>
      </c>
      <c r="G33" s="43" t="str">
        <f t="shared" si="16"/>
        <v/>
      </c>
      <c r="N33" s="247">
        <f t="shared" si="17"/>
        <v>0</v>
      </c>
      <c r="O33" s="244">
        <f t="shared" si="18"/>
        <v>1</v>
      </c>
    </row>
    <row r="34" spans="3:15" hidden="1">
      <c r="C34" s="43" t="str">
        <f t="shared" si="12"/>
        <v/>
      </c>
      <c r="D34" s="43" t="str">
        <f t="shared" si="13"/>
        <v/>
      </c>
      <c r="E34" s="43" t="str">
        <f t="shared" si="14"/>
        <v/>
      </c>
      <c r="F34" s="43" t="str">
        <f t="shared" si="15"/>
        <v/>
      </c>
      <c r="G34" s="43" t="str">
        <f t="shared" si="16"/>
        <v/>
      </c>
      <c r="N34" s="247">
        <f t="shared" si="17"/>
        <v>0</v>
      </c>
      <c r="O34" s="244">
        <f t="shared" si="18"/>
        <v>1</v>
      </c>
    </row>
    <row r="35" spans="3:15" hidden="1">
      <c r="C35" s="43" t="str">
        <f t="shared" si="12"/>
        <v/>
      </c>
      <c r="D35" s="43" t="str">
        <f t="shared" si="13"/>
        <v/>
      </c>
      <c r="E35" s="43" t="str">
        <f t="shared" si="14"/>
        <v/>
      </c>
      <c r="F35" s="43" t="str">
        <f t="shared" si="15"/>
        <v/>
      </c>
      <c r="G35" s="43" t="str">
        <f t="shared" si="16"/>
        <v/>
      </c>
      <c r="N35" s="247">
        <f t="shared" si="17"/>
        <v>0</v>
      </c>
      <c r="O35" s="244">
        <f t="shared" si="18"/>
        <v>1</v>
      </c>
    </row>
    <row r="36" spans="3:15" hidden="1">
      <c r="C36" s="43" t="str">
        <f t="shared" si="12"/>
        <v/>
      </c>
      <c r="D36" s="43" t="str">
        <f t="shared" si="13"/>
        <v/>
      </c>
      <c r="E36" s="43" t="str">
        <f t="shared" si="14"/>
        <v/>
      </c>
      <c r="F36" s="43" t="str">
        <f t="shared" si="15"/>
        <v/>
      </c>
      <c r="G36" s="43" t="str">
        <f t="shared" si="16"/>
        <v/>
      </c>
      <c r="N36" s="247">
        <f t="shared" si="17"/>
        <v>0</v>
      </c>
      <c r="O36" s="244">
        <f t="shared" si="18"/>
        <v>1</v>
      </c>
    </row>
    <row r="37" spans="3:15" hidden="1">
      <c r="C37" s="43" t="str">
        <f t="shared" si="12"/>
        <v/>
      </c>
      <c r="D37" s="43" t="str">
        <f t="shared" si="13"/>
        <v/>
      </c>
      <c r="E37" s="43" t="str">
        <f t="shared" si="14"/>
        <v/>
      </c>
      <c r="F37" s="43" t="str">
        <f t="shared" si="15"/>
        <v/>
      </c>
      <c r="G37" s="43" t="str">
        <f t="shared" si="16"/>
        <v/>
      </c>
      <c r="N37" s="247">
        <f t="shared" si="17"/>
        <v>0</v>
      </c>
      <c r="O37" s="244">
        <f t="shared" si="18"/>
        <v>1</v>
      </c>
    </row>
    <row r="38" spans="3:15" hidden="1">
      <c r="C38" s="43" t="str">
        <f t="shared" si="12"/>
        <v/>
      </c>
      <c r="D38" s="43" t="str">
        <f t="shared" si="13"/>
        <v/>
      </c>
      <c r="E38" s="43" t="str">
        <f t="shared" si="14"/>
        <v/>
      </c>
      <c r="F38" s="43" t="str">
        <f t="shared" si="15"/>
        <v/>
      </c>
      <c r="G38" s="43" t="str">
        <f t="shared" si="16"/>
        <v/>
      </c>
      <c r="N38" s="247">
        <f t="shared" si="17"/>
        <v>0</v>
      </c>
      <c r="O38" s="244">
        <f t="shared" si="18"/>
        <v>1</v>
      </c>
    </row>
    <row r="39" spans="3:15" hidden="1">
      <c r="C39" s="43" t="str">
        <f t="shared" si="12"/>
        <v/>
      </c>
      <c r="D39" s="43" t="str">
        <f t="shared" si="13"/>
        <v/>
      </c>
      <c r="E39" s="43" t="str">
        <f t="shared" si="14"/>
        <v/>
      </c>
      <c r="F39" s="43" t="str">
        <f t="shared" si="15"/>
        <v/>
      </c>
      <c r="G39" s="43" t="str">
        <f t="shared" si="16"/>
        <v/>
      </c>
      <c r="N39" s="247">
        <f t="shared" si="17"/>
        <v>0</v>
      </c>
      <c r="O39" s="244">
        <f t="shared" si="18"/>
        <v>1</v>
      </c>
    </row>
    <row r="40" spans="3:15" hidden="1">
      <c r="C40" s="43" t="str">
        <f t="shared" si="12"/>
        <v/>
      </c>
      <c r="D40" s="43" t="str">
        <f t="shared" si="13"/>
        <v/>
      </c>
      <c r="E40" s="43" t="str">
        <f t="shared" si="14"/>
        <v/>
      </c>
      <c r="F40" s="43" t="str">
        <f t="shared" si="15"/>
        <v/>
      </c>
      <c r="G40" s="43" t="str">
        <f t="shared" si="16"/>
        <v/>
      </c>
      <c r="N40" s="247">
        <f t="shared" si="17"/>
        <v>0</v>
      </c>
      <c r="O40" s="244">
        <f t="shared" si="18"/>
        <v>1</v>
      </c>
    </row>
    <row r="41" spans="3:15" hidden="1">
      <c r="C41" s="43" t="str">
        <f t="shared" si="12"/>
        <v/>
      </c>
      <c r="D41" s="43" t="str">
        <f t="shared" si="13"/>
        <v/>
      </c>
      <c r="E41" s="43" t="str">
        <f t="shared" si="14"/>
        <v/>
      </c>
      <c r="F41" s="43" t="str">
        <f t="shared" si="15"/>
        <v/>
      </c>
      <c r="G41" s="43" t="str">
        <f t="shared" si="16"/>
        <v/>
      </c>
      <c r="N41" s="247">
        <f t="shared" si="17"/>
        <v>0</v>
      </c>
      <c r="O41" s="244">
        <f t="shared" si="18"/>
        <v>1</v>
      </c>
    </row>
    <row r="42" spans="3:15" hidden="1">
      <c r="C42" s="43" t="str">
        <f t="shared" si="12"/>
        <v/>
      </c>
      <c r="D42" s="43" t="str">
        <f t="shared" si="13"/>
        <v/>
      </c>
      <c r="E42" s="43" t="str">
        <f t="shared" si="14"/>
        <v/>
      </c>
      <c r="F42" s="43" t="str">
        <f t="shared" si="15"/>
        <v/>
      </c>
      <c r="G42" s="43" t="str">
        <f t="shared" si="16"/>
        <v/>
      </c>
      <c r="N42" s="247">
        <f t="shared" si="17"/>
        <v>0</v>
      </c>
      <c r="O42" s="244">
        <f t="shared" si="18"/>
        <v>1</v>
      </c>
    </row>
    <row r="43" spans="3:15" hidden="1">
      <c r="C43" s="43" t="str">
        <f t="shared" si="12"/>
        <v/>
      </c>
      <c r="D43" s="43" t="str">
        <f t="shared" si="13"/>
        <v/>
      </c>
      <c r="E43" s="43" t="str">
        <f t="shared" si="14"/>
        <v/>
      </c>
      <c r="F43" s="43" t="str">
        <f t="shared" si="15"/>
        <v/>
      </c>
      <c r="G43" s="43" t="str">
        <f t="shared" si="16"/>
        <v/>
      </c>
      <c r="N43" s="247">
        <f t="shared" si="17"/>
        <v>0</v>
      </c>
      <c r="O43" s="244">
        <f t="shared" si="18"/>
        <v>1</v>
      </c>
    </row>
    <row r="44" spans="3:15" hidden="1">
      <c r="C44" s="43" t="str">
        <f t="shared" si="12"/>
        <v/>
      </c>
      <c r="D44" s="43" t="str">
        <f t="shared" si="13"/>
        <v/>
      </c>
      <c r="E44" s="43" t="str">
        <f t="shared" si="14"/>
        <v/>
      </c>
      <c r="F44" s="43" t="str">
        <f t="shared" si="15"/>
        <v/>
      </c>
      <c r="G44" s="43" t="str">
        <f t="shared" si="16"/>
        <v/>
      </c>
      <c r="N44" s="247">
        <f t="shared" si="17"/>
        <v>0</v>
      </c>
      <c r="O44" s="244">
        <f t="shared" si="18"/>
        <v>1</v>
      </c>
    </row>
    <row r="45" spans="3:15" hidden="1">
      <c r="C45" s="43" t="str">
        <f t="shared" si="12"/>
        <v/>
      </c>
      <c r="D45" s="43" t="str">
        <f t="shared" si="13"/>
        <v/>
      </c>
      <c r="E45" s="43" t="str">
        <f t="shared" si="14"/>
        <v/>
      </c>
      <c r="F45" s="43" t="str">
        <f t="shared" si="15"/>
        <v/>
      </c>
      <c r="G45" s="43" t="str">
        <f t="shared" si="16"/>
        <v/>
      </c>
      <c r="N45" s="247">
        <f t="shared" si="17"/>
        <v>0</v>
      </c>
      <c r="O45" s="244">
        <f t="shared" si="18"/>
        <v>1</v>
      </c>
    </row>
    <row r="46" spans="3:15" hidden="1">
      <c r="C46" s="43" t="str">
        <f t="shared" si="12"/>
        <v/>
      </c>
      <c r="D46" s="43" t="str">
        <f t="shared" si="13"/>
        <v/>
      </c>
      <c r="E46" s="43" t="str">
        <f t="shared" si="14"/>
        <v/>
      </c>
      <c r="F46" s="43" t="str">
        <f t="shared" si="15"/>
        <v/>
      </c>
      <c r="G46" s="43" t="str">
        <f t="shared" si="16"/>
        <v/>
      </c>
      <c r="N46" s="247">
        <f t="shared" si="17"/>
        <v>0</v>
      </c>
      <c r="O46" s="244">
        <f t="shared" si="18"/>
        <v>1</v>
      </c>
    </row>
    <row r="47" spans="3:15" hidden="1">
      <c r="C47" s="43" t="str">
        <f t="shared" si="12"/>
        <v/>
      </c>
      <c r="D47" s="43" t="str">
        <f t="shared" si="13"/>
        <v/>
      </c>
      <c r="E47" s="43" t="str">
        <f t="shared" si="14"/>
        <v/>
      </c>
      <c r="F47" s="43" t="str">
        <f t="shared" si="15"/>
        <v/>
      </c>
      <c r="G47" s="43" t="str">
        <f t="shared" si="16"/>
        <v/>
      </c>
      <c r="N47" s="247">
        <f t="shared" si="17"/>
        <v>0</v>
      </c>
      <c r="O47" s="244">
        <f t="shared" si="18"/>
        <v>1</v>
      </c>
    </row>
    <row r="48" spans="3:15" hidden="1">
      <c r="C48" s="43" t="str">
        <f t="shared" si="12"/>
        <v/>
      </c>
      <c r="D48" s="43" t="str">
        <f t="shared" si="13"/>
        <v/>
      </c>
      <c r="E48" s="43" t="str">
        <f t="shared" si="14"/>
        <v/>
      </c>
      <c r="F48" s="43" t="str">
        <f t="shared" si="15"/>
        <v/>
      </c>
      <c r="G48" s="43" t="str">
        <f t="shared" si="16"/>
        <v/>
      </c>
      <c r="N48" s="247">
        <f t="shared" si="17"/>
        <v>0</v>
      </c>
      <c r="O48" s="244">
        <f t="shared" si="18"/>
        <v>1</v>
      </c>
    </row>
    <row r="49" spans="3:15" hidden="1">
      <c r="C49" s="43" t="str">
        <f t="shared" si="12"/>
        <v/>
      </c>
      <c r="D49" s="43" t="str">
        <f t="shared" si="13"/>
        <v/>
      </c>
      <c r="E49" s="43" t="str">
        <f t="shared" si="14"/>
        <v/>
      </c>
      <c r="F49" s="43" t="str">
        <f t="shared" si="15"/>
        <v/>
      </c>
      <c r="G49" s="43" t="str">
        <f t="shared" si="16"/>
        <v/>
      </c>
      <c r="N49" s="247">
        <f t="shared" si="17"/>
        <v>0</v>
      </c>
      <c r="O49" s="244">
        <f t="shared" si="18"/>
        <v>1</v>
      </c>
    </row>
    <row r="50" spans="3:15" hidden="1">
      <c r="C50" s="43" t="str">
        <f t="shared" si="12"/>
        <v/>
      </c>
      <c r="D50" s="43" t="str">
        <f t="shared" si="13"/>
        <v/>
      </c>
      <c r="E50" s="43" t="str">
        <f t="shared" si="14"/>
        <v/>
      </c>
      <c r="F50" s="43" t="str">
        <f t="shared" si="15"/>
        <v/>
      </c>
      <c r="G50" s="43" t="str">
        <f t="shared" si="16"/>
        <v/>
      </c>
      <c r="N50" s="247">
        <f t="shared" si="17"/>
        <v>0</v>
      </c>
      <c r="O50" s="244">
        <f t="shared" si="18"/>
        <v>1</v>
      </c>
    </row>
    <row r="51" spans="3:15" hidden="1">
      <c r="C51" s="43" t="str">
        <f t="shared" si="12"/>
        <v/>
      </c>
      <c r="D51" s="43" t="str">
        <f t="shared" si="13"/>
        <v/>
      </c>
      <c r="E51" s="43" t="str">
        <f t="shared" si="14"/>
        <v/>
      </c>
      <c r="F51" s="43" t="str">
        <f t="shared" si="15"/>
        <v/>
      </c>
      <c r="G51" s="43" t="str">
        <f t="shared" si="16"/>
        <v/>
      </c>
      <c r="N51" s="247">
        <f t="shared" si="17"/>
        <v>0</v>
      </c>
      <c r="O51" s="244">
        <f t="shared" si="18"/>
        <v>1</v>
      </c>
    </row>
    <row r="52" spans="3:15" hidden="1">
      <c r="C52" s="43" t="str">
        <f t="shared" si="12"/>
        <v/>
      </c>
      <c r="D52" s="43" t="str">
        <f t="shared" si="13"/>
        <v/>
      </c>
      <c r="E52" s="43" t="str">
        <f t="shared" si="14"/>
        <v/>
      </c>
      <c r="F52" s="43" t="str">
        <f t="shared" si="15"/>
        <v/>
      </c>
      <c r="G52" s="43" t="str">
        <f t="shared" si="16"/>
        <v/>
      </c>
      <c r="N52" s="247">
        <f t="shared" si="17"/>
        <v>0</v>
      </c>
      <c r="O52" s="244">
        <f t="shared" si="18"/>
        <v>1</v>
      </c>
    </row>
    <row r="53" spans="3:15" hidden="1">
      <c r="C53" s="43" t="str">
        <f t="shared" si="12"/>
        <v/>
      </c>
      <c r="D53" s="43" t="str">
        <f t="shared" si="13"/>
        <v/>
      </c>
      <c r="E53" s="43" t="str">
        <f t="shared" si="14"/>
        <v/>
      </c>
      <c r="F53" s="43" t="str">
        <f t="shared" si="15"/>
        <v/>
      </c>
      <c r="G53" s="43" t="str">
        <f t="shared" si="16"/>
        <v/>
      </c>
      <c r="N53" s="247">
        <f t="shared" si="17"/>
        <v>0</v>
      </c>
      <c r="O53" s="244">
        <f t="shared" si="18"/>
        <v>1</v>
      </c>
    </row>
    <row r="54" spans="3:15" hidden="1">
      <c r="C54" s="43" t="str">
        <f t="shared" si="12"/>
        <v/>
      </c>
      <c r="D54" s="43" t="str">
        <f t="shared" si="13"/>
        <v/>
      </c>
      <c r="E54" s="43" t="str">
        <f t="shared" si="14"/>
        <v/>
      </c>
      <c r="F54" s="43" t="str">
        <f t="shared" si="15"/>
        <v/>
      </c>
      <c r="G54" s="43" t="str">
        <f t="shared" si="16"/>
        <v/>
      </c>
      <c r="N54" s="247">
        <f t="shared" si="17"/>
        <v>0</v>
      </c>
      <c r="O54" s="244">
        <f t="shared" si="18"/>
        <v>1</v>
      </c>
    </row>
    <row r="55" spans="3:15" hidden="1">
      <c r="C55" s="43" t="str">
        <f t="shared" si="12"/>
        <v/>
      </c>
      <c r="D55" s="43" t="str">
        <f t="shared" si="13"/>
        <v/>
      </c>
      <c r="E55" s="43" t="str">
        <f t="shared" si="14"/>
        <v/>
      </c>
      <c r="F55" s="43" t="str">
        <f t="shared" si="15"/>
        <v/>
      </c>
      <c r="G55" s="43" t="str">
        <f t="shared" si="16"/>
        <v/>
      </c>
      <c r="N55" s="247">
        <f t="shared" si="17"/>
        <v>0</v>
      </c>
      <c r="O55" s="244">
        <f t="shared" si="18"/>
        <v>1</v>
      </c>
    </row>
    <row r="56" spans="3:15" hidden="1">
      <c r="C56" s="43" t="str">
        <f t="shared" si="12"/>
        <v/>
      </c>
      <c r="D56" s="43" t="str">
        <f t="shared" si="13"/>
        <v/>
      </c>
      <c r="E56" s="43" t="str">
        <f t="shared" si="14"/>
        <v/>
      </c>
      <c r="F56" s="43" t="str">
        <f t="shared" si="15"/>
        <v/>
      </c>
      <c r="G56" s="43" t="str">
        <f t="shared" si="16"/>
        <v/>
      </c>
      <c r="N56" s="247">
        <f t="shared" si="17"/>
        <v>0</v>
      </c>
      <c r="O56" s="244">
        <f t="shared" si="18"/>
        <v>1</v>
      </c>
    </row>
    <row r="57" spans="3:15" hidden="1">
      <c r="C57" s="43" t="str">
        <f t="shared" si="12"/>
        <v/>
      </c>
      <c r="D57" s="43" t="str">
        <f t="shared" si="13"/>
        <v/>
      </c>
      <c r="E57" s="43" t="str">
        <f t="shared" si="14"/>
        <v/>
      </c>
      <c r="F57" s="43" t="str">
        <f t="shared" si="15"/>
        <v/>
      </c>
      <c r="G57" s="43" t="str">
        <f t="shared" si="16"/>
        <v/>
      </c>
      <c r="N57" s="247">
        <f t="shared" si="17"/>
        <v>0</v>
      </c>
      <c r="O57" s="244">
        <f t="shared" si="18"/>
        <v>1</v>
      </c>
    </row>
    <row r="58" spans="3:15" hidden="1">
      <c r="C58" s="43" t="str">
        <f t="shared" si="12"/>
        <v/>
      </c>
      <c r="D58" s="43" t="str">
        <f t="shared" si="13"/>
        <v/>
      </c>
      <c r="E58" s="43" t="str">
        <f t="shared" si="14"/>
        <v/>
      </c>
      <c r="F58" s="43" t="str">
        <f t="shared" si="15"/>
        <v/>
      </c>
      <c r="G58" s="43" t="str">
        <f t="shared" si="16"/>
        <v/>
      </c>
      <c r="N58" s="247">
        <f t="shared" si="17"/>
        <v>0</v>
      </c>
      <c r="O58" s="244">
        <f t="shared" si="18"/>
        <v>1</v>
      </c>
    </row>
    <row r="59" spans="3:15" hidden="1">
      <c r="C59" s="43" t="str">
        <f t="shared" si="12"/>
        <v/>
      </c>
      <c r="D59" s="43" t="str">
        <f t="shared" si="13"/>
        <v/>
      </c>
      <c r="E59" s="43" t="str">
        <f t="shared" si="14"/>
        <v/>
      </c>
      <c r="F59" s="43" t="str">
        <f t="shared" si="15"/>
        <v/>
      </c>
      <c r="G59" s="43" t="str">
        <f t="shared" si="16"/>
        <v/>
      </c>
      <c r="N59" s="247">
        <f t="shared" si="17"/>
        <v>0</v>
      </c>
      <c r="O59" s="244">
        <f t="shared" si="18"/>
        <v>1</v>
      </c>
    </row>
    <row r="60" spans="3:15" hidden="1">
      <c r="C60" s="43" t="str">
        <f t="shared" si="12"/>
        <v/>
      </c>
      <c r="D60" s="43" t="str">
        <f t="shared" si="13"/>
        <v/>
      </c>
      <c r="E60" s="43" t="str">
        <f t="shared" si="14"/>
        <v/>
      </c>
      <c r="F60" s="43" t="str">
        <f t="shared" si="15"/>
        <v/>
      </c>
      <c r="G60" s="43" t="str">
        <f t="shared" si="16"/>
        <v/>
      </c>
      <c r="N60" s="247">
        <f t="shared" si="17"/>
        <v>0</v>
      </c>
      <c r="O60" s="244">
        <f t="shared" si="18"/>
        <v>1</v>
      </c>
    </row>
    <row r="61" spans="3:15" hidden="1">
      <c r="C61" s="43" t="str">
        <f t="shared" si="12"/>
        <v/>
      </c>
      <c r="D61" s="43" t="str">
        <f t="shared" si="13"/>
        <v/>
      </c>
      <c r="E61" s="43" t="str">
        <f t="shared" si="14"/>
        <v/>
      </c>
      <c r="F61" s="43" t="str">
        <f t="shared" si="15"/>
        <v/>
      </c>
      <c r="G61" s="43" t="str">
        <f t="shared" si="16"/>
        <v/>
      </c>
      <c r="N61" s="247">
        <f t="shared" si="17"/>
        <v>0</v>
      </c>
      <c r="O61" s="244">
        <f t="shared" si="18"/>
        <v>1</v>
      </c>
    </row>
    <row r="62" spans="3:15" hidden="1">
      <c r="C62" s="43" t="str">
        <f t="shared" si="12"/>
        <v/>
      </c>
      <c r="D62" s="43" t="str">
        <f t="shared" si="13"/>
        <v/>
      </c>
      <c r="E62" s="43" t="str">
        <f t="shared" si="14"/>
        <v/>
      </c>
      <c r="F62" s="43" t="str">
        <f t="shared" si="15"/>
        <v/>
      </c>
      <c r="G62" s="43" t="str">
        <f t="shared" si="16"/>
        <v/>
      </c>
      <c r="N62" s="247">
        <f t="shared" si="17"/>
        <v>0</v>
      </c>
      <c r="O62" s="244">
        <f t="shared" si="18"/>
        <v>1</v>
      </c>
    </row>
    <row r="63" spans="3:15" hidden="1">
      <c r="C63" s="43" t="str">
        <f t="shared" si="12"/>
        <v/>
      </c>
      <c r="D63" s="43" t="str">
        <f t="shared" si="13"/>
        <v/>
      </c>
      <c r="E63" s="43" t="str">
        <f t="shared" si="14"/>
        <v/>
      </c>
      <c r="F63" s="43" t="str">
        <f t="shared" si="15"/>
        <v/>
      </c>
      <c r="G63" s="43" t="str">
        <f t="shared" si="16"/>
        <v/>
      </c>
      <c r="N63" s="247">
        <f t="shared" si="17"/>
        <v>0</v>
      </c>
      <c r="O63" s="244">
        <f t="shared" si="18"/>
        <v>1</v>
      </c>
    </row>
    <row r="64" spans="3:15" hidden="1">
      <c r="C64" s="43" t="str">
        <f t="shared" si="12"/>
        <v/>
      </c>
      <c r="D64" s="43" t="str">
        <f t="shared" si="13"/>
        <v/>
      </c>
      <c r="E64" s="43" t="str">
        <f t="shared" si="14"/>
        <v/>
      </c>
      <c r="F64" s="43" t="str">
        <f t="shared" si="15"/>
        <v/>
      </c>
      <c r="G64" s="43" t="str">
        <f t="shared" si="16"/>
        <v/>
      </c>
      <c r="N64" s="247">
        <f t="shared" si="17"/>
        <v>0</v>
      </c>
      <c r="O64" s="244">
        <f t="shared" si="18"/>
        <v>1</v>
      </c>
    </row>
    <row r="65" spans="3:15" hidden="1">
      <c r="C65" s="43" t="str">
        <f t="shared" si="12"/>
        <v/>
      </c>
      <c r="D65" s="43" t="str">
        <f t="shared" si="13"/>
        <v/>
      </c>
      <c r="E65" s="43" t="str">
        <f t="shared" si="14"/>
        <v/>
      </c>
      <c r="F65" s="43" t="str">
        <f t="shared" si="15"/>
        <v/>
      </c>
      <c r="G65" s="43" t="str">
        <f t="shared" si="16"/>
        <v/>
      </c>
      <c r="N65" s="247">
        <f t="shared" si="17"/>
        <v>0</v>
      </c>
      <c r="O65" s="244">
        <f t="shared" si="18"/>
        <v>1</v>
      </c>
    </row>
    <row r="66" spans="3:15" hidden="1">
      <c r="C66" s="43" t="str">
        <f t="shared" si="12"/>
        <v/>
      </c>
      <c r="D66" s="43" t="str">
        <f t="shared" si="13"/>
        <v/>
      </c>
      <c r="E66" s="43" t="str">
        <f t="shared" si="14"/>
        <v/>
      </c>
      <c r="F66" s="43" t="str">
        <f t="shared" si="15"/>
        <v/>
      </c>
      <c r="G66" s="43" t="str">
        <f t="shared" si="16"/>
        <v/>
      </c>
      <c r="N66" s="247">
        <f t="shared" si="17"/>
        <v>0</v>
      </c>
      <c r="O66" s="244">
        <f t="shared" si="18"/>
        <v>1</v>
      </c>
    </row>
    <row r="67" spans="3:15" hidden="1">
      <c r="C67" s="43" t="str">
        <f t="shared" si="12"/>
        <v/>
      </c>
      <c r="D67" s="43" t="str">
        <f t="shared" si="13"/>
        <v/>
      </c>
      <c r="E67" s="43" t="str">
        <f t="shared" si="14"/>
        <v/>
      </c>
      <c r="F67" s="43" t="str">
        <f t="shared" si="15"/>
        <v/>
      </c>
      <c r="G67" s="43" t="str">
        <f t="shared" si="16"/>
        <v/>
      </c>
      <c r="N67" s="247">
        <f t="shared" si="17"/>
        <v>0</v>
      </c>
      <c r="O67" s="244">
        <f t="shared" si="18"/>
        <v>1</v>
      </c>
    </row>
    <row r="68" spans="3:15" hidden="1">
      <c r="C68" s="43" t="str">
        <f t="shared" si="12"/>
        <v/>
      </c>
      <c r="D68" s="43" t="str">
        <f t="shared" si="13"/>
        <v/>
      </c>
      <c r="E68" s="43" t="str">
        <f t="shared" si="14"/>
        <v/>
      </c>
      <c r="F68" s="43" t="str">
        <f t="shared" si="15"/>
        <v/>
      </c>
      <c r="G68" s="43" t="str">
        <f t="shared" si="16"/>
        <v/>
      </c>
      <c r="N68" s="247">
        <f t="shared" si="17"/>
        <v>0</v>
      </c>
      <c r="O68" s="244">
        <f t="shared" si="18"/>
        <v>1</v>
      </c>
    </row>
    <row r="69" spans="3:15" hidden="1">
      <c r="C69" s="43" t="str">
        <f t="shared" si="12"/>
        <v/>
      </c>
      <c r="D69" s="43" t="str">
        <f t="shared" si="13"/>
        <v/>
      </c>
      <c r="E69" s="43" t="str">
        <f t="shared" si="14"/>
        <v/>
      </c>
      <c r="F69" s="43" t="str">
        <f t="shared" si="15"/>
        <v/>
      </c>
      <c r="G69" s="43" t="str">
        <f t="shared" si="16"/>
        <v/>
      </c>
      <c r="N69" s="247">
        <f t="shared" si="17"/>
        <v>0</v>
      </c>
      <c r="O69" s="244">
        <f t="shared" si="18"/>
        <v>1</v>
      </c>
    </row>
    <row r="70" spans="3:15" hidden="1">
      <c r="C70" s="43" t="str">
        <f t="shared" si="12"/>
        <v/>
      </c>
      <c r="D70" s="43" t="str">
        <f t="shared" si="13"/>
        <v/>
      </c>
      <c r="E70" s="43" t="str">
        <f t="shared" si="14"/>
        <v/>
      </c>
      <c r="F70" s="43" t="str">
        <f t="shared" si="15"/>
        <v/>
      </c>
      <c r="G70" s="43" t="str">
        <f t="shared" si="16"/>
        <v/>
      </c>
      <c r="N70" s="247">
        <f t="shared" si="17"/>
        <v>0</v>
      </c>
      <c r="O70" s="244">
        <f t="shared" si="18"/>
        <v>1</v>
      </c>
    </row>
    <row r="71" spans="3:15" hidden="1">
      <c r="C71" s="43" t="str">
        <f t="shared" si="12"/>
        <v/>
      </c>
      <c r="D71" s="43" t="str">
        <f t="shared" si="13"/>
        <v/>
      </c>
      <c r="E71" s="43" t="str">
        <f t="shared" si="14"/>
        <v/>
      </c>
      <c r="F71" s="43" t="str">
        <f t="shared" si="15"/>
        <v/>
      </c>
      <c r="G71" s="43" t="str">
        <f t="shared" si="16"/>
        <v/>
      </c>
      <c r="N71" s="247">
        <f t="shared" si="17"/>
        <v>0</v>
      </c>
      <c r="O71" s="244">
        <f t="shared" si="18"/>
        <v>1</v>
      </c>
    </row>
    <row r="72" spans="3:15" hidden="1">
      <c r="C72" s="43" t="str">
        <f t="shared" si="12"/>
        <v/>
      </c>
      <c r="D72" s="43" t="str">
        <f t="shared" si="13"/>
        <v/>
      </c>
      <c r="E72" s="43" t="str">
        <f t="shared" si="14"/>
        <v/>
      </c>
      <c r="F72" s="43" t="str">
        <f t="shared" si="15"/>
        <v/>
      </c>
      <c r="G72" s="43" t="str">
        <f t="shared" si="16"/>
        <v/>
      </c>
      <c r="N72" s="247">
        <f t="shared" si="17"/>
        <v>0</v>
      </c>
      <c r="O72" s="244">
        <f t="shared" si="18"/>
        <v>1</v>
      </c>
    </row>
    <row r="73" spans="3:15" hidden="1">
      <c r="C73" s="43" t="str">
        <f t="shared" si="12"/>
        <v/>
      </c>
      <c r="D73" s="43" t="str">
        <f t="shared" si="13"/>
        <v/>
      </c>
      <c r="E73" s="43" t="str">
        <f t="shared" si="14"/>
        <v/>
      </c>
      <c r="F73" s="43" t="str">
        <f t="shared" si="15"/>
        <v/>
      </c>
      <c r="G73" s="43" t="str">
        <f t="shared" si="16"/>
        <v/>
      </c>
      <c r="N73" s="247">
        <f t="shared" si="17"/>
        <v>0</v>
      </c>
      <c r="O73" s="244">
        <f t="shared" si="18"/>
        <v>1</v>
      </c>
    </row>
    <row r="74" spans="3:15" hidden="1">
      <c r="C74" s="43" t="str">
        <f t="shared" si="12"/>
        <v/>
      </c>
      <c r="D74" s="43" t="str">
        <f t="shared" si="13"/>
        <v/>
      </c>
      <c r="E74" s="43" t="str">
        <f t="shared" si="14"/>
        <v/>
      </c>
      <c r="F74" s="43" t="str">
        <f t="shared" si="15"/>
        <v/>
      </c>
      <c r="G74" s="43" t="str">
        <f t="shared" si="16"/>
        <v/>
      </c>
      <c r="N74" s="247">
        <f t="shared" si="17"/>
        <v>0</v>
      </c>
      <c r="O74" s="244">
        <f t="shared" si="18"/>
        <v>1</v>
      </c>
    </row>
    <row r="75" spans="3:15" hidden="1">
      <c r="C75" s="43" t="str">
        <f t="shared" si="12"/>
        <v/>
      </c>
      <c r="D75" s="43" t="str">
        <f t="shared" si="13"/>
        <v/>
      </c>
      <c r="E75" s="43" t="str">
        <f t="shared" si="14"/>
        <v/>
      </c>
      <c r="F75" s="43" t="str">
        <f t="shared" si="15"/>
        <v/>
      </c>
      <c r="G75" s="43" t="str">
        <f t="shared" si="16"/>
        <v/>
      </c>
      <c r="N75" s="247">
        <f t="shared" si="17"/>
        <v>0</v>
      </c>
      <c r="O75" s="244">
        <f t="shared" si="18"/>
        <v>1</v>
      </c>
    </row>
    <row r="76" spans="3:15" hidden="1">
      <c r="C76" s="43" t="str">
        <f t="shared" si="12"/>
        <v/>
      </c>
      <c r="D76" s="43" t="str">
        <f t="shared" si="13"/>
        <v/>
      </c>
      <c r="E76" s="43" t="str">
        <f t="shared" si="14"/>
        <v/>
      </c>
      <c r="F76" s="43" t="str">
        <f t="shared" si="15"/>
        <v/>
      </c>
      <c r="G76" s="43" t="str">
        <f t="shared" si="16"/>
        <v/>
      </c>
      <c r="N76" s="247">
        <f t="shared" si="17"/>
        <v>0</v>
      </c>
      <c r="O76" s="244">
        <f t="shared" si="18"/>
        <v>1</v>
      </c>
    </row>
    <row r="77" spans="3:15" hidden="1">
      <c r="C77" s="43" t="str">
        <f t="shared" si="12"/>
        <v/>
      </c>
      <c r="D77" s="43" t="str">
        <f t="shared" si="13"/>
        <v/>
      </c>
      <c r="E77" s="43" t="str">
        <f t="shared" si="14"/>
        <v/>
      </c>
      <c r="F77" s="43" t="str">
        <f t="shared" si="15"/>
        <v/>
      </c>
      <c r="G77" s="43" t="str">
        <f t="shared" si="16"/>
        <v/>
      </c>
      <c r="N77" s="247">
        <f t="shared" si="17"/>
        <v>0</v>
      </c>
      <c r="O77" s="244">
        <f t="shared" si="18"/>
        <v>1</v>
      </c>
    </row>
    <row r="78" spans="3:15" hidden="1">
      <c r="C78" s="43" t="str">
        <f t="shared" si="12"/>
        <v/>
      </c>
      <c r="D78" s="43" t="str">
        <f t="shared" si="13"/>
        <v/>
      </c>
      <c r="E78" s="43" t="str">
        <f t="shared" si="14"/>
        <v/>
      </c>
      <c r="F78" s="43" t="str">
        <f t="shared" si="15"/>
        <v/>
      </c>
      <c r="G78" s="43" t="str">
        <f t="shared" si="16"/>
        <v/>
      </c>
      <c r="N78" s="247">
        <f t="shared" si="17"/>
        <v>0</v>
      </c>
      <c r="O78" s="244">
        <f t="shared" si="18"/>
        <v>1</v>
      </c>
    </row>
    <row r="79" spans="3:15" hidden="1">
      <c r="C79" s="43" t="str">
        <f t="shared" si="12"/>
        <v/>
      </c>
      <c r="D79" s="43" t="str">
        <f t="shared" si="13"/>
        <v/>
      </c>
      <c r="E79" s="43" t="str">
        <f t="shared" si="14"/>
        <v/>
      </c>
      <c r="F79" s="43" t="str">
        <f t="shared" si="15"/>
        <v/>
      </c>
      <c r="G79" s="43" t="str">
        <f t="shared" si="16"/>
        <v/>
      </c>
      <c r="N79" s="247">
        <f t="shared" si="17"/>
        <v>0</v>
      </c>
      <c r="O79" s="244">
        <f t="shared" si="18"/>
        <v>1</v>
      </c>
    </row>
    <row r="80" spans="3:15" hidden="1">
      <c r="C80" s="43" t="str">
        <f t="shared" si="12"/>
        <v/>
      </c>
      <c r="D80" s="43" t="str">
        <f t="shared" si="13"/>
        <v/>
      </c>
      <c r="E80" s="43" t="str">
        <f t="shared" si="14"/>
        <v/>
      </c>
      <c r="F80" s="43" t="str">
        <f t="shared" si="15"/>
        <v/>
      </c>
      <c r="G80" s="43" t="str">
        <f t="shared" si="16"/>
        <v/>
      </c>
      <c r="N80" s="247">
        <f t="shared" si="17"/>
        <v>0</v>
      </c>
      <c r="O80" s="244">
        <f t="shared" si="18"/>
        <v>1</v>
      </c>
    </row>
    <row r="81" spans="3:15" hidden="1">
      <c r="C81" s="43" t="str">
        <f t="shared" si="12"/>
        <v/>
      </c>
      <c r="D81" s="43" t="str">
        <f t="shared" si="13"/>
        <v/>
      </c>
      <c r="E81" s="43" t="str">
        <f t="shared" si="14"/>
        <v/>
      </c>
      <c r="F81" s="43" t="str">
        <f t="shared" si="15"/>
        <v/>
      </c>
      <c r="G81" s="43" t="str">
        <f t="shared" si="16"/>
        <v/>
      </c>
      <c r="N81" s="247">
        <f t="shared" si="17"/>
        <v>0</v>
      </c>
      <c r="O81" s="244">
        <f t="shared" si="18"/>
        <v>1</v>
      </c>
    </row>
    <row r="82" spans="3:15" hidden="1">
      <c r="C82" s="43" t="str">
        <f t="shared" si="12"/>
        <v/>
      </c>
      <c r="D82" s="43" t="str">
        <f t="shared" si="13"/>
        <v/>
      </c>
      <c r="E82" s="43" t="str">
        <f t="shared" si="14"/>
        <v/>
      </c>
      <c r="F82" s="43" t="str">
        <f t="shared" si="15"/>
        <v/>
      </c>
      <c r="G82" s="43" t="str">
        <f t="shared" si="16"/>
        <v/>
      </c>
      <c r="N82" s="247">
        <f t="shared" si="17"/>
        <v>0</v>
      </c>
      <c r="O82" s="244">
        <f t="shared" si="18"/>
        <v>1</v>
      </c>
    </row>
    <row r="83" spans="3:15" hidden="1">
      <c r="C83" s="43" t="str">
        <f t="shared" si="12"/>
        <v/>
      </c>
      <c r="D83" s="43" t="str">
        <f t="shared" si="13"/>
        <v/>
      </c>
      <c r="E83" s="43" t="str">
        <f t="shared" si="14"/>
        <v/>
      </c>
      <c r="F83" s="43" t="str">
        <f t="shared" si="15"/>
        <v/>
      </c>
      <c r="G83" s="43" t="str">
        <f t="shared" si="16"/>
        <v/>
      </c>
      <c r="N83" s="247">
        <f t="shared" si="17"/>
        <v>0</v>
      </c>
      <c r="O83" s="244">
        <f t="shared" si="18"/>
        <v>1</v>
      </c>
    </row>
    <row r="84" spans="3:15" hidden="1">
      <c r="C84" s="43" t="str">
        <f t="shared" si="12"/>
        <v/>
      </c>
      <c r="D84" s="43" t="str">
        <f t="shared" si="13"/>
        <v/>
      </c>
      <c r="E84" s="43" t="str">
        <f t="shared" si="14"/>
        <v/>
      </c>
      <c r="F84" s="43" t="str">
        <f t="shared" si="15"/>
        <v/>
      </c>
      <c r="G84" s="43" t="str">
        <f t="shared" si="16"/>
        <v/>
      </c>
      <c r="N84" s="247">
        <f t="shared" si="17"/>
        <v>0</v>
      </c>
      <c r="O84" s="244">
        <f t="shared" si="18"/>
        <v>1</v>
      </c>
    </row>
    <row r="85" spans="3:15" hidden="1">
      <c r="C85" s="43" t="str">
        <f t="shared" si="12"/>
        <v/>
      </c>
      <c r="D85" s="43" t="str">
        <f t="shared" si="13"/>
        <v/>
      </c>
      <c r="E85" s="43" t="str">
        <f t="shared" si="14"/>
        <v/>
      </c>
      <c r="F85" s="43" t="str">
        <f t="shared" si="15"/>
        <v/>
      </c>
      <c r="G85" s="43" t="str">
        <f t="shared" si="16"/>
        <v/>
      </c>
      <c r="N85" s="247">
        <f t="shared" si="17"/>
        <v>0</v>
      </c>
      <c r="O85" s="244">
        <f t="shared" si="18"/>
        <v>1</v>
      </c>
    </row>
    <row r="86" spans="3:15" hidden="1">
      <c r="C86" s="43" t="str">
        <f t="shared" si="12"/>
        <v/>
      </c>
      <c r="D86" s="43" t="str">
        <f t="shared" si="13"/>
        <v/>
      </c>
      <c r="E86" s="43" t="str">
        <f t="shared" si="14"/>
        <v/>
      </c>
      <c r="F86" s="43" t="str">
        <f t="shared" si="15"/>
        <v/>
      </c>
      <c r="G86" s="43" t="str">
        <f t="shared" si="16"/>
        <v/>
      </c>
      <c r="N86" s="247">
        <f t="shared" si="17"/>
        <v>0</v>
      </c>
      <c r="O86" s="244">
        <f t="shared" si="18"/>
        <v>1</v>
      </c>
    </row>
    <row r="87" spans="3:15" hidden="1">
      <c r="C87" s="43" t="str">
        <f t="shared" si="12"/>
        <v/>
      </c>
      <c r="D87" s="43" t="str">
        <f t="shared" si="13"/>
        <v/>
      </c>
      <c r="E87" s="43" t="str">
        <f t="shared" si="14"/>
        <v/>
      </c>
      <c r="F87" s="43" t="str">
        <f t="shared" si="15"/>
        <v/>
      </c>
      <c r="G87" s="43" t="str">
        <f t="shared" si="16"/>
        <v/>
      </c>
      <c r="N87" s="247">
        <f t="shared" si="17"/>
        <v>0</v>
      </c>
      <c r="O87" s="244">
        <f t="shared" si="18"/>
        <v>1</v>
      </c>
    </row>
    <row r="88" spans="3:15" hidden="1">
      <c r="C88" s="43" t="str">
        <f t="shared" si="12"/>
        <v/>
      </c>
      <c r="D88" s="43" t="str">
        <f t="shared" si="13"/>
        <v/>
      </c>
      <c r="E88" s="43" t="str">
        <f t="shared" si="14"/>
        <v/>
      </c>
      <c r="F88" s="43" t="str">
        <f t="shared" si="15"/>
        <v/>
      </c>
      <c r="G88" s="43" t="str">
        <f t="shared" si="16"/>
        <v/>
      </c>
      <c r="N88" s="247">
        <f t="shared" si="17"/>
        <v>0</v>
      </c>
      <c r="O88" s="244">
        <f t="shared" si="18"/>
        <v>1</v>
      </c>
    </row>
    <row r="89" spans="3:15" hidden="1">
      <c r="C89" s="43" t="str">
        <f t="shared" si="12"/>
        <v/>
      </c>
      <c r="D89" s="43" t="str">
        <f t="shared" si="13"/>
        <v/>
      </c>
      <c r="E89" s="43" t="str">
        <f t="shared" si="14"/>
        <v/>
      </c>
      <c r="F89" s="43" t="str">
        <f t="shared" si="15"/>
        <v/>
      </c>
      <c r="G89" s="43" t="str">
        <f t="shared" si="16"/>
        <v/>
      </c>
      <c r="N89" s="247">
        <f t="shared" si="17"/>
        <v>0</v>
      </c>
      <c r="O89" s="244">
        <f t="shared" si="18"/>
        <v>1</v>
      </c>
    </row>
    <row r="90" spans="3:15" hidden="1">
      <c r="C90" s="43" t="str">
        <f t="shared" si="12"/>
        <v/>
      </c>
      <c r="D90" s="43" t="str">
        <f t="shared" si="13"/>
        <v/>
      </c>
      <c r="E90" s="43" t="str">
        <f t="shared" si="14"/>
        <v/>
      </c>
      <c r="F90" s="43" t="str">
        <f t="shared" si="15"/>
        <v/>
      </c>
      <c r="G90" s="43" t="str">
        <f t="shared" si="16"/>
        <v/>
      </c>
      <c r="N90" s="247">
        <f t="shared" si="17"/>
        <v>0</v>
      </c>
      <c r="O90" s="244">
        <f t="shared" si="18"/>
        <v>1</v>
      </c>
    </row>
    <row r="91" spans="3:15" hidden="1">
      <c r="C91" s="43" t="str">
        <f t="shared" ref="C91:C115" si="19">IF($I91&gt;0,IF(O91=1,100-SUM(D91:G91),ROUND(J91/$I91*100,1)),"")</f>
        <v/>
      </c>
      <c r="D91" s="43" t="str">
        <f t="shared" ref="D91:D115" si="20">IF($I91&gt;0,IF(O91=2,100-SUM(C91,E91,F91,G91),ROUND(K91/$I91*100,1)),"")</f>
        <v/>
      </c>
      <c r="E91" s="43" t="str">
        <f t="shared" ref="E91:E115" si="21">IF($I91&gt;0,IF(O91=3,100 - SUM(C91,D91,F91,G91),ROUND(L91/$I91*100,1)),"")</f>
        <v/>
      </c>
      <c r="F91" s="43" t="str">
        <f t="shared" ref="F91:F115" si="22">IF($I91&gt;0,IF(O91=4,100 - SUM(C91,D91,E91,G91),ROUND(M91/$I91*100,1)),"")</f>
        <v/>
      </c>
      <c r="G91" s="43" t="str">
        <f t="shared" ref="G91:G115" si="23">IF($I91&gt;0,IF(O91=5,100 - SUM(C91,D91,E91,F91),ROUND(N91/$I91*100,1)),"")</f>
        <v/>
      </c>
      <c r="N91" s="247">
        <f t="shared" ref="N91:N115" si="24">I91 - SUM(J91:M91)</f>
        <v>0</v>
      </c>
      <c r="O91" s="244">
        <f t="shared" ref="O91:O115" si="25">IF(J91=MAX(J91:M91),1,IF(K91=MAX(J91:M91),2,IF(L91=MAX(J91:M91),3,IF(M91=MAX(J91:M91),4,IF(N91=MAX(J91:M91),5,)))))</f>
        <v>1</v>
      </c>
    </row>
    <row r="92" spans="3:15" hidden="1">
      <c r="C92" s="43" t="str">
        <f t="shared" si="19"/>
        <v/>
      </c>
      <c r="D92" s="43" t="str">
        <f t="shared" si="20"/>
        <v/>
      </c>
      <c r="E92" s="43" t="str">
        <f t="shared" si="21"/>
        <v/>
      </c>
      <c r="F92" s="43" t="str">
        <f t="shared" si="22"/>
        <v/>
      </c>
      <c r="G92" s="43" t="str">
        <f t="shared" si="23"/>
        <v/>
      </c>
      <c r="N92" s="247">
        <f t="shared" si="24"/>
        <v>0</v>
      </c>
      <c r="O92" s="244">
        <f t="shared" si="25"/>
        <v>1</v>
      </c>
    </row>
    <row r="93" spans="3:15" hidden="1">
      <c r="C93" s="43" t="str">
        <f t="shared" si="19"/>
        <v/>
      </c>
      <c r="D93" s="43" t="str">
        <f t="shared" si="20"/>
        <v/>
      </c>
      <c r="E93" s="43" t="str">
        <f t="shared" si="21"/>
        <v/>
      </c>
      <c r="F93" s="43" t="str">
        <f t="shared" si="22"/>
        <v/>
      </c>
      <c r="G93" s="43" t="str">
        <f t="shared" si="23"/>
        <v/>
      </c>
      <c r="N93" s="247">
        <f t="shared" si="24"/>
        <v>0</v>
      </c>
      <c r="O93" s="244">
        <f t="shared" si="25"/>
        <v>1</v>
      </c>
    </row>
    <row r="94" spans="3:15" hidden="1">
      <c r="C94" s="43" t="str">
        <f t="shared" si="19"/>
        <v/>
      </c>
      <c r="D94" s="43" t="str">
        <f t="shared" si="20"/>
        <v/>
      </c>
      <c r="E94" s="43" t="str">
        <f t="shared" si="21"/>
        <v/>
      </c>
      <c r="F94" s="43" t="str">
        <f t="shared" si="22"/>
        <v/>
      </c>
      <c r="G94" s="43" t="str">
        <f t="shared" si="23"/>
        <v/>
      </c>
      <c r="N94" s="247">
        <f t="shared" si="24"/>
        <v>0</v>
      </c>
      <c r="O94" s="244">
        <f t="shared" si="25"/>
        <v>1</v>
      </c>
    </row>
    <row r="95" spans="3:15" hidden="1">
      <c r="C95" s="43" t="str">
        <f t="shared" si="19"/>
        <v/>
      </c>
      <c r="D95" s="43" t="str">
        <f t="shared" si="20"/>
        <v/>
      </c>
      <c r="E95" s="43" t="str">
        <f t="shared" si="21"/>
        <v/>
      </c>
      <c r="F95" s="43" t="str">
        <f t="shared" si="22"/>
        <v/>
      </c>
      <c r="G95" s="43" t="str">
        <f t="shared" si="23"/>
        <v/>
      </c>
      <c r="N95" s="247">
        <f t="shared" si="24"/>
        <v>0</v>
      </c>
      <c r="O95" s="244">
        <f t="shared" si="25"/>
        <v>1</v>
      </c>
    </row>
    <row r="96" spans="3:15" hidden="1">
      <c r="C96" s="43" t="str">
        <f t="shared" si="19"/>
        <v/>
      </c>
      <c r="D96" s="43" t="str">
        <f t="shared" si="20"/>
        <v/>
      </c>
      <c r="E96" s="43" t="str">
        <f t="shared" si="21"/>
        <v/>
      </c>
      <c r="F96" s="43" t="str">
        <f t="shared" si="22"/>
        <v/>
      </c>
      <c r="G96" s="43" t="str">
        <f t="shared" si="23"/>
        <v/>
      </c>
      <c r="N96" s="247">
        <f t="shared" si="24"/>
        <v>0</v>
      </c>
      <c r="O96" s="244">
        <f t="shared" si="25"/>
        <v>1</v>
      </c>
    </row>
    <row r="97" spans="3:15" hidden="1">
      <c r="C97" s="43" t="str">
        <f t="shared" si="19"/>
        <v/>
      </c>
      <c r="D97" s="43" t="str">
        <f t="shared" si="20"/>
        <v/>
      </c>
      <c r="E97" s="43" t="str">
        <f t="shared" si="21"/>
        <v/>
      </c>
      <c r="F97" s="43" t="str">
        <f t="shared" si="22"/>
        <v/>
      </c>
      <c r="G97" s="43" t="str">
        <f t="shared" si="23"/>
        <v/>
      </c>
      <c r="N97" s="247">
        <f t="shared" si="24"/>
        <v>0</v>
      </c>
      <c r="O97" s="244">
        <f t="shared" si="25"/>
        <v>1</v>
      </c>
    </row>
    <row r="98" spans="3:15" hidden="1">
      <c r="C98" s="43" t="str">
        <f t="shared" si="19"/>
        <v/>
      </c>
      <c r="D98" s="43" t="str">
        <f t="shared" si="20"/>
        <v/>
      </c>
      <c r="E98" s="43" t="str">
        <f t="shared" si="21"/>
        <v/>
      </c>
      <c r="F98" s="43" t="str">
        <f t="shared" si="22"/>
        <v/>
      </c>
      <c r="G98" s="43" t="str">
        <f t="shared" si="23"/>
        <v/>
      </c>
      <c r="N98" s="247">
        <f t="shared" si="24"/>
        <v>0</v>
      </c>
      <c r="O98" s="244">
        <f t="shared" si="25"/>
        <v>1</v>
      </c>
    </row>
    <row r="99" spans="3:15" hidden="1">
      <c r="C99" s="43" t="str">
        <f t="shared" si="19"/>
        <v/>
      </c>
      <c r="D99" s="43" t="str">
        <f t="shared" si="20"/>
        <v/>
      </c>
      <c r="E99" s="43" t="str">
        <f t="shared" si="21"/>
        <v/>
      </c>
      <c r="F99" s="43" t="str">
        <f t="shared" si="22"/>
        <v/>
      </c>
      <c r="G99" s="43" t="str">
        <f t="shared" si="23"/>
        <v/>
      </c>
      <c r="N99" s="247">
        <f t="shared" si="24"/>
        <v>0</v>
      </c>
      <c r="O99" s="244">
        <f t="shared" si="25"/>
        <v>1</v>
      </c>
    </row>
    <row r="100" spans="3:15" hidden="1">
      <c r="C100" s="43" t="str">
        <f t="shared" si="19"/>
        <v/>
      </c>
      <c r="D100" s="43" t="str">
        <f t="shared" si="20"/>
        <v/>
      </c>
      <c r="E100" s="43" t="str">
        <f t="shared" si="21"/>
        <v/>
      </c>
      <c r="F100" s="43" t="str">
        <f t="shared" si="22"/>
        <v/>
      </c>
      <c r="G100" s="43" t="str">
        <f t="shared" si="23"/>
        <v/>
      </c>
      <c r="N100" s="247">
        <f t="shared" si="24"/>
        <v>0</v>
      </c>
      <c r="O100" s="244">
        <f t="shared" si="25"/>
        <v>1</v>
      </c>
    </row>
    <row r="101" spans="3:15" hidden="1">
      <c r="C101" s="43" t="str">
        <f t="shared" si="19"/>
        <v/>
      </c>
      <c r="D101" s="43" t="str">
        <f t="shared" si="20"/>
        <v/>
      </c>
      <c r="E101" s="43" t="str">
        <f t="shared" si="21"/>
        <v/>
      </c>
      <c r="F101" s="43" t="str">
        <f t="shared" si="22"/>
        <v/>
      </c>
      <c r="G101" s="43" t="str">
        <f t="shared" si="23"/>
        <v/>
      </c>
      <c r="N101" s="247">
        <f t="shared" si="24"/>
        <v>0</v>
      </c>
      <c r="O101" s="244">
        <f t="shared" si="25"/>
        <v>1</v>
      </c>
    </row>
    <row r="102" spans="3:15" hidden="1">
      <c r="C102" s="43" t="str">
        <f t="shared" si="19"/>
        <v/>
      </c>
      <c r="D102" s="43" t="str">
        <f t="shared" si="20"/>
        <v/>
      </c>
      <c r="E102" s="43" t="str">
        <f t="shared" si="21"/>
        <v/>
      </c>
      <c r="F102" s="43" t="str">
        <f t="shared" si="22"/>
        <v/>
      </c>
      <c r="G102" s="43" t="str">
        <f t="shared" si="23"/>
        <v/>
      </c>
      <c r="N102" s="247">
        <f t="shared" si="24"/>
        <v>0</v>
      </c>
      <c r="O102" s="244">
        <f t="shared" si="25"/>
        <v>1</v>
      </c>
    </row>
    <row r="103" spans="3:15" hidden="1">
      <c r="C103" s="43" t="str">
        <f t="shared" si="19"/>
        <v/>
      </c>
      <c r="D103" s="43" t="str">
        <f t="shared" si="20"/>
        <v/>
      </c>
      <c r="E103" s="43" t="str">
        <f t="shared" si="21"/>
        <v/>
      </c>
      <c r="F103" s="43" t="str">
        <f t="shared" si="22"/>
        <v/>
      </c>
      <c r="G103" s="43" t="str">
        <f t="shared" si="23"/>
        <v/>
      </c>
      <c r="N103" s="247">
        <f t="shared" si="24"/>
        <v>0</v>
      </c>
      <c r="O103" s="244">
        <f t="shared" si="25"/>
        <v>1</v>
      </c>
    </row>
    <row r="104" spans="3:15" hidden="1">
      <c r="C104" s="43" t="str">
        <f t="shared" si="19"/>
        <v/>
      </c>
      <c r="D104" s="43" t="str">
        <f t="shared" si="20"/>
        <v/>
      </c>
      <c r="E104" s="43" t="str">
        <f t="shared" si="21"/>
        <v/>
      </c>
      <c r="F104" s="43" t="str">
        <f t="shared" si="22"/>
        <v/>
      </c>
      <c r="G104" s="43" t="str">
        <f t="shared" si="23"/>
        <v/>
      </c>
      <c r="N104" s="247">
        <f t="shared" si="24"/>
        <v>0</v>
      </c>
      <c r="O104" s="244">
        <f t="shared" si="25"/>
        <v>1</v>
      </c>
    </row>
    <row r="105" spans="3:15" hidden="1">
      <c r="C105" s="43" t="str">
        <f t="shared" si="19"/>
        <v/>
      </c>
      <c r="D105" s="43" t="str">
        <f t="shared" si="20"/>
        <v/>
      </c>
      <c r="E105" s="43" t="str">
        <f t="shared" si="21"/>
        <v/>
      </c>
      <c r="F105" s="43" t="str">
        <f t="shared" si="22"/>
        <v/>
      </c>
      <c r="G105" s="43" t="str">
        <f t="shared" si="23"/>
        <v/>
      </c>
      <c r="N105" s="247">
        <f t="shared" si="24"/>
        <v>0</v>
      </c>
      <c r="O105" s="244">
        <f t="shared" si="25"/>
        <v>1</v>
      </c>
    </row>
    <row r="106" spans="3:15" hidden="1">
      <c r="C106" s="43" t="str">
        <f t="shared" si="19"/>
        <v/>
      </c>
      <c r="D106" s="43" t="str">
        <f t="shared" si="20"/>
        <v/>
      </c>
      <c r="E106" s="43" t="str">
        <f t="shared" si="21"/>
        <v/>
      </c>
      <c r="F106" s="43" t="str">
        <f t="shared" si="22"/>
        <v/>
      </c>
      <c r="G106" s="43" t="str">
        <f t="shared" si="23"/>
        <v/>
      </c>
      <c r="N106" s="247">
        <f t="shared" si="24"/>
        <v>0</v>
      </c>
      <c r="O106" s="244">
        <f t="shared" si="25"/>
        <v>1</v>
      </c>
    </row>
    <row r="107" spans="3:15" hidden="1">
      <c r="C107" s="43" t="str">
        <f t="shared" si="19"/>
        <v/>
      </c>
      <c r="D107" s="43" t="str">
        <f t="shared" si="20"/>
        <v/>
      </c>
      <c r="E107" s="43" t="str">
        <f t="shared" si="21"/>
        <v/>
      </c>
      <c r="F107" s="43" t="str">
        <f t="shared" si="22"/>
        <v/>
      </c>
      <c r="G107" s="43" t="str">
        <f t="shared" si="23"/>
        <v/>
      </c>
      <c r="N107" s="247">
        <f t="shared" si="24"/>
        <v>0</v>
      </c>
      <c r="O107" s="244">
        <f t="shared" si="25"/>
        <v>1</v>
      </c>
    </row>
    <row r="108" spans="3:15" hidden="1">
      <c r="C108" s="43" t="str">
        <f t="shared" si="19"/>
        <v/>
      </c>
      <c r="D108" s="43" t="str">
        <f t="shared" si="20"/>
        <v/>
      </c>
      <c r="E108" s="43" t="str">
        <f t="shared" si="21"/>
        <v/>
      </c>
      <c r="F108" s="43" t="str">
        <f t="shared" si="22"/>
        <v/>
      </c>
      <c r="G108" s="43" t="str">
        <f t="shared" si="23"/>
        <v/>
      </c>
      <c r="N108" s="247">
        <f t="shared" si="24"/>
        <v>0</v>
      </c>
      <c r="O108" s="244">
        <f t="shared" si="25"/>
        <v>1</v>
      </c>
    </row>
    <row r="109" spans="3:15" hidden="1">
      <c r="C109" s="43" t="str">
        <f t="shared" si="19"/>
        <v/>
      </c>
      <c r="D109" s="43" t="str">
        <f t="shared" si="20"/>
        <v/>
      </c>
      <c r="E109" s="43" t="str">
        <f t="shared" si="21"/>
        <v/>
      </c>
      <c r="F109" s="43" t="str">
        <f t="shared" si="22"/>
        <v/>
      </c>
      <c r="G109" s="43" t="str">
        <f t="shared" si="23"/>
        <v/>
      </c>
      <c r="N109" s="247">
        <f t="shared" si="24"/>
        <v>0</v>
      </c>
      <c r="O109" s="244">
        <f t="shared" si="25"/>
        <v>1</v>
      </c>
    </row>
    <row r="110" spans="3:15" hidden="1">
      <c r="C110" s="43" t="str">
        <f t="shared" si="19"/>
        <v/>
      </c>
      <c r="D110" s="43" t="str">
        <f t="shared" si="20"/>
        <v/>
      </c>
      <c r="E110" s="43" t="str">
        <f t="shared" si="21"/>
        <v/>
      </c>
      <c r="F110" s="43" t="str">
        <f t="shared" si="22"/>
        <v/>
      </c>
      <c r="G110" s="43" t="str">
        <f t="shared" si="23"/>
        <v/>
      </c>
      <c r="N110" s="247">
        <f t="shared" si="24"/>
        <v>0</v>
      </c>
      <c r="O110" s="244">
        <f t="shared" si="25"/>
        <v>1</v>
      </c>
    </row>
    <row r="111" spans="3:15" hidden="1">
      <c r="C111" s="43" t="str">
        <f t="shared" si="19"/>
        <v/>
      </c>
      <c r="D111" s="43" t="str">
        <f t="shared" si="20"/>
        <v/>
      </c>
      <c r="E111" s="43" t="str">
        <f t="shared" si="21"/>
        <v/>
      </c>
      <c r="F111" s="43" t="str">
        <f t="shared" si="22"/>
        <v/>
      </c>
      <c r="G111" s="43" t="str">
        <f t="shared" si="23"/>
        <v/>
      </c>
      <c r="N111" s="247">
        <f t="shared" si="24"/>
        <v>0</v>
      </c>
      <c r="O111" s="244">
        <f t="shared" si="25"/>
        <v>1</v>
      </c>
    </row>
    <row r="112" spans="3:15" hidden="1">
      <c r="C112" s="43" t="str">
        <f t="shared" si="19"/>
        <v/>
      </c>
      <c r="D112" s="43" t="str">
        <f t="shared" si="20"/>
        <v/>
      </c>
      <c r="E112" s="43" t="str">
        <f t="shared" si="21"/>
        <v/>
      </c>
      <c r="F112" s="43" t="str">
        <f t="shared" si="22"/>
        <v/>
      </c>
      <c r="G112" s="43" t="str">
        <f t="shared" si="23"/>
        <v/>
      </c>
      <c r="N112" s="247">
        <f t="shared" si="24"/>
        <v>0</v>
      </c>
      <c r="O112" s="244">
        <f t="shared" si="25"/>
        <v>1</v>
      </c>
    </row>
    <row r="113" spans="1:15" hidden="1">
      <c r="C113" s="43" t="str">
        <f t="shared" si="19"/>
        <v/>
      </c>
      <c r="D113" s="43" t="str">
        <f t="shared" si="20"/>
        <v/>
      </c>
      <c r="E113" s="43" t="str">
        <f t="shared" si="21"/>
        <v/>
      </c>
      <c r="F113" s="43" t="str">
        <f t="shared" si="22"/>
        <v/>
      </c>
      <c r="G113" s="43" t="str">
        <f t="shared" si="23"/>
        <v/>
      </c>
      <c r="N113" s="247">
        <f t="shared" si="24"/>
        <v>0</v>
      </c>
      <c r="O113" s="244">
        <f t="shared" si="25"/>
        <v>1</v>
      </c>
    </row>
    <row r="114" spans="1:15" hidden="1">
      <c r="C114" s="43" t="str">
        <f t="shared" si="19"/>
        <v/>
      </c>
      <c r="D114" s="43" t="str">
        <f t="shared" si="20"/>
        <v/>
      </c>
      <c r="E114" s="43" t="str">
        <f t="shared" si="21"/>
        <v/>
      </c>
      <c r="F114" s="43" t="str">
        <f t="shared" si="22"/>
        <v/>
      </c>
      <c r="G114" s="43" t="str">
        <f t="shared" si="23"/>
        <v/>
      </c>
      <c r="N114" s="247">
        <f t="shared" si="24"/>
        <v>0</v>
      </c>
      <c r="O114" s="244">
        <f t="shared" si="25"/>
        <v>1</v>
      </c>
    </row>
    <row r="115" spans="1:15" hidden="1">
      <c r="C115" s="43" t="str">
        <f t="shared" si="19"/>
        <v/>
      </c>
      <c r="D115" s="43" t="str">
        <f t="shared" si="20"/>
        <v/>
      </c>
      <c r="E115" s="43" t="str">
        <f t="shared" si="21"/>
        <v/>
      </c>
      <c r="F115" s="43" t="str">
        <f t="shared" si="22"/>
        <v/>
      </c>
      <c r="G115" s="43" t="str">
        <f t="shared" si="23"/>
        <v/>
      </c>
      <c r="N115" s="247">
        <f t="shared" si="24"/>
        <v>0</v>
      </c>
      <c r="O115" s="244">
        <f t="shared" si="25"/>
        <v>1</v>
      </c>
    </row>
    <row r="116" spans="1:15" s="46" customFormat="1">
      <c r="A116" s="111"/>
      <c r="B116" s="111"/>
      <c r="C116" s="112"/>
      <c r="D116" s="112"/>
      <c r="E116" s="112"/>
      <c r="F116" s="112"/>
      <c r="G116" s="112"/>
      <c r="H116" s="254"/>
      <c r="I116" s="245"/>
      <c r="J116" s="245"/>
      <c r="K116" s="245"/>
      <c r="L116" s="245"/>
      <c r="M116" s="245"/>
      <c r="N116" s="245"/>
      <c r="O116" s="114"/>
    </row>
    <row r="117" spans="1:15">
      <c r="A117" s="110" t="s">
        <v>117</v>
      </c>
      <c r="B117" s="43" t="str">
        <f>C3 &amp; " - " &amp;D3</f>
        <v xml:space="preserve"> - </v>
      </c>
      <c r="C117" s="109"/>
      <c r="D117" s="109"/>
      <c r="E117" s="109"/>
      <c r="F117" s="109"/>
      <c r="G117" s="109"/>
      <c r="H117" s="251"/>
      <c r="I117" s="243"/>
      <c r="J117" s="243"/>
      <c r="K117" s="243"/>
      <c r="L117" s="243"/>
      <c r="M117" s="243"/>
      <c r="N117" s="243"/>
      <c r="O117" s="42"/>
    </row>
    <row r="118" spans="1:15" ht="48.75" customHeight="1" thickBot="1">
      <c r="B118" s="43" t="s">
        <v>178</v>
      </c>
      <c r="C118" s="413" t="s">
        <v>336</v>
      </c>
      <c r="D118" s="413" t="s">
        <v>337</v>
      </c>
      <c r="E118" s="413" t="s">
        <v>338</v>
      </c>
      <c r="F118" s="413" t="s">
        <v>339</v>
      </c>
      <c r="G118" s="413" t="s">
        <v>340</v>
      </c>
      <c r="H118" s="414" t="s">
        <v>341</v>
      </c>
      <c r="I118" s="412" t="s">
        <v>335</v>
      </c>
      <c r="J118" s="411" t="s">
        <v>343</v>
      </c>
      <c r="K118" s="411" t="s">
        <v>344</v>
      </c>
      <c r="L118" s="411" t="s">
        <v>345</v>
      </c>
      <c r="M118" s="411" t="s">
        <v>346</v>
      </c>
      <c r="N118" s="411" t="s">
        <v>347</v>
      </c>
      <c r="O118" s="411" t="s">
        <v>342</v>
      </c>
    </row>
    <row r="119" spans="1:15" ht="17.25" thickTop="1">
      <c r="B119" s="204" t="s">
        <v>139</v>
      </c>
      <c r="C119" s="396" t="str">
        <f t="shared" ref="C119:C126" si="26">IF($I119&gt;0,IF(O119=1,100-SUM(D119:G119),ROUND(J119/$I119*100,1)),"")</f>
        <v/>
      </c>
      <c r="D119" s="396" t="str">
        <f t="shared" ref="D119:D126" si="27">IF($I119&gt;0,IF(O119=2,100-SUM(C119,E119,F119,G119),ROUND(K119/$I119*100,1)),"")</f>
        <v/>
      </c>
      <c r="E119" s="396" t="str">
        <f t="shared" ref="E119:E126" si="28">IF($I119&gt;0,IF(O119=3,100 - SUM(C119,D119,F119,G119),ROUND(L119/$I119*100,1)),"")</f>
        <v/>
      </c>
      <c r="F119" s="396" t="str">
        <f t="shared" ref="F119:F126" si="29">IF($I119&gt;0,IF(O119=4,100 - SUM(C119,D119,E119,G119),ROUND(M119/$I119*100,1)),"")</f>
        <v/>
      </c>
      <c r="G119" s="396" t="str">
        <f t="shared" ref="G119:G126" si="30">IF($I119&gt;0,IF(O119=5,100 - SUM(C119,D119,E119,F119),ROUND(N119/$I119*100,1)),"")</f>
        <v/>
      </c>
      <c r="H119" s="397"/>
      <c r="I119" s="410">
        <f t="shared" ref="I119:N119" si="31">I120+I121</f>
        <v>0</v>
      </c>
      <c r="J119" s="244">
        <f t="shared" si="31"/>
        <v>0</v>
      </c>
      <c r="K119" s="244">
        <f t="shared" si="31"/>
        <v>0</v>
      </c>
      <c r="L119" s="244">
        <f t="shared" si="31"/>
        <v>0</v>
      </c>
      <c r="M119" s="244">
        <f t="shared" si="31"/>
        <v>0</v>
      </c>
      <c r="N119" s="244">
        <f t="shared" si="31"/>
        <v>0</v>
      </c>
      <c r="O119" s="244">
        <f>IF(J119=MAX(J119:M119),1,IF(K119=MAX(J119:M119),2,IF(L119=MAX(J119:M119),3,IF(M119=MAX(J119:M119),4,IF(N119=MAX(J119:M119),5,)))))</f>
        <v>1</v>
      </c>
    </row>
    <row r="120" spans="1:15">
      <c r="B120" s="205" t="s">
        <v>36</v>
      </c>
      <c r="C120" s="170" t="str">
        <f t="shared" si="26"/>
        <v/>
      </c>
      <c r="D120" s="170" t="str">
        <f t="shared" si="27"/>
        <v/>
      </c>
      <c r="E120" s="170" t="str">
        <f t="shared" si="28"/>
        <v/>
      </c>
      <c r="F120" s="170" t="str">
        <f t="shared" si="29"/>
        <v/>
      </c>
      <c r="G120" s="170" t="str">
        <f t="shared" si="30"/>
        <v/>
      </c>
      <c r="H120" s="252" t="str">
        <f>IF(I119&gt; 0,ROUND(I120/I119 * 100,2),"")</f>
        <v/>
      </c>
      <c r="I120" s="410">
        <f t="shared" ref="I120:N120" si="32">SUMIF($A$124:$A$223,"F",I124:I223)</f>
        <v>0</v>
      </c>
      <c r="J120" s="244">
        <f t="shared" si="32"/>
        <v>0</v>
      </c>
      <c r="K120" s="244">
        <f t="shared" si="32"/>
        <v>0</v>
      </c>
      <c r="L120" s="244">
        <f t="shared" si="32"/>
        <v>0</v>
      </c>
      <c r="M120" s="244">
        <f t="shared" si="32"/>
        <v>0</v>
      </c>
      <c r="N120" s="244">
        <f t="shared" si="32"/>
        <v>0</v>
      </c>
      <c r="O120" s="244">
        <f t="shared" ref="O120:O134" si="33">IF(J120=MAX(J120:M120),1,IF(K120=MAX(J120:M120),2,IF(L120=MAX(J120:M120),3,IF(M120=MAX(J120:M120),4,IF(N120=MAX(J120:M120),5,)))))</f>
        <v>1</v>
      </c>
    </row>
    <row r="121" spans="1:15">
      <c r="B121" s="205" t="s">
        <v>49</v>
      </c>
      <c r="C121" s="170" t="str">
        <f t="shared" si="26"/>
        <v/>
      </c>
      <c r="D121" s="170" t="str">
        <f t="shared" si="27"/>
        <v/>
      </c>
      <c r="E121" s="170" t="str">
        <f t="shared" si="28"/>
        <v/>
      </c>
      <c r="F121" s="170" t="str">
        <f t="shared" si="29"/>
        <v/>
      </c>
      <c r="G121" s="170" t="str">
        <f t="shared" si="30"/>
        <v/>
      </c>
      <c r="H121" s="252" t="e">
        <f>100 - H120</f>
        <v>#VALUE!</v>
      </c>
      <c r="I121" s="410">
        <f t="shared" ref="I121:N121" si="34">SUMIF($A$124:$A$223,"O",I124:I223)</f>
        <v>0</v>
      </c>
      <c r="J121" s="244">
        <f t="shared" si="34"/>
        <v>0</v>
      </c>
      <c r="K121" s="244">
        <f t="shared" si="34"/>
        <v>0</v>
      </c>
      <c r="L121" s="244">
        <f t="shared" si="34"/>
        <v>0</v>
      </c>
      <c r="M121" s="244">
        <f t="shared" si="34"/>
        <v>0</v>
      </c>
      <c r="N121" s="244">
        <f t="shared" si="34"/>
        <v>0</v>
      </c>
      <c r="O121" s="244">
        <f t="shared" si="33"/>
        <v>1</v>
      </c>
    </row>
    <row r="122" spans="1:15">
      <c r="B122" s="189" t="s">
        <v>149</v>
      </c>
      <c r="C122" s="170" t="str">
        <f t="shared" si="26"/>
        <v/>
      </c>
      <c r="D122" s="170" t="str">
        <f t="shared" si="27"/>
        <v/>
      </c>
      <c r="E122" s="170" t="str">
        <f t="shared" si="28"/>
        <v/>
      </c>
      <c r="F122" s="170" t="str">
        <f t="shared" si="29"/>
        <v/>
      </c>
      <c r="G122" s="170" t="str">
        <f t="shared" si="30"/>
        <v/>
      </c>
      <c r="H122" s="252"/>
      <c r="I122" s="410">
        <f t="shared" ref="I122:N122" si="35">SUMIF($B$124:$B$223,"RHF",I124:I223) + SUMIF($B$124:$B$223,"RTF",I124:I223)</f>
        <v>0</v>
      </c>
      <c r="J122" s="244">
        <f t="shared" si="35"/>
        <v>0</v>
      </c>
      <c r="K122" s="244">
        <f t="shared" si="35"/>
        <v>0</v>
      </c>
      <c r="L122" s="244">
        <f t="shared" si="35"/>
        <v>0</v>
      </c>
      <c r="M122" s="244">
        <f t="shared" si="35"/>
        <v>0</v>
      </c>
      <c r="N122" s="244">
        <f t="shared" si="35"/>
        <v>0</v>
      </c>
      <c r="O122" s="244">
        <f t="shared" si="33"/>
        <v>1</v>
      </c>
    </row>
    <row r="123" spans="1:15" ht="17.25" thickBot="1">
      <c r="B123" s="191" t="s">
        <v>150</v>
      </c>
      <c r="C123" s="398" t="str">
        <f t="shared" si="26"/>
        <v/>
      </c>
      <c r="D123" s="398" t="str">
        <f t="shared" si="27"/>
        <v/>
      </c>
      <c r="E123" s="398" t="str">
        <f t="shared" si="28"/>
        <v/>
      </c>
      <c r="F123" s="398" t="str">
        <f t="shared" si="29"/>
        <v/>
      </c>
      <c r="G123" s="398" t="str">
        <f t="shared" si="30"/>
        <v/>
      </c>
      <c r="H123" s="399"/>
      <c r="I123" s="410">
        <f t="shared" ref="I123:N123" si="36">SUMIF($B$124:$B$223,"RHO",I124:I223) + SUMIF($B$124:$B$223,"RTO",I124:I223)</f>
        <v>0</v>
      </c>
      <c r="J123" s="244">
        <f t="shared" si="36"/>
        <v>0</v>
      </c>
      <c r="K123" s="244">
        <f t="shared" si="36"/>
        <v>0</v>
      </c>
      <c r="L123" s="244">
        <f t="shared" si="36"/>
        <v>0</v>
      </c>
      <c r="M123" s="244">
        <f t="shared" si="36"/>
        <v>0</v>
      </c>
      <c r="N123" s="244">
        <f t="shared" si="36"/>
        <v>0</v>
      </c>
      <c r="O123" s="244">
        <f t="shared" si="33"/>
        <v>1</v>
      </c>
    </row>
    <row r="124" spans="1:15" ht="17.25" thickTop="1">
      <c r="C124" s="43" t="str">
        <f t="shared" si="26"/>
        <v/>
      </c>
      <c r="D124" s="43" t="str">
        <f t="shared" si="27"/>
        <v/>
      </c>
      <c r="E124" s="43" t="str">
        <f t="shared" si="28"/>
        <v/>
      </c>
      <c r="F124" s="43" t="str">
        <f t="shared" si="29"/>
        <v/>
      </c>
      <c r="G124" s="43" t="str">
        <f t="shared" si="30"/>
        <v/>
      </c>
      <c r="N124" s="247">
        <f t="shared" ref="N124:N134" si="37">I124 - SUM(J124:M124)</f>
        <v>0</v>
      </c>
      <c r="O124" s="244">
        <f t="shared" si="33"/>
        <v>1</v>
      </c>
    </row>
    <row r="125" spans="1:15">
      <c r="C125" s="43" t="str">
        <f t="shared" si="26"/>
        <v/>
      </c>
      <c r="D125" s="43" t="str">
        <f t="shared" si="27"/>
        <v/>
      </c>
      <c r="E125" s="43" t="str">
        <f t="shared" si="28"/>
        <v/>
      </c>
      <c r="F125" s="43" t="str">
        <f t="shared" si="29"/>
        <v/>
      </c>
      <c r="G125" s="43" t="str">
        <f t="shared" si="30"/>
        <v/>
      </c>
      <c r="N125" s="247">
        <f t="shared" si="37"/>
        <v>0</v>
      </c>
      <c r="O125" s="244">
        <f t="shared" si="33"/>
        <v>1</v>
      </c>
    </row>
    <row r="126" spans="1:15">
      <c r="C126" s="43" t="str">
        <f t="shared" si="26"/>
        <v/>
      </c>
      <c r="D126" s="43" t="str">
        <f t="shared" si="27"/>
        <v/>
      </c>
      <c r="E126" s="43" t="str">
        <f t="shared" si="28"/>
        <v/>
      </c>
      <c r="F126" s="43" t="str">
        <f t="shared" si="29"/>
        <v/>
      </c>
      <c r="G126" s="43" t="str">
        <f t="shared" si="30"/>
        <v/>
      </c>
      <c r="N126" s="247">
        <f t="shared" si="37"/>
        <v>0</v>
      </c>
      <c r="O126" s="244">
        <f t="shared" si="33"/>
        <v>1</v>
      </c>
    </row>
    <row r="127" spans="1:15">
      <c r="C127" s="43" t="str">
        <f t="shared" ref="C127:C133" si="38">IF($I127&gt;0,IF(O127=1,100-SUM(D127:G127),ROUND(J127/$I127*100,1)),"")</f>
        <v/>
      </c>
      <c r="D127" s="43" t="str">
        <f t="shared" ref="D127:D133" si="39">IF($I127&gt;0,IF(O127=2,100-SUM(C127,E127,F127,G127),ROUND(K127/$I127*100,1)),"")</f>
        <v/>
      </c>
      <c r="E127" s="43" t="str">
        <f t="shared" ref="E127:E133" si="40">IF($I127&gt;0,IF(O127=3,100 - SUM(C127,D127,F127,G127),ROUND(L127/$I127*100,1)),"")</f>
        <v/>
      </c>
      <c r="F127" s="43" t="str">
        <f t="shared" ref="F127:F133" si="41">IF($I127&gt;0,IF(O127=4,100 - SUM(C127,D127,E127,G127),ROUND(M127/$I127*100,1)),"")</f>
        <v/>
      </c>
      <c r="G127" s="43" t="str">
        <f t="shared" ref="G127:G133" si="42">IF($I127&gt;0,IF(O127=5,100 - SUM(C127,D127,E127,F127),ROUND(N127/$I127*100,1)),"")</f>
        <v/>
      </c>
      <c r="N127" s="247">
        <f t="shared" si="37"/>
        <v>0</v>
      </c>
      <c r="O127" s="244">
        <f t="shared" si="33"/>
        <v>1</v>
      </c>
    </row>
    <row r="128" spans="1:15">
      <c r="C128" s="43" t="str">
        <f t="shared" si="38"/>
        <v/>
      </c>
      <c r="D128" s="43" t="str">
        <f t="shared" si="39"/>
        <v/>
      </c>
      <c r="E128" s="43" t="str">
        <f t="shared" si="40"/>
        <v/>
      </c>
      <c r="F128" s="43" t="str">
        <f t="shared" si="41"/>
        <v/>
      </c>
      <c r="G128" s="43" t="str">
        <f t="shared" si="42"/>
        <v/>
      </c>
      <c r="N128" s="247">
        <f t="shared" si="37"/>
        <v>0</v>
      </c>
      <c r="O128" s="244">
        <f t="shared" si="33"/>
        <v>1</v>
      </c>
    </row>
    <row r="129" spans="3:15">
      <c r="C129" s="43" t="str">
        <f t="shared" si="38"/>
        <v/>
      </c>
      <c r="D129" s="43" t="str">
        <f t="shared" si="39"/>
        <v/>
      </c>
      <c r="E129" s="43" t="str">
        <f t="shared" si="40"/>
        <v/>
      </c>
      <c r="F129" s="43" t="str">
        <f t="shared" si="41"/>
        <v/>
      </c>
      <c r="G129" s="43" t="str">
        <f t="shared" si="42"/>
        <v/>
      </c>
      <c r="N129" s="247">
        <f t="shared" si="37"/>
        <v>0</v>
      </c>
      <c r="O129" s="244">
        <f t="shared" si="33"/>
        <v>1</v>
      </c>
    </row>
    <row r="130" spans="3:15">
      <c r="C130" s="43" t="str">
        <f t="shared" si="38"/>
        <v/>
      </c>
      <c r="D130" s="43" t="str">
        <f t="shared" si="39"/>
        <v/>
      </c>
      <c r="E130" s="43" t="str">
        <f t="shared" si="40"/>
        <v/>
      </c>
      <c r="F130" s="43" t="str">
        <f t="shared" si="41"/>
        <v/>
      </c>
      <c r="G130" s="43" t="str">
        <f t="shared" si="42"/>
        <v/>
      </c>
      <c r="N130" s="247">
        <f t="shared" si="37"/>
        <v>0</v>
      </c>
      <c r="O130" s="244">
        <f t="shared" si="33"/>
        <v>1</v>
      </c>
    </row>
    <row r="131" spans="3:15">
      <c r="C131" s="43" t="str">
        <f t="shared" si="38"/>
        <v/>
      </c>
      <c r="D131" s="43" t="str">
        <f t="shared" si="39"/>
        <v/>
      </c>
      <c r="E131" s="43" t="str">
        <f t="shared" si="40"/>
        <v/>
      </c>
      <c r="F131" s="43" t="str">
        <f t="shared" si="41"/>
        <v/>
      </c>
      <c r="G131" s="43" t="str">
        <f t="shared" si="42"/>
        <v/>
      </c>
      <c r="N131" s="247">
        <f t="shared" si="37"/>
        <v>0</v>
      </c>
      <c r="O131" s="244">
        <f t="shared" si="33"/>
        <v>1</v>
      </c>
    </row>
    <row r="132" spans="3:15">
      <c r="C132" s="43" t="str">
        <f t="shared" si="38"/>
        <v/>
      </c>
      <c r="D132" s="43" t="str">
        <f t="shared" si="39"/>
        <v/>
      </c>
      <c r="E132" s="43" t="str">
        <f t="shared" si="40"/>
        <v/>
      </c>
      <c r="F132" s="43" t="str">
        <f t="shared" si="41"/>
        <v/>
      </c>
      <c r="G132" s="43" t="str">
        <f t="shared" si="42"/>
        <v/>
      </c>
      <c r="N132" s="247">
        <f t="shared" si="37"/>
        <v>0</v>
      </c>
      <c r="O132" s="244">
        <f t="shared" si="33"/>
        <v>1</v>
      </c>
    </row>
    <row r="133" spans="3:15">
      <c r="C133" s="43" t="str">
        <f t="shared" si="38"/>
        <v/>
      </c>
      <c r="D133" s="43" t="str">
        <f t="shared" si="39"/>
        <v/>
      </c>
      <c r="E133" s="43" t="str">
        <f t="shared" si="40"/>
        <v/>
      </c>
      <c r="F133" s="43" t="str">
        <f t="shared" si="41"/>
        <v/>
      </c>
      <c r="G133" s="43" t="str">
        <f t="shared" si="42"/>
        <v/>
      </c>
      <c r="N133" s="247">
        <f t="shared" si="37"/>
        <v>0</v>
      </c>
      <c r="O133" s="244">
        <f t="shared" si="33"/>
        <v>1</v>
      </c>
    </row>
    <row r="134" spans="3:15">
      <c r="C134" s="43" t="str">
        <f>IF($I134&gt;0,IF(O134=1,100-SUM(D134:G134),ROUND(J134/$I134*100,1)),"")</f>
        <v/>
      </c>
      <c r="D134" s="43" t="str">
        <f>IF($I134&gt;0,IF(O134=2,100-SUM(C134,E134,F134,G134),ROUND(K134/$I134*100,1)),"")</f>
        <v/>
      </c>
      <c r="E134" s="43" t="str">
        <f>IF($I134&gt;0,IF(O134=3,100 - SUM(C134,D134,F134,G134),ROUND(L134/$I134*100,1)),"")</f>
        <v/>
      </c>
      <c r="F134" s="43" t="str">
        <f>IF($I134&gt;0,IF(O134=4,100 - SUM(C134,D134,E134,G134),ROUND(M134/$I134*100,1)),"")</f>
        <v/>
      </c>
      <c r="G134" s="43" t="str">
        <f>IF($I134&gt;0,IF(O134=5,100 - SUM(C134,D134,E134,F134),ROUND(N134/$I134*100,1)),"")</f>
        <v/>
      </c>
      <c r="N134" s="247">
        <f t="shared" si="37"/>
        <v>0</v>
      </c>
      <c r="O134" s="244">
        <f t="shared" si="33"/>
        <v>1</v>
      </c>
    </row>
    <row r="135" spans="3:15">
      <c r="C135" s="43" t="str">
        <f t="shared" ref="C135:C198" si="43">IF($I135&gt;0,IF(O135=1,100-SUM(D135:G135),ROUND(J135/$I135*100,1)),"")</f>
        <v/>
      </c>
      <c r="D135" s="43" t="str">
        <f t="shared" ref="D135:D198" si="44">IF($I135&gt;0,IF(O135=2,100-SUM(C135,E135,F135,G135),ROUND(K135/$I135*100,1)),"")</f>
        <v/>
      </c>
      <c r="E135" s="43" t="str">
        <f t="shared" ref="E135:E198" si="45">IF($I135&gt;0,IF(O135=3,100 - SUM(C135,D135,F135,G135),ROUND(L135/$I135*100,1)),"")</f>
        <v/>
      </c>
      <c r="F135" s="43" t="str">
        <f t="shared" ref="F135:F198" si="46">IF($I135&gt;0,IF(O135=4,100 - SUM(C135,D135,E135,G135),ROUND(M135/$I135*100,1)),"")</f>
        <v/>
      </c>
      <c r="G135" s="43" t="str">
        <f t="shared" ref="G135:G198" si="47">IF($I135&gt;0,IF(O135=5,100 - SUM(C135,D135,E135,F135),ROUND(N135/$I135*100,1)),"")</f>
        <v/>
      </c>
      <c r="N135" s="247">
        <f t="shared" ref="N135:N198" si="48">I135 - SUM(J135:M135)</f>
        <v>0</v>
      </c>
      <c r="O135" s="244">
        <f t="shared" ref="O135:O198" si="49">IF(J135=MAX(J135:M135),1,IF(K135=MAX(J135:M135),2,IF(L135=MAX(J135:M135),3,IF(M135=MAX(J135:M135),4,IF(N135=MAX(J135:M135),5,)))))</f>
        <v>1</v>
      </c>
    </row>
    <row r="136" spans="3:15">
      <c r="C136" s="43" t="str">
        <f t="shared" si="43"/>
        <v/>
      </c>
      <c r="D136" s="43" t="str">
        <f t="shared" si="44"/>
        <v/>
      </c>
      <c r="E136" s="43" t="str">
        <f t="shared" si="45"/>
        <v/>
      </c>
      <c r="F136" s="43" t="str">
        <f t="shared" si="46"/>
        <v/>
      </c>
      <c r="G136" s="43" t="str">
        <f t="shared" si="47"/>
        <v/>
      </c>
      <c r="N136" s="247">
        <f t="shared" si="48"/>
        <v>0</v>
      </c>
      <c r="O136" s="244">
        <f t="shared" si="49"/>
        <v>1</v>
      </c>
    </row>
    <row r="137" spans="3:15">
      <c r="C137" s="43" t="str">
        <f t="shared" si="43"/>
        <v/>
      </c>
      <c r="D137" s="43" t="str">
        <f t="shared" si="44"/>
        <v/>
      </c>
      <c r="E137" s="43" t="str">
        <f t="shared" si="45"/>
        <v/>
      </c>
      <c r="F137" s="43" t="str">
        <f t="shared" si="46"/>
        <v/>
      </c>
      <c r="G137" s="43" t="str">
        <f t="shared" si="47"/>
        <v/>
      </c>
      <c r="N137" s="247">
        <f t="shared" si="48"/>
        <v>0</v>
      </c>
      <c r="O137" s="244">
        <f t="shared" si="49"/>
        <v>1</v>
      </c>
    </row>
    <row r="138" spans="3:15">
      <c r="C138" s="43" t="str">
        <f t="shared" si="43"/>
        <v/>
      </c>
      <c r="D138" s="43" t="str">
        <f t="shared" si="44"/>
        <v/>
      </c>
      <c r="E138" s="43" t="str">
        <f t="shared" si="45"/>
        <v/>
      </c>
      <c r="F138" s="43" t="str">
        <f t="shared" si="46"/>
        <v/>
      </c>
      <c r="G138" s="43" t="str">
        <f t="shared" si="47"/>
        <v/>
      </c>
      <c r="N138" s="247">
        <f t="shared" si="48"/>
        <v>0</v>
      </c>
      <c r="O138" s="244">
        <f t="shared" si="49"/>
        <v>1</v>
      </c>
    </row>
    <row r="139" spans="3:15">
      <c r="C139" s="43" t="str">
        <f t="shared" si="43"/>
        <v/>
      </c>
      <c r="D139" s="43" t="str">
        <f t="shared" si="44"/>
        <v/>
      </c>
      <c r="E139" s="43" t="str">
        <f t="shared" si="45"/>
        <v/>
      </c>
      <c r="F139" s="43" t="str">
        <f t="shared" si="46"/>
        <v/>
      </c>
      <c r="G139" s="43" t="str">
        <f t="shared" si="47"/>
        <v/>
      </c>
      <c r="N139" s="247">
        <f t="shared" si="48"/>
        <v>0</v>
      </c>
      <c r="O139" s="244">
        <f t="shared" si="49"/>
        <v>1</v>
      </c>
    </row>
    <row r="140" spans="3:15">
      <c r="C140" s="43" t="str">
        <f t="shared" si="43"/>
        <v/>
      </c>
      <c r="D140" s="43" t="str">
        <f t="shared" si="44"/>
        <v/>
      </c>
      <c r="E140" s="43" t="str">
        <f t="shared" si="45"/>
        <v/>
      </c>
      <c r="F140" s="43" t="str">
        <f t="shared" si="46"/>
        <v/>
      </c>
      <c r="G140" s="43" t="str">
        <f t="shared" si="47"/>
        <v/>
      </c>
      <c r="N140" s="247">
        <f t="shared" si="48"/>
        <v>0</v>
      </c>
      <c r="O140" s="244">
        <f t="shared" si="49"/>
        <v>1</v>
      </c>
    </row>
    <row r="141" spans="3:15" hidden="1">
      <c r="C141" s="43" t="str">
        <f t="shared" si="43"/>
        <v/>
      </c>
      <c r="D141" s="43" t="str">
        <f t="shared" si="44"/>
        <v/>
      </c>
      <c r="E141" s="43" t="str">
        <f t="shared" si="45"/>
        <v/>
      </c>
      <c r="F141" s="43" t="str">
        <f t="shared" si="46"/>
        <v/>
      </c>
      <c r="G141" s="43" t="str">
        <f t="shared" si="47"/>
        <v/>
      </c>
      <c r="N141" s="247">
        <f t="shared" si="48"/>
        <v>0</v>
      </c>
      <c r="O141" s="244">
        <f t="shared" si="49"/>
        <v>1</v>
      </c>
    </row>
    <row r="142" spans="3:15" hidden="1">
      <c r="C142" s="43" t="str">
        <f t="shared" si="43"/>
        <v/>
      </c>
      <c r="D142" s="43" t="str">
        <f t="shared" si="44"/>
        <v/>
      </c>
      <c r="E142" s="43" t="str">
        <f t="shared" si="45"/>
        <v/>
      </c>
      <c r="F142" s="43" t="str">
        <f t="shared" si="46"/>
        <v/>
      </c>
      <c r="G142" s="43" t="str">
        <f t="shared" si="47"/>
        <v/>
      </c>
      <c r="N142" s="247">
        <f t="shared" si="48"/>
        <v>0</v>
      </c>
      <c r="O142" s="244">
        <f t="shared" si="49"/>
        <v>1</v>
      </c>
    </row>
    <row r="143" spans="3:15" hidden="1">
      <c r="C143" s="43" t="str">
        <f t="shared" si="43"/>
        <v/>
      </c>
      <c r="D143" s="43" t="str">
        <f t="shared" si="44"/>
        <v/>
      </c>
      <c r="E143" s="43" t="str">
        <f t="shared" si="45"/>
        <v/>
      </c>
      <c r="F143" s="43" t="str">
        <f t="shared" si="46"/>
        <v/>
      </c>
      <c r="G143" s="43" t="str">
        <f t="shared" si="47"/>
        <v/>
      </c>
      <c r="N143" s="247">
        <f t="shared" si="48"/>
        <v>0</v>
      </c>
      <c r="O143" s="244">
        <f t="shared" si="49"/>
        <v>1</v>
      </c>
    </row>
    <row r="144" spans="3:15" hidden="1">
      <c r="C144" s="43" t="str">
        <f t="shared" si="43"/>
        <v/>
      </c>
      <c r="D144" s="43" t="str">
        <f t="shared" si="44"/>
        <v/>
      </c>
      <c r="E144" s="43" t="str">
        <f t="shared" si="45"/>
        <v/>
      </c>
      <c r="F144" s="43" t="str">
        <f t="shared" si="46"/>
        <v/>
      </c>
      <c r="G144" s="43" t="str">
        <f t="shared" si="47"/>
        <v/>
      </c>
      <c r="N144" s="247">
        <f t="shared" si="48"/>
        <v>0</v>
      </c>
      <c r="O144" s="244">
        <f t="shared" si="49"/>
        <v>1</v>
      </c>
    </row>
    <row r="145" spans="3:15" hidden="1">
      <c r="C145" s="43" t="str">
        <f t="shared" si="43"/>
        <v/>
      </c>
      <c r="D145" s="43" t="str">
        <f t="shared" si="44"/>
        <v/>
      </c>
      <c r="E145" s="43" t="str">
        <f t="shared" si="45"/>
        <v/>
      </c>
      <c r="F145" s="43" t="str">
        <f t="shared" si="46"/>
        <v/>
      </c>
      <c r="G145" s="43" t="str">
        <f t="shared" si="47"/>
        <v/>
      </c>
      <c r="N145" s="247">
        <f t="shared" si="48"/>
        <v>0</v>
      </c>
      <c r="O145" s="244">
        <f t="shared" si="49"/>
        <v>1</v>
      </c>
    </row>
    <row r="146" spans="3:15" hidden="1">
      <c r="C146" s="43" t="str">
        <f t="shared" si="43"/>
        <v/>
      </c>
      <c r="D146" s="43" t="str">
        <f t="shared" si="44"/>
        <v/>
      </c>
      <c r="E146" s="43" t="str">
        <f t="shared" si="45"/>
        <v/>
      </c>
      <c r="F146" s="43" t="str">
        <f t="shared" si="46"/>
        <v/>
      </c>
      <c r="G146" s="43" t="str">
        <f t="shared" si="47"/>
        <v/>
      </c>
      <c r="N146" s="247">
        <f t="shared" si="48"/>
        <v>0</v>
      </c>
      <c r="O146" s="244">
        <f t="shared" si="49"/>
        <v>1</v>
      </c>
    </row>
    <row r="147" spans="3:15" hidden="1">
      <c r="C147" s="43" t="str">
        <f t="shared" si="43"/>
        <v/>
      </c>
      <c r="D147" s="43" t="str">
        <f t="shared" si="44"/>
        <v/>
      </c>
      <c r="E147" s="43" t="str">
        <f t="shared" si="45"/>
        <v/>
      </c>
      <c r="F147" s="43" t="str">
        <f t="shared" si="46"/>
        <v/>
      </c>
      <c r="G147" s="43" t="str">
        <f t="shared" si="47"/>
        <v/>
      </c>
      <c r="N147" s="247">
        <f t="shared" si="48"/>
        <v>0</v>
      </c>
      <c r="O147" s="244">
        <f t="shared" si="49"/>
        <v>1</v>
      </c>
    </row>
    <row r="148" spans="3:15" hidden="1">
      <c r="C148" s="43" t="str">
        <f t="shared" si="43"/>
        <v/>
      </c>
      <c r="D148" s="43" t="str">
        <f t="shared" si="44"/>
        <v/>
      </c>
      <c r="E148" s="43" t="str">
        <f t="shared" si="45"/>
        <v/>
      </c>
      <c r="F148" s="43" t="str">
        <f t="shared" si="46"/>
        <v/>
      </c>
      <c r="G148" s="43" t="str">
        <f t="shared" si="47"/>
        <v/>
      </c>
      <c r="N148" s="247">
        <f t="shared" si="48"/>
        <v>0</v>
      </c>
      <c r="O148" s="244">
        <f t="shared" si="49"/>
        <v>1</v>
      </c>
    </row>
    <row r="149" spans="3:15" hidden="1">
      <c r="C149" s="43" t="str">
        <f t="shared" si="43"/>
        <v/>
      </c>
      <c r="D149" s="43" t="str">
        <f t="shared" si="44"/>
        <v/>
      </c>
      <c r="E149" s="43" t="str">
        <f t="shared" si="45"/>
        <v/>
      </c>
      <c r="F149" s="43" t="str">
        <f t="shared" si="46"/>
        <v/>
      </c>
      <c r="G149" s="43" t="str">
        <f t="shared" si="47"/>
        <v/>
      </c>
      <c r="N149" s="247">
        <f t="shared" si="48"/>
        <v>0</v>
      </c>
      <c r="O149" s="244">
        <f t="shared" si="49"/>
        <v>1</v>
      </c>
    </row>
    <row r="150" spans="3:15" hidden="1">
      <c r="C150" s="43" t="str">
        <f t="shared" si="43"/>
        <v/>
      </c>
      <c r="D150" s="43" t="str">
        <f t="shared" si="44"/>
        <v/>
      </c>
      <c r="E150" s="43" t="str">
        <f t="shared" si="45"/>
        <v/>
      </c>
      <c r="F150" s="43" t="str">
        <f t="shared" si="46"/>
        <v/>
      </c>
      <c r="G150" s="43" t="str">
        <f t="shared" si="47"/>
        <v/>
      </c>
      <c r="N150" s="247">
        <f t="shared" si="48"/>
        <v>0</v>
      </c>
      <c r="O150" s="244">
        <f t="shared" si="49"/>
        <v>1</v>
      </c>
    </row>
    <row r="151" spans="3:15" hidden="1">
      <c r="C151" s="43" t="str">
        <f t="shared" si="43"/>
        <v/>
      </c>
      <c r="D151" s="43" t="str">
        <f t="shared" si="44"/>
        <v/>
      </c>
      <c r="E151" s="43" t="str">
        <f t="shared" si="45"/>
        <v/>
      </c>
      <c r="F151" s="43" t="str">
        <f t="shared" si="46"/>
        <v/>
      </c>
      <c r="G151" s="43" t="str">
        <f t="shared" si="47"/>
        <v/>
      </c>
      <c r="N151" s="247">
        <f t="shared" si="48"/>
        <v>0</v>
      </c>
      <c r="O151" s="244">
        <f t="shared" si="49"/>
        <v>1</v>
      </c>
    </row>
    <row r="152" spans="3:15" hidden="1">
      <c r="C152" s="43" t="str">
        <f t="shared" si="43"/>
        <v/>
      </c>
      <c r="D152" s="43" t="str">
        <f t="shared" si="44"/>
        <v/>
      </c>
      <c r="E152" s="43" t="str">
        <f t="shared" si="45"/>
        <v/>
      </c>
      <c r="F152" s="43" t="str">
        <f t="shared" si="46"/>
        <v/>
      </c>
      <c r="G152" s="43" t="str">
        <f t="shared" si="47"/>
        <v/>
      </c>
      <c r="N152" s="247">
        <f t="shared" si="48"/>
        <v>0</v>
      </c>
      <c r="O152" s="244">
        <f t="shared" si="49"/>
        <v>1</v>
      </c>
    </row>
    <row r="153" spans="3:15" hidden="1">
      <c r="C153" s="43" t="str">
        <f t="shared" si="43"/>
        <v/>
      </c>
      <c r="D153" s="43" t="str">
        <f t="shared" si="44"/>
        <v/>
      </c>
      <c r="E153" s="43" t="str">
        <f t="shared" si="45"/>
        <v/>
      </c>
      <c r="F153" s="43" t="str">
        <f t="shared" si="46"/>
        <v/>
      </c>
      <c r="G153" s="43" t="str">
        <f t="shared" si="47"/>
        <v/>
      </c>
      <c r="N153" s="247">
        <f t="shared" si="48"/>
        <v>0</v>
      </c>
      <c r="O153" s="244">
        <f t="shared" si="49"/>
        <v>1</v>
      </c>
    </row>
    <row r="154" spans="3:15" hidden="1">
      <c r="C154" s="43" t="str">
        <f t="shared" si="43"/>
        <v/>
      </c>
      <c r="D154" s="43" t="str">
        <f t="shared" si="44"/>
        <v/>
      </c>
      <c r="E154" s="43" t="str">
        <f t="shared" si="45"/>
        <v/>
      </c>
      <c r="F154" s="43" t="str">
        <f t="shared" si="46"/>
        <v/>
      </c>
      <c r="G154" s="43" t="str">
        <f t="shared" si="47"/>
        <v/>
      </c>
      <c r="N154" s="247">
        <f t="shared" si="48"/>
        <v>0</v>
      </c>
      <c r="O154" s="244">
        <f t="shared" si="49"/>
        <v>1</v>
      </c>
    </row>
    <row r="155" spans="3:15" hidden="1">
      <c r="C155" s="43" t="str">
        <f t="shared" si="43"/>
        <v/>
      </c>
      <c r="D155" s="43" t="str">
        <f t="shared" si="44"/>
        <v/>
      </c>
      <c r="E155" s="43" t="str">
        <f t="shared" si="45"/>
        <v/>
      </c>
      <c r="F155" s="43" t="str">
        <f t="shared" si="46"/>
        <v/>
      </c>
      <c r="G155" s="43" t="str">
        <f t="shared" si="47"/>
        <v/>
      </c>
      <c r="N155" s="247">
        <f t="shared" si="48"/>
        <v>0</v>
      </c>
      <c r="O155" s="244">
        <f t="shared" si="49"/>
        <v>1</v>
      </c>
    </row>
    <row r="156" spans="3:15" hidden="1">
      <c r="C156" s="43" t="str">
        <f t="shared" si="43"/>
        <v/>
      </c>
      <c r="D156" s="43" t="str">
        <f t="shared" si="44"/>
        <v/>
      </c>
      <c r="E156" s="43" t="str">
        <f t="shared" si="45"/>
        <v/>
      </c>
      <c r="F156" s="43" t="str">
        <f t="shared" si="46"/>
        <v/>
      </c>
      <c r="G156" s="43" t="str">
        <f t="shared" si="47"/>
        <v/>
      </c>
      <c r="N156" s="247">
        <f t="shared" si="48"/>
        <v>0</v>
      </c>
      <c r="O156" s="244">
        <f t="shared" si="49"/>
        <v>1</v>
      </c>
    </row>
    <row r="157" spans="3:15" hidden="1">
      <c r="C157" s="43" t="str">
        <f t="shared" si="43"/>
        <v/>
      </c>
      <c r="D157" s="43" t="str">
        <f t="shared" si="44"/>
        <v/>
      </c>
      <c r="E157" s="43" t="str">
        <f t="shared" si="45"/>
        <v/>
      </c>
      <c r="F157" s="43" t="str">
        <f t="shared" si="46"/>
        <v/>
      </c>
      <c r="G157" s="43" t="str">
        <f t="shared" si="47"/>
        <v/>
      </c>
      <c r="N157" s="247">
        <f t="shared" si="48"/>
        <v>0</v>
      </c>
      <c r="O157" s="244">
        <f t="shared" si="49"/>
        <v>1</v>
      </c>
    </row>
    <row r="158" spans="3:15" hidden="1">
      <c r="C158" s="43" t="str">
        <f t="shared" si="43"/>
        <v/>
      </c>
      <c r="D158" s="43" t="str">
        <f t="shared" si="44"/>
        <v/>
      </c>
      <c r="E158" s="43" t="str">
        <f t="shared" si="45"/>
        <v/>
      </c>
      <c r="F158" s="43" t="str">
        <f t="shared" si="46"/>
        <v/>
      </c>
      <c r="G158" s="43" t="str">
        <f t="shared" si="47"/>
        <v/>
      </c>
      <c r="N158" s="247">
        <f t="shared" si="48"/>
        <v>0</v>
      </c>
      <c r="O158" s="244">
        <f t="shared" si="49"/>
        <v>1</v>
      </c>
    </row>
    <row r="159" spans="3:15" hidden="1">
      <c r="C159" s="43" t="str">
        <f t="shared" si="43"/>
        <v/>
      </c>
      <c r="D159" s="43" t="str">
        <f t="shared" si="44"/>
        <v/>
      </c>
      <c r="E159" s="43" t="str">
        <f t="shared" si="45"/>
        <v/>
      </c>
      <c r="F159" s="43" t="str">
        <f t="shared" si="46"/>
        <v/>
      </c>
      <c r="G159" s="43" t="str">
        <f t="shared" si="47"/>
        <v/>
      </c>
      <c r="N159" s="247">
        <f t="shared" si="48"/>
        <v>0</v>
      </c>
      <c r="O159" s="244">
        <f t="shared" si="49"/>
        <v>1</v>
      </c>
    </row>
    <row r="160" spans="3:15" hidden="1">
      <c r="C160" s="43" t="str">
        <f t="shared" si="43"/>
        <v/>
      </c>
      <c r="D160" s="43" t="str">
        <f t="shared" si="44"/>
        <v/>
      </c>
      <c r="E160" s="43" t="str">
        <f t="shared" si="45"/>
        <v/>
      </c>
      <c r="F160" s="43" t="str">
        <f t="shared" si="46"/>
        <v/>
      </c>
      <c r="G160" s="43" t="str">
        <f t="shared" si="47"/>
        <v/>
      </c>
      <c r="N160" s="247">
        <f t="shared" si="48"/>
        <v>0</v>
      </c>
      <c r="O160" s="244">
        <f t="shared" si="49"/>
        <v>1</v>
      </c>
    </row>
    <row r="161" spans="3:15" hidden="1">
      <c r="C161" s="43" t="str">
        <f t="shared" si="43"/>
        <v/>
      </c>
      <c r="D161" s="43" t="str">
        <f t="shared" si="44"/>
        <v/>
      </c>
      <c r="E161" s="43" t="str">
        <f t="shared" si="45"/>
        <v/>
      </c>
      <c r="F161" s="43" t="str">
        <f t="shared" si="46"/>
        <v/>
      </c>
      <c r="G161" s="43" t="str">
        <f t="shared" si="47"/>
        <v/>
      </c>
      <c r="N161" s="247">
        <f t="shared" si="48"/>
        <v>0</v>
      </c>
      <c r="O161" s="244">
        <f t="shared" si="49"/>
        <v>1</v>
      </c>
    </row>
    <row r="162" spans="3:15" hidden="1">
      <c r="C162" s="43" t="str">
        <f t="shared" si="43"/>
        <v/>
      </c>
      <c r="D162" s="43" t="str">
        <f t="shared" si="44"/>
        <v/>
      </c>
      <c r="E162" s="43" t="str">
        <f t="shared" si="45"/>
        <v/>
      </c>
      <c r="F162" s="43" t="str">
        <f t="shared" si="46"/>
        <v/>
      </c>
      <c r="G162" s="43" t="str">
        <f t="shared" si="47"/>
        <v/>
      </c>
      <c r="N162" s="247">
        <f t="shared" si="48"/>
        <v>0</v>
      </c>
      <c r="O162" s="244">
        <f t="shared" si="49"/>
        <v>1</v>
      </c>
    </row>
    <row r="163" spans="3:15" hidden="1">
      <c r="C163" s="43" t="str">
        <f t="shared" si="43"/>
        <v/>
      </c>
      <c r="D163" s="43" t="str">
        <f t="shared" si="44"/>
        <v/>
      </c>
      <c r="E163" s="43" t="str">
        <f t="shared" si="45"/>
        <v/>
      </c>
      <c r="F163" s="43" t="str">
        <f t="shared" si="46"/>
        <v/>
      </c>
      <c r="G163" s="43" t="str">
        <f t="shared" si="47"/>
        <v/>
      </c>
      <c r="N163" s="247">
        <f t="shared" si="48"/>
        <v>0</v>
      </c>
      <c r="O163" s="244">
        <f t="shared" si="49"/>
        <v>1</v>
      </c>
    </row>
    <row r="164" spans="3:15" hidden="1">
      <c r="C164" s="43" t="str">
        <f t="shared" si="43"/>
        <v/>
      </c>
      <c r="D164" s="43" t="str">
        <f t="shared" si="44"/>
        <v/>
      </c>
      <c r="E164" s="43" t="str">
        <f t="shared" si="45"/>
        <v/>
      </c>
      <c r="F164" s="43" t="str">
        <f t="shared" si="46"/>
        <v/>
      </c>
      <c r="G164" s="43" t="str">
        <f t="shared" si="47"/>
        <v/>
      </c>
      <c r="N164" s="247">
        <f t="shared" si="48"/>
        <v>0</v>
      </c>
      <c r="O164" s="244">
        <f t="shared" si="49"/>
        <v>1</v>
      </c>
    </row>
    <row r="165" spans="3:15" hidden="1">
      <c r="C165" s="43" t="str">
        <f t="shared" si="43"/>
        <v/>
      </c>
      <c r="D165" s="43" t="str">
        <f t="shared" si="44"/>
        <v/>
      </c>
      <c r="E165" s="43" t="str">
        <f t="shared" si="45"/>
        <v/>
      </c>
      <c r="F165" s="43" t="str">
        <f t="shared" si="46"/>
        <v/>
      </c>
      <c r="G165" s="43" t="str">
        <f t="shared" si="47"/>
        <v/>
      </c>
      <c r="N165" s="247">
        <f t="shared" si="48"/>
        <v>0</v>
      </c>
      <c r="O165" s="244">
        <f t="shared" si="49"/>
        <v>1</v>
      </c>
    </row>
    <row r="166" spans="3:15" hidden="1">
      <c r="C166" s="43" t="str">
        <f t="shared" si="43"/>
        <v/>
      </c>
      <c r="D166" s="43" t="str">
        <f t="shared" si="44"/>
        <v/>
      </c>
      <c r="E166" s="43" t="str">
        <f t="shared" si="45"/>
        <v/>
      </c>
      <c r="F166" s="43" t="str">
        <f t="shared" si="46"/>
        <v/>
      </c>
      <c r="G166" s="43" t="str">
        <f t="shared" si="47"/>
        <v/>
      </c>
      <c r="N166" s="247">
        <f t="shared" si="48"/>
        <v>0</v>
      </c>
      <c r="O166" s="244">
        <f t="shared" si="49"/>
        <v>1</v>
      </c>
    </row>
    <row r="167" spans="3:15" hidden="1">
      <c r="C167" s="43" t="str">
        <f t="shared" si="43"/>
        <v/>
      </c>
      <c r="D167" s="43" t="str">
        <f t="shared" si="44"/>
        <v/>
      </c>
      <c r="E167" s="43" t="str">
        <f t="shared" si="45"/>
        <v/>
      </c>
      <c r="F167" s="43" t="str">
        <f t="shared" si="46"/>
        <v/>
      </c>
      <c r="G167" s="43" t="str">
        <f t="shared" si="47"/>
        <v/>
      </c>
      <c r="N167" s="247">
        <f t="shared" si="48"/>
        <v>0</v>
      </c>
      <c r="O167" s="244">
        <f t="shared" si="49"/>
        <v>1</v>
      </c>
    </row>
    <row r="168" spans="3:15" hidden="1">
      <c r="C168" s="43" t="str">
        <f t="shared" si="43"/>
        <v/>
      </c>
      <c r="D168" s="43" t="str">
        <f t="shared" si="44"/>
        <v/>
      </c>
      <c r="E168" s="43" t="str">
        <f t="shared" si="45"/>
        <v/>
      </c>
      <c r="F168" s="43" t="str">
        <f t="shared" si="46"/>
        <v/>
      </c>
      <c r="G168" s="43" t="str">
        <f t="shared" si="47"/>
        <v/>
      </c>
      <c r="N168" s="247">
        <f t="shared" si="48"/>
        <v>0</v>
      </c>
      <c r="O168" s="244">
        <f t="shared" si="49"/>
        <v>1</v>
      </c>
    </row>
    <row r="169" spans="3:15" hidden="1">
      <c r="C169" s="43" t="str">
        <f t="shared" si="43"/>
        <v/>
      </c>
      <c r="D169" s="43" t="str">
        <f t="shared" si="44"/>
        <v/>
      </c>
      <c r="E169" s="43" t="str">
        <f t="shared" si="45"/>
        <v/>
      </c>
      <c r="F169" s="43" t="str">
        <f t="shared" si="46"/>
        <v/>
      </c>
      <c r="G169" s="43" t="str">
        <f t="shared" si="47"/>
        <v/>
      </c>
      <c r="N169" s="247">
        <f t="shared" si="48"/>
        <v>0</v>
      </c>
      <c r="O169" s="244">
        <f t="shared" si="49"/>
        <v>1</v>
      </c>
    </row>
    <row r="170" spans="3:15" hidden="1">
      <c r="C170" s="43" t="str">
        <f t="shared" si="43"/>
        <v/>
      </c>
      <c r="D170" s="43" t="str">
        <f t="shared" si="44"/>
        <v/>
      </c>
      <c r="E170" s="43" t="str">
        <f t="shared" si="45"/>
        <v/>
      </c>
      <c r="F170" s="43" t="str">
        <f t="shared" si="46"/>
        <v/>
      </c>
      <c r="G170" s="43" t="str">
        <f t="shared" si="47"/>
        <v/>
      </c>
      <c r="N170" s="247">
        <f t="shared" si="48"/>
        <v>0</v>
      </c>
      <c r="O170" s="244">
        <f t="shared" si="49"/>
        <v>1</v>
      </c>
    </row>
    <row r="171" spans="3:15" hidden="1">
      <c r="C171" s="43" t="str">
        <f t="shared" si="43"/>
        <v/>
      </c>
      <c r="D171" s="43" t="str">
        <f t="shared" si="44"/>
        <v/>
      </c>
      <c r="E171" s="43" t="str">
        <f t="shared" si="45"/>
        <v/>
      </c>
      <c r="F171" s="43" t="str">
        <f t="shared" si="46"/>
        <v/>
      </c>
      <c r="G171" s="43" t="str">
        <f t="shared" si="47"/>
        <v/>
      </c>
      <c r="N171" s="247">
        <f t="shared" si="48"/>
        <v>0</v>
      </c>
      <c r="O171" s="244">
        <f t="shared" si="49"/>
        <v>1</v>
      </c>
    </row>
    <row r="172" spans="3:15" hidden="1">
      <c r="C172" s="43" t="str">
        <f t="shared" si="43"/>
        <v/>
      </c>
      <c r="D172" s="43" t="str">
        <f t="shared" si="44"/>
        <v/>
      </c>
      <c r="E172" s="43" t="str">
        <f t="shared" si="45"/>
        <v/>
      </c>
      <c r="F172" s="43" t="str">
        <f t="shared" si="46"/>
        <v/>
      </c>
      <c r="G172" s="43" t="str">
        <f t="shared" si="47"/>
        <v/>
      </c>
      <c r="N172" s="247">
        <f t="shared" si="48"/>
        <v>0</v>
      </c>
      <c r="O172" s="244">
        <f t="shared" si="49"/>
        <v>1</v>
      </c>
    </row>
    <row r="173" spans="3:15" hidden="1">
      <c r="C173" s="43" t="str">
        <f t="shared" si="43"/>
        <v/>
      </c>
      <c r="D173" s="43" t="str">
        <f t="shared" si="44"/>
        <v/>
      </c>
      <c r="E173" s="43" t="str">
        <f t="shared" si="45"/>
        <v/>
      </c>
      <c r="F173" s="43" t="str">
        <f t="shared" si="46"/>
        <v/>
      </c>
      <c r="G173" s="43" t="str">
        <f t="shared" si="47"/>
        <v/>
      </c>
      <c r="N173" s="247">
        <f t="shared" si="48"/>
        <v>0</v>
      </c>
      <c r="O173" s="244">
        <f t="shared" si="49"/>
        <v>1</v>
      </c>
    </row>
    <row r="174" spans="3:15" hidden="1">
      <c r="C174" s="43" t="str">
        <f t="shared" si="43"/>
        <v/>
      </c>
      <c r="D174" s="43" t="str">
        <f t="shared" si="44"/>
        <v/>
      </c>
      <c r="E174" s="43" t="str">
        <f t="shared" si="45"/>
        <v/>
      </c>
      <c r="F174" s="43" t="str">
        <f t="shared" si="46"/>
        <v/>
      </c>
      <c r="G174" s="43" t="str">
        <f t="shared" si="47"/>
        <v/>
      </c>
      <c r="N174" s="247">
        <f t="shared" si="48"/>
        <v>0</v>
      </c>
      <c r="O174" s="244">
        <f t="shared" si="49"/>
        <v>1</v>
      </c>
    </row>
    <row r="175" spans="3:15" hidden="1">
      <c r="C175" s="43" t="str">
        <f t="shared" si="43"/>
        <v/>
      </c>
      <c r="D175" s="43" t="str">
        <f t="shared" si="44"/>
        <v/>
      </c>
      <c r="E175" s="43" t="str">
        <f t="shared" si="45"/>
        <v/>
      </c>
      <c r="F175" s="43" t="str">
        <f t="shared" si="46"/>
        <v/>
      </c>
      <c r="G175" s="43" t="str">
        <f t="shared" si="47"/>
        <v/>
      </c>
      <c r="N175" s="247">
        <f t="shared" si="48"/>
        <v>0</v>
      </c>
      <c r="O175" s="244">
        <f t="shared" si="49"/>
        <v>1</v>
      </c>
    </row>
    <row r="176" spans="3:15" hidden="1">
      <c r="C176" s="43" t="str">
        <f t="shared" si="43"/>
        <v/>
      </c>
      <c r="D176" s="43" t="str">
        <f t="shared" si="44"/>
        <v/>
      </c>
      <c r="E176" s="43" t="str">
        <f t="shared" si="45"/>
        <v/>
      </c>
      <c r="F176" s="43" t="str">
        <f t="shared" si="46"/>
        <v/>
      </c>
      <c r="G176" s="43" t="str">
        <f t="shared" si="47"/>
        <v/>
      </c>
      <c r="N176" s="247">
        <f t="shared" si="48"/>
        <v>0</v>
      </c>
      <c r="O176" s="244">
        <f t="shared" si="49"/>
        <v>1</v>
      </c>
    </row>
    <row r="177" spans="3:15" hidden="1">
      <c r="C177" s="43" t="str">
        <f t="shared" si="43"/>
        <v/>
      </c>
      <c r="D177" s="43" t="str">
        <f t="shared" si="44"/>
        <v/>
      </c>
      <c r="E177" s="43" t="str">
        <f t="shared" si="45"/>
        <v/>
      </c>
      <c r="F177" s="43" t="str">
        <f t="shared" si="46"/>
        <v/>
      </c>
      <c r="G177" s="43" t="str">
        <f t="shared" si="47"/>
        <v/>
      </c>
      <c r="N177" s="247">
        <f t="shared" si="48"/>
        <v>0</v>
      </c>
      <c r="O177" s="244">
        <f t="shared" si="49"/>
        <v>1</v>
      </c>
    </row>
    <row r="178" spans="3:15" hidden="1">
      <c r="C178" s="43" t="str">
        <f t="shared" si="43"/>
        <v/>
      </c>
      <c r="D178" s="43" t="str">
        <f t="shared" si="44"/>
        <v/>
      </c>
      <c r="E178" s="43" t="str">
        <f t="shared" si="45"/>
        <v/>
      </c>
      <c r="F178" s="43" t="str">
        <f t="shared" si="46"/>
        <v/>
      </c>
      <c r="G178" s="43" t="str">
        <f t="shared" si="47"/>
        <v/>
      </c>
      <c r="N178" s="247">
        <f t="shared" si="48"/>
        <v>0</v>
      </c>
      <c r="O178" s="244">
        <f t="shared" si="49"/>
        <v>1</v>
      </c>
    </row>
    <row r="179" spans="3:15" hidden="1">
      <c r="C179" s="43" t="str">
        <f t="shared" si="43"/>
        <v/>
      </c>
      <c r="D179" s="43" t="str">
        <f t="shared" si="44"/>
        <v/>
      </c>
      <c r="E179" s="43" t="str">
        <f t="shared" si="45"/>
        <v/>
      </c>
      <c r="F179" s="43" t="str">
        <f t="shared" si="46"/>
        <v/>
      </c>
      <c r="G179" s="43" t="str">
        <f t="shared" si="47"/>
        <v/>
      </c>
      <c r="N179" s="247">
        <f t="shared" si="48"/>
        <v>0</v>
      </c>
      <c r="O179" s="244">
        <f t="shared" si="49"/>
        <v>1</v>
      </c>
    </row>
    <row r="180" spans="3:15" hidden="1">
      <c r="C180" s="43" t="str">
        <f t="shared" si="43"/>
        <v/>
      </c>
      <c r="D180" s="43" t="str">
        <f t="shared" si="44"/>
        <v/>
      </c>
      <c r="E180" s="43" t="str">
        <f t="shared" si="45"/>
        <v/>
      </c>
      <c r="F180" s="43" t="str">
        <f t="shared" si="46"/>
        <v/>
      </c>
      <c r="G180" s="43" t="str">
        <f t="shared" si="47"/>
        <v/>
      </c>
      <c r="N180" s="247">
        <f t="shared" si="48"/>
        <v>0</v>
      </c>
      <c r="O180" s="244">
        <f t="shared" si="49"/>
        <v>1</v>
      </c>
    </row>
    <row r="181" spans="3:15" hidden="1">
      <c r="C181" s="43" t="str">
        <f t="shared" si="43"/>
        <v/>
      </c>
      <c r="D181" s="43" t="str">
        <f t="shared" si="44"/>
        <v/>
      </c>
      <c r="E181" s="43" t="str">
        <f t="shared" si="45"/>
        <v/>
      </c>
      <c r="F181" s="43" t="str">
        <f t="shared" si="46"/>
        <v/>
      </c>
      <c r="G181" s="43" t="str">
        <f t="shared" si="47"/>
        <v/>
      </c>
      <c r="N181" s="247">
        <f t="shared" si="48"/>
        <v>0</v>
      </c>
      <c r="O181" s="244">
        <f t="shared" si="49"/>
        <v>1</v>
      </c>
    </row>
    <row r="182" spans="3:15" hidden="1">
      <c r="C182" s="43" t="str">
        <f t="shared" si="43"/>
        <v/>
      </c>
      <c r="D182" s="43" t="str">
        <f t="shared" si="44"/>
        <v/>
      </c>
      <c r="E182" s="43" t="str">
        <f t="shared" si="45"/>
        <v/>
      </c>
      <c r="F182" s="43" t="str">
        <f t="shared" si="46"/>
        <v/>
      </c>
      <c r="G182" s="43" t="str">
        <f t="shared" si="47"/>
        <v/>
      </c>
      <c r="N182" s="247">
        <f t="shared" si="48"/>
        <v>0</v>
      </c>
      <c r="O182" s="244">
        <f t="shared" si="49"/>
        <v>1</v>
      </c>
    </row>
    <row r="183" spans="3:15" hidden="1">
      <c r="C183" s="43" t="str">
        <f t="shared" si="43"/>
        <v/>
      </c>
      <c r="D183" s="43" t="str">
        <f t="shared" si="44"/>
        <v/>
      </c>
      <c r="E183" s="43" t="str">
        <f t="shared" si="45"/>
        <v/>
      </c>
      <c r="F183" s="43" t="str">
        <f t="shared" si="46"/>
        <v/>
      </c>
      <c r="G183" s="43" t="str">
        <f t="shared" si="47"/>
        <v/>
      </c>
      <c r="N183" s="247">
        <f t="shared" si="48"/>
        <v>0</v>
      </c>
      <c r="O183" s="244">
        <f t="shared" si="49"/>
        <v>1</v>
      </c>
    </row>
    <row r="184" spans="3:15" hidden="1">
      <c r="C184" s="43" t="str">
        <f t="shared" si="43"/>
        <v/>
      </c>
      <c r="D184" s="43" t="str">
        <f t="shared" si="44"/>
        <v/>
      </c>
      <c r="E184" s="43" t="str">
        <f t="shared" si="45"/>
        <v/>
      </c>
      <c r="F184" s="43" t="str">
        <f t="shared" si="46"/>
        <v/>
      </c>
      <c r="G184" s="43" t="str">
        <f t="shared" si="47"/>
        <v/>
      </c>
      <c r="N184" s="247">
        <f t="shared" si="48"/>
        <v>0</v>
      </c>
      <c r="O184" s="244">
        <f t="shared" si="49"/>
        <v>1</v>
      </c>
    </row>
    <row r="185" spans="3:15" hidden="1">
      <c r="C185" s="43" t="str">
        <f t="shared" si="43"/>
        <v/>
      </c>
      <c r="D185" s="43" t="str">
        <f t="shared" si="44"/>
        <v/>
      </c>
      <c r="E185" s="43" t="str">
        <f t="shared" si="45"/>
        <v/>
      </c>
      <c r="F185" s="43" t="str">
        <f t="shared" si="46"/>
        <v/>
      </c>
      <c r="G185" s="43" t="str">
        <f t="shared" si="47"/>
        <v/>
      </c>
      <c r="N185" s="247">
        <f t="shared" si="48"/>
        <v>0</v>
      </c>
      <c r="O185" s="244">
        <f t="shared" si="49"/>
        <v>1</v>
      </c>
    </row>
    <row r="186" spans="3:15" hidden="1">
      <c r="C186" s="43" t="str">
        <f t="shared" si="43"/>
        <v/>
      </c>
      <c r="D186" s="43" t="str">
        <f t="shared" si="44"/>
        <v/>
      </c>
      <c r="E186" s="43" t="str">
        <f t="shared" si="45"/>
        <v/>
      </c>
      <c r="F186" s="43" t="str">
        <f t="shared" si="46"/>
        <v/>
      </c>
      <c r="G186" s="43" t="str">
        <f t="shared" si="47"/>
        <v/>
      </c>
      <c r="N186" s="247">
        <f t="shared" si="48"/>
        <v>0</v>
      </c>
      <c r="O186" s="244">
        <f t="shared" si="49"/>
        <v>1</v>
      </c>
    </row>
    <row r="187" spans="3:15" hidden="1">
      <c r="C187" s="43" t="str">
        <f t="shared" si="43"/>
        <v/>
      </c>
      <c r="D187" s="43" t="str">
        <f t="shared" si="44"/>
        <v/>
      </c>
      <c r="E187" s="43" t="str">
        <f t="shared" si="45"/>
        <v/>
      </c>
      <c r="F187" s="43" t="str">
        <f t="shared" si="46"/>
        <v/>
      </c>
      <c r="G187" s="43" t="str">
        <f t="shared" si="47"/>
        <v/>
      </c>
      <c r="N187" s="247">
        <f t="shared" si="48"/>
        <v>0</v>
      </c>
      <c r="O187" s="244">
        <f t="shared" si="49"/>
        <v>1</v>
      </c>
    </row>
    <row r="188" spans="3:15" hidden="1">
      <c r="C188" s="43" t="str">
        <f t="shared" si="43"/>
        <v/>
      </c>
      <c r="D188" s="43" t="str">
        <f t="shared" si="44"/>
        <v/>
      </c>
      <c r="E188" s="43" t="str">
        <f t="shared" si="45"/>
        <v/>
      </c>
      <c r="F188" s="43" t="str">
        <f t="shared" si="46"/>
        <v/>
      </c>
      <c r="G188" s="43" t="str">
        <f t="shared" si="47"/>
        <v/>
      </c>
      <c r="N188" s="247">
        <f t="shared" si="48"/>
        <v>0</v>
      </c>
      <c r="O188" s="244">
        <f t="shared" si="49"/>
        <v>1</v>
      </c>
    </row>
    <row r="189" spans="3:15" hidden="1">
      <c r="C189" s="43" t="str">
        <f t="shared" si="43"/>
        <v/>
      </c>
      <c r="D189" s="43" t="str">
        <f t="shared" si="44"/>
        <v/>
      </c>
      <c r="E189" s="43" t="str">
        <f t="shared" si="45"/>
        <v/>
      </c>
      <c r="F189" s="43" t="str">
        <f t="shared" si="46"/>
        <v/>
      </c>
      <c r="G189" s="43" t="str">
        <f t="shared" si="47"/>
        <v/>
      </c>
      <c r="N189" s="247">
        <f t="shared" si="48"/>
        <v>0</v>
      </c>
      <c r="O189" s="244">
        <f t="shared" si="49"/>
        <v>1</v>
      </c>
    </row>
    <row r="190" spans="3:15" hidden="1">
      <c r="C190" s="43" t="str">
        <f t="shared" si="43"/>
        <v/>
      </c>
      <c r="D190" s="43" t="str">
        <f t="shared" si="44"/>
        <v/>
      </c>
      <c r="E190" s="43" t="str">
        <f t="shared" si="45"/>
        <v/>
      </c>
      <c r="F190" s="43" t="str">
        <f t="shared" si="46"/>
        <v/>
      </c>
      <c r="G190" s="43" t="str">
        <f t="shared" si="47"/>
        <v/>
      </c>
      <c r="N190" s="247">
        <f t="shared" si="48"/>
        <v>0</v>
      </c>
      <c r="O190" s="244">
        <f t="shared" si="49"/>
        <v>1</v>
      </c>
    </row>
    <row r="191" spans="3:15" hidden="1">
      <c r="C191" s="43" t="str">
        <f t="shared" si="43"/>
        <v/>
      </c>
      <c r="D191" s="43" t="str">
        <f t="shared" si="44"/>
        <v/>
      </c>
      <c r="E191" s="43" t="str">
        <f t="shared" si="45"/>
        <v/>
      </c>
      <c r="F191" s="43" t="str">
        <f t="shared" si="46"/>
        <v/>
      </c>
      <c r="G191" s="43" t="str">
        <f t="shared" si="47"/>
        <v/>
      </c>
      <c r="N191" s="247">
        <f t="shared" si="48"/>
        <v>0</v>
      </c>
      <c r="O191" s="244">
        <f t="shared" si="49"/>
        <v>1</v>
      </c>
    </row>
    <row r="192" spans="3:15" hidden="1">
      <c r="C192" s="43" t="str">
        <f t="shared" si="43"/>
        <v/>
      </c>
      <c r="D192" s="43" t="str">
        <f t="shared" si="44"/>
        <v/>
      </c>
      <c r="E192" s="43" t="str">
        <f t="shared" si="45"/>
        <v/>
      </c>
      <c r="F192" s="43" t="str">
        <f t="shared" si="46"/>
        <v/>
      </c>
      <c r="G192" s="43" t="str">
        <f t="shared" si="47"/>
        <v/>
      </c>
      <c r="N192" s="247">
        <f t="shared" si="48"/>
        <v>0</v>
      </c>
      <c r="O192" s="244">
        <f t="shared" si="49"/>
        <v>1</v>
      </c>
    </row>
    <row r="193" spans="3:15" hidden="1">
      <c r="C193" s="43" t="str">
        <f t="shared" si="43"/>
        <v/>
      </c>
      <c r="D193" s="43" t="str">
        <f t="shared" si="44"/>
        <v/>
      </c>
      <c r="E193" s="43" t="str">
        <f t="shared" si="45"/>
        <v/>
      </c>
      <c r="F193" s="43" t="str">
        <f t="shared" si="46"/>
        <v/>
      </c>
      <c r="G193" s="43" t="str">
        <f t="shared" si="47"/>
        <v/>
      </c>
      <c r="N193" s="247">
        <f t="shared" si="48"/>
        <v>0</v>
      </c>
      <c r="O193" s="244">
        <f t="shared" si="49"/>
        <v>1</v>
      </c>
    </row>
    <row r="194" spans="3:15" hidden="1">
      <c r="C194" s="43" t="str">
        <f t="shared" si="43"/>
        <v/>
      </c>
      <c r="D194" s="43" t="str">
        <f t="shared" si="44"/>
        <v/>
      </c>
      <c r="E194" s="43" t="str">
        <f t="shared" si="45"/>
        <v/>
      </c>
      <c r="F194" s="43" t="str">
        <f t="shared" si="46"/>
        <v/>
      </c>
      <c r="G194" s="43" t="str">
        <f t="shared" si="47"/>
        <v/>
      </c>
      <c r="N194" s="247">
        <f t="shared" si="48"/>
        <v>0</v>
      </c>
      <c r="O194" s="244">
        <f t="shared" si="49"/>
        <v>1</v>
      </c>
    </row>
    <row r="195" spans="3:15" hidden="1">
      <c r="C195" s="43" t="str">
        <f t="shared" si="43"/>
        <v/>
      </c>
      <c r="D195" s="43" t="str">
        <f t="shared" si="44"/>
        <v/>
      </c>
      <c r="E195" s="43" t="str">
        <f t="shared" si="45"/>
        <v/>
      </c>
      <c r="F195" s="43" t="str">
        <f t="shared" si="46"/>
        <v/>
      </c>
      <c r="G195" s="43" t="str">
        <f t="shared" si="47"/>
        <v/>
      </c>
      <c r="N195" s="247">
        <f t="shared" si="48"/>
        <v>0</v>
      </c>
      <c r="O195" s="244">
        <f t="shared" si="49"/>
        <v>1</v>
      </c>
    </row>
    <row r="196" spans="3:15" hidden="1">
      <c r="C196" s="43" t="str">
        <f t="shared" si="43"/>
        <v/>
      </c>
      <c r="D196" s="43" t="str">
        <f t="shared" si="44"/>
        <v/>
      </c>
      <c r="E196" s="43" t="str">
        <f t="shared" si="45"/>
        <v/>
      </c>
      <c r="F196" s="43" t="str">
        <f t="shared" si="46"/>
        <v/>
      </c>
      <c r="G196" s="43" t="str">
        <f t="shared" si="47"/>
        <v/>
      </c>
      <c r="N196" s="247">
        <f t="shared" si="48"/>
        <v>0</v>
      </c>
      <c r="O196" s="244">
        <f t="shared" si="49"/>
        <v>1</v>
      </c>
    </row>
    <row r="197" spans="3:15" hidden="1">
      <c r="C197" s="43" t="str">
        <f t="shared" si="43"/>
        <v/>
      </c>
      <c r="D197" s="43" t="str">
        <f t="shared" si="44"/>
        <v/>
      </c>
      <c r="E197" s="43" t="str">
        <f t="shared" si="45"/>
        <v/>
      </c>
      <c r="F197" s="43" t="str">
        <f t="shared" si="46"/>
        <v/>
      </c>
      <c r="G197" s="43" t="str">
        <f t="shared" si="47"/>
        <v/>
      </c>
      <c r="N197" s="247">
        <f t="shared" si="48"/>
        <v>0</v>
      </c>
      <c r="O197" s="244">
        <f t="shared" si="49"/>
        <v>1</v>
      </c>
    </row>
    <row r="198" spans="3:15" hidden="1">
      <c r="C198" s="43" t="str">
        <f t="shared" si="43"/>
        <v/>
      </c>
      <c r="D198" s="43" t="str">
        <f t="shared" si="44"/>
        <v/>
      </c>
      <c r="E198" s="43" t="str">
        <f t="shared" si="45"/>
        <v/>
      </c>
      <c r="F198" s="43" t="str">
        <f t="shared" si="46"/>
        <v/>
      </c>
      <c r="G198" s="43" t="str">
        <f t="shared" si="47"/>
        <v/>
      </c>
      <c r="N198" s="247">
        <f t="shared" si="48"/>
        <v>0</v>
      </c>
      <c r="O198" s="244">
        <f t="shared" si="49"/>
        <v>1</v>
      </c>
    </row>
    <row r="199" spans="3:15" hidden="1">
      <c r="C199" s="43" t="str">
        <f t="shared" ref="C199:C223" si="50">IF($I199&gt;0,IF(O199=1,100-SUM(D199:G199),ROUND(J199/$I199*100,1)),"")</f>
        <v/>
      </c>
      <c r="D199" s="43" t="str">
        <f t="shared" ref="D199:D223" si="51">IF($I199&gt;0,IF(O199=2,100-SUM(C199,E199,F199,G199),ROUND(K199/$I199*100,1)),"")</f>
        <v/>
      </c>
      <c r="E199" s="43" t="str">
        <f t="shared" ref="E199:E223" si="52">IF($I199&gt;0,IF(O199=3,100 - SUM(C199,D199,F199,G199),ROUND(L199/$I199*100,1)),"")</f>
        <v/>
      </c>
      <c r="F199" s="43" t="str">
        <f t="shared" ref="F199:F223" si="53">IF($I199&gt;0,IF(O199=4,100 - SUM(C199,D199,E199,G199),ROUND(M199/$I199*100,1)),"")</f>
        <v/>
      </c>
      <c r="G199" s="43" t="str">
        <f t="shared" ref="G199:G223" si="54">IF($I199&gt;0,IF(O199=5,100 - SUM(C199,D199,E199,F199),ROUND(N199/$I199*100,1)),"")</f>
        <v/>
      </c>
      <c r="N199" s="247">
        <f t="shared" ref="N199:N223" si="55">I199 - SUM(J199:M199)</f>
        <v>0</v>
      </c>
      <c r="O199" s="244">
        <f t="shared" ref="O199:O223" si="56">IF(J199=MAX(J199:M199),1,IF(K199=MAX(J199:M199),2,IF(L199=MAX(J199:M199),3,IF(M199=MAX(J199:M199),4,IF(N199=MAX(J199:M199),5,)))))</f>
        <v>1</v>
      </c>
    </row>
    <row r="200" spans="3:15" hidden="1">
      <c r="C200" s="43" t="str">
        <f t="shared" si="50"/>
        <v/>
      </c>
      <c r="D200" s="43" t="str">
        <f t="shared" si="51"/>
        <v/>
      </c>
      <c r="E200" s="43" t="str">
        <f t="shared" si="52"/>
        <v/>
      </c>
      <c r="F200" s="43" t="str">
        <f t="shared" si="53"/>
        <v/>
      </c>
      <c r="G200" s="43" t="str">
        <f t="shared" si="54"/>
        <v/>
      </c>
      <c r="N200" s="247">
        <f t="shared" si="55"/>
        <v>0</v>
      </c>
      <c r="O200" s="244">
        <f t="shared" si="56"/>
        <v>1</v>
      </c>
    </row>
    <row r="201" spans="3:15" hidden="1">
      <c r="C201" s="43" t="str">
        <f t="shared" si="50"/>
        <v/>
      </c>
      <c r="D201" s="43" t="str">
        <f t="shared" si="51"/>
        <v/>
      </c>
      <c r="E201" s="43" t="str">
        <f t="shared" si="52"/>
        <v/>
      </c>
      <c r="F201" s="43" t="str">
        <f t="shared" si="53"/>
        <v/>
      </c>
      <c r="G201" s="43" t="str">
        <f t="shared" si="54"/>
        <v/>
      </c>
      <c r="N201" s="247">
        <f t="shared" si="55"/>
        <v>0</v>
      </c>
      <c r="O201" s="244">
        <f t="shared" si="56"/>
        <v>1</v>
      </c>
    </row>
    <row r="202" spans="3:15" hidden="1">
      <c r="C202" s="43" t="str">
        <f t="shared" si="50"/>
        <v/>
      </c>
      <c r="D202" s="43" t="str">
        <f t="shared" si="51"/>
        <v/>
      </c>
      <c r="E202" s="43" t="str">
        <f t="shared" si="52"/>
        <v/>
      </c>
      <c r="F202" s="43" t="str">
        <f t="shared" si="53"/>
        <v/>
      </c>
      <c r="G202" s="43" t="str">
        <f t="shared" si="54"/>
        <v/>
      </c>
      <c r="N202" s="247">
        <f t="shared" si="55"/>
        <v>0</v>
      </c>
      <c r="O202" s="244">
        <f t="shared" si="56"/>
        <v>1</v>
      </c>
    </row>
    <row r="203" spans="3:15" hidden="1">
      <c r="C203" s="43" t="str">
        <f t="shared" si="50"/>
        <v/>
      </c>
      <c r="D203" s="43" t="str">
        <f t="shared" si="51"/>
        <v/>
      </c>
      <c r="E203" s="43" t="str">
        <f t="shared" si="52"/>
        <v/>
      </c>
      <c r="F203" s="43" t="str">
        <f t="shared" si="53"/>
        <v/>
      </c>
      <c r="G203" s="43" t="str">
        <f t="shared" si="54"/>
        <v/>
      </c>
      <c r="N203" s="247">
        <f t="shared" si="55"/>
        <v>0</v>
      </c>
      <c r="O203" s="244">
        <f t="shared" si="56"/>
        <v>1</v>
      </c>
    </row>
    <row r="204" spans="3:15" hidden="1">
      <c r="C204" s="43" t="str">
        <f t="shared" si="50"/>
        <v/>
      </c>
      <c r="D204" s="43" t="str">
        <f t="shared" si="51"/>
        <v/>
      </c>
      <c r="E204" s="43" t="str">
        <f t="shared" si="52"/>
        <v/>
      </c>
      <c r="F204" s="43" t="str">
        <f t="shared" si="53"/>
        <v/>
      </c>
      <c r="G204" s="43" t="str">
        <f t="shared" si="54"/>
        <v/>
      </c>
      <c r="N204" s="247">
        <f t="shared" si="55"/>
        <v>0</v>
      </c>
      <c r="O204" s="244">
        <f t="shared" si="56"/>
        <v>1</v>
      </c>
    </row>
    <row r="205" spans="3:15" hidden="1">
      <c r="C205" s="43" t="str">
        <f t="shared" si="50"/>
        <v/>
      </c>
      <c r="D205" s="43" t="str">
        <f t="shared" si="51"/>
        <v/>
      </c>
      <c r="E205" s="43" t="str">
        <f t="shared" si="52"/>
        <v/>
      </c>
      <c r="F205" s="43" t="str">
        <f t="shared" si="53"/>
        <v/>
      </c>
      <c r="G205" s="43" t="str">
        <f t="shared" si="54"/>
        <v/>
      </c>
      <c r="N205" s="247">
        <f t="shared" si="55"/>
        <v>0</v>
      </c>
      <c r="O205" s="244">
        <f t="shared" si="56"/>
        <v>1</v>
      </c>
    </row>
    <row r="206" spans="3:15" hidden="1">
      <c r="C206" s="43" t="str">
        <f t="shared" si="50"/>
        <v/>
      </c>
      <c r="D206" s="43" t="str">
        <f t="shared" si="51"/>
        <v/>
      </c>
      <c r="E206" s="43" t="str">
        <f t="shared" si="52"/>
        <v/>
      </c>
      <c r="F206" s="43" t="str">
        <f t="shared" si="53"/>
        <v/>
      </c>
      <c r="G206" s="43" t="str">
        <f t="shared" si="54"/>
        <v/>
      </c>
      <c r="N206" s="247">
        <f t="shared" si="55"/>
        <v>0</v>
      </c>
      <c r="O206" s="244">
        <f t="shared" si="56"/>
        <v>1</v>
      </c>
    </row>
    <row r="207" spans="3:15" hidden="1">
      <c r="C207" s="43" t="str">
        <f t="shared" si="50"/>
        <v/>
      </c>
      <c r="D207" s="43" t="str">
        <f t="shared" si="51"/>
        <v/>
      </c>
      <c r="E207" s="43" t="str">
        <f t="shared" si="52"/>
        <v/>
      </c>
      <c r="F207" s="43" t="str">
        <f t="shared" si="53"/>
        <v/>
      </c>
      <c r="G207" s="43" t="str">
        <f t="shared" si="54"/>
        <v/>
      </c>
      <c r="N207" s="247">
        <f t="shared" si="55"/>
        <v>0</v>
      </c>
      <c r="O207" s="244">
        <f t="shared" si="56"/>
        <v>1</v>
      </c>
    </row>
    <row r="208" spans="3:15" hidden="1">
      <c r="C208" s="43" t="str">
        <f t="shared" si="50"/>
        <v/>
      </c>
      <c r="D208" s="43" t="str">
        <f t="shared" si="51"/>
        <v/>
      </c>
      <c r="E208" s="43" t="str">
        <f t="shared" si="52"/>
        <v/>
      </c>
      <c r="F208" s="43" t="str">
        <f t="shared" si="53"/>
        <v/>
      </c>
      <c r="G208" s="43" t="str">
        <f t="shared" si="54"/>
        <v/>
      </c>
      <c r="N208" s="247">
        <f t="shared" si="55"/>
        <v>0</v>
      </c>
      <c r="O208" s="244">
        <f t="shared" si="56"/>
        <v>1</v>
      </c>
    </row>
    <row r="209" spans="1:15" hidden="1">
      <c r="C209" s="43" t="str">
        <f t="shared" si="50"/>
        <v/>
      </c>
      <c r="D209" s="43" t="str">
        <f t="shared" si="51"/>
        <v/>
      </c>
      <c r="E209" s="43" t="str">
        <f t="shared" si="52"/>
        <v/>
      </c>
      <c r="F209" s="43" t="str">
        <f t="shared" si="53"/>
        <v/>
      </c>
      <c r="G209" s="43" t="str">
        <f t="shared" si="54"/>
        <v/>
      </c>
      <c r="N209" s="247">
        <f t="shared" si="55"/>
        <v>0</v>
      </c>
      <c r="O209" s="244">
        <f t="shared" si="56"/>
        <v>1</v>
      </c>
    </row>
    <row r="210" spans="1:15" hidden="1">
      <c r="C210" s="43" t="str">
        <f t="shared" si="50"/>
        <v/>
      </c>
      <c r="D210" s="43" t="str">
        <f t="shared" si="51"/>
        <v/>
      </c>
      <c r="E210" s="43" t="str">
        <f t="shared" si="52"/>
        <v/>
      </c>
      <c r="F210" s="43" t="str">
        <f t="shared" si="53"/>
        <v/>
      </c>
      <c r="G210" s="43" t="str">
        <f t="shared" si="54"/>
        <v/>
      </c>
      <c r="N210" s="247">
        <f t="shared" si="55"/>
        <v>0</v>
      </c>
      <c r="O210" s="244">
        <f t="shared" si="56"/>
        <v>1</v>
      </c>
    </row>
    <row r="211" spans="1:15" hidden="1">
      <c r="C211" s="43" t="str">
        <f t="shared" si="50"/>
        <v/>
      </c>
      <c r="D211" s="43" t="str">
        <f t="shared" si="51"/>
        <v/>
      </c>
      <c r="E211" s="43" t="str">
        <f t="shared" si="52"/>
        <v/>
      </c>
      <c r="F211" s="43" t="str">
        <f t="shared" si="53"/>
        <v/>
      </c>
      <c r="G211" s="43" t="str">
        <f t="shared" si="54"/>
        <v/>
      </c>
      <c r="N211" s="247">
        <f t="shared" si="55"/>
        <v>0</v>
      </c>
      <c r="O211" s="244">
        <f t="shared" si="56"/>
        <v>1</v>
      </c>
    </row>
    <row r="212" spans="1:15" hidden="1">
      <c r="C212" s="43" t="str">
        <f t="shared" si="50"/>
        <v/>
      </c>
      <c r="D212" s="43" t="str">
        <f t="shared" si="51"/>
        <v/>
      </c>
      <c r="E212" s="43" t="str">
        <f t="shared" si="52"/>
        <v/>
      </c>
      <c r="F212" s="43" t="str">
        <f t="shared" si="53"/>
        <v/>
      </c>
      <c r="G212" s="43" t="str">
        <f t="shared" si="54"/>
        <v/>
      </c>
      <c r="N212" s="247">
        <f t="shared" si="55"/>
        <v>0</v>
      </c>
      <c r="O212" s="244">
        <f t="shared" si="56"/>
        <v>1</v>
      </c>
    </row>
    <row r="213" spans="1:15" hidden="1">
      <c r="C213" s="43" t="str">
        <f t="shared" si="50"/>
        <v/>
      </c>
      <c r="D213" s="43" t="str">
        <f t="shared" si="51"/>
        <v/>
      </c>
      <c r="E213" s="43" t="str">
        <f t="shared" si="52"/>
        <v/>
      </c>
      <c r="F213" s="43" t="str">
        <f t="shared" si="53"/>
        <v/>
      </c>
      <c r="G213" s="43" t="str">
        <f t="shared" si="54"/>
        <v/>
      </c>
      <c r="N213" s="247">
        <f t="shared" si="55"/>
        <v>0</v>
      </c>
      <c r="O213" s="244">
        <f t="shared" si="56"/>
        <v>1</v>
      </c>
    </row>
    <row r="214" spans="1:15" hidden="1">
      <c r="C214" s="43" t="str">
        <f t="shared" si="50"/>
        <v/>
      </c>
      <c r="D214" s="43" t="str">
        <f t="shared" si="51"/>
        <v/>
      </c>
      <c r="E214" s="43" t="str">
        <f t="shared" si="52"/>
        <v/>
      </c>
      <c r="F214" s="43" t="str">
        <f t="shared" si="53"/>
        <v/>
      </c>
      <c r="G214" s="43" t="str">
        <f t="shared" si="54"/>
        <v/>
      </c>
      <c r="N214" s="247">
        <f t="shared" si="55"/>
        <v>0</v>
      </c>
      <c r="O214" s="244">
        <f t="shared" si="56"/>
        <v>1</v>
      </c>
    </row>
    <row r="215" spans="1:15" hidden="1">
      <c r="C215" s="43" t="str">
        <f t="shared" si="50"/>
        <v/>
      </c>
      <c r="D215" s="43" t="str">
        <f t="shared" si="51"/>
        <v/>
      </c>
      <c r="E215" s="43" t="str">
        <f t="shared" si="52"/>
        <v/>
      </c>
      <c r="F215" s="43" t="str">
        <f t="shared" si="53"/>
        <v/>
      </c>
      <c r="G215" s="43" t="str">
        <f t="shared" si="54"/>
        <v/>
      </c>
      <c r="N215" s="247">
        <f t="shared" si="55"/>
        <v>0</v>
      </c>
      <c r="O215" s="244">
        <f t="shared" si="56"/>
        <v>1</v>
      </c>
    </row>
    <row r="216" spans="1:15" hidden="1">
      <c r="C216" s="43" t="str">
        <f t="shared" si="50"/>
        <v/>
      </c>
      <c r="D216" s="43" t="str">
        <f t="shared" si="51"/>
        <v/>
      </c>
      <c r="E216" s="43" t="str">
        <f t="shared" si="52"/>
        <v/>
      </c>
      <c r="F216" s="43" t="str">
        <f t="shared" si="53"/>
        <v/>
      </c>
      <c r="G216" s="43" t="str">
        <f t="shared" si="54"/>
        <v/>
      </c>
      <c r="N216" s="247">
        <f t="shared" si="55"/>
        <v>0</v>
      </c>
      <c r="O216" s="244">
        <f t="shared" si="56"/>
        <v>1</v>
      </c>
    </row>
    <row r="217" spans="1:15" hidden="1">
      <c r="C217" s="43" t="str">
        <f t="shared" si="50"/>
        <v/>
      </c>
      <c r="D217" s="43" t="str">
        <f t="shared" si="51"/>
        <v/>
      </c>
      <c r="E217" s="43" t="str">
        <f t="shared" si="52"/>
        <v/>
      </c>
      <c r="F217" s="43" t="str">
        <f t="shared" si="53"/>
        <v/>
      </c>
      <c r="G217" s="43" t="str">
        <f t="shared" si="54"/>
        <v/>
      </c>
      <c r="N217" s="247">
        <f t="shared" si="55"/>
        <v>0</v>
      </c>
      <c r="O217" s="244">
        <f t="shared" si="56"/>
        <v>1</v>
      </c>
    </row>
    <row r="218" spans="1:15" hidden="1">
      <c r="C218" s="43" t="str">
        <f t="shared" si="50"/>
        <v/>
      </c>
      <c r="D218" s="43" t="str">
        <f t="shared" si="51"/>
        <v/>
      </c>
      <c r="E218" s="43" t="str">
        <f t="shared" si="52"/>
        <v/>
      </c>
      <c r="F218" s="43" t="str">
        <f t="shared" si="53"/>
        <v/>
      </c>
      <c r="G218" s="43" t="str">
        <f t="shared" si="54"/>
        <v/>
      </c>
      <c r="N218" s="247">
        <f t="shared" si="55"/>
        <v>0</v>
      </c>
      <c r="O218" s="244">
        <f t="shared" si="56"/>
        <v>1</v>
      </c>
    </row>
    <row r="219" spans="1:15" hidden="1">
      <c r="C219" s="43" t="str">
        <f t="shared" si="50"/>
        <v/>
      </c>
      <c r="D219" s="43" t="str">
        <f t="shared" si="51"/>
        <v/>
      </c>
      <c r="E219" s="43" t="str">
        <f t="shared" si="52"/>
        <v/>
      </c>
      <c r="F219" s="43" t="str">
        <f t="shared" si="53"/>
        <v/>
      </c>
      <c r="G219" s="43" t="str">
        <f t="shared" si="54"/>
        <v/>
      </c>
      <c r="N219" s="247">
        <f t="shared" si="55"/>
        <v>0</v>
      </c>
      <c r="O219" s="244">
        <f t="shared" si="56"/>
        <v>1</v>
      </c>
    </row>
    <row r="220" spans="1:15" hidden="1">
      <c r="C220" s="43" t="str">
        <f t="shared" si="50"/>
        <v/>
      </c>
      <c r="D220" s="43" t="str">
        <f t="shared" si="51"/>
        <v/>
      </c>
      <c r="E220" s="43" t="str">
        <f t="shared" si="52"/>
        <v/>
      </c>
      <c r="F220" s="43" t="str">
        <f t="shared" si="53"/>
        <v/>
      </c>
      <c r="G220" s="43" t="str">
        <f t="shared" si="54"/>
        <v/>
      </c>
      <c r="N220" s="247">
        <f t="shared" si="55"/>
        <v>0</v>
      </c>
      <c r="O220" s="244">
        <f t="shared" si="56"/>
        <v>1</v>
      </c>
    </row>
    <row r="221" spans="1:15" hidden="1">
      <c r="C221" s="43" t="str">
        <f t="shared" si="50"/>
        <v/>
      </c>
      <c r="D221" s="43" t="str">
        <f t="shared" si="51"/>
        <v/>
      </c>
      <c r="E221" s="43" t="str">
        <f t="shared" si="52"/>
        <v/>
      </c>
      <c r="F221" s="43" t="str">
        <f t="shared" si="53"/>
        <v/>
      </c>
      <c r="G221" s="43" t="str">
        <f t="shared" si="54"/>
        <v/>
      </c>
      <c r="N221" s="247">
        <f t="shared" si="55"/>
        <v>0</v>
      </c>
      <c r="O221" s="244">
        <f t="shared" si="56"/>
        <v>1</v>
      </c>
    </row>
    <row r="222" spans="1:15" hidden="1">
      <c r="C222" s="43" t="str">
        <f t="shared" si="50"/>
        <v/>
      </c>
      <c r="D222" s="43" t="str">
        <f t="shared" si="51"/>
        <v/>
      </c>
      <c r="E222" s="43" t="str">
        <f t="shared" si="52"/>
        <v/>
      </c>
      <c r="F222" s="43" t="str">
        <f t="shared" si="53"/>
        <v/>
      </c>
      <c r="G222" s="43" t="str">
        <f t="shared" si="54"/>
        <v/>
      </c>
      <c r="N222" s="247">
        <f t="shared" si="55"/>
        <v>0</v>
      </c>
      <c r="O222" s="244">
        <f t="shared" si="56"/>
        <v>1</v>
      </c>
    </row>
    <row r="223" spans="1:15" hidden="1">
      <c r="C223" s="43" t="str">
        <f t="shared" si="50"/>
        <v/>
      </c>
      <c r="D223" s="43" t="str">
        <f t="shared" si="51"/>
        <v/>
      </c>
      <c r="E223" s="43" t="str">
        <f t="shared" si="52"/>
        <v/>
      </c>
      <c r="F223" s="43" t="str">
        <f t="shared" si="53"/>
        <v/>
      </c>
      <c r="G223" s="43" t="str">
        <f t="shared" si="54"/>
        <v/>
      </c>
      <c r="N223" s="247">
        <f t="shared" si="55"/>
        <v>0</v>
      </c>
      <c r="O223" s="244">
        <f t="shared" si="56"/>
        <v>1</v>
      </c>
    </row>
    <row r="224" spans="1:15" s="46" customFormat="1">
      <c r="A224" s="113"/>
      <c r="B224" s="113"/>
      <c r="C224" s="114"/>
      <c r="D224" s="114"/>
      <c r="E224" s="114"/>
      <c r="F224" s="114"/>
      <c r="G224" s="114"/>
      <c r="H224" s="255"/>
      <c r="I224" s="246"/>
      <c r="J224" s="246"/>
      <c r="K224" s="246"/>
      <c r="L224" s="246"/>
      <c r="M224" s="246"/>
      <c r="N224" s="246"/>
      <c r="O224" s="114"/>
    </row>
    <row r="225" spans="1:15">
      <c r="A225" s="21" t="s">
        <v>232</v>
      </c>
      <c r="B225" s="43" t="str">
        <f>C4 &amp; " - " &amp;D4</f>
        <v xml:space="preserve"> - </v>
      </c>
      <c r="C225" s="109"/>
      <c r="D225" s="109"/>
      <c r="E225" s="109"/>
      <c r="F225" s="109"/>
      <c r="G225" s="109"/>
      <c r="H225" s="251"/>
      <c r="I225" s="243"/>
      <c r="J225" s="243"/>
      <c r="K225" s="243"/>
      <c r="L225" s="243"/>
      <c r="M225" s="243"/>
      <c r="N225" s="243"/>
      <c r="O225" s="42"/>
    </row>
    <row r="226" spans="1:15" ht="48.75" customHeight="1" thickBot="1">
      <c r="B226" s="43" t="s">
        <v>178</v>
      </c>
      <c r="C226" s="413" t="s">
        <v>336</v>
      </c>
      <c r="D226" s="413" t="s">
        <v>337</v>
      </c>
      <c r="E226" s="413" t="s">
        <v>338</v>
      </c>
      <c r="F226" s="413" t="s">
        <v>339</v>
      </c>
      <c r="G226" s="413" t="s">
        <v>340</v>
      </c>
      <c r="H226" s="414" t="s">
        <v>341</v>
      </c>
      <c r="I226" s="412" t="s">
        <v>335</v>
      </c>
      <c r="J226" s="411" t="s">
        <v>343</v>
      </c>
      <c r="K226" s="411" t="s">
        <v>344</v>
      </c>
      <c r="L226" s="411" t="s">
        <v>345</v>
      </c>
      <c r="M226" s="411" t="s">
        <v>346</v>
      </c>
      <c r="N226" s="411" t="s">
        <v>347</v>
      </c>
      <c r="O226" s="411" t="s">
        <v>342</v>
      </c>
    </row>
    <row r="227" spans="1:15" ht="17.25" thickTop="1">
      <c r="B227" s="204" t="s">
        <v>139</v>
      </c>
      <c r="C227" s="396" t="str">
        <f t="shared" ref="C227:C232" si="57">IF($I227&gt;0,IF(O227=1,100-SUM(D227:G227),ROUND(J227/$I227*100,1)),"")</f>
        <v/>
      </c>
      <c r="D227" s="396" t="str">
        <f t="shared" ref="D227:D232" si="58">IF($I227&gt;0,IF(O227=2,100-SUM(C227,E227,F227,G227),ROUND(K227/$I227*100,1)),"")</f>
        <v/>
      </c>
      <c r="E227" s="396" t="str">
        <f t="shared" ref="E227:E232" si="59">IF($I227&gt;0,IF(O227=3,100 - SUM(C227,D227,F227,G227),ROUND(L227/$I227*100,1)),"")</f>
        <v/>
      </c>
      <c r="F227" s="396" t="str">
        <f t="shared" ref="F227:F232" si="60">IF($I227&gt;0,IF(O227=4,100 - SUM(C227,D227,E227,G227),ROUND(M227/$I227*100,1)),"")</f>
        <v/>
      </c>
      <c r="G227" s="396" t="str">
        <f t="shared" ref="G227:G232" si="61">IF($I227&gt;0,IF(O227=5,100 - SUM(C227,D227,E227,F227),ROUND(N227/$I227*100,1)),"")</f>
        <v/>
      </c>
      <c r="H227" s="397"/>
      <c r="I227" s="410">
        <f t="shared" ref="I227:N227" si="62">I228+I229</f>
        <v>0</v>
      </c>
      <c r="J227" s="244">
        <f t="shared" si="62"/>
        <v>0</v>
      </c>
      <c r="K227" s="244">
        <f t="shared" si="62"/>
        <v>0</v>
      </c>
      <c r="L227" s="244">
        <f t="shared" si="62"/>
        <v>0</v>
      </c>
      <c r="M227" s="244">
        <f t="shared" si="62"/>
        <v>0</v>
      </c>
      <c r="N227" s="244">
        <f t="shared" si="62"/>
        <v>0</v>
      </c>
      <c r="O227" s="244">
        <f>IF(J227=MAX(J227:M227),1,IF(K227=MAX(J227:M227),2,IF(L227=MAX(J227:M227),3,IF(M227=MAX(J227:M227),4,IF(N227=MAX(J227:M227),5,)))))</f>
        <v>1</v>
      </c>
    </row>
    <row r="228" spans="1:15">
      <c r="B228" s="205" t="s">
        <v>36</v>
      </c>
      <c r="C228" s="170" t="str">
        <f t="shared" si="57"/>
        <v/>
      </c>
      <c r="D228" s="170" t="str">
        <f t="shared" si="58"/>
        <v/>
      </c>
      <c r="E228" s="170" t="str">
        <f t="shared" si="59"/>
        <v/>
      </c>
      <c r="F228" s="170" t="str">
        <f t="shared" si="60"/>
        <v/>
      </c>
      <c r="G228" s="170" t="str">
        <f t="shared" si="61"/>
        <v/>
      </c>
      <c r="H228" s="252" t="str">
        <f>IF(I227&gt; 0,ROUND(I228/I227 * 100,2),"")</f>
        <v/>
      </c>
      <c r="I228" s="410">
        <f t="shared" ref="I228:N228" si="63">SUMIF($A$232:$A$331,"F",I232:I331)</f>
        <v>0</v>
      </c>
      <c r="J228" s="244">
        <f t="shared" si="63"/>
        <v>0</v>
      </c>
      <c r="K228" s="244">
        <f t="shared" si="63"/>
        <v>0</v>
      </c>
      <c r="L228" s="244">
        <f t="shared" si="63"/>
        <v>0</v>
      </c>
      <c r="M228" s="244">
        <f t="shared" si="63"/>
        <v>0</v>
      </c>
      <c r="N228" s="244">
        <f t="shared" si="63"/>
        <v>0</v>
      </c>
      <c r="O228" s="244">
        <f t="shared" ref="O228:O242" si="64">IF(J228=MAX(J228:M228),1,IF(K228=MAX(J228:M228),2,IF(L228=MAX(J228:M228),3,IF(M228=MAX(J228:M228),4,IF(N228=MAX(J228:M228),5,)))))</f>
        <v>1</v>
      </c>
    </row>
    <row r="229" spans="1:15">
      <c r="B229" s="205" t="s">
        <v>49</v>
      </c>
      <c r="C229" s="170" t="str">
        <f t="shared" si="57"/>
        <v/>
      </c>
      <c r="D229" s="170" t="str">
        <f t="shared" si="58"/>
        <v/>
      </c>
      <c r="E229" s="170" t="str">
        <f t="shared" si="59"/>
        <v/>
      </c>
      <c r="F229" s="170" t="str">
        <f t="shared" si="60"/>
        <v/>
      </c>
      <c r="G229" s="170" t="str">
        <f t="shared" si="61"/>
        <v/>
      </c>
      <c r="H229" s="252" t="e">
        <f>100 - H228</f>
        <v>#VALUE!</v>
      </c>
      <c r="I229" s="410">
        <f t="shared" ref="I229:N229" si="65">SUMIF($A$232:$A$331,"O",I232:I331)</f>
        <v>0</v>
      </c>
      <c r="J229" s="244">
        <f t="shared" si="65"/>
        <v>0</v>
      </c>
      <c r="K229" s="244">
        <f t="shared" si="65"/>
        <v>0</v>
      </c>
      <c r="L229" s="244">
        <f t="shared" si="65"/>
        <v>0</v>
      </c>
      <c r="M229" s="244">
        <f t="shared" si="65"/>
        <v>0</v>
      </c>
      <c r="N229" s="244">
        <f t="shared" si="65"/>
        <v>0</v>
      </c>
      <c r="O229" s="244">
        <f t="shared" si="64"/>
        <v>1</v>
      </c>
    </row>
    <row r="230" spans="1:15">
      <c r="B230" s="189" t="s">
        <v>149</v>
      </c>
      <c r="C230" s="170" t="str">
        <f t="shared" si="57"/>
        <v/>
      </c>
      <c r="D230" s="170" t="str">
        <f t="shared" si="58"/>
        <v/>
      </c>
      <c r="E230" s="170" t="str">
        <f t="shared" si="59"/>
        <v/>
      </c>
      <c r="F230" s="170" t="str">
        <f t="shared" si="60"/>
        <v/>
      </c>
      <c r="G230" s="170" t="str">
        <f t="shared" si="61"/>
        <v/>
      </c>
      <c r="H230" s="252"/>
      <c r="I230" s="410">
        <f t="shared" ref="I230:N230" si="66">SUMIF($B$232:$B$331,"RHF",I232:I331) + SUMIF($B$232:$B$331,"RTF",I232:I331)</f>
        <v>0</v>
      </c>
      <c r="J230" s="244">
        <f t="shared" si="66"/>
        <v>0</v>
      </c>
      <c r="K230" s="244">
        <f t="shared" si="66"/>
        <v>0</v>
      </c>
      <c r="L230" s="244">
        <f t="shared" si="66"/>
        <v>0</v>
      </c>
      <c r="M230" s="244">
        <f t="shared" si="66"/>
        <v>0</v>
      </c>
      <c r="N230" s="244">
        <f t="shared" si="66"/>
        <v>0</v>
      </c>
      <c r="O230" s="244">
        <f t="shared" si="64"/>
        <v>1</v>
      </c>
    </row>
    <row r="231" spans="1:15" ht="17.25" thickBot="1">
      <c r="B231" s="191" t="s">
        <v>150</v>
      </c>
      <c r="C231" s="398" t="str">
        <f t="shared" si="57"/>
        <v/>
      </c>
      <c r="D231" s="398" t="str">
        <f t="shared" si="58"/>
        <v/>
      </c>
      <c r="E231" s="398" t="str">
        <f t="shared" si="59"/>
        <v/>
      </c>
      <c r="F231" s="398" t="str">
        <f t="shared" si="60"/>
        <v/>
      </c>
      <c r="G231" s="398" t="str">
        <f t="shared" si="61"/>
        <v/>
      </c>
      <c r="H231" s="399"/>
      <c r="I231" s="410">
        <f t="shared" ref="I231:N231" si="67">SUMIF($B$232:$B$331,"RHO",I232:I331) + SUMIF($B$232:$B$331,"RTO",I232:I331)</f>
        <v>0</v>
      </c>
      <c r="J231" s="244">
        <f t="shared" si="67"/>
        <v>0</v>
      </c>
      <c r="K231" s="244">
        <f t="shared" si="67"/>
        <v>0</v>
      </c>
      <c r="L231" s="244">
        <f t="shared" si="67"/>
        <v>0</v>
      </c>
      <c r="M231" s="244">
        <f t="shared" si="67"/>
        <v>0</v>
      </c>
      <c r="N231" s="244">
        <f t="shared" si="67"/>
        <v>0</v>
      </c>
      <c r="O231" s="244">
        <f t="shared" si="64"/>
        <v>1</v>
      </c>
    </row>
    <row r="232" spans="1:15" ht="17.25" thickTop="1">
      <c r="C232" s="43" t="str">
        <f t="shared" si="57"/>
        <v/>
      </c>
      <c r="D232" s="43" t="str">
        <f t="shared" si="58"/>
        <v/>
      </c>
      <c r="E232" s="43" t="str">
        <f t="shared" si="59"/>
        <v/>
      </c>
      <c r="F232" s="43" t="str">
        <f t="shared" si="60"/>
        <v/>
      </c>
      <c r="G232" s="43" t="str">
        <f t="shared" si="61"/>
        <v/>
      </c>
      <c r="N232" s="247">
        <f t="shared" ref="N232:N242" si="68">I232 - SUM(J232:M232)</f>
        <v>0</v>
      </c>
      <c r="O232" s="244">
        <f t="shared" si="64"/>
        <v>1</v>
      </c>
    </row>
    <row r="233" spans="1:15">
      <c r="C233" s="43" t="str">
        <f t="shared" ref="C233:C242" si="69">IF($I233&gt;0,IF(O233=1,100-SUM(D233:G233),ROUND(J233/$I233*100,1)),"")</f>
        <v/>
      </c>
      <c r="D233" s="43" t="str">
        <f t="shared" ref="D233:D242" si="70">IF($I233&gt;0,IF(O233=2,100-SUM(C233,E233,F233,G233),ROUND(K233/$I233*100,1)),"")</f>
        <v/>
      </c>
      <c r="E233" s="43" t="str">
        <f t="shared" ref="E233:E242" si="71">IF($I233&gt;0,IF(O233=3,100 - SUM(C233,D233,F233,G233),ROUND(L233/$I233*100,1)),"")</f>
        <v/>
      </c>
      <c r="F233" s="43" t="str">
        <f t="shared" ref="F233:F242" si="72">IF($I233&gt;0,IF(O233=4,100 - SUM(C233,D233,E233,G233),ROUND(M233/$I233*100,1)),"")</f>
        <v/>
      </c>
      <c r="G233" s="43" t="str">
        <f t="shared" ref="G233:G242" si="73">IF($I233&gt;0,IF(O233=5,100 - SUM(C233,D233,E233,F233),ROUND(N233/$I233*100,1)),"")</f>
        <v/>
      </c>
      <c r="N233" s="247">
        <f t="shared" si="68"/>
        <v>0</v>
      </c>
      <c r="O233" s="244">
        <f t="shared" si="64"/>
        <v>1</v>
      </c>
    </row>
    <row r="234" spans="1:15">
      <c r="C234" s="43" t="str">
        <f t="shared" si="69"/>
        <v/>
      </c>
      <c r="D234" s="43" t="str">
        <f t="shared" si="70"/>
        <v/>
      </c>
      <c r="E234" s="43" t="str">
        <f t="shared" si="71"/>
        <v/>
      </c>
      <c r="F234" s="43" t="str">
        <f t="shared" si="72"/>
        <v/>
      </c>
      <c r="G234" s="43" t="str">
        <f t="shared" si="73"/>
        <v/>
      </c>
      <c r="N234" s="247">
        <f t="shared" si="68"/>
        <v>0</v>
      </c>
      <c r="O234" s="244">
        <f t="shared" si="64"/>
        <v>1</v>
      </c>
    </row>
    <row r="235" spans="1:15">
      <c r="C235" s="43" t="str">
        <f t="shared" si="69"/>
        <v/>
      </c>
      <c r="D235" s="43" t="str">
        <f t="shared" si="70"/>
        <v/>
      </c>
      <c r="E235" s="43" t="str">
        <f t="shared" si="71"/>
        <v/>
      </c>
      <c r="F235" s="43" t="str">
        <f t="shared" si="72"/>
        <v/>
      </c>
      <c r="G235" s="43" t="str">
        <f t="shared" si="73"/>
        <v/>
      </c>
      <c r="N235" s="247">
        <f t="shared" si="68"/>
        <v>0</v>
      </c>
      <c r="O235" s="244">
        <f t="shared" si="64"/>
        <v>1</v>
      </c>
    </row>
    <row r="236" spans="1:15">
      <c r="C236" s="43" t="str">
        <f t="shared" si="69"/>
        <v/>
      </c>
      <c r="D236" s="43" t="str">
        <f t="shared" si="70"/>
        <v/>
      </c>
      <c r="E236" s="43" t="str">
        <f t="shared" si="71"/>
        <v/>
      </c>
      <c r="F236" s="43" t="str">
        <f t="shared" si="72"/>
        <v/>
      </c>
      <c r="G236" s="43" t="str">
        <f t="shared" si="73"/>
        <v/>
      </c>
      <c r="N236" s="247">
        <f t="shared" si="68"/>
        <v>0</v>
      </c>
      <c r="O236" s="244">
        <f t="shared" si="64"/>
        <v>1</v>
      </c>
    </row>
    <row r="237" spans="1:15">
      <c r="C237" s="43" t="str">
        <f t="shared" si="69"/>
        <v/>
      </c>
      <c r="D237" s="43" t="str">
        <f t="shared" si="70"/>
        <v/>
      </c>
      <c r="E237" s="43" t="str">
        <f t="shared" si="71"/>
        <v/>
      </c>
      <c r="F237" s="43" t="str">
        <f t="shared" si="72"/>
        <v/>
      </c>
      <c r="G237" s="43" t="str">
        <f t="shared" si="73"/>
        <v/>
      </c>
      <c r="N237" s="247">
        <f t="shared" si="68"/>
        <v>0</v>
      </c>
      <c r="O237" s="244">
        <f t="shared" si="64"/>
        <v>1</v>
      </c>
    </row>
    <row r="238" spans="1:15">
      <c r="C238" s="43" t="str">
        <f t="shared" si="69"/>
        <v/>
      </c>
      <c r="D238" s="43" t="str">
        <f t="shared" si="70"/>
        <v/>
      </c>
      <c r="E238" s="43" t="str">
        <f t="shared" si="71"/>
        <v/>
      </c>
      <c r="F238" s="43" t="str">
        <f t="shared" si="72"/>
        <v/>
      </c>
      <c r="G238" s="43" t="str">
        <f t="shared" si="73"/>
        <v/>
      </c>
      <c r="N238" s="247">
        <f t="shared" si="68"/>
        <v>0</v>
      </c>
      <c r="O238" s="244">
        <f t="shared" si="64"/>
        <v>1</v>
      </c>
    </row>
    <row r="239" spans="1:15">
      <c r="C239" s="43" t="str">
        <f t="shared" si="69"/>
        <v/>
      </c>
      <c r="D239" s="43" t="str">
        <f t="shared" si="70"/>
        <v/>
      </c>
      <c r="E239" s="43" t="str">
        <f t="shared" si="71"/>
        <v/>
      </c>
      <c r="F239" s="43" t="str">
        <f t="shared" si="72"/>
        <v/>
      </c>
      <c r="G239" s="43" t="str">
        <f t="shared" si="73"/>
        <v/>
      </c>
      <c r="N239" s="247">
        <f t="shared" si="68"/>
        <v>0</v>
      </c>
      <c r="O239" s="244">
        <f t="shared" si="64"/>
        <v>1</v>
      </c>
    </row>
    <row r="240" spans="1:15">
      <c r="C240" s="43" t="str">
        <f t="shared" si="69"/>
        <v/>
      </c>
      <c r="D240" s="43" t="str">
        <f t="shared" si="70"/>
        <v/>
      </c>
      <c r="E240" s="43" t="str">
        <f t="shared" si="71"/>
        <v/>
      </c>
      <c r="F240" s="43" t="str">
        <f t="shared" si="72"/>
        <v/>
      </c>
      <c r="G240" s="43" t="str">
        <f t="shared" si="73"/>
        <v/>
      </c>
      <c r="N240" s="247">
        <f t="shared" si="68"/>
        <v>0</v>
      </c>
      <c r="O240" s="244">
        <f t="shared" si="64"/>
        <v>1</v>
      </c>
    </row>
    <row r="241" spans="3:15">
      <c r="C241" s="43" t="str">
        <f t="shared" si="69"/>
        <v/>
      </c>
      <c r="D241" s="43" t="str">
        <f t="shared" si="70"/>
        <v/>
      </c>
      <c r="E241" s="43" t="str">
        <f t="shared" si="71"/>
        <v/>
      </c>
      <c r="F241" s="43" t="str">
        <f t="shared" si="72"/>
        <v/>
      </c>
      <c r="G241" s="43" t="str">
        <f t="shared" si="73"/>
        <v/>
      </c>
      <c r="N241" s="247">
        <f t="shared" si="68"/>
        <v>0</v>
      </c>
      <c r="O241" s="244">
        <f t="shared" si="64"/>
        <v>1</v>
      </c>
    </row>
    <row r="242" spans="3:15">
      <c r="C242" s="43" t="str">
        <f t="shared" si="69"/>
        <v/>
      </c>
      <c r="D242" s="43" t="str">
        <f t="shared" si="70"/>
        <v/>
      </c>
      <c r="E242" s="43" t="str">
        <f t="shared" si="71"/>
        <v/>
      </c>
      <c r="F242" s="43" t="str">
        <f t="shared" si="72"/>
        <v/>
      </c>
      <c r="G242" s="43" t="str">
        <f t="shared" si="73"/>
        <v/>
      </c>
      <c r="N242" s="247">
        <f t="shared" si="68"/>
        <v>0</v>
      </c>
      <c r="O242" s="244">
        <f t="shared" si="64"/>
        <v>1</v>
      </c>
    </row>
    <row r="243" spans="3:15">
      <c r="C243" s="43" t="str">
        <f t="shared" ref="C243:C306" si="74">IF($I243&gt;0,IF(O243=1,100-SUM(D243:G243),ROUND(J243/$I243*100,1)),"")</f>
        <v/>
      </c>
      <c r="D243" s="43" t="str">
        <f t="shared" ref="D243:D306" si="75">IF($I243&gt;0,IF(O243=2,100-SUM(C243,E243,F243,G243),ROUND(K243/$I243*100,1)),"")</f>
        <v/>
      </c>
      <c r="E243" s="43" t="str">
        <f t="shared" ref="E243:E306" si="76">IF($I243&gt;0,IF(O243=3,100 - SUM(C243,D243,F243,G243),ROUND(L243/$I243*100,1)),"")</f>
        <v/>
      </c>
      <c r="F243" s="43" t="str">
        <f t="shared" ref="F243:F306" si="77">IF($I243&gt;0,IF(O243=4,100 - SUM(C243,D243,E243,G243),ROUND(M243/$I243*100,1)),"")</f>
        <v/>
      </c>
      <c r="G243" s="43" t="str">
        <f t="shared" ref="G243:G306" si="78">IF($I243&gt;0,IF(O243=5,100 - SUM(C243,D243,E243,F243),ROUND(N243/$I243*100,1)),"")</f>
        <v/>
      </c>
      <c r="N243" s="247">
        <f t="shared" ref="N243:N306" si="79">I243 - SUM(J243:M243)</f>
        <v>0</v>
      </c>
      <c r="O243" s="244">
        <f t="shared" ref="O243:O306" si="80">IF(J243=MAX(J243:M243),1,IF(K243=MAX(J243:M243),2,IF(L243=MAX(J243:M243),3,IF(M243=MAX(J243:M243),4,IF(N243=MAX(J243:M243),5,)))))</f>
        <v>1</v>
      </c>
    </row>
    <row r="244" spans="3:15">
      <c r="C244" s="43" t="str">
        <f t="shared" si="74"/>
        <v/>
      </c>
      <c r="D244" s="43" t="str">
        <f t="shared" si="75"/>
        <v/>
      </c>
      <c r="E244" s="43" t="str">
        <f t="shared" si="76"/>
        <v/>
      </c>
      <c r="F244" s="43" t="str">
        <f t="shared" si="77"/>
        <v/>
      </c>
      <c r="G244" s="43" t="str">
        <f t="shared" si="78"/>
        <v/>
      </c>
      <c r="N244" s="247">
        <f t="shared" si="79"/>
        <v>0</v>
      </c>
      <c r="O244" s="244">
        <f t="shared" si="80"/>
        <v>1</v>
      </c>
    </row>
    <row r="245" spans="3:15">
      <c r="C245" s="43" t="str">
        <f t="shared" si="74"/>
        <v/>
      </c>
      <c r="D245" s="43" t="str">
        <f t="shared" si="75"/>
        <v/>
      </c>
      <c r="E245" s="43" t="str">
        <f t="shared" si="76"/>
        <v/>
      </c>
      <c r="F245" s="43" t="str">
        <f t="shared" si="77"/>
        <v/>
      </c>
      <c r="G245" s="43" t="str">
        <f t="shared" si="78"/>
        <v/>
      </c>
      <c r="N245" s="247">
        <f t="shared" si="79"/>
        <v>0</v>
      </c>
      <c r="O245" s="244">
        <f t="shared" si="80"/>
        <v>1</v>
      </c>
    </row>
    <row r="246" spans="3:15">
      <c r="C246" s="43" t="str">
        <f t="shared" si="74"/>
        <v/>
      </c>
      <c r="D246" s="43" t="str">
        <f t="shared" si="75"/>
        <v/>
      </c>
      <c r="E246" s="43" t="str">
        <f t="shared" si="76"/>
        <v/>
      </c>
      <c r="F246" s="43" t="str">
        <f t="shared" si="77"/>
        <v/>
      </c>
      <c r="G246" s="43" t="str">
        <f t="shared" si="78"/>
        <v/>
      </c>
      <c r="N246" s="247">
        <f t="shared" si="79"/>
        <v>0</v>
      </c>
      <c r="O246" s="244">
        <f t="shared" si="80"/>
        <v>1</v>
      </c>
    </row>
    <row r="247" spans="3:15">
      <c r="C247" s="43" t="str">
        <f t="shared" si="74"/>
        <v/>
      </c>
      <c r="D247" s="43" t="str">
        <f t="shared" si="75"/>
        <v/>
      </c>
      <c r="E247" s="43" t="str">
        <f t="shared" si="76"/>
        <v/>
      </c>
      <c r="F247" s="43" t="str">
        <f t="shared" si="77"/>
        <v/>
      </c>
      <c r="G247" s="43" t="str">
        <f t="shared" si="78"/>
        <v/>
      </c>
      <c r="N247" s="247">
        <f t="shared" si="79"/>
        <v>0</v>
      </c>
      <c r="O247" s="244">
        <f t="shared" si="80"/>
        <v>1</v>
      </c>
    </row>
    <row r="248" spans="3:15">
      <c r="C248" s="43" t="str">
        <f t="shared" si="74"/>
        <v/>
      </c>
      <c r="D248" s="43" t="str">
        <f t="shared" si="75"/>
        <v/>
      </c>
      <c r="E248" s="43" t="str">
        <f t="shared" si="76"/>
        <v/>
      </c>
      <c r="F248" s="43" t="str">
        <f t="shared" si="77"/>
        <v/>
      </c>
      <c r="G248" s="43" t="str">
        <f t="shared" si="78"/>
        <v/>
      </c>
      <c r="N248" s="247">
        <f t="shared" si="79"/>
        <v>0</v>
      </c>
      <c r="O248" s="244">
        <f t="shared" si="80"/>
        <v>1</v>
      </c>
    </row>
    <row r="249" spans="3:15" hidden="1">
      <c r="C249" s="43" t="str">
        <f t="shared" si="74"/>
        <v/>
      </c>
      <c r="D249" s="43" t="str">
        <f t="shared" si="75"/>
        <v/>
      </c>
      <c r="E249" s="43" t="str">
        <f t="shared" si="76"/>
        <v/>
      </c>
      <c r="F249" s="43" t="str">
        <f t="shared" si="77"/>
        <v/>
      </c>
      <c r="G249" s="43" t="str">
        <f t="shared" si="78"/>
        <v/>
      </c>
      <c r="N249" s="247">
        <f t="shared" si="79"/>
        <v>0</v>
      </c>
      <c r="O249" s="244">
        <f t="shared" si="80"/>
        <v>1</v>
      </c>
    </row>
    <row r="250" spans="3:15" hidden="1">
      <c r="C250" s="43" t="str">
        <f t="shared" si="74"/>
        <v/>
      </c>
      <c r="D250" s="43" t="str">
        <f t="shared" si="75"/>
        <v/>
      </c>
      <c r="E250" s="43" t="str">
        <f t="shared" si="76"/>
        <v/>
      </c>
      <c r="F250" s="43" t="str">
        <f t="shared" si="77"/>
        <v/>
      </c>
      <c r="G250" s="43" t="str">
        <f t="shared" si="78"/>
        <v/>
      </c>
      <c r="N250" s="247">
        <f t="shared" si="79"/>
        <v>0</v>
      </c>
      <c r="O250" s="244">
        <f t="shared" si="80"/>
        <v>1</v>
      </c>
    </row>
    <row r="251" spans="3:15" hidden="1">
      <c r="C251" s="43" t="str">
        <f t="shared" si="74"/>
        <v/>
      </c>
      <c r="D251" s="43" t="str">
        <f t="shared" si="75"/>
        <v/>
      </c>
      <c r="E251" s="43" t="str">
        <f t="shared" si="76"/>
        <v/>
      </c>
      <c r="F251" s="43" t="str">
        <f t="shared" si="77"/>
        <v/>
      </c>
      <c r="G251" s="43" t="str">
        <f t="shared" si="78"/>
        <v/>
      </c>
      <c r="N251" s="247">
        <f t="shared" si="79"/>
        <v>0</v>
      </c>
      <c r="O251" s="244">
        <f t="shared" si="80"/>
        <v>1</v>
      </c>
    </row>
    <row r="252" spans="3:15" hidden="1">
      <c r="C252" s="43" t="str">
        <f t="shared" si="74"/>
        <v/>
      </c>
      <c r="D252" s="43" t="str">
        <f t="shared" si="75"/>
        <v/>
      </c>
      <c r="E252" s="43" t="str">
        <f t="shared" si="76"/>
        <v/>
      </c>
      <c r="F252" s="43" t="str">
        <f t="shared" si="77"/>
        <v/>
      </c>
      <c r="G252" s="43" t="str">
        <f t="shared" si="78"/>
        <v/>
      </c>
      <c r="N252" s="247">
        <f t="shared" si="79"/>
        <v>0</v>
      </c>
      <c r="O252" s="244">
        <f t="shared" si="80"/>
        <v>1</v>
      </c>
    </row>
    <row r="253" spans="3:15" hidden="1">
      <c r="C253" s="43" t="str">
        <f t="shared" si="74"/>
        <v/>
      </c>
      <c r="D253" s="43" t="str">
        <f t="shared" si="75"/>
        <v/>
      </c>
      <c r="E253" s="43" t="str">
        <f t="shared" si="76"/>
        <v/>
      </c>
      <c r="F253" s="43" t="str">
        <f t="shared" si="77"/>
        <v/>
      </c>
      <c r="G253" s="43" t="str">
        <f t="shared" si="78"/>
        <v/>
      </c>
      <c r="N253" s="247">
        <f t="shared" si="79"/>
        <v>0</v>
      </c>
      <c r="O253" s="244">
        <f t="shared" si="80"/>
        <v>1</v>
      </c>
    </row>
    <row r="254" spans="3:15" hidden="1">
      <c r="C254" s="43" t="str">
        <f t="shared" si="74"/>
        <v/>
      </c>
      <c r="D254" s="43" t="str">
        <f t="shared" si="75"/>
        <v/>
      </c>
      <c r="E254" s="43" t="str">
        <f t="shared" si="76"/>
        <v/>
      </c>
      <c r="F254" s="43" t="str">
        <f t="shared" si="77"/>
        <v/>
      </c>
      <c r="G254" s="43" t="str">
        <f t="shared" si="78"/>
        <v/>
      </c>
      <c r="N254" s="247">
        <f t="shared" si="79"/>
        <v>0</v>
      </c>
      <c r="O254" s="244">
        <f t="shared" si="80"/>
        <v>1</v>
      </c>
    </row>
    <row r="255" spans="3:15" hidden="1">
      <c r="C255" s="43" t="str">
        <f t="shared" si="74"/>
        <v/>
      </c>
      <c r="D255" s="43" t="str">
        <f t="shared" si="75"/>
        <v/>
      </c>
      <c r="E255" s="43" t="str">
        <f t="shared" si="76"/>
        <v/>
      </c>
      <c r="F255" s="43" t="str">
        <f t="shared" si="77"/>
        <v/>
      </c>
      <c r="G255" s="43" t="str">
        <f t="shared" si="78"/>
        <v/>
      </c>
      <c r="N255" s="247">
        <f t="shared" si="79"/>
        <v>0</v>
      </c>
      <c r="O255" s="244">
        <f t="shared" si="80"/>
        <v>1</v>
      </c>
    </row>
    <row r="256" spans="3:15" hidden="1">
      <c r="C256" s="43" t="str">
        <f t="shared" si="74"/>
        <v/>
      </c>
      <c r="D256" s="43" t="str">
        <f t="shared" si="75"/>
        <v/>
      </c>
      <c r="E256" s="43" t="str">
        <f t="shared" si="76"/>
        <v/>
      </c>
      <c r="F256" s="43" t="str">
        <f t="shared" si="77"/>
        <v/>
      </c>
      <c r="G256" s="43" t="str">
        <f t="shared" si="78"/>
        <v/>
      </c>
      <c r="N256" s="247">
        <f t="shared" si="79"/>
        <v>0</v>
      </c>
      <c r="O256" s="244">
        <f t="shared" si="80"/>
        <v>1</v>
      </c>
    </row>
    <row r="257" spans="3:15" hidden="1">
      <c r="C257" s="43" t="str">
        <f t="shared" si="74"/>
        <v/>
      </c>
      <c r="D257" s="43" t="str">
        <f t="shared" si="75"/>
        <v/>
      </c>
      <c r="E257" s="43" t="str">
        <f t="shared" si="76"/>
        <v/>
      </c>
      <c r="F257" s="43" t="str">
        <f t="shared" si="77"/>
        <v/>
      </c>
      <c r="G257" s="43" t="str">
        <f t="shared" si="78"/>
        <v/>
      </c>
      <c r="N257" s="247">
        <f t="shared" si="79"/>
        <v>0</v>
      </c>
      <c r="O257" s="244">
        <f t="shared" si="80"/>
        <v>1</v>
      </c>
    </row>
    <row r="258" spans="3:15" hidden="1">
      <c r="C258" s="43" t="str">
        <f t="shared" si="74"/>
        <v/>
      </c>
      <c r="D258" s="43" t="str">
        <f t="shared" si="75"/>
        <v/>
      </c>
      <c r="E258" s="43" t="str">
        <f t="shared" si="76"/>
        <v/>
      </c>
      <c r="F258" s="43" t="str">
        <f t="shared" si="77"/>
        <v/>
      </c>
      <c r="G258" s="43" t="str">
        <f t="shared" si="78"/>
        <v/>
      </c>
      <c r="N258" s="247">
        <f t="shared" si="79"/>
        <v>0</v>
      </c>
      <c r="O258" s="244">
        <f t="shared" si="80"/>
        <v>1</v>
      </c>
    </row>
    <row r="259" spans="3:15" hidden="1">
      <c r="C259" s="43" t="str">
        <f t="shared" si="74"/>
        <v/>
      </c>
      <c r="D259" s="43" t="str">
        <f t="shared" si="75"/>
        <v/>
      </c>
      <c r="E259" s="43" t="str">
        <f t="shared" si="76"/>
        <v/>
      </c>
      <c r="F259" s="43" t="str">
        <f t="shared" si="77"/>
        <v/>
      </c>
      <c r="G259" s="43" t="str">
        <f t="shared" si="78"/>
        <v/>
      </c>
      <c r="N259" s="247">
        <f t="shared" si="79"/>
        <v>0</v>
      </c>
      <c r="O259" s="244">
        <f t="shared" si="80"/>
        <v>1</v>
      </c>
    </row>
    <row r="260" spans="3:15" hidden="1">
      <c r="C260" s="43" t="str">
        <f t="shared" si="74"/>
        <v/>
      </c>
      <c r="D260" s="43" t="str">
        <f t="shared" si="75"/>
        <v/>
      </c>
      <c r="E260" s="43" t="str">
        <f t="shared" si="76"/>
        <v/>
      </c>
      <c r="F260" s="43" t="str">
        <f t="shared" si="77"/>
        <v/>
      </c>
      <c r="G260" s="43" t="str">
        <f t="shared" si="78"/>
        <v/>
      </c>
      <c r="N260" s="247">
        <f t="shared" si="79"/>
        <v>0</v>
      </c>
      <c r="O260" s="244">
        <f t="shared" si="80"/>
        <v>1</v>
      </c>
    </row>
    <row r="261" spans="3:15" hidden="1">
      <c r="C261" s="43" t="str">
        <f t="shared" si="74"/>
        <v/>
      </c>
      <c r="D261" s="43" t="str">
        <f t="shared" si="75"/>
        <v/>
      </c>
      <c r="E261" s="43" t="str">
        <f t="shared" si="76"/>
        <v/>
      </c>
      <c r="F261" s="43" t="str">
        <f t="shared" si="77"/>
        <v/>
      </c>
      <c r="G261" s="43" t="str">
        <f t="shared" si="78"/>
        <v/>
      </c>
      <c r="N261" s="247">
        <f t="shared" si="79"/>
        <v>0</v>
      </c>
      <c r="O261" s="244">
        <f t="shared" si="80"/>
        <v>1</v>
      </c>
    </row>
    <row r="262" spans="3:15" hidden="1">
      <c r="C262" s="43" t="str">
        <f t="shared" si="74"/>
        <v/>
      </c>
      <c r="D262" s="43" t="str">
        <f t="shared" si="75"/>
        <v/>
      </c>
      <c r="E262" s="43" t="str">
        <f t="shared" si="76"/>
        <v/>
      </c>
      <c r="F262" s="43" t="str">
        <f t="shared" si="77"/>
        <v/>
      </c>
      <c r="G262" s="43" t="str">
        <f t="shared" si="78"/>
        <v/>
      </c>
      <c r="N262" s="247">
        <f t="shared" si="79"/>
        <v>0</v>
      </c>
      <c r="O262" s="244">
        <f t="shared" si="80"/>
        <v>1</v>
      </c>
    </row>
    <row r="263" spans="3:15" hidden="1">
      <c r="C263" s="43" t="str">
        <f t="shared" si="74"/>
        <v/>
      </c>
      <c r="D263" s="43" t="str">
        <f t="shared" si="75"/>
        <v/>
      </c>
      <c r="E263" s="43" t="str">
        <f t="shared" si="76"/>
        <v/>
      </c>
      <c r="F263" s="43" t="str">
        <f t="shared" si="77"/>
        <v/>
      </c>
      <c r="G263" s="43" t="str">
        <f t="shared" si="78"/>
        <v/>
      </c>
      <c r="N263" s="247">
        <f t="shared" si="79"/>
        <v>0</v>
      </c>
      <c r="O263" s="244">
        <f t="shared" si="80"/>
        <v>1</v>
      </c>
    </row>
    <row r="264" spans="3:15" hidden="1">
      <c r="C264" s="43" t="str">
        <f t="shared" si="74"/>
        <v/>
      </c>
      <c r="D264" s="43" t="str">
        <f t="shared" si="75"/>
        <v/>
      </c>
      <c r="E264" s="43" t="str">
        <f t="shared" si="76"/>
        <v/>
      </c>
      <c r="F264" s="43" t="str">
        <f t="shared" si="77"/>
        <v/>
      </c>
      <c r="G264" s="43" t="str">
        <f t="shared" si="78"/>
        <v/>
      </c>
      <c r="N264" s="247">
        <f t="shared" si="79"/>
        <v>0</v>
      </c>
      <c r="O264" s="244">
        <f t="shared" si="80"/>
        <v>1</v>
      </c>
    </row>
    <row r="265" spans="3:15" hidden="1">
      <c r="C265" s="43" t="str">
        <f t="shared" si="74"/>
        <v/>
      </c>
      <c r="D265" s="43" t="str">
        <f t="shared" si="75"/>
        <v/>
      </c>
      <c r="E265" s="43" t="str">
        <f t="shared" si="76"/>
        <v/>
      </c>
      <c r="F265" s="43" t="str">
        <f t="shared" si="77"/>
        <v/>
      </c>
      <c r="G265" s="43" t="str">
        <f t="shared" si="78"/>
        <v/>
      </c>
      <c r="N265" s="247">
        <f t="shared" si="79"/>
        <v>0</v>
      </c>
      <c r="O265" s="244">
        <f t="shared" si="80"/>
        <v>1</v>
      </c>
    </row>
    <row r="266" spans="3:15" hidden="1">
      <c r="C266" s="43" t="str">
        <f t="shared" si="74"/>
        <v/>
      </c>
      <c r="D266" s="43" t="str">
        <f t="shared" si="75"/>
        <v/>
      </c>
      <c r="E266" s="43" t="str">
        <f t="shared" si="76"/>
        <v/>
      </c>
      <c r="F266" s="43" t="str">
        <f t="shared" si="77"/>
        <v/>
      </c>
      <c r="G266" s="43" t="str">
        <f t="shared" si="78"/>
        <v/>
      </c>
      <c r="N266" s="247">
        <f t="shared" si="79"/>
        <v>0</v>
      </c>
      <c r="O266" s="244">
        <f t="shared" si="80"/>
        <v>1</v>
      </c>
    </row>
    <row r="267" spans="3:15" hidden="1">
      <c r="C267" s="43" t="str">
        <f t="shared" si="74"/>
        <v/>
      </c>
      <c r="D267" s="43" t="str">
        <f t="shared" si="75"/>
        <v/>
      </c>
      <c r="E267" s="43" t="str">
        <f t="shared" si="76"/>
        <v/>
      </c>
      <c r="F267" s="43" t="str">
        <f t="shared" si="77"/>
        <v/>
      </c>
      <c r="G267" s="43" t="str">
        <f t="shared" si="78"/>
        <v/>
      </c>
      <c r="N267" s="247">
        <f t="shared" si="79"/>
        <v>0</v>
      </c>
      <c r="O267" s="244">
        <f t="shared" si="80"/>
        <v>1</v>
      </c>
    </row>
    <row r="268" spans="3:15" hidden="1">
      <c r="C268" s="43" t="str">
        <f t="shared" si="74"/>
        <v/>
      </c>
      <c r="D268" s="43" t="str">
        <f t="shared" si="75"/>
        <v/>
      </c>
      <c r="E268" s="43" t="str">
        <f t="shared" si="76"/>
        <v/>
      </c>
      <c r="F268" s="43" t="str">
        <f t="shared" si="77"/>
        <v/>
      </c>
      <c r="G268" s="43" t="str">
        <f t="shared" si="78"/>
        <v/>
      </c>
      <c r="N268" s="247">
        <f t="shared" si="79"/>
        <v>0</v>
      </c>
      <c r="O268" s="244">
        <f t="shared" si="80"/>
        <v>1</v>
      </c>
    </row>
    <row r="269" spans="3:15" hidden="1">
      <c r="C269" s="43" t="str">
        <f t="shared" si="74"/>
        <v/>
      </c>
      <c r="D269" s="43" t="str">
        <f t="shared" si="75"/>
        <v/>
      </c>
      <c r="E269" s="43" t="str">
        <f t="shared" si="76"/>
        <v/>
      </c>
      <c r="F269" s="43" t="str">
        <f t="shared" si="77"/>
        <v/>
      </c>
      <c r="G269" s="43" t="str">
        <f t="shared" si="78"/>
        <v/>
      </c>
      <c r="N269" s="247">
        <f t="shared" si="79"/>
        <v>0</v>
      </c>
      <c r="O269" s="244">
        <f t="shared" si="80"/>
        <v>1</v>
      </c>
    </row>
    <row r="270" spans="3:15" hidden="1">
      <c r="C270" s="43" t="str">
        <f t="shared" si="74"/>
        <v/>
      </c>
      <c r="D270" s="43" t="str">
        <f t="shared" si="75"/>
        <v/>
      </c>
      <c r="E270" s="43" t="str">
        <f t="shared" si="76"/>
        <v/>
      </c>
      <c r="F270" s="43" t="str">
        <f t="shared" si="77"/>
        <v/>
      </c>
      <c r="G270" s="43" t="str">
        <f t="shared" si="78"/>
        <v/>
      </c>
      <c r="N270" s="247">
        <f t="shared" si="79"/>
        <v>0</v>
      </c>
      <c r="O270" s="244">
        <f t="shared" si="80"/>
        <v>1</v>
      </c>
    </row>
    <row r="271" spans="3:15" hidden="1">
      <c r="C271" s="43" t="str">
        <f t="shared" si="74"/>
        <v/>
      </c>
      <c r="D271" s="43" t="str">
        <f t="shared" si="75"/>
        <v/>
      </c>
      <c r="E271" s="43" t="str">
        <f t="shared" si="76"/>
        <v/>
      </c>
      <c r="F271" s="43" t="str">
        <f t="shared" si="77"/>
        <v/>
      </c>
      <c r="G271" s="43" t="str">
        <f t="shared" si="78"/>
        <v/>
      </c>
      <c r="N271" s="247">
        <f t="shared" si="79"/>
        <v>0</v>
      </c>
      <c r="O271" s="244">
        <f t="shared" si="80"/>
        <v>1</v>
      </c>
    </row>
    <row r="272" spans="3:15" hidden="1">
      <c r="C272" s="43" t="str">
        <f t="shared" si="74"/>
        <v/>
      </c>
      <c r="D272" s="43" t="str">
        <f t="shared" si="75"/>
        <v/>
      </c>
      <c r="E272" s="43" t="str">
        <f t="shared" si="76"/>
        <v/>
      </c>
      <c r="F272" s="43" t="str">
        <f t="shared" si="77"/>
        <v/>
      </c>
      <c r="G272" s="43" t="str">
        <f t="shared" si="78"/>
        <v/>
      </c>
      <c r="N272" s="247">
        <f t="shared" si="79"/>
        <v>0</v>
      </c>
      <c r="O272" s="244">
        <f t="shared" si="80"/>
        <v>1</v>
      </c>
    </row>
    <row r="273" spans="3:15" hidden="1">
      <c r="C273" s="43" t="str">
        <f t="shared" si="74"/>
        <v/>
      </c>
      <c r="D273" s="43" t="str">
        <f t="shared" si="75"/>
        <v/>
      </c>
      <c r="E273" s="43" t="str">
        <f t="shared" si="76"/>
        <v/>
      </c>
      <c r="F273" s="43" t="str">
        <f t="shared" si="77"/>
        <v/>
      </c>
      <c r="G273" s="43" t="str">
        <f t="shared" si="78"/>
        <v/>
      </c>
      <c r="N273" s="247">
        <f t="shared" si="79"/>
        <v>0</v>
      </c>
      <c r="O273" s="244">
        <f t="shared" si="80"/>
        <v>1</v>
      </c>
    </row>
    <row r="274" spans="3:15" hidden="1">
      <c r="C274" s="43" t="str">
        <f t="shared" si="74"/>
        <v/>
      </c>
      <c r="D274" s="43" t="str">
        <f t="shared" si="75"/>
        <v/>
      </c>
      <c r="E274" s="43" t="str">
        <f t="shared" si="76"/>
        <v/>
      </c>
      <c r="F274" s="43" t="str">
        <f t="shared" si="77"/>
        <v/>
      </c>
      <c r="G274" s="43" t="str">
        <f t="shared" si="78"/>
        <v/>
      </c>
      <c r="N274" s="247">
        <f t="shared" si="79"/>
        <v>0</v>
      </c>
      <c r="O274" s="244">
        <f t="shared" si="80"/>
        <v>1</v>
      </c>
    </row>
    <row r="275" spans="3:15" hidden="1">
      <c r="C275" s="43" t="str">
        <f t="shared" si="74"/>
        <v/>
      </c>
      <c r="D275" s="43" t="str">
        <f t="shared" si="75"/>
        <v/>
      </c>
      <c r="E275" s="43" t="str">
        <f t="shared" si="76"/>
        <v/>
      </c>
      <c r="F275" s="43" t="str">
        <f t="shared" si="77"/>
        <v/>
      </c>
      <c r="G275" s="43" t="str">
        <f t="shared" si="78"/>
        <v/>
      </c>
      <c r="N275" s="247">
        <f t="shared" si="79"/>
        <v>0</v>
      </c>
      <c r="O275" s="244">
        <f t="shared" si="80"/>
        <v>1</v>
      </c>
    </row>
    <row r="276" spans="3:15" hidden="1">
      <c r="C276" s="43" t="str">
        <f t="shared" si="74"/>
        <v/>
      </c>
      <c r="D276" s="43" t="str">
        <f t="shared" si="75"/>
        <v/>
      </c>
      <c r="E276" s="43" t="str">
        <f t="shared" si="76"/>
        <v/>
      </c>
      <c r="F276" s="43" t="str">
        <f t="shared" si="77"/>
        <v/>
      </c>
      <c r="G276" s="43" t="str">
        <f t="shared" si="78"/>
        <v/>
      </c>
      <c r="N276" s="247">
        <f t="shared" si="79"/>
        <v>0</v>
      </c>
      <c r="O276" s="244">
        <f t="shared" si="80"/>
        <v>1</v>
      </c>
    </row>
    <row r="277" spans="3:15" hidden="1">
      <c r="C277" s="43" t="str">
        <f t="shared" si="74"/>
        <v/>
      </c>
      <c r="D277" s="43" t="str">
        <f t="shared" si="75"/>
        <v/>
      </c>
      <c r="E277" s="43" t="str">
        <f t="shared" si="76"/>
        <v/>
      </c>
      <c r="F277" s="43" t="str">
        <f t="shared" si="77"/>
        <v/>
      </c>
      <c r="G277" s="43" t="str">
        <f t="shared" si="78"/>
        <v/>
      </c>
      <c r="N277" s="247">
        <f t="shared" si="79"/>
        <v>0</v>
      </c>
      <c r="O277" s="244">
        <f t="shared" si="80"/>
        <v>1</v>
      </c>
    </row>
    <row r="278" spans="3:15" hidden="1">
      <c r="C278" s="43" t="str">
        <f t="shared" si="74"/>
        <v/>
      </c>
      <c r="D278" s="43" t="str">
        <f t="shared" si="75"/>
        <v/>
      </c>
      <c r="E278" s="43" t="str">
        <f t="shared" si="76"/>
        <v/>
      </c>
      <c r="F278" s="43" t="str">
        <f t="shared" si="77"/>
        <v/>
      </c>
      <c r="G278" s="43" t="str">
        <f t="shared" si="78"/>
        <v/>
      </c>
      <c r="N278" s="247">
        <f t="shared" si="79"/>
        <v>0</v>
      </c>
      <c r="O278" s="244">
        <f t="shared" si="80"/>
        <v>1</v>
      </c>
    </row>
    <row r="279" spans="3:15" hidden="1">
      <c r="C279" s="43" t="str">
        <f t="shared" si="74"/>
        <v/>
      </c>
      <c r="D279" s="43" t="str">
        <f t="shared" si="75"/>
        <v/>
      </c>
      <c r="E279" s="43" t="str">
        <f t="shared" si="76"/>
        <v/>
      </c>
      <c r="F279" s="43" t="str">
        <f t="shared" si="77"/>
        <v/>
      </c>
      <c r="G279" s="43" t="str">
        <f t="shared" si="78"/>
        <v/>
      </c>
      <c r="N279" s="247">
        <f t="shared" si="79"/>
        <v>0</v>
      </c>
      <c r="O279" s="244">
        <f t="shared" si="80"/>
        <v>1</v>
      </c>
    </row>
    <row r="280" spans="3:15" hidden="1">
      <c r="C280" s="43" t="str">
        <f t="shared" si="74"/>
        <v/>
      </c>
      <c r="D280" s="43" t="str">
        <f t="shared" si="75"/>
        <v/>
      </c>
      <c r="E280" s="43" t="str">
        <f t="shared" si="76"/>
        <v/>
      </c>
      <c r="F280" s="43" t="str">
        <f t="shared" si="77"/>
        <v/>
      </c>
      <c r="G280" s="43" t="str">
        <f t="shared" si="78"/>
        <v/>
      </c>
      <c r="N280" s="247">
        <f t="shared" si="79"/>
        <v>0</v>
      </c>
      <c r="O280" s="244">
        <f t="shared" si="80"/>
        <v>1</v>
      </c>
    </row>
    <row r="281" spans="3:15" hidden="1">
      <c r="C281" s="43" t="str">
        <f t="shared" si="74"/>
        <v/>
      </c>
      <c r="D281" s="43" t="str">
        <f t="shared" si="75"/>
        <v/>
      </c>
      <c r="E281" s="43" t="str">
        <f t="shared" si="76"/>
        <v/>
      </c>
      <c r="F281" s="43" t="str">
        <f t="shared" si="77"/>
        <v/>
      </c>
      <c r="G281" s="43" t="str">
        <f t="shared" si="78"/>
        <v/>
      </c>
      <c r="N281" s="247">
        <f t="shared" si="79"/>
        <v>0</v>
      </c>
      <c r="O281" s="244">
        <f t="shared" si="80"/>
        <v>1</v>
      </c>
    </row>
    <row r="282" spans="3:15" hidden="1">
      <c r="C282" s="43" t="str">
        <f t="shared" si="74"/>
        <v/>
      </c>
      <c r="D282" s="43" t="str">
        <f t="shared" si="75"/>
        <v/>
      </c>
      <c r="E282" s="43" t="str">
        <f t="shared" si="76"/>
        <v/>
      </c>
      <c r="F282" s="43" t="str">
        <f t="shared" si="77"/>
        <v/>
      </c>
      <c r="G282" s="43" t="str">
        <f t="shared" si="78"/>
        <v/>
      </c>
      <c r="N282" s="247">
        <f t="shared" si="79"/>
        <v>0</v>
      </c>
      <c r="O282" s="244">
        <f t="shared" si="80"/>
        <v>1</v>
      </c>
    </row>
    <row r="283" spans="3:15" hidden="1">
      <c r="C283" s="43" t="str">
        <f t="shared" si="74"/>
        <v/>
      </c>
      <c r="D283" s="43" t="str">
        <f t="shared" si="75"/>
        <v/>
      </c>
      <c r="E283" s="43" t="str">
        <f t="shared" si="76"/>
        <v/>
      </c>
      <c r="F283" s="43" t="str">
        <f t="shared" si="77"/>
        <v/>
      </c>
      <c r="G283" s="43" t="str">
        <f t="shared" si="78"/>
        <v/>
      </c>
      <c r="N283" s="247">
        <f t="shared" si="79"/>
        <v>0</v>
      </c>
      <c r="O283" s="244">
        <f t="shared" si="80"/>
        <v>1</v>
      </c>
    </row>
    <row r="284" spans="3:15" hidden="1">
      <c r="C284" s="43" t="str">
        <f t="shared" si="74"/>
        <v/>
      </c>
      <c r="D284" s="43" t="str">
        <f t="shared" si="75"/>
        <v/>
      </c>
      <c r="E284" s="43" t="str">
        <f t="shared" si="76"/>
        <v/>
      </c>
      <c r="F284" s="43" t="str">
        <f t="shared" si="77"/>
        <v/>
      </c>
      <c r="G284" s="43" t="str">
        <f t="shared" si="78"/>
        <v/>
      </c>
      <c r="N284" s="247">
        <f t="shared" si="79"/>
        <v>0</v>
      </c>
      <c r="O284" s="244">
        <f t="shared" si="80"/>
        <v>1</v>
      </c>
    </row>
    <row r="285" spans="3:15" hidden="1">
      <c r="C285" s="43" t="str">
        <f t="shared" si="74"/>
        <v/>
      </c>
      <c r="D285" s="43" t="str">
        <f t="shared" si="75"/>
        <v/>
      </c>
      <c r="E285" s="43" t="str">
        <f t="shared" si="76"/>
        <v/>
      </c>
      <c r="F285" s="43" t="str">
        <f t="shared" si="77"/>
        <v/>
      </c>
      <c r="G285" s="43" t="str">
        <f t="shared" si="78"/>
        <v/>
      </c>
      <c r="N285" s="247">
        <f t="shared" si="79"/>
        <v>0</v>
      </c>
      <c r="O285" s="244">
        <f t="shared" si="80"/>
        <v>1</v>
      </c>
    </row>
    <row r="286" spans="3:15" hidden="1">
      <c r="C286" s="43" t="str">
        <f t="shared" si="74"/>
        <v/>
      </c>
      <c r="D286" s="43" t="str">
        <f t="shared" si="75"/>
        <v/>
      </c>
      <c r="E286" s="43" t="str">
        <f t="shared" si="76"/>
        <v/>
      </c>
      <c r="F286" s="43" t="str">
        <f t="shared" si="77"/>
        <v/>
      </c>
      <c r="G286" s="43" t="str">
        <f t="shared" si="78"/>
        <v/>
      </c>
      <c r="N286" s="247">
        <f t="shared" si="79"/>
        <v>0</v>
      </c>
      <c r="O286" s="244">
        <f t="shared" si="80"/>
        <v>1</v>
      </c>
    </row>
    <row r="287" spans="3:15" hidden="1">
      <c r="C287" s="43" t="str">
        <f t="shared" si="74"/>
        <v/>
      </c>
      <c r="D287" s="43" t="str">
        <f t="shared" si="75"/>
        <v/>
      </c>
      <c r="E287" s="43" t="str">
        <f t="shared" si="76"/>
        <v/>
      </c>
      <c r="F287" s="43" t="str">
        <f t="shared" si="77"/>
        <v/>
      </c>
      <c r="G287" s="43" t="str">
        <f t="shared" si="78"/>
        <v/>
      </c>
      <c r="N287" s="247">
        <f t="shared" si="79"/>
        <v>0</v>
      </c>
      <c r="O287" s="244">
        <f t="shared" si="80"/>
        <v>1</v>
      </c>
    </row>
    <row r="288" spans="3:15" hidden="1">
      <c r="C288" s="43" t="str">
        <f t="shared" si="74"/>
        <v/>
      </c>
      <c r="D288" s="43" t="str">
        <f t="shared" si="75"/>
        <v/>
      </c>
      <c r="E288" s="43" t="str">
        <f t="shared" si="76"/>
        <v/>
      </c>
      <c r="F288" s="43" t="str">
        <f t="shared" si="77"/>
        <v/>
      </c>
      <c r="G288" s="43" t="str">
        <f t="shared" si="78"/>
        <v/>
      </c>
      <c r="N288" s="247">
        <f t="shared" si="79"/>
        <v>0</v>
      </c>
      <c r="O288" s="244">
        <f t="shared" si="80"/>
        <v>1</v>
      </c>
    </row>
    <row r="289" spans="3:15" hidden="1">
      <c r="C289" s="43" t="str">
        <f t="shared" si="74"/>
        <v/>
      </c>
      <c r="D289" s="43" t="str">
        <f t="shared" si="75"/>
        <v/>
      </c>
      <c r="E289" s="43" t="str">
        <f t="shared" si="76"/>
        <v/>
      </c>
      <c r="F289" s="43" t="str">
        <f t="shared" si="77"/>
        <v/>
      </c>
      <c r="G289" s="43" t="str">
        <f t="shared" si="78"/>
        <v/>
      </c>
      <c r="N289" s="247">
        <f t="shared" si="79"/>
        <v>0</v>
      </c>
      <c r="O289" s="244">
        <f t="shared" si="80"/>
        <v>1</v>
      </c>
    </row>
    <row r="290" spans="3:15" hidden="1">
      <c r="C290" s="43" t="str">
        <f t="shared" si="74"/>
        <v/>
      </c>
      <c r="D290" s="43" t="str">
        <f t="shared" si="75"/>
        <v/>
      </c>
      <c r="E290" s="43" t="str">
        <f t="shared" si="76"/>
        <v/>
      </c>
      <c r="F290" s="43" t="str">
        <f t="shared" si="77"/>
        <v/>
      </c>
      <c r="G290" s="43" t="str">
        <f t="shared" si="78"/>
        <v/>
      </c>
      <c r="N290" s="247">
        <f t="shared" si="79"/>
        <v>0</v>
      </c>
      <c r="O290" s="244">
        <f t="shared" si="80"/>
        <v>1</v>
      </c>
    </row>
    <row r="291" spans="3:15" hidden="1">
      <c r="C291" s="43" t="str">
        <f t="shared" si="74"/>
        <v/>
      </c>
      <c r="D291" s="43" t="str">
        <f t="shared" si="75"/>
        <v/>
      </c>
      <c r="E291" s="43" t="str">
        <f t="shared" si="76"/>
        <v/>
      </c>
      <c r="F291" s="43" t="str">
        <f t="shared" si="77"/>
        <v/>
      </c>
      <c r="G291" s="43" t="str">
        <f t="shared" si="78"/>
        <v/>
      </c>
      <c r="N291" s="247">
        <f t="shared" si="79"/>
        <v>0</v>
      </c>
      <c r="O291" s="244">
        <f t="shared" si="80"/>
        <v>1</v>
      </c>
    </row>
    <row r="292" spans="3:15" hidden="1">
      <c r="C292" s="43" t="str">
        <f t="shared" si="74"/>
        <v/>
      </c>
      <c r="D292" s="43" t="str">
        <f t="shared" si="75"/>
        <v/>
      </c>
      <c r="E292" s="43" t="str">
        <f t="shared" si="76"/>
        <v/>
      </c>
      <c r="F292" s="43" t="str">
        <f t="shared" si="77"/>
        <v/>
      </c>
      <c r="G292" s="43" t="str">
        <f t="shared" si="78"/>
        <v/>
      </c>
      <c r="N292" s="247">
        <f t="shared" si="79"/>
        <v>0</v>
      </c>
      <c r="O292" s="244">
        <f t="shared" si="80"/>
        <v>1</v>
      </c>
    </row>
    <row r="293" spans="3:15" hidden="1">
      <c r="C293" s="43" t="str">
        <f t="shared" si="74"/>
        <v/>
      </c>
      <c r="D293" s="43" t="str">
        <f t="shared" si="75"/>
        <v/>
      </c>
      <c r="E293" s="43" t="str">
        <f t="shared" si="76"/>
        <v/>
      </c>
      <c r="F293" s="43" t="str">
        <f t="shared" si="77"/>
        <v/>
      </c>
      <c r="G293" s="43" t="str">
        <f t="shared" si="78"/>
        <v/>
      </c>
      <c r="N293" s="247">
        <f t="shared" si="79"/>
        <v>0</v>
      </c>
      <c r="O293" s="244">
        <f t="shared" si="80"/>
        <v>1</v>
      </c>
    </row>
    <row r="294" spans="3:15" hidden="1">
      <c r="C294" s="43" t="str">
        <f t="shared" si="74"/>
        <v/>
      </c>
      <c r="D294" s="43" t="str">
        <f t="shared" si="75"/>
        <v/>
      </c>
      <c r="E294" s="43" t="str">
        <f t="shared" si="76"/>
        <v/>
      </c>
      <c r="F294" s="43" t="str">
        <f t="shared" si="77"/>
        <v/>
      </c>
      <c r="G294" s="43" t="str">
        <f t="shared" si="78"/>
        <v/>
      </c>
      <c r="N294" s="247">
        <f t="shared" si="79"/>
        <v>0</v>
      </c>
      <c r="O294" s="244">
        <f t="shared" si="80"/>
        <v>1</v>
      </c>
    </row>
    <row r="295" spans="3:15" hidden="1">
      <c r="C295" s="43" t="str">
        <f t="shared" si="74"/>
        <v/>
      </c>
      <c r="D295" s="43" t="str">
        <f t="shared" si="75"/>
        <v/>
      </c>
      <c r="E295" s="43" t="str">
        <f t="shared" si="76"/>
        <v/>
      </c>
      <c r="F295" s="43" t="str">
        <f t="shared" si="77"/>
        <v/>
      </c>
      <c r="G295" s="43" t="str">
        <f t="shared" si="78"/>
        <v/>
      </c>
      <c r="N295" s="247">
        <f t="shared" si="79"/>
        <v>0</v>
      </c>
      <c r="O295" s="244">
        <f t="shared" si="80"/>
        <v>1</v>
      </c>
    </row>
    <row r="296" spans="3:15" hidden="1">
      <c r="C296" s="43" t="str">
        <f t="shared" si="74"/>
        <v/>
      </c>
      <c r="D296" s="43" t="str">
        <f t="shared" si="75"/>
        <v/>
      </c>
      <c r="E296" s="43" t="str">
        <f t="shared" si="76"/>
        <v/>
      </c>
      <c r="F296" s="43" t="str">
        <f t="shared" si="77"/>
        <v/>
      </c>
      <c r="G296" s="43" t="str">
        <f t="shared" si="78"/>
        <v/>
      </c>
      <c r="N296" s="247">
        <f t="shared" si="79"/>
        <v>0</v>
      </c>
      <c r="O296" s="244">
        <f t="shared" si="80"/>
        <v>1</v>
      </c>
    </row>
    <row r="297" spans="3:15" hidden="1">
      <c r="C297" s="43" t="str">
        <f t="shared" si="74"/>
        <v/>
      </c>
      <c r="D297" s="43" t="str">
        <f t="shared" si="75"/>
        <v/>
      </c>
      <c r="E297" s="43" t="str">
        <f t="shared" si="76"/>
        <v/>
      </c>
      <c r="F297" s="43" t="str">
        <f t="shared" si="77"/>
        <v/>
      </c>
      <c r="G297" s="43" t="str">
        <f t="shared" si="78"/>
        <v/>
      </c>
      <c r="N297" s="247">
        <f t="shared" si="79"/>
        <v>0</v>
      </c>
      <c r="O297" s="244">
        <f t="shared" si="80"/>
        <v>1</v>
      </c>
    </row>
    <row r="298" spans="3:15" hidden="1">
      <c r="C298" s="43" t="str">
        <f t="shared" si="74"/>
        <v/>
      </c>
      <c r="D298" s="43" t="str">
        <f t="shared" si="75"/>
        <v/>
      </c>
      <c r="E298" s="43" t="str">
        <f t="shared" si="76"/>
        <v/>
      </c>
      <c r="F298" s="43" t="str">
        <f t="shared" si="77"/>
        <v/>
      </c>
      <c r="G298" s="43" t="str">
        <f t="shared" si="78"/>
        <v/>
      </c>
      <c r="N298" s="247">
        <f t="shared" si="79"/>
        <v>0</v>
      </c>
      <c r="O298" s="244">
        <f t="shared" si="80"/>
        <v>1</v>
      </c>
    </row>
    <row r="299" spans="3:15" hidden="1">
      <c r="C299" s="43" t="str">
        <f t="shared" si="74"/>
        <v/>
      </c>
      <c r="D299" s="43" t="str">
        <f t="shared" si="75"/>
        <v/>
      </c>
      <c r="E299" s="43" t="str">
        <f t="shared" si="76"/>
        <v/>
      </c>
      <c r="F299" s="43" t="str">
        <f t="shared" si="77"/>
        <v/>
      </c>
      <c r="G299" s="43" t="str">
        <f t="shared" si="78"/>
        <v/>
      </c>
      <c r="N299" s="247">
        <f t="shared" si="79"/>
        <v>0</v>
      </c>
      <c r="O299" s="244">
        <f t="shared" si="80"/>
        <v>1</v>
      </c>
    </row>
    <row r="300" spans="3:15" hidden="1">
      <c r="C300" s="43" t="str">
        <f t="shared" si="74"/>
        <v/>
      </c>
      <c r="D300" s="43" t="str">
        <f t="shared" si="75"/>
        <v/>
      </c>
      <c r="E300" s="43" t="str">
        <f t="shared" si="76"/>
        <v/>
      </c>
      <c r="F300" s="43" t="str">
        <f t="shared" si="77"/>
        <v/>
      </c>
      <c r="G300" s="43" t="str">
        <f t="shared" si="78"/>
        <v/>
      </c>
      <c r="N300" s="247">
        <f t="shared" si="79"/>
        <v>0</v>
      </c>
      <c r="O300" s="244">
        <f t="shared" si="80"/>
        <v>1</v>
      </c>
    </row>
    <row r="301" spans="3:15" hidden="1">
      <c r="C301" s="43" t="str">
        <f t="shared" si="74"/>
        <v/>
      </c>
      <c r="D301" s="43" t="str">
        <f t="shared" si="75"/>
        <v/>
      </c>
      <c r="E301" s="43" t="str">
        <f t="shared" si="76"/>
        <v/>
      </c>
      <c r="F301" s="43" t="str">
        <f t="shared" si="77"/>
        <v/>
      </c>
      <c r="G301" s="43" t="str">
        <f t="shared" si="78"/>
        <v/>
      </c>
      <c r="N301" s="247">
        <f t="shared" si="79"/>
        <v>0</v>
      </c>
      <c r="O301" s="244">
        <f t="shared" si="80"/>
        <v>1</v>
      </c>
    </row>
    <row r="302" spans="3:15" hidden="1">
      <c r="C302" s="43" t="str">
        <f t="shared" si="74"/>
        <v/>
      </c>
      <c r="D302" s="43" t="str">
        <f t="shared" si="75"/>
        <v/>
      </c>
      <c r="E302" s="43" t="str">
        <f t="shared" si="76"/>
        <v/>
      </c>
      <c r="F302" s="43" t="str">
        <f t="shared" si="77"/>
        <v/>
      </c>
      <c r="G302" s="43" t="str">
        <f t="shared" si="78"/>
        <v/>
      </c>
      <c r="N302" s="247">
        <f t="shared" si="79"/>
        <v>0</v>
      </c>
      <c r="O302" s="244">
        <f t="shared" si="80"/>
        <v>1</v>
      </c>
    </row>
    <row r="303" spans="3:15" hidden="1">
      <c r="C303" s="43" t="str">
        <f t="shared" si="74"/>
        <v/>
      </c>
      <c r="D303" s="43" t="str">
        <f t="shared" si="75"/>
        <v/>
      </c>
      <c r="E303" s="43" t="str">
        <f t="shared" si="76"/>
        <v/>
      </c>
      <c r="F303" s="43" t="str">
        <f t="shared" si="77"/>
        <v/>
      </c>
      <c r="G303" s="43" t="str">
        <f t="shared" si="78"/>
        <v/>
      </c>
      <c r="N303" s="247">
        <f t="shared" si="79"/>
        <v>0</v>
      </c>
      <c r="O303" s="244">
        <f t="shared" si="80"/>
        <v>1</v>
      </c>
    </row>
    <row r="304" spans="3:15" hidden="1">
      <c r="C304" s="43" t="str">
        <f t="shared" si="74"/>
        <v/>
      </c>
      <c r="D304" s="43" t="str">
        <f t="shared" si="75"/>
        <v/>
      </c>
      <c r="E304" s="43" t="str">
        <f t="shared" si="76"/>
        <v/>
      </c>
      <c r="F304" s="43" t="str">
        <f t="shared" si="77"/>
        <v/>
      </c>
      <c r="G304" s="43" t="str">
        <f t="shared" si="78"/>
        <v/>
      </c>
      <c r="N304" s="247">
        <f t="shared" si="79"/>
        <v>0</v>
      </c>
      <c r="O304" s="244">
        <f t="shared" si="80"/>
        <v>1</v>
      </c>
    </row>
    <row r="305" spans="3:15" hidden="1">
      <c r="C305" s="43" t="str">
        <f t="shared" si="74"/>
        <v/>
      </c>
      <c r="D305" s="43" t="str">
        <f t="shared" si="75"/>
        <v/>
      </c>
      <c r="E305" s="43" t="str">
        <f t="shared" si="76"/>
        <v/>
      </c>
      <c r="F305" s="43" t="str">
        <f t="shared" si="77"/>
        <v/>
      </c>
      <c r="G305" s="43" t="str">
        <f t="shared" si="78"/>
        <v/>
      </c>
      <c r="N305" s="247">
        <f t="shared" si="79"/>
        <v>0</v>
      </c>
      <c r="O305" s="244">
        <f t="shared" si="80"/>
        <v>1</v>
      </c>
    </row>
    <row r="306" spans="3:15" hidden="1">
      <c r="C306" s="43" t="str">
        <f t="shared" si="74"/>
        <v/>
      </c>
      <c r="D306" s="43" t="str">
        <f t="shared" si="75"/>
        <v/>
      </c>
      <c r="E306" s="43" t="str">
        <f t="shared" si="76"/>
        <v/>
      </c>
      <c r="F306" s="43" t="str">
        <f t="shared" si="77"/>
        <v/>
      </c>
      <c r="G306" s="43" t="str">
        <f t="shared" si="78"/>
        <v/>
      </c>
      <c r="N306" s="247">
        <f t="shared" si="79"/>
        <v>0</v>
      </c>
      <c r="O306" s="244">
        <f t="shared" si="80"/>
        <v>1</v>
      </c>
    </row>
    <row r="307" spans="3:15" hidden="1">
      <c r="C307" s="43" t="str">
        <f t="shared" ref="C307:C331" si="81">IF($I307&gt;0,IF(O307=1,100-SUM(D307:G307),ROUND(J307/$I307*100,1)),"")</f>
        <v/>
      </c>
      <c r="D307" s="43" t="str">
        <f t="shared" ref="D307:D331" si="82">IF($I307&gt;0,IF(O307=2,100-SUM(C307,E307,F307,G307),ROUND(K307/$I307*100,1)),"")</f>
        <v/>
      </c>
      <c r="E307" s="43" t="str">
        <f t="shared" ref="E307:E331" si="83">IF($I307&gt;0,IF(O307=3,100 - SUM(C307,D307,F307,G307),ROUND(L307/$I307*100,1)),"")</f>
        <v/>
      </c>
      <c r="F307" s="43" t="str">
        <f t="shared" ref="F307:F331" si="84">IF($I307&gt;0,IF(O307=4,100 - SUM(C307,D307,E307,G307),ROUND(M307/$I307*100,1)),"")</f>
        <v/>
      </c>
      <c r="G307" s="43" t="str">
        <f t="shared" ref="G307:G331" si="85">IF($I307&gt;0,IF(O307=5,100 - SUM(C307,D307,E307,F307),ROUND(N307/$I307*100,1)),"")</f>
        <v/>
      </c>
      <c r="N307" s="247">
        <f t="shared" ref="N307:N331" si="86">I307 - SUM(J307:M307)</f>
        <v>0</v>
      </c>
      <c r="O307" s="244">
        <f t="shared" ref="O307:O331" si="87">IF(J307=MAX(J307:M307),1,IF(K307=MAX(J307:M307),2,IF(L307=MAX(J307:M307),3,IF(M307=MAX(J307:M307),4,IF(N307=MAX(J307:M307),5,)))))</f>
        <v>1</v>
      </c>
    </row>
    <row r="308" spans="3:15" hidden="1">
      <c r="C308" s="43" t="str">
        <f t="shared" si="81"/>
        <v/>
      </c>
      <c r="D308" s="43" t="str">
        <f t="shared" si="82"/>
        <v/>
      </c>
      <c r="E308" s="43" t="str">
        <f t="shared" si="83"/>
        <v/>
      </c>
      <c r="F308" s="43" t="str">
        <f t="shared" si="84"/>
        <v/>
      </c>
      <c r="G308" s="43" t="str">
        <f t="shared" si="85"/>
        <v/>
      </c>
      <c r="N308" s="247">
        <f t="shared" si="86"/>
        <v>0</v>
      </c>
      <c r="O308" s="244">
        <f t="shared" si="87"/>
        <v>1</v>
      </c>
    </row>
    <row r="309" spans="3:15" hidden="1">
      <c r="C309" s="43" t="str">
        <f t="shared" si="81"/>
        <v/>
      </c>
      <c r="D309" s="43" t="str">
        <f t="shared" si="82"/>
        <v/>
      </c>
      <c r="E309" s="43" t="str">
        <f t="shared" si="83"/>
        <v/>
      </c>
      <c r="F309" s="43" t="str">
        <f t="shared" si="84"/>
        <v/>
      </c>
      <c r="G309" s="43" t="str">
        <f t="shared" si="85"/>
        <v/>
      </c>
      <c r="N309" s="247">
        <f t="shared" si="86"/>
        <v>0</v>
      </c>
      <c r="O309" s="244">
        <f t="shared" si="87"/>
        <v>1</v>
      </c>
    </row>
    <row r="310" spans="3:15" hidden="1">
      <c r="C310" s="43" t="str">
        <f t="shared" si="81"/>
        <v/>
      </c>
      <c r="D310" s="43" t="str">
        <f t="shared" si="82"/>
        <v/>
      </c>
      <c r="E310" s="43" t="str">
        <f t="shared" si="83"/>
        <v/>
      </c>
      <c r="F310" s="43" t="str">
        <f t="shared" si="84"/>
        <v/>
      </c>
      <c r="G310" s="43" t="str">
        <f t="shared" si="85"/>
        <v/>
      </c>
      <c r="N310" s="247">
        <f t="shared" si="86"/>
        <v>0</v>
      </c>
      <c r="O310" s="244">
        <f t="shared" si="87"/>
        <v>1</v>
      </c>
    </row>
    <row r="311" spans="3:15" hidden="1">
      <c r="C311" s="43" t="str">
        <f t="shared" si="81"/>
        <v/>
      </c>
      <c r="D311" s="43" t="str">
        <f t="shared" si="82"/>
        <v/>
      </c>
      <c r="E311" s="43" t="str">
        <f t="shared" si="83"/>
        <v/>
      </c>
      <c r="F311" s="43" t="str">
        <f t="shared" si="84"/>
        <v/>
      </c>
      <c r="G311" s="43" t="str">
        <f t="shared" si="85"/>
        <v/>
      </c>
      <c r="N311" s="247">
        <f t="shared" si="86"/>
        <v>0</v>
      </c>
      <c r="O311" s="244">
        <f t="shared" si="87"/>
        <v>1</v>
      </c>
    </row>
    <row r="312" spans="3:15" hidden="1">
      <c r="C312" s="43" t="str">
        <f t="shared" si="81"/>
        <v/>
      </c>
      <c r="D312" s="43" t="str">
        <f t="shared" si="82"/>
        <v/>
      </c>
      <c r="E312" s="43" t="str">
        <f t="shared" si="83"/>
        <v/>
      </c>
      <c r="F312" s="43" t="str">
        <f t="shared" si="84"/>
        <v/>
      </c>
      <c r="G312" s="43" t="str">
        <f t="shared" si="85"/>
        <v/>
      </c>
      <c r="N312" s="247">
        <f t="shared" si="86"/>
        <v>0</v>
      </c>
      <c r="O312" s="244">
        <f t="shared" si="87"/>
        <v>1</v>
      </c>
    </row>
    <row r="313" spans="3:15" hidden="1">
      <c r="C313" s="43" t="str">
        <f t="shared" si="81"/>
        <v/>
      </c>
      <c r="D313" s="43" t="str">
        <f t="shared" si="82"/>
        <v/>
      </c>
      <c r="E313" s="43" t="str">
        <f t="shared" si="83"/>
        <v/>
      </c>
      <c r="F313" s="43" t="str">
        <f t="shared" si="84"/>
        <v/>
      </c>
      <c r="G313" s="43" t="str">
        <f t="shared" si="85"/>
        <v/>
      </c>
      <c r="N313" s="247">
        <f t="shared" si="86"/>
        <v>0</v>
      </c>
      <c r="O313" s="244">
        <f t="shared" si="87"/>
        <v>1</v>
      </c>
    </row>
    <row r="314" spans="3:15" hidden="1">
      <c r="C314" s="43" t="str">
        <f t="shared" si="81"/>
        <v/>
      </c>
      <c r="D314" s="43" t="str">
        <f t="shared" si="82"/>
        <v/>
      </c>
      <c r="E314" s="43" t="str">
        <f t="shared" si="83"/>
        <v/>
      </c>
      <c r="F314" s="43" t="str">
        <f t="shared" si="84"/>
        <v/>
      </c>
      <c r="G314" s="43" t="str">
        <f t="shared" si="85"/>
        <v/>
      </c>
      <c r="N314" s="247">
        <f t="shared" si="86"/>
        <v>0</v>
      </c>
      <c r="O314" s="244">
        <f t="shared" si="87"/>
        <v>1</v>
      </c>
    </row>
    <row r="315" spans="3:15" hidden="1">
      <c r="C315" s="43" t="str">
        <f t="shared" si="81"/>
        <v/>
      </c>
      <c r="D315" s="43" t="str">
        <f t="shared" si="82"/>
        <v/>
      </c>
      <c r="E315" s="43" t="str">
        <f t="shared" si="83"/>
        <v/>
      </c>
      <c r="F315" s="43" t="str">
        <f t="shared" si="84"/>
        <v/>
      </c>
      <c r="G315" s="43" t="str">
        <f t="shared" si="85"/>
        <v/>
      </c>
      <c r="N315" s="247">
        <f t="shared" si="86"/>
        <v>0</v>
      </c>
      <c r="O315" s="244">
        <f t="shared" si="87"/>
        <v>1</v>
      </c>
    </row>
    <row r="316" spans="3:15" hidden="1">
      <c r="C316" s="43" t="str">
        <f t="shared" si="81"/>
        <v/>
      </c>
      <c r="D316" s="43" t="str">
        <f t="shared" si="82"/>
        <v/>
      </c>
      <c r="E316" s="43" t="str">
        <f t="shared" si="83"/>
        <v/>
      </c>
      <c r="F316" s="43" t="str">
        <f t="shared" si="84"/>
        <v/>
      </c>
      <c r="G316" s="43" t="str">
        <f t="shared" si="85"/>
        <v/>
      </c>
      <c r="N316" s="247">
        <f t="shared" si="86"/>
        <v>0</v>
      </c>
      <c r="O316" s="244">
        <f t="shared" si="87"/>
        <v>1</v>
      </c>
    </row>
    <row r="317" spans="3:15" hidden="1">
      <c r="C317" s="43" t="str">
        <f t="shared" si="81"/>
        <v/>
      </c>
      <c r="D317" s="43" t="str">
        <f t="shared" si="82"/>
        <v/>
      </c>
      <c r="E317" s="43" t="str">
        <f t="shared" si="83"/>
        <v/>
      </c>
      <c r="F317" s="43" t="str">
        <f t="shared" si="84"/>
        <v/>
      </c>
      <c r="G317" s="43" t="str">
        <f t="shared" si="85"/>
        <v/>
      </c>
      <c r="N317" s="247">
        <f t="shared" si="86"/>
        <v>0</v>
      </c>
      <c r="O317" s="244">
        <f t="shared" si="87"/>
        <v>1</v>
      </c>
    </row>
    <row r="318" spans="3:15" hidden="1">
      <c r="C318" s="43" t="str">
        <f t="shared" si="81"/>
        <v/>
      </c>
      <c r="D318" s="43" t="str">
        <f t="shared" si="82"/>
        <v/>
      </c>
      <c r="E318" s="43" t="str">
        <f t="shared" si="83"/>
        <v/>
      </c>
      <c r="F318" s="43" t="str">
        <f t="shared" si="84"/>
        <v/>
      </c>
      <c r="G318" s="43" t="str">
        <f t="shared" si="85"/>
        <v/>
      </c>
      <c r="N318" s="247">
        <f t="shared" si="86"/>
        <v>0</v>
      </c>
      <c r="O318" s="244">
        <f t="shared" si="87"/>
        <v>1</v>
      </c>
    </row>
    <row r="319" spans="3:15" hidden="1">
      <c r="C319" s="43" t="str">
        <f t="shared" si="81"/>
        <v/>
      </c>
      <c r="D319" s="43" t="str">
        <f t="shared" si="82"/>
        <v/>
      </c>
      <c r="E319" s="43" t="str">
        <f t="shared" si="83"/>
        <v/>
      </c>
      <c r="F319" s="43" t="str">
        <f t="shared" si="84"/>
        <v/>
      </c>
      <c r="G319" s="43" t="str">
        <f t="shared" si="85"/>
        <v/>
      </c>
      <c r="N319" s="247">
        <f t="shared" si="86"/>
        <v>0</v>
      </c>
      <c r="O319" s="244">
        <f t="shared" si="87"/>
        <v>1</v>
      </c>
    </row>
    <row r="320" spans="3:15" hidden="1">
      <c r="C320" s="43" t="str">
        <f t="shared" si="81"/>
        <v/>
      </c>
      <c r="D320" s="43" t="str">
        <f t="shared" si="82"/>
        <v/>
      </c>
      <c r="E320" s="43" t="str">
        <f t="shared" si="83"/>
        <v/>
      </c>
      <c r="F320" s="43" t="str">
        <f t="shared" si="84"/>
        <v/>
      </c>
      <c r="G320" s="43" t="str">
        <f t="shared" si="85"/>
        <v/>
      </c>
      <c r="N320" s="247">
        <f t="shared" si="86"/>
        <v>0</v>
      </c>
      <c r="O320" s="244">
        <f t="shared" si="87"/>
        <v>1</v>
      </c>
    </row>
    <row r="321" spans="1:15" hidden="1">
      <c r="C321" s="43" t="str">
        <f t="shared" si="81"/>
        <v/>
      </c>
      <c r="D321" s="43" t="str">
        <f t="shared" si="82"/>
        <v/>
      </c>
      <c r="E321" s="43" t="str">
        <f t="shared" si="83"/>
        <v/>
      </c>
      <c r="F321" s="43" t="str">
        <f t="shared" si="84"/>
        <v/>
      </c>
      <c r="G321" s="43" t="str">
        <f t="shared" si="85"/>
        <v/>
      </c>
      <c r="N321" s="247">
        <f t="shared" si="86"/>
        <v>0</v>
      </c>
      <c r="O321" s="244">
        <f t="shared" si="87"/>
        <v>1</v>
      </c>
    </row>
    <row r="322" spans="1:15" hidden="1">
      <c r="C322" s="43" t="str">
        <f t="shared" si="81"/>
        <v/>
      </c>
      <c r="D322" s="43" t="str">
        <f t="shared" si="82"/>
        <v/>
      </c>
      <c r="E322" s="43" t="str">
        <f t="shared" si="83"/>
        <v/>
      </c>
      <c r="F322" s="43" t="str">
        <f t="shared" si="84"/>
        <v/>
      </c>
      <c r="G322" s="43" t="str">
        <f t="shared" si="85"/>
        <v/>
      </c>
      <c r="N322" s="247">
        <f t="shared" si="86"/>
        <v>0</v>
      </c>
      <c r="O322" s="244">
        <f t="shared" si="87"/>
        <v>1</v>
      </c>
    </row>
    <row r="323" spans="1:15" hidden="1">
      <c r="C323" s="43" t="str">
        <f t="shared" si="81"/>
        <v/>
      </c>
      <c r="D323" s="43" t="str">
        <f t="shared" si="82"/>
        <v/>
      </c>
      <c r="E323" s="43" t="str">
        <f t="shared" si="83"/>
        <v/>
      </c>
      <c r="F323" s="43" t="str">
        <f t="shared" si="84"/>
        <v/>
      </c>
      <c r="G323" s="43" t="str">
        <f t="shared" si="85"/>
        <v/>
      </c>
      <c r="N323" s="247">
        <f t="shared" si="86"/>
        <v>0</v>
      </c>
      <c r="O323" s="244">
        <f t="shared" si="87"/>
        <v>1</v>
      </c>
    </row>
    <row r="324" spans="1:15" hidden="1">
      <c r="C324" s="43" t="str">
        <f t="shared" si="81"/>
        <v/>
      </c>
      <c r="D324" s="43" t="str">
        <f t="shared" si="82"/>
        <v/>
      </c>
      <c r="E324" s="43" t="str">
        <f t="shared" si="83"/>
        <v/>
      </c>
      <c r="F324" s="43" t="str">
        <f t="shared" si="84"/>
        <v/>
      </c>
      <c r="G324" s="43" t="str">
        <f t="shared" si="85"/>
        <v/>
      </c>
      <c r="N324" s="247">
        <f t="shared" si="86"/>
        <v>0</v>
      </c>
      <c r="O324" s="244">
        <f t="shared" si="87"/>
        <v>1</v>
      </c>
    </row>
    <row r="325" spans="1:15" hidden="1">
      <c r="C325" s="43" t="str">
        <f t="shared" si="81"/>
        <v/>
      </c>
      <c r="D325" s="43" t="str">
        <f t="shared" si="82"/>
        <v/>
      </c>
      <c r="E325" s="43" t="str">
        <f t="shared" si="83"/>
        <v/>
      </c>
      <c r="F325" s="43" t="str">
        <f t="shared" si="84"/>
        <v/>
      </c>
      <c r="G325" s="43" t="str">
        <f t="shared" si="85"/>
        <v/>
      </c>
      <c r="N325" s="247">
        <f t="shared" si="86"/>
        <v>0</v>
      </c>
      <c r="O325" s="244">
        <f t="shared" si="87"/>
        <v>1</v>
      </c>
    </row>
    <row r="326" spans="1:15" hidden="1">
      <c r="C326" s="43" t="str">
        <f t="shared" si="81"/>
        <v/>
      </c>
      <c r="D326" s="43" t="str">
        <f t="shared" si="82"/>
        <v/>
      </c>
      <c r="E326" s="43" t="str">
        <f t="shared" si="83"/>
        <v/>
      </c>
      <c r="F326" s="43" t="str">
        <f t="shared" si="84"/>
        <v/>
      </c>
      <c r="G326" s="43" t="str">
        <f t="shared" si="85"/>
        <v/>
      </c>
      <c r="N326" s="247">
        <f t="shared" si="86"/>
        <v>0</v>
      </c>
      <c r="O326" s="244">
        <f t="shared" si="87"/>
        <v>1</v>
      </c>
    </row>
    <row r="327" spans="1:15" hidden="1">
      <c r="C327" s="43" t="str">
        <f t="shared" si="81"/>
        <v/>
      </c>
      <c r="D327" s="43" t="str">
        <f t="shared" si="82"/>
        <v/>
      </c>
      <c r="E327" s="43" t="str">
        <f t="shared" si="83"/>
        <v/>
      </c>
      <c r="F327" s="43" t="str">
        <f t="shared" si="84"/>
        <v/>
      </c>
      <c r="G327" s="43" t="str">
        <f t="shared" si="85"/>
        <v/>
      </c>
      <c r="N327" s="247">
        <f t="shared" si="86"/>
        <v>0</v>
      </c>
      <c r="O327" s="244">
        <f t="shared" si="87"/>
        <v>1</v>
      </c>
    </row>
    <row r="328" spans="1:15" hidden="1">
      <c r="C328" s="43" t="str">
        <f t="shared" si="81"/>
        <v/>
      </c>
      <c r="D328" s="43" t="str">
        <f t="shared" si="82"/>
        <v/>
      </c>
      <c r="E328" s="43" t="str">
        <f t="shared" si="83"/>
        <v/>
      </c>
      <c r="F328" s="43" t="str">
        <f t="shared" si="84"/>
        <v/>
      </c>
      <c r="G328" s="43" t="str">
        <f t="shared" si="85"/>
        <v/>
      </c>
      <c r="N328" s="247">
        <f t="shared" si="86"/>
        <v>0</v>
      </c>
      <c r="O328" s="244">
        <f t="shared" si="87"/>
        <v>1</v>
      </c>
    </row>
    <row r="329" spans="1:15" hidden="1">
      <c r="C329" s="43" t="str">
        <f t="shared" si="81"/>
        <v/>
      </c>
      <c r="D329" s="43" t="str">
        <f t="shared" si="82"/>
        <v/>
      </c>
      <c r="E329" s="43" t="str">
        <f t="shared" si="83"/>
        <v/>
      </c>
      <c r="F329" s="43" t="str">
        <f t="shared" si="84"/>
        <v/>
      </c>
      <c r="G329" s="43" t="str">
        <f t="shared" si="85"/>
        <v/>
      </c>
      <c r="N329" s="247">
        <f t="shared" si="86"/>
        <v>0</v>
      </c>
      <c r="O329" s="244">
        <f t="shared" si="87"/>
        <v>1</v>
      </c>
    </row>
    <row r="330" spans="1:15" hidden="1">
      <c r="C330" s="43" t="str">
        <f t="shared" si="81"/>
        <v/>
      </c>
      <c r="D330" s="43" t="str">
        <f t="shared" si="82"/>
        <v/>
      </c>
      <c r="E330" s="43" t="str">
        <f t="shared" si="83"/>
        <v/>
      </c>
      <c r="F330" s="43" t="str">
        <f t="shared" si="84"/>
        <v/>
      </c>
      <c r="G330" s="43" t="str">
        <f t="shared" si="85"/>
        <v/>
      </c>
      <c r="N330" s="247">
        <f t="shared" si="86"/>
        <v>0</v>
      </c>
      <c r="O330" s="244">
        <f t="shared" si="87"/>
        <v>1</v>
      </c>
    </row>
    <row r="331" spans="1:15" hidden="1">
      <c r="C331" s="43" t="str">
        <f t="shared" si="81"/>
        <v/>
      </c>
      <c r="D331" s="43" t="str">
        <f t="shared" si="82"/>
        <v/>
      </c>
      <c r="E331" s="43" t="str">
        <f t="shared" si="83"/>
        <v/>
      </c>
      <c r="F331" s="43" t="str">
        <f t="shared" si="84"/>
        <v/>
      </c>
      <c r="G331" s="43" t="str">
        <f t="shared" si="85"/>
        <v/>
      </c>
      <c r="N331" s="247">
        <f t="shared" si="86"/>
        <v>0</v>
      </c>
      <c r="O331" s="244">
        <f t="shared" si="87"/>
        <v>1</v>
      </c>
    </row>
    <row r="332" spans="1:15" s="46" customFormat="1">
      <c r="A332" s="113"/>
      <c r="B332" s="113"/>
      <c r="C332" s="114"/>
      <c r="D332" s="114"/>
      <c r="E332" s="114"/>
      <c r="F332" s="114"/>
      <c r="G332" s="114"/>
      <c r="H332" s="255"/>
      <c r="I332" s="246"/>
      <c r="J332" s="246"/>
      <c r="K332" s="246"/>
      <c r="L332" s="246"/>
      <c r="M332" s="246"/>
      <c r="N332" s="246"/>
      <c r="O332" s="114"/>
    </row>
    <row r="333" spans="1:15">
      <c r="A333" s="21" t="s">
        <v>351</v>
      </c>
      <c r="B333" s="43" t="str">
        <f>C5 &amp; " - " &amp;D5</f>
        <v xml:space="preserve"> - </v>
      </c>
      <c r="C333" s="42"/>
      <c r="D333" s="42"/>
      <c r="E333" s="42"/>
      <c r="F333" s="42"/>
      <c r="G333" s="42"/>
      <c r="H333" s="256"/>
      <c r="I333" s="247"/>
      <c r="J333" s="247"/>
      <c r="K333" s="247"/>
      <c r="L333" s="247"/>
      <c r="M333" s="247"/>
      <c r="N333" s="247"/>
      <c r="O333" s="42"/>
    </row>
    <row r="334" spans="1:15" ht="48.75" customHeight="1" thickBot="1">
      <c r="A334" s="419" t="s">
        <v>349</v>
      </c>
      <c r="B334" s="43" t="s">
        <v>178</v>
      </c>
      <c r="C334" s="413" t="s">
        <v>336</v>
      </c>
      <c r="D334" s="413" t="s">
        <v>337</v>
      </c>
      <c r="E334" s="413" t="s">
        <v>338</v>
      </c>
      <c r="F334" s="413" t="s">
        <v>339</v>
      </c>
      <c r="G334" s="413" t="s">
        <v>340</v>
      </c>
      <c r="H334" s="414" t="s">
        <v>341</v>
      </c>
      <c r="I334" s="412" t="s">
        <v>335</v>
      </c>
      <c r="J334" s="411" t="s">
        <v>343</v>
      </c>
      <c r="K334" s="411" t="s">
        <v>344</v>
      </c>
      <c r="L334" s="411" t="s">
        <v>345</v>
      </c>
      <c r="M334" s="411" t="s">
        <v>346</v>
      </c>
      <c r="N334" s="411" t="s">
        <v>347</v>
      </c>
      <c r="O334" s="411" t="s">
        <v>342</v>
      </c>
    </row>
    <row r="335" spans="1:15" ht="17.25" thickTop="1">
      <c r="B335" s="204" t="s">
        <v>139</v>
      </c>
      <c r="C335" s="396" t="str">
        <f>IF($I335&gt;0,IF(O335=1,100-SUM(D335:G335),ROUND(J335/$I335*100,1)),"")</f>
        <v/>
      </c>
      <c r="D335" s="396" t="str">
        <f>IF($I335&gt;0,IF(O335=2,100-SUM(C335,E335,F335,G335),ROUND(K335/$I335*100,1)),"")</f>
        <v/>
      </c>
      <c r="E335" s="396" t="str">
        <f>IF($I335&gt;0,IF(O335=3,100 - SUM(C335,D335,F335,G335),ROUND(L335/$I335*100,1)),"")</f>
        <v/>
      </c>
      <c r="F335" s="396" t="str">
        <f>IF($I335&gt;0,IF(O335=4,100 - SUM(C335,D335,E335,G335),ROUND(M335/$I335*100,1)),"")</f>
        <v/>
      </c>
      <c r="G335" s="396" t="str">
        <f>IF($I335&gt;0,IF(O335=5,100 - SUM(C335,D335,E335,F335),ROUND(N335/$I335*100,1)),"")</f>
        <v/>
      </c>
      <c r="H335" s="397"/>
      <c r="I335" s="410">
        <f t="shared" ref="I335:N335" si="88">I336+I337</f>
        <v>0</v>
      </c>
      <c r="J335" s="244">
        <f t="shared" si="88"/>
        <v>0</v>
      </c>
      <c r="K335" s="244">
        <f t="shared" si="88"/>
        <v>0</v>
      </c>
      <c r="L335" s="244">
        <f t="shared" si="88"/>
        <v>0</v>
      </c>
      <c r="M335" s="244">
        <f t="shared" si="88"/>
        <v>0</v>
      </c>
      <c r="N335" s="244">
        <f t="shared" si="88"/>
        <v>0</v>
      </c>
      <c r="O335" s="244">
        <f>IF(J335=MAX(J335:M335),1,IF(K335=MAX(J335:M335),2,IF(L335=MAX(J335:M335),3,IF(M335=MAX(J335:M335),4,IF(N335=MAX(J335:M335),5,)))))</f>
        <v>1</v>
      </c>
    </row>
    <row r="336" spans="1:15">
      <c r="B336" s="205" t="s">
        <v>36</v>
      </c>
      <c r="C336" s="170" t="str">
        <f>IF($I336&gt;0,IF(O336=1,100-SUM(D336:G336),ROUND(J336/$I336*100,1)),"")</f>
        <v/>
      </c>
      <c r="D336" s="170" t="str">
        <f>IF($I336&gt;0,IF(O336=2,100-SUM(C336,E336,F336,G336),ROUND(K336/$I336*100,1)),"")</f>
        <v/>
      </c>
      <c r="E336" s="170" t="str">
        <f>IF($I336&gt;0,IF(O336=3,100 - SUM(C336,D336,F336,G336),ROUND(L336/$I336*100,1)),"")</f>
        <v/>
      </c>
      <c r="F336" s="170" t="str">
        <f>IF($I336&gt;0,IF(O336=4,100 - SUM(C336,D336,E336,G336),ROUND(M336/$I336*100,1)),"")</f>
        <v/>
      </c>
      <c r="G336" s="170" t="str">
        <f>IF($I336&gt;0,IF(O336=5,100 - SUM(C336,D336,E336,F336),ROUND(N336/$I336*100,1)),"")</f>
        <v/>
      </c>
      <c r="H336" s="252" t="str">
        <f>IF(I335&gt; 0,ROUND(I336/I335 * 100,2),"")</f>
        <v/>
      </c>
      <c r="I336" s="410">
        <f t="shared" ref="I336:N336" si="89">SUMIF($A$340:$A$439,"F",I340:I439)</f>
        <v>0</v>
      </c>
      <c r="J336" s="244">
        <f t="shared" si="89"/>
        <v>0</v>
      </c>
      <c r="K336" s="244">
        <f t="shared" si="89"/>
        <v>0</v>
      </c>
      <c r="L336" s="244">
        <f t="shared" si="89"/>
        <v>0</v>
      </c>
      <c r="M336" s="244">
        <f t="shared" si="89"/>
        <v>0</v>
      </c>
      <c r="N336" s="244">
        <f t="shared" si="89"/>
        <v>0</v>
      </c>
      <c r="O336" s="244">
        <f t="shared" ref="O336:O350" si="90">IF(J336=MAX(J336:M336),1,IF(K336=MAX(J336:M336),2,IF(L336=MAX(J336:M336),3,IF(M336=MAX(J336:M336),4,IF(N336=MAX(J336:M336),5,)))))</f>
        <v>1</v>
      </c>
    </row>
    <row r="337" spans="2:15">
      <c r="B337" s="205" t="s">
        <v>49</v>
      </c>
      <c r="C337" s="170" t="str">
        <f>IF($I337&gt;0,IF(O337=1,100-SUM(D337:G337),ROUND(J337/$I337*100,1)),"")</f>
        <v/>
      </c>
      <c r="D337" s="170" t="str">
        <f>IF($I337&gt;0,IF(O337=2,100-SUM(C337,E337,F337,G337),ROUND(K337/$I337*100,1)),"")</f>
        <v/>
      </c>
      <c r="E337" s="170" t="str">
        <f>IF($I337&gt;0,IF(O337=3,100 - SUM(C337,D337,F337,G337),ROUND(L337/$I337*100,1)),"")</f>
        <v/>
      </c>
      <c r="F337" s="170" t="str">
        <f>IF($I337&gt;0,IF(O337=4,100 - SUM(C337,D337,E337,G337),ROUND(M337/$I337*100,1)),"")</f>
        <v/>
      </c>
      <c r="G337" s="170" t="str">
        <f>IF($I337&gt;0,IF(O337=5,100 - SUM(C337,D337,E337,F337),ROUND(N337/$I337*100,1)),"")</f>
        <v/>
      </c>
      <c r="H337" s="252" t="e">
        <f>100 - H336</f>
        <v>#VALUE!</v>
      </c>
      <c r="I337" s="410">
        <f t="shared" ref="I337:N337" si="91">SUMIF($A$340:$A$439,"O",I340:I439)</f>
        <v>0</v>
      </c>
      <c r="J337" s="244">
        <f t="shared" si="91"/>
        <v>0</v>
      </c>
      <c r="K337" s="244">
        <f t="shared" si="91"/>
        <v>0</v>
      </c>
      <c r="L337" s="244">
        <f t="shared" si="91"/>
        <v>0</v>
      </c>
      <c r="M337" s="244">
        <f t="shared" si="91"/>
        <v>0</v>
      </c>
      <c r="N337" s="244">
        <f t="shared" si="91"/>
        <v>0</v>
      </c>
      <c r="O337" s="244">
        <f t="shared" si="90"/>
        <v>1</v>
      </c>
    </row>
    <row r="338" spans="2:15">
      <c r="B338" s="189" t="s">
        <v>149</v>
      </c>
      <c r="C338" s="170" t="str">
        <f>IF($I338&gt;0,IF(O338=1,100-SUM(D338:G338),ROUND(J338/$I338*100,1)),"")</f>
        <v/>
      </c>
      <c r="D338" s="170" t="str">
        <f>IF($I338&gt;0,IF(O338=2,100-SUM(C338,E338,F338,G338),ROUND(K338/$I338*100,1)),"")</f>
        <v/>
      </c>
      <c r="E338" s="170" t="str">
        <f>IF($I338&gt;0,IF(O338=3,100 - SUM(C338,D338,F338,G338),ROUND(L338/$I338*100,1)),"")</f>
        <v/>
      </c>
      <c r="F338" s="170" t="str">
        <f>IF($I338&gt;0,IF(O338=4,100 - SUM(C338,D338,E338,G338),ROUND(M338/$I338*100,1)),"")</f>
        <v/>
      </c>
      <c r="G338" s="170" t="str">
        <f>IF($I338&gt;0,IF(O338=5,100 - SUM(C338,D338,E338,F338),ROUND(N338/$I338*100,1)),"")</f>
        <v/>
      </c>
      <c r="H338" s="252"/>
      <c r="I338" s="410">
        <f t="shared" ref="I338:N338" si="92">SUMIF($B$340:$B$439,"RHF",I340:I439) + SUMIF($B$340:$B$439,"RTF",I340:I439)</f>
        <v>0</v>
      </c>
      <c r="J338" s="244">
        <f t="shared" si="92"/>
        <v>0</v>
      </c>
      <c r="K338" s="244">
        <f t="shared" si="92"/>
        <v>0</v>
      </c>
      <c r="L338" s="244">
        <f t="shared" si="92"/>
        <v>0</v>
      </c>
      <c r="M338" s="244">
        <f t="shared" si="92"/>
        <v>0</v>
      </c>
      <c r="N338" s="244">
        <f t="shared" si="92"/>
        <v>0</v>
      </c>
      <c r="O338" s="244">
        <f t="shared" si="90"/>
        <v>1</v>
      </c>
    </row>
    <row r="339" spans="2:15" ht="17.25" thickBot="1">
      <c r="B339" s="191" t="s">
        <v>150</v>
      </c>
      <c r="C339" s="398" t="str">
        <f>IF($I339&gt;0,IF(O339=1,100-SUM(D339:G339),ROUND(J339/$I339*100,1)),"")</f>
        <v/>
      </c>
      <c r="D339" s="398" t="str">
        <f>IF($I339&gt;0,IF(O339=2,100-SUM(C339,E339,F339,G339),ROUND(K339/$I339*100,1)),"")</f>
        <v/>
      </c>
      <c r="E339" s="398" t="str">
        <f>IF($I339&gt;0,IF(O339=3,100 - SUM(C339,D339,F339,G339),ROUND(L339/$I339*100,1)),"")</f>
        <v/>
      </c>
      <c r="F339" s="398" t="str">
        <f>IF($I339&gt;0,IF(O339=4,100 - SUM(C339,D339,E339,G339),ROUND(M339/$I339*100,1)),"")</f>
        <v/>
      </c>
      <c r="G339" s="398" t="str">
        <f>IF($I339&gt;0,IF(O339=5,100 - SUM(C339,D339,E339,F339),ROUND(N339/$I339*100,1)),"")</f>
        <v/>
      </c>
      <c r="H339" s="399"/>
      <c r="I339" s="410">
        <f>SUMIF($B$340:$B$439,"RHO",I340:I439) + SUMIF($B$340:$B$439,"RTO",I340:I439)</f>
        <v>0</v>
      </c>
      <c r="J339" s="244">
        <f>SUMIF($B$16:$B$115,"RHO",J340:J439) + SUMIF($B$16:$B$115,"RTO",J340:J439)</f>
        <v>0</v>
      </c>
      <c r="K339" s="244">
        <f>SUMIF($B$16:$B$115,"RHO",K340:K439) + SUMIF($B$16:$B$115,"RTO",K340:K439)</f>
        <v>0</v>
      </c>
      <c r="L339" s="244">
        <f>SUMIF($B$16:$B$115,"RHO",L340:L439) + SUMIF($B$16:$B$115,"RTO",L340:L439)</f>
        <v>0</v>
      </c>
      <c r="M339" s="244">
        <f>SUMIF($B$16:$B$115,"RHO",M340:M439) + SUMIF($B$16:$B$115,"RTO",M340:M439)</f>
        <v>0</v>
      </c>
      <c r="N339" s="244">
        <f>SUMIF($B$16:$B$115,"RHO",N340:N439) + SUMIF($B$16:$B$115,"RTO",N340:N439)</f>
        <v>0</v>
      </c>
      <c r="O339" s="244">
        <f t="shared" si="90"/>
        <v>1</v>
      </c>
    </row>
    <row r="340" spans="2:15" ht="17.25" thickTop="1">
      <c r="C340" s="43" t="str">
        <f t="shared" ref="C340:C345" si="93">IF($I340&gt;0,IF(O340=1,100-SUM(D340:G340),ROUND(J340/$I340*100,1)),"")</f>
        <v/>
      </c>
      <c r="D340" s="43" t="str">
        <f t="shared" ref="D340:D345" si="94">IF($I340&gt;0,IF(O340=2,100-SUM(C340,E340,F340,G340),ROUND(K340/$I340*100,1)),"")</f>
        <v/>
      </c>
      <c r="E340" s="43" t="str">
        <f t="shared" ref="E340:E345" si="95">IF($I340&gt;0,IF(O340=3,100 - SUM(C340,D340,F340,G340),ROUND(L340/$I340*100,1)),"")</f>
        <v/>
      </c>
      <c r="F340" s="43" t="str">
        <f t="shared" ref="F340:F345" si="96">IF($I340&gt;0,IF(O340=4,100 - SUM(C340,D340,E340,G340),ROUND(M340/$I340*100,1)),"")</f>
        <v/>
      </c>
      <c r="G340" s="43" t="str">
        <f t="shared" ref="G340:G345" si="97">IF($I340&gt;0,IF(O340=5,100 - SUM(C340,D340,E340,F340),ROUND(N340/$I340*100,1)),"")</f>
        <v/>
      </c>
      <c r="N340" s="247">
        <f>I340 - SUM(J340:M340)</f>
        <v>0</v>
      </c>
      <c r="O340" s="244">
        <f t="shared" si="90"/>
        <v>1</v>
      </c>
    </row>
    <row r="341" spans="2:15">
      <c r="C341" s="43" t="str">
        <f t="shared" si="93"/>
        <v/>
      </c>
      <c r="D341" s="43" t="str">
        <f t="shared" si="94"/>
        <v/>
      </c>
      <c r="E341" s="43" t="str">
        <f t="shared" si="95"/>
        <v/>
      </c>
      <c r="F341" s="43" t="str">
        <f t="shared" si="96"/>
        <v/>
      </c>
      <c r="G341" s="43" t="str">
        <f t="shared" si="97"/>
        <v/>
      </c>
      <c r="N341" s="247">
        <f t="shared" ref="N341:N350" si="98">I341 - SUM(J341:M341)</f>
        <v>0</v>
      </c>
      <c r="O341" s="244">
        <f t="shared" si="90"/>
        <v>1</v>
      </c>
    </row>
    <row r="342" spans="2:15">
      <c r="C342" s="43" t="str">
        <f t="shared" si="93"/>
        <v/>
      </c>
      <c r="D342" s="43" t="str">
        <f t="shared" si="94"/>
        <v/>
      </c>
      <c r="E342" s="43" t="str">
        <f t="shared" si="95"/>
        <v/>
      </c>
      <c r="F342" s="43" t="str">
        <f t="shared" si="96"/>
        <v/>
      </c>
      <c r="G342" s="43" t="str">
        <f t="shared" si="97"/>
        <v/>
      </c>
      <c r="N342" s="247">
        <f t="shared" si="98"/>
        <v>0</v>
      </c>
      <c r="O342" s="244">
        <f t="shared" si="90"/>
        <v>1</v>
      </c>
    </row>
    <row r="343" spans="2:15">
      <c r="C343" s="43" t="str">
        <f t="shared" si="93"/>
        <v/>
      </c>
      <c r="D343" s="43" t="str">
        <f t="shared" si="94"/>
        <v/>
      </c>
      <c r="E343" s="43" t="str">
        <f t="shared" si="95"/>
        <v/>
      </c>
      <c r="F343" s="43" t="str">
        <f t="shared" si="96"/>
        <v/>
      </c>
      <c r="G343" s="43" t="str">
        <f t="shared" si="97"/>
        <v/>
      </c>
      <c r="N343" s="247">
        <f t="shared" si="98"/>
        <v>0</v>
      </c>
      <c r="O343" s="244">
        <f t="shared" si="90"/>
        <v>1</v>
      </c>
    </row>
    <row r="344" spans="2:15">
      <c r="C344" s="43" t="str">
        <f t="shared" si="93"/>
        <v/>
      </c>
      <c r="D344" s="43" t="str">
        <f t="shared" si="94"/>
        <v/>
      </c>
      <c r="E344" s="43" t="str">
        <f t="shared" si="95"/>
        <v/>
      </c>
      <c r="F344" s="43" t="str">
        <f t="shared" si="96"/>
        <v/>
      </c>
      <c r="G344" s="43" t="str">
        <f t="shared" si="97"/>
        <v/>
      </c>
      <c r="N344" s="247">
        <f t="shared" si="98"/>
        <v>0</v>
      </c>
      <c r="O344" s="244">
        <f t="shared" si="90"/>
        <v>1</v>
      </c>
    </row>
    <row r="345" spans="2:15">
      <c r="C345" s="43" t="str">
        <f t="shared" si="93"/>
        <v/>
      </c>
      <c r="D345" s="43" t="str">
        <f t="shared" si="94"/>
        <v/>
      </c>
      <c r="E345" s="43" t="str">
        <f t="shared" si="95"/>
        <v/>
      </c>
      <c r="F345" s="43" t="str">
        <f t="shared" si="96"/>
        <v/>
      </c>
      <c r="G345" s="43" t="str">
        <f t="shared" si="97"/>
        <v/>
      </c>
      <c r="N345" s="247">
        <f t="shared" si="98"/>
        <v>0</v>
      </c>
      <c r="O345" s="244">
        <f t="shared" si="90"/>
        <v>1</v>
      </c>
    </row>
    <row r="346" spans="2:15">
      <c r="C346" s="43" t="str">
        <f>IF($I346&gt;0,IF(O346=1,100-SUM(D346:G346),ROUND(J346/$I346*100,1)),"")</f>
        <v/>
      </c>
      <c r="D346" s="43" t="str">
        <f>IF($I346&gt;0,IF(O346=2,100-SUM(C346,E346,F346,G346),ROUND(K346/$I346*100,1)),"")</f>
        <v/>
      </c>
      <c r="E346" s="43" t="str">
        <f>IF($I346&gt;0,IF(O346=3,100 - SUM(C346,D346,F346,G346),ROUND(L346/$I346*100,1)),"")</f>
        <v/>
      </c>
      <c r="F346" s="43" t="str">
        <f>IF($I346&gt;0,IF(O346=4,100 - SUM(C346,D346,E346,G346),ROUND(M346/$I346*100,1)),"")</f>
        <v/>
      </c>
      <c r="G346" s="43" t="str">
        <f>IF($I346&gt;0,IF(O346=5,100 - SUM(C346,D346,E346,F346),ROUND(N346/$I346*100,1)),"")</f>
        <v/>
      </c>
      <c r="N346" s="247">
        <f t="shared" si="98"/>
        <v>0</v>
      </c>
      <c r="O346" s="244">
        <f t="shared" si="90"/>
        <v>1</v>
      </c>
    </row>
    <row r="347" spans="2:15">
      <c r="C347" s="43" t="str">
        <f>IF($I347&gt;0,IF(O347=1,100-SUM(D347:G347),ROUND(J347/$I347*100,1)),"")</f>
        <v/>
      </c>
      <c r="D347" s="43" t="str">
        <f>IF($I347&gt;0,IF(O347=2,100-SUM(C347,E347,F347,G347),ROUND(K347/$I347*100,1)),"")</f>
        <v/>
      </c>
      <c r="E347" s="43" t="str">
        <f>IF($I347&gt;0,IF(O347=3,100 - SUM(C347,D347,F347,G347),ROUND(L347/$I347*100,1)),"")</f>
        <v/>
      </c>
      <c r="F347" s="43" t="str">
        <f>IF($I347&gt;0,IF(O347=4,100 - SUM(C347,D347,E347,G347),ROUND(M347/$I347*100,1)),"")</f>
        <v/>
      </c>
      <c r="G347" s="43" t="str">
        <f>IF($I347&gt;0,IF(O347=5,100 - SUM(C347,D347,E347,F347),ROUND(N347/$I347*100,1)),"")</f>
        <v/>
      </c>
      <c r="N347" s="247">
        <f t="shared" si="98"/>
        <v>0</v>
      </c>
      <c r="O347" s="244">
        <f t="shared" si="90"/>
        <v>1</v>
      </c>
    </row>
    <row r="348" spans="2:15">
      <c r="C348" s="43" t="str">
        <f>IF($I348&gt;0,IF(O348=1,100-SUM(D348:G348),ROUND(J348/$I348*100,1)),"")</f>
        <v/>
      </c>
      <c r="D348" s="43" t="str">
        <f>IF($I348&gt;0,IF(O348=2,100-SUM(C348,E348,F348,G348),ROUND(K348/$I348*100,1)),"")</f>
        <v/>
      </c>
      <c r="E348" s="43" t="str">
        <f>IF($I348&gt;0,IF(O348=3,100 - SUM(C348,D348,F348,G348),ROUND(L348/$I348*100,1)),"")</f>
        <v/>
      </c>
      <c r="F348" s="43" t="str">
        <f>IF($I348&gt;0,IF(O348=4,100 - SUM(C348,D348,E348,G348),ROUND(M348/$I348*100,1)),"")</f>
        <v/>
      </c>
      <c r="G348" s="43" t="str">
        <f>IF($I348&gt;0,IF(O348=5,100 - SUM(C348,D348,E348,F348),ROUND(N348/$I348*100,1)),"")</f>
        <v/>
      </c>
      <c r="N348" s="247">
        <f t="shared" si="98"/>
        <v>0</v>
      </c>
      <c r="O348" s="244">
        <f t="shared" si="90"/>
        <v>1</v>
      </c>
    </row>
    <row r="349" spans="2:15">
      <c r="C349" s="43" t="str">
        <f>IF($I349&gt;0,IF(O349=1,100-SUM(D349:G349),ROUND(J349/$I349*100,1)),"")</f>
        <v/>
      </c>
      <c r="D349" s="43" t="str">
        <f>IF($I349&gt;0,IF(O349=2,100-SUM(C349,E349,F349,G349),ROUND(K349/$I349*100,1)),"")</f>
        <v/>
      </c>
      <c r="E349" s="43" t="str">
        <f>IF($I349&gt;0,IF(O349=3,100 - SUM(C349,D349,F349,G349),ROUND(L349/$I349*100,1)),"")</f>
        <v/>
      </c>
      <c r="F349" s="43" t="str">
        <f>IF($I349&gt;0,IF(O349=4,100 - SUM(C349,D349,E349,G349),ROUND(M349/$I349*100,1)),"")</f>
        <v/>
      </c>
      <c r="G349" s="43" t="str">
        <f>IF($I349&gt;0,IF(O349=5,100 - SUM(C349,D349,E349,F349),ROUND(N349/$I349*100,1)),"")</f>
        <v/>
      </c>
      <c r="N349" s="247">
        <f t="shared" si="98"/>
        <v>0</v>
      </c>
      <c r="O349" s="244">
        <f t="shared" si="90"/>
        <v>1</v>
      </c>
    </row>
    <row r="350" spans="2:15">
      <c r="C350" s="43" t="str">
        <f>IF($I350&gt;0,IF(O350=1,100-SUM(D350:G350),ROUND(J350/$I350*100,1)),"")</f>
        <v/>
      </c>
      <c r="D350" s="43" t="str">
        <f>IF($I350&gt;0,IF(O350=2,100-SUM(C350,E350,F350,G350),ROUND(K350/$I350*100,1)),"")</f>
        <v/>
      </c>
      <c r="E350" s="43" t="str">
        <f>IF($I350&gt;0,IF(O350=3,100 - SUM(C350,D350,F350,G350),ROUND(L350/$I350*100,1)),"")</f>
        <v/>
      </c>
      <c r="F350" s="43" t="str">
        <f>IF($I350&gt;0,IF(O350=4,100 - SUM(C350,D350,E350,G350),ROUND(M350/$I350*100,1)),"")</f>
        <v/>
      </c>
      <c r="G350" s="43" t="str">
        <f>IF($I350&gt;0,IF(O350=5,100 - SUM(C350,D350,E350,F350),ROUND(N350/$I350*100,1)),"")</f>
        <v/>
      </c>
      <c r="N350" s="247">
        <f t="shared" si="98"/>
        <v>0</v>
      </c>
      <c r="O350" s="244">
        <f t="shared" si="90"/>
        <v>1</v>
      </c>
    </row>
    <row r="351" spans="2:15">
      <c r="C351" s="43" t="str">
        <f t="shared" ref="C351:C414" si="99">IF($I351&gt;0,IF(O351=1,100-SUM(D351:G351),ROUND(J351/$I351*100,1)),"")</f>
        <v/>
      </c>
      <c r="D351" s="43" t="str">
        <f t="shared" ref="D351:D414" si="100">IF($I351&gt;0,IF(O351=2,100-SUM(C351,E351,F351,G351),ROUND(K351/$I351*100,1)),"")</f>
        <v/>
      </c>
      <c r="E351" s="43" t="str">
        <f t="shared" ref="E351:E414" si="101">IF($I351&gt;0,IF(O351=3,100 - SUM(C351,D351,F351,G351),ROUND(L351/$I351*100,1)),"")</f>
        <v/>
      </c>
      <c r="F351" s="43" t="str">
        <f t="shared" ref="F351:F414" si="102">IF($I351&gt;0,IF(O351=4,100 - SUM(C351,D351,E351,G351),ROUND(M351/$I351*100,1)),"")</f>
        <v/>
      </c>
      <c r="G351" s="43" t="str">
        <f t="shared" ref="G351:G414" si="103">IF($I351&gt;0,IF(O351=5,100 - SUM(C351,D351,E351,F351),ROUND(N351/$I351*100,1)),"")</f>
        <v/>
      </c>
      <c r="N351" s="247">
        <f t="shared" ref="N351:N414" si="104">I351 - SUM(J351:M351)</f>
        <v>0</v>
      </c>
      <c r="O351" s="244">
        <f t="shared" ref="O351:O414" si="105">IF(J351=MAX(J351:M351),1,IF(K351=MAX(J351:M351),2,IF(L351=MAX(J351:M351),3,IF(M351=MAX(J351:M351),4,IF(N351=MAX(J351:M351),5,)))))</f>
        <v>1</v>
      </c>
    </row>
    <row r="352" spans="2:15">
      <c r="C352" s="43" t="str">
        <f t="shared" si="99"/>
        <v/>
      </c>
      <c r="D352" s="43" t="str">
        <f t="shared" si="100"/>
        <v/>
      </c>
      <c r="E352" s="43" t="str">
        <f t="shared" si="101"/>
        <v/>
      </c>
      <c r="F352" s="43" t="str">
        <f t="shared" si="102"/>
        <v/>
      </c>
      <c r="G352" s="43" t="str">
        <f t="shared" si="103"/>
        <v/>
      </c>
      <c r="N352" s="247">
        <f t="shared" si="104"/>
        <v>0</v>
      </c>
      <c r="O352" s="244">
        <f t="shared" si="105"/>
        <v>1</v>
      </c>
    </row>
    <row r="353" spans="3:15">
      <c r="C353" s="43" t="str">
        <f t="shared" si="99"/>
        <v/>
      </c>
      <c r="D353" s="43" t="str">
        <f t="shared" si="100"/>
        <v/>
      </c>
      <c r="E353" s="43" t="str">
        <f t="shared" si="101"/>
        <v/>
      </c>
      <c r="F353" s="43" t="str">
        <f t="shared" si="102"/>
        <v/>
      </c>
      <c r="G353" s="43" t="str">
        <f t="shared" si="103"/>
        <v/>
      </c>
      <c r="N353" s="247">
        <f t="shared" si="104"/>
        <v>0</v>
      </c>
      <c r="O353" s="244">
        <f t="shared" si="105"/>
        <v>1</v>
      </c>
    </row>
    <row r="354" spans="3:15">
      <c r="C354" s="43" t="str">
        <f t="shared" si="99"/>
        <v/>
      </c>
      <c r="D354" s="43" t="str">
        <f t="shared" si="100"/>
        <v/>
      </c>
      <c r="E354" s="43" t="str">
        <f t="shared" si="101"/>
        <v/>
      </c>
      <c r="F354" s="43" t="str">
        <f t="shared" si="102"/>
        <v/>
      </c>
      <c r="G354" s="43" t="str">
        <f t="shared" si="103"/>
        <v/>
      </c>
      <c r="N354" s="247">
        <f t="shared" si="104"/>
        <v>0</v>
      </c>
      <c r="O354" s="244">
        <f t="shared" si="105"/>
        <v>1</v>
      </c>
    </row>
    <row r="355" spans="3:15">
      <c r="C355" s="43" t="str">
        <f t="shared" si="99"/>
        <v/>
      </c>
      <c r="D355" s="43" t="str">
        <f t="shared" si="100"/>
        <v/>
      </c>
      <c r="E355" s="43" t="str">
        <f t="shared" si="101"/>
        <v/>
      </c>
      <c r="F355" s="43" t="str">
        <f t="shared" si="102"/>
        <v/>
      </c>
      <c r="G355" s="43" t="str">
        <f t="shared" si="103"/>
        <v/>
      </c>
      <c r="N355" s="247">
        <f t="shared" si="104"/>
        <v>0</v>
      </c>
      <c r="O355" s="244">
        <f t="shared" si="105"/>
        <v>1</v>
      </c>
    </row>
    <row r="356" spans="3:15">
      <c r="C356" s="43" t="str">
        <f t="shared" si="99"/>
        <v/>
      </c>
      <c r="D356" s="43" t="str">
        <f t="shared" si="100"/>
        <v/>
      </c>
      <c r="E356" s="43" t="str">
        <f t="shared" si="101"/>
        <v/>
      </c>
      <c r="F356" s="43" t="str">
        <f t="shared" si="102"/>
        <v/>
      </c>
      <c r="G356" s="43" t="str">
        <f t="shared" si="103"/>
        <v/>
      </c>
      <c r="N356" s="247">
        <f t="shared" si="104"/>
        <v>0</v>
      </c>
      <c r="O356" s="244">
        <f t="shared" si="105"/>
        <v>1</v>
      </c>
    </row>
    <row r="357" spans="3:15" hidden="1">
      <c r="C357" s="43" t="str">
        <f t="shared" si="99"/>
        <v/>
      </c>
      <c r="D357" s="43" t="str">
        <f t="shared" si="100"/>
        <v/>
      </c>
      <c r="E357" s="43" t="str">
        <f t="shared" si="101"/>
        <v/>
      </c>
      <c r="F357" s="43" t="str">
        <f t="shared" si="102"/>
        <v/>
      </c>
      <c r="G357" s="43" t="str">
        <f t="shared" si="103"/>
        <v/>
      </c>
      <c r="N357" s="247">
        <f t="shared" si="104"/>
        <v>0</v>
      </c>
      <c r="O357" s="244">
        <f t="shared" si="105"/>
        <v>1</v>
      </c>
    </row>
    <row r="358" spans="3:15" hidden="1">
      <c r="C358" s="43" t="str">
        <f t="shared" si="99"/>
        <v/>
      </c>
      <c r="D358" s="43" t="str">
        <f t="shared" si="100"/>
        <v/>
      </c>
      <c r="E358" s="43" t="str">
        <f t="shared" si="101"/>
        <v/>
      </c>
      <c r="F358" s="43" t="str">
        <f t="shared" si="102"/>
        <v/>
      </c>
      <c r="G358" s="43" t="str">
        <f t="shared" si="103"/>
        <v/>
      </c>
      <c r="N358" s="247">
        <f t="shared" si="104"/>
        <v>0</v>
      </c>
      <c r="O358" s="244">
        <f t="shared" si="105"/>
        <v>1</v>
      </c>
    </row>
    <row r="359" spans="3:15" hidden="1">
      <c r="C359" s="43" t="str">
        <f t="shared" si="99"/>
        <v/>
      </c>
      <c r="D359" s="43" t="str">
        <f t="shared" si="100"/>
        <v/>
      </c>
      <c r="E359" s="43" t="str">
        <f t="shared" si="101"/>
        <v/>
      </c>
      <c r="F359" s="43" t="str">
        <f t="shared" si="102"/>
        <v/>
      </c>
      <c r="G359" s="43" t="str">
        <f t="shared" si="103"/>
        <v/>
      </c>
      <c r="N359" s="247">
        <f t="shared" si="104"/>
        <v>0</v>
      </c>
      <c r="O359" s="244">
        <f t="shared" si="105"/>
        <v>1</v>
      </c>
    </row>
    <row r="360" spans="3:15" hidden="1">
      <c r="C360" s="43" t="str">
        <f t="shared" si="99"/>
        <v/>
      </c>
      <c r="D360" s="43" t="str">
        <f t="shared" si="100"/>
        <v/>
      </c>
      <c r="E360" s="43" t="str">
        <f t="shared" si="101"/>
        <v/>
      </c>
      <c r="F360" s="43" t="str">
        <f t="shared" si="102"/>
        <v/>
      </c>
      <c r="G360" s="43" t="str">
        <f t="shared" si="103"/>
        <v/>
      </c>
      <c r="N360" s="247">
        <f t="shared" si="104"/>
        <v>0</v>
      </c>
      <c r="O360" s="244">
        <f t="shared" si="105"/>
        <v>1</v>
      </c>
    </row>
    <row r="361" spans="3:15" hidden="1">
      <c r="C361" s="43" t="str">
        <f t="shared" si="99"/>
        <v/>
      </c>
      <c r="D361" s="43" t="str">
        <f t="shared" si="100"/>
        <v/>
      </c>
      <c r="E361" s="43" t="str">
        <f t="shared" si="101"/>
        <v/>
      </c>
      <c r="F361" s="43" t="str">
        <f t="shared" si="102"/>
        <v/>
      </c>
      <c r="G361" s="43" t="str">
        <f t="shared" si="103"/>
        <v/>
      </c>
      <c r="N361" s="247">
        <f t="shared" si="104"/>
        <v>0</v>
      </c>
      <c r="O361" s="244">
        <f t="shared" si="105"/>
        <v>1</v>
      </c>
    </row>
    <row r="362" spans="3:15" hidden="1">
      <c r="C362" s="43" t="str">
        <f t="shared" si="99"/>
        <v/>
      </c>
      <c r="D362" s="43" t="str">
        <f t="shared" si="100"/>
        <v/>
      </c>
      <c r="E362" s="43" t="str">
        <f t="shared" si="101"/>
        <v/>
      </c>
      <c r="F362" s="43" t="str">
        <f t="shared" si="102"/>
        <v/>
      </c>
      <c r="G362" s="43" t="str">
        <f t="shared" si="103"/>
        <v/>
      </c>
      <c r="N362" s="247">
        <f t="shared" si="104"/>
        <v>0</v>
      </c>
      <c r="O362" s="244">
        <f t="shared" si="105"/>
        <v>1</v>
      </c>
    </row>
    <row r="363" spans="3:15" hidden="1">
      <c r="C363" s="43" t="str">
        <f t="shared" si="99"/>
        <v/>
      </c>
      <c r="D363" s="43" t="str">
        <f t="shared" si="100"/>
        <v/>
      </c>
      <c r="E363" s="43" t="str">
        <f t="shared" si="101"/>
        <v/>
      </c>
      <c r="F363" s="43" t="str">
        <f t="shared" si="102"/>
        <v/>
      </c>
      <c r="G363" s="43" t="str">
        <f t="shared" si="103"/>
        <v/>
      </c>
      <c r="N363" s="247">
        <f t="shared" si="104"/>
        <v>0</v>
      </c>
      <c r="O363" s="244">
        <f t="shared" si="105"/>
        <v>1</v>
      </c>
    </row>
    <row r="364" spans="3:15" hidden="1">
      <c r="C364" s="43" t="str">
        <f t="shared" si="99"/>
        <v/>
      </c>
      <c r="D364" s="43" t="str">
        <f t="shared" si="100"/>
        <v/>
      </c>
      <c r="E364" s="43" t="str">
        <f t="shared" si="101"/>
        <v/>
      </c>
      <c r="F364" s="43" t="str">
        <f t="shared" si="102"/>
        <v/>
      </c>
      <c r="G364" s="43" t="str">
        <f t="shared" si="103"/>
        <v/>
      </c>
      <c r="N364" s="247">
        <f t="shared" si="104"/>
        <v>0</v>
      </c>
      <c r="O364" s="244">
        <f t="shared" si="105"/>
        <v>1</v>
      </c>
    </row>
    <row r="365" spans="3:15" hidden="1">
      <c r="C365" s="43" t="str">
        <f t="shared" si="99"/>
        <v/>
      </c>
      <c r="D365" s="43" t="str">
        <f t="shared" si="100"/>
        <v/>
      </c>
      <c r="E365" s="43" t="str">
        <f t="shared" si="101"/>
        <v/>
      </c>
      <c r="F365" s="43" t="str">
        <f t="shared" si="102"/>
        <v/>
      </c>
      <c r="G365" s="43" t="str">
        <f t="shared" si="103"/>
        <v/>
      </c>
      <c r="N365" s="247">
        <f t="shared" si="104"/>
        <v>0</v>
      </c>
      <c r="O365" s="244">
        <f t="shared" si="105"/>
        <v>1</v>
      </c>
    </row>
    <row r="366" spans="3:15" hidden="1">
      <c r="C366" s="43" t="str">
        <f t="shared" si="99"/>
        <v/>
      </c>
      <c r="D366" s="43" t="str">
        <f t="shared" si="100"/>
        <v/>
      </c>
      <c r="E366" s="43" t="str">
        <f t="shared" si="101"/>
        <v/>
      </c>
      <c r="F366" s="43" t="str">
        <f t="shared" si="102"/>
        <v/>
      </c>
      <c r="G366" s="43" t="str">
        <f t="shared" si="103"/>
        <v/>
      </c>
      <c r="N366" s="247">
        <f t="shared" si="104"/>
        <v>0</v>
      </c>
      <c r="O366" s="244">
        <f t="shared" si="105"/>
        <v>1</v>
      </c>
    </row>
    <row r="367" spans="3:15" hidden="1">
      <c r="C367" s="43" t="str">
        <f t="shared" si="99"/>
        <v/>
      </c>
      <c r="D367" s="43" t="str">
        <f t="shared" si="100"/>
        <v/>
      </c>
      <c r="E367" s="43" t="str">
        <f t="shared" si="101"/>
        <v/>
      </c>
      <c r="F367" s="43" t="str">
        <f t="shared" si="102"/>
        <v/>
      </c>
      <c r="G367" s="43" t="str">
        <f t="shared" si="103"/>
        <v/>
      </c>
      <c r="N367" s="247">
        <f t="shared" si="104"/>
        <v>0</v>
      </c>
      <c r="O367" s="244">
        <f t="shared" si="105"/>
        <v>1</v>
      </c>
    </row>
    <row r="368" spans="3:15" hidden="1">
      <c r="C368" s="43" t="str">
        <f t="shared" si="99"/>
        <v/>
      </c>
      <c r="D368" s="43" t="str">
        <f t="shared" si="100"/>
        <v/>
      </c>
      <c r="E368" s="43" t="str">
        <f t="shared" si="101"/>
        <v/>
      </c>
      <c r="F368" s="43" t="str">
        <f t="shared" si="102"/>
        <v/>
      </c>
      <c r="G368" s="43" t="str">
        <f t="shared" si="103"/>
        <v/>
      </c>
      <c r="N368" s="247">
        <f t="shared" si="104"/>
        <v>0</v>
      </c>
      <c r="O368" s="244">
        <f t="shared" si="105"/>
        <v>1</v>
      </c>
    </row>
    <row r="369" spans="3:15" hidden="1">
      <c r="C369" s="43" t="str">
        <f t="shared" si="99"/>
        <v/>
      </c>
      <c r="D369" s="43" t="str">
        <f t="shared" si="100"/>
        <v/>
      </c>
      <c r="E369" s="43" t="str">
        <f t="shared" si="101"/>
        <v/>
      </c>
      <c r="F369" s="43" t="str">
        <f t="shared" si="102"/>
        <v/>
      </c>
      <c r="G369" s="43" t="str">
        <f t="shared" si="103"/>
        <v/>
      </c>
      <c r="N369" s="247">
        <f t="shared" si="104"/>
        <v>0</v>
      </c>
      <c r="O369" s="244">
        <f t="shared" si="105"/>
        <v>1</v>
      </c>
    </row>
    <row r="370" spans="3:15" hidden="1">
      <c r="C370" s="43" t="str">
        <f t="shared" si="99"/>
        <v/>
      </c>
      <c r="D370" s="43" t="str">
        <f t="shared" si="100"/>
        <v/>
      </c>
      <c r="E370" s="43" t="str">
        <f t="shared" si="101"/>
        <v/>
      </c>
      <c r="F370" s="43" t="str">
        <f t="shared" si="102"/>
        <v/>
      </c>
      <c r="G370" s="43" t="str">
        <f t="shared" si="103"/>
        <v/>
      </c>
      <c r="N370" s="247">
        <f t="shared" si="104"/>
        <v>0</v>
      </c>
      <c r="O370" s="244">
        <f t="shared" si="105"/>
        <v>1</v>
      </c>
    </row>
    <row r="371" spans="3:15" hidden="1">
      <c r="C371" s="43" t="str">
        <f t="shared" si="99"/>
        <v/>
      </c>
      <c r="D371" s="43" t="str">
        <f t="shared" si="100"/>
        <v/>
      </c>
      <c r="E371" s="43" t="str">
        <f t="shared" si="101"/>
        <v/>
      </c>
      <c r="F371" s="43" t="str">
        <f t="shared" si="102"/>
        <v/>
      </c>
      <c r="G371" s="43" t="str">
        <f t="shared" si="103"/>
        <v/>
      </c>
      <c r="N371" s="247">
        <f t="shared" si="104"/>
        <v>0</v>
      </c>
      <c r="O371" s="244">
        <f t="shared" si="105"/>
        <v>1</v>
      </c>
    </row>
    <row r="372" spans="3:15" hidden="1">
      <c r="C372" s="43" t="str">
        <f t="shared" si="99"/>
        <v/>
      </c>
      <c r="D372" s="43" t="str">
        <f t="shared" si="100"/>
        <v/>
      </c>
      <c r="E372" s="43" t="str">
        <f t="shared" si="101"/>
        <v/>
      </c>
      <c r="F372" s="43" t="str">
        <f t="shared" si="102"/>
        <v/>
      </c>
      <c r="G372" s="43" t="str">
        <f t="shared" si="103"/>
        <v/>
      </c>
      <c r="N372" s="247">
        <f t="shared" si="104"/>
        <v>0</v>
      </c>
      <c r="O372" s="244">
        <f t="shared" si="105"/>
        <v>1</v>
      </c>
    </row>
    <row r="373" spans="3:15" hidden="1">
      <c r="C373" s="43" t="str">
        <f t="shared" si="99"/>
        <v/>
      </c>
      <c r="D373" s="43" t="str">
        <f t="shared" si="100"/>
        <v/>
      </c>
      <c r="E373" s="43" t="str">
        <f t="shared" si="101"/>
        <v/>
      </c>
      <c r="F373" s="43" t="str">
        <f t="shared" si="102"/>
        <v/>
      </c>
      <c r="G373" s="43" t="str">
        <f t="shared" si="103"/>
        <v/>
      </c>
      <c r="N373" s="247">
        <f t="shared" si="104"/>
        <v>0</v>
      </c>
      <c r="O373" s="244">
        <f t="shared" si="105"/>
        <v>1</v>
      </c>
    </row>
    <row r="374" spans="3:15" hidden="1">
      <c r="C374" s="43" t="str">
        <f t="shared" si="99"/>
        <v/>
      </c>
      <c r="D374" s="43" t="str">
        <f t="shared" si="100"/>
        <v/>
      </c>
      <c r="E374" s="43" t="str">
        <f t="shared" si="101"/>
        <v/>
      </c>
      <c r="F374" s="43" t="str">
        <f t="shared" si="102"/>
        <v/>
      </c>
      <c r="G374" s="43" t="str">
        <f t="shared" si="103"/>
        <v/>
      </c>
      <c r="N374" s="247">
        <f t="shared" si="104"/>
        <v>0</v>
      </c>
      <c r="O374" s="244">
        <f t="shared" si="105"/>
        <v>1</v>
      </c>
    </row>
    <row r="375" spans="3:15" hidden="1">
      <c r="C375" s="43" t="str">
        <f t="shared" si="99"/>
        <v/>
      </c>
      <c r="D375" s="43" t="str">
        <f t="shared" si="100"/>
        <v/>
      </c>
      <c r="E375" s="43" t="str">
        <f t="shared" si="101"/>
        <v/>
      </c>
      <c r="F375" s="43" t="str">
        <f t="shared" si="102"/>
        <v/>
      </c>
      <c r="G375" s="43" t="str">
        <f t="shared" si="103"/>
        <v/>
      </c>
      <c r="N375" s="247">
        <f t="shared" si="104"/>
        <v>0</v>
      </c>
      <c r="O375" s="244">
        <f t="shared" si="105"/>
        <v>1</v>
      </c>
    </row>
    <row r="376" spans="3:15" hidden="1">
      <c r="C376" s="43" t="str">
        <f t="shared" si="99"/>
        <v/>
      </c>
      <c r="D376" s="43" t="str">
        <f t="shared" si="100"/>
        <v/>
      </c>
      <c r="E376" s="43" t="str">
        <f t="shared" si="101"/>
        <v/>
      </c>
      <c r="F376" s="43" t="str">
        <f t="shared" si="102"/>
        <v/>
      </c>
      <c r="G376" s="43" t="str">
        <f t="shared" si="103"/>
        <v/>
      </c>
      <c r="N376" s="247">
        <f t="shared" si="104"/>
        <v>0</v>
      </c>
      <c r="O376" s="244">
        <f t="shared" si="105"/>
        <v>1</v>
      </c>
    </row>
    <row r="377" spans="3:15" hidden="1">
      <c r="C377" s="43" t="str">
        <f t="shared" si="99"/>
        <v/>
      </c>
      <c r="D377" s="43" t="str">
        <f t="shared" si="100"/>
        <v/>
      </c>
      <c r="E377" s="43" t="str">
        <f t="shared" si="101"/>
        <v/>
      </c>
      <c r="F377" s="43" t="str">
        <f t="shared" si="102"/>
        <v/>
      </c>
      <c r="G377" s="43" t="str">
        <f t="shared" si="103"/>
        <v/>
      </c>
      <c r="N377" s="247">
        <f t="shared" si="104"/>
        <v>0</v>
      </c>
      <c r="O377" s="244">
        <f t="shared" si="105"/>
        <v>1</v>
      </c>
    </row>
    <row r="378" spans="3:15" hidden="1">
      <c r="C378" s="43" t="str">
        <f t="shared" si="99"/>
        <v/>
      </c>
      <c r="D378" s="43" t="str">
        <f t="shared" si="100"/>
        <v/>
      </c>
      <c r="E378" s="43" t="str">
        <f t="shared" si="101"/>
        <v/>
      </c>
      <c r="F378" s="43" t="str">
        <f t="shared" si="102"/>
        <v/>
      </c>
      <c r="G378" s="43" t="str">
        <f t="shared" si="103"/>
        <v/>
      </c>
      <c r="N378" s="247">
        <f t="shared" si="104"/>
        <v>0</v>
      </c>
      <c r="O378" s="244">
        <f t="shared" si="105"/>
        <v>1</v>
      </c>
    </row>
    <row r="379" spans="3:15" hidden="1">
      <c r="C379" s="43" t="str">
        <f t="shared" si="99"/>
        <v/>
      </c>
      <c r="D379" s="43" t="str">
        <f t="shared" si="100"/>
        <v/>
      </c>
      <c r="E379" s="43" t="str">
        <f t="shared" si="101"/>
        <v/>
      </c>
      <c r="F379" s="43" t="str">
        <f t="shared" si="102"/>
        <v/>
      </c>
      <c r="G379" s="43" t="str">
        <f t="shared" si="103"/>
        <v/>
      </c>
      <c r="N379" s="247">
        <f t="shared" si="104"/>
        <v>0</v>
      </c>
      <c r="O379" s="244">
        <f t="shared" si="105"/>
        <v>1</v>
      </c>
    </row>
    <row r="380" spans="3:15" hidden="1">
      <c r="C380" s="43" t="str">
        <f t="shared" si="99"/>
        <v/>
      </c>
      <c r="D380" s="43" t="str">
        <f t="shared" si="100"/>
        <v/>
      </c>
      <c r="E380" s="43" t="str">
        <f t="shared" si="101"/>
        <v/>
      </c>
      <c r="F380" s="43" t="str">
        <f t="shared" si="102"/>
        <v/>
      </c>
      <c r="G380" s="43" t="str">
        <f t="shared" si="103"/>
        <v/>
      </c>
      <c r="N380" s="247">
        <f t="shared" si="104"/>
        <v>0</v>
      </c>
      <c r="O380" s="244">
        <f t="shared" si="105"/>
        <v>1</v>
      </c>
    </row>
    <row r="381" spans="3:15" hidden="1">
      <c r="C381" s="43" t="str">
        <f t="shared" si="99"/>
        <v/>
      </c>
      <c r="D381" s="43" t="str">
        <f t="shared" si="100"/>
        <v/>
      </c>
      <c r="E381" s="43" t="str">
        <f t="shared" si="101"/>
        <v/>
      </c>
      <c r="F381" s="43" t="str">
        <f t="shared" si="102"/>
        <v/>
      </c>
      <c r="G381" s="43" t="str">
        <f t="shared" si="103"/>
        <v/>
      </c>
      <c r="N381" s="247">
        <f t="shared" si="104"/>
        <v>0</v>
      </c>
      <c r="O381" s="244">
        <f t="shared" si="105"/>
        <v>1</v>
      </c>
    </row>
    <row r="382" spans="3:15" hidden="1">
      <c r="C382" s="43" t="str">
        <f t="shared" si="99"/>
        <v/>
      </c>
      <c r="D382" s="43" t="str">
        <f t="shared" si="100"/>
        <v/>
      </c>
      <c r="E382" s="43" t="str">
        <f t="shared" si="101"/>
        <v/>
      </c>
      <c r="F382" s="43" t="str">
        <f t="shared" si="102"/>
        <v/>
      </c>
      <c r="G382" s="43" t="str">
        <f t="shared" si="103"/>
        <v/>
      </c>
      <c r="N382" s="247">
        <f t="shared" si="104"/>
        <v>0</v>
      </c>
      <c r="O382" s="244">
        <f t="shared" si="105"/>
        <v>1</v>
      </c>
    </row>
    <row r="383" spans="3:15" hidden="1">
      <c r="C383" s="43" t="str">
        <f t="shared" si="99"/>
        <v/>
      </c>
      <c r="D383" s="43" t="str">
        <f t="shared" si="100"/>
        <v/>
      </c>
      <c r="E383" s="43" t="str">
        <f t="shared" si="101"/>
        <v/>
      </c>
      <c r="F383" s="43" t="str">
        <f t="shared" si="102"/>
        <v/>
      </c>
      <c r="G383" s="43" t="str">
        <f t="shared" si="103"/>
        <v/>
      </c>
      <c r="N383" s="247">
        <f t="shared" si="104"/>
        <v>0</v>
      </c>
      <c r="O383" s="244">
        <f t="shared" si="105"/>
        <v>1</v>
      </c>
    </row>
    <row r="384" spans="3:15" hidden="1">
      <c r="C384" s="43" t="str">
        <f t="shared" si="99"/>
        <v/>
      </c>
      <c r="D384" s="43" t="str">
        <f t="shared" si="100"/>
        <v/>
      </c>
      <c r="E384" s="43" t="str">
        <f t="shared" si="101"/>
        <v/>
      </c>
      <c r="F384" s="43" t="str">
        <f t="shared" si="102"/>
        <v/>
      </c>
      <c r="G384" s="43" t="str">
        <f t="shared" si="103"/>
        <v/>
      </c>
      <c r="N384" s="247">
        <f t="shared" si="104"/>
        <v>0</v>
      </c>
      <c r="O384" s="244">
        <f t="shared" si="105"/>
        <v>1</v>
      </c>
    </row>
    <row r="385" spans="3:15" hidden="1">
      <c r="C385" s="43" t="str">
        <f t="shared" si="99"/>
        <v/>
      </c>
      <c r="D385" s="43" t="str">
        <f t="shared" si="100"/>
        <v/>
      </c>
      <c r="E385" s="43" t="str">
        <f t="shared" si="101"/>
        <v/>
      </c>
      <c r="F385" s="43" t="str">
        <f t="shared" si="102"/>
        <v/>
      </c>
      <c r="G385" s="43" t="str">
        <f t="shared" si="103"/>
        <v/>
      </c>
      <c r="N385" s="247">
        <f t="shared" si="104"/>
        <v>0</v>
      </c>
      <c r="O385" s="244">
        <f t="shared" si="105"/>
        <v>1</v>
      </c>
    </row>
    <row r="386" spans="3:15" hidden="1">
      <c r="C386" s="43" t="str">
        <f t="shared" si="99"/>
        <v/>
      </c>
      <c r="D386" s="43" t="str">
        <f t="shared" si="100"/>
        <v/>
      </c>
      <c r="E386" s="43" t="str">
        <f t="shared" si="101"/>
        <v/>
      </c>
      <c r="F386" s="43" t="str">
        <f t="shared" si="102"/>
        <v/>
      </c>
      <c r="G386" s="43" t="str">
        <f t="shared" si="103"/>
        <v/>
      </c>
      <c r="N386" s="247">
        <f t="shared" si="104"/>
        <v>0</v>
      </c>
      <c r="O386" s="244">
        <f t="shared" si="105"/>
        <v>1</v>
      </c>
    </row>
    <row r="387" spans="3:15" hidden="1">
      <c r="C387" s="43" t="str">
        <f t="shared" si="99"/>
        <v/>
      </c>
      <c r="D387" s="43" t="str">
        <f t="shared" si="100"/>
        <v/>
      </c>
      <c r="E387" s="43" t="str">
        <f t="shared" si="101"/>
        <v/>
      </c>
      <c r="F387" s="43" t="str">
        <f t="shared" si="102"/>
        <v/>
      </c>
      <c r="G387" s="43" t="str">
        <f t="shared" si="103"/>
        <v/>
      </c>
      <c r="N387" s="247">
        <f t="shared" si="104"/>
        <v>0</v>
      </c>
      <c r="O387" s="244">
        <f t="shared" si="105"/>
        <v>1</v>
      </c>
    </row>
    <row r="388" spans="3:15" hidden="1">
      <c r="C388" s="43" t="str">
        <f t="shared" si="99"/>
        <v/>
      </c>
      <c r="D388" s="43" t="str">
        <f t="shared" si="100"/>
        <v/>
      </c>
      <c r="E388" s="43" t="str">
        <f t="shared" si="101"/>
        <v/>
      </c>
      <c r="F388" s="43" t="str">
        <f t="shared" si="102"/>
        <v/>
      </c>
      <c r="G388" s="43" t="str">
        <f t="shared" si="103"/>
        <v/>
      </c>
      <c r="N388" s="247">
        <f t="shared" si="104"/>
        <v>0</v>
      </c>
      <c r="O388" s="244">
        <f t="shared" si="105"/>
        <v>1</v>
      </c>
    </row>
    <row r="389" spans="3:15" hidden="1">
      <c r="C389" s="43" t="str">
        <f t="shared" si="99"/>
        <v/>
      </c>
      <c r="D389" s="43" t="str">
        <f t="shared" si="100"/>
        <v/>
      </c>
      <c r="E389" s="43" t="str">
        <f t="shared" si="101"/>
        <v/>
      </c>
      <c r="F389" s="43" t="str">
        <f t="shared" si="102"/>
        <v/>
      </c>
      <c r="G389" s="43" t="str">
        <f t="shared" si="103"/>
        <v/>
      </c>
      <c r="N389" s="247">
        <f t="shared" si="104"/>
        <v>0</v>
      </c>
      <c r="O389" s="244">
        <f t="shared" si="105"/>
        <v>1</v>
      </c>
    </row>
    <row r="390" spans="3:15" hidden="1">
      <c r="C390" s="43" t="str">
        <f t="shared" si="99"/>
        <v/>
      </c>
      <c r="D390" s="43" t="str">
        <f t="shared" si="100"/>
        <v/>
      </c>
      <c r="E390" s="43" t="str">
        <f t="shared" si="101"/>
        <v/>
      </c>
      <c r="F390" s="43" t="str">
        <f t="shared" si="102"/>
        <v/>
      </c>
      <c r="G390" s="43" t="str">
        <f t="shared" si="103"/>
        <v/>
      </c>
      <c r="N390" s="247">
        <f t="shared" si="104"/>
        <v>0</v>
      </c>
      <c r="O390" s="244">
        <f t="shared" si="105"/>
        <v>1</v>
      </c>
    </row>
    <row r="391" spans="3:15" hidden="1">
      <c r="C391" s="43" t="str">
        <f t="shared" si="99"/>
        <v/>
      </c>
      <c r="D391" s="43" t="str">
        <f t="shared" si="100"/>
        <v/>
      </c>
      <c r="E391" s="43" t="str">
        <f t="shared" si="101"/>
        <v/>
      </c>
      <c r="F391" s="43" t="str">
        <f t="shared" si="102"/>
        <v/>
      </c>
      <c r="G391" s="43" t="str">
        <f t="shared" si="103"/>
        <v/>
      </c>
      <c r="N391" s="247">
        <f t="shared" si="104"/>
        <v>0</v>
      </c>
      <c r="O391" s="244">
        <f t="shared" si="105"/>
        <v>1</v>
      </c>
    </row>
    <row r="392" spans="3:15" hidden="1">
      <c r="C392" s="43" t="str">
        <f t="shared" si="99"/>
        <v/>
      </c>
      <c r="D392" s="43" t="str">
        <f t="shared" si="100"/>
        <v/>
      </c>
      <c r="E392" s="43" t="str">
        <f t="shared" si="101"/>
        <v/>
      </c>
      <c r="F392" s="43" t="str">
        <f t="shared" si="102"/>
        <v/>
      </c>
      <c r="G392" s="43" t="str">
        <f t="shared" si="103"/>
        <v/>
      </c>
      <c r="N392" s="247">
        <f t="shared" si="104"/>
        <v>0</v>
      </c>
      <c r="O392" s="244">
        <f t="shared" si="105"/>
        <v>1</v>
      </c>
    </row>
    <row r="393" spans="3:15" hidden="1">
      <c r="C393" s="43" t="str">
        <f t="shared" si="99"/>
        <v/>
      </c>
      <c r="D393" s="43" t="str">
        <f t="shared" si="100"/>
        <v/>
      </c>
      <c r="E393" s="43" t="str">
        <f t="shared" si="101"/>
        <v/>
      </c>
      <c r="F393" s="43" t="str">
        <f t="shared" si="102"/>
        <v/>
      </c>
      <c r="G393" s="43" t="str">
        <f t="shared" si="103"/>
        <v/>
      </c>
      <c r="N393" s="247">
        <f t="shared" si="104"/>
        <v>0</v>
      </c>
      <c r="O393" s="244">
        <f t="shared" si="105"/>
        <v>1</v>
      </c>
    </row>
    <row r="394" spans="3:15" hidden="1">
      <c r="C394" s="43" t="str">
        <f t="shared" si="99"/>
        <v/>
      </c>
      <c r="D394" s="43" t="str">
        <f t="shared" si="100"/>
        <v/>
      </c>
      <c r="E394" s="43" t="str">
        <f t="shared" si="101"/>
        <v/>
      </c>
      <c r="F394" s="43" t="str">
        <f t="shared" si="102"/>
        <v/>
      </c>
      <c r="G394" s="43" t="str">
        <f t="shared" si="103"/>
        <v/>
      </c>
      <c r="N394" s="247">
        <f t="shared" si="104"/>
        <v>0</v>
      </c>
      <c r="O394" s="244">
        <f t="shared" si="105"/>
        <v>1</v>
      </c>
    </row>
    <row r="395" spans="3:15" hidden="1">
      <c r="C395" s="43" t="str">
        <f t="shared" si="99"/>
        <v/>
      </c>
      <c r="D395" s="43" t="str">
        <f t="shared" si="100"/>
        <v/>
      </c>
      <c r="E395" s="43" t="str">
        <f t="shared" si="101"/>
        <v/>
      </c>
      <c r="F395" s="43" t="str">
        <f t="shared" si="102"/>
        <v/>
      </c>
      <c r="G395" s="43" t="str">
        <f t="shared" si="103"/>
        <v/>
      </c>
      <c r="N395" s="247">
        <f t="shared" si="104"/>
        <v>0</v>
      </c>
      <c r="O395" s="244">
        <f t="shared" si="105"/>
        <v>1</v>
      </c>
    </row>
    <row r="396" spans="3:15" hidden="1">
      <c r="C396" s="43" t="str">
        <f t="shared" si="99"/>
        <v/>
      </c>
      <c r="D396" s="43" t="str">
        <f t="shared" si="100"/>
        <v/>
      </c>
      <c r="E396" s="43" t="str">
        <f t="shared" si="101"/>
        <v/>
      </c>
      <c r="F396" s="43" t="str">
        <f t="shared" si="102"/>
        <v/>
      </c>
      <c r="G396" s="43" t="str">
        <f t="shared" si="103"/>
        <v/>
      </c>
      <c r="N396" s="247">
        <f t="shared" si="104"/>
        <v>0</v>
      </c>
      <c r="O396" s="244">
        <f t="shared" si="105"/>
        <v>1</v>
      </c>
    </row>
    <row r="397" spans="3:15" hidden="1">
      <c r="C397" s="43" t="str">
        <f t="shared" si="99"/>
        <v/>
      </c>
      <c r="D397" s="43" t="str">
        <f t="shared" si="100"/>
        <v/>
      </c>
      <c r="E397" s="43" t="str">
        <f t="shared" si="101"/>
        <v/>
      </c>
      <c r="F397" s="43" t="str">
        <f t="shared" si="102"/>
        <v/>
      </c>
      <c r="G397" s="43" t="str">
        <f t="shared" si="103"/>
        <v/>
      </c>
      <c r="N397" s="247">
        <f t="shared" si="104"/>
        <v>0</v>
      </c>
      <c r="O397" s="244">
        <f t="shared" si="105"/>
        <v>1</v>
      </c>
    </row>
    <row r="398" spans="3:15" hidden="1">
      <c r="C398" s="43" t="str">
        <f t="shared" si="99"/>
        <v/>
      </c>
      <c r="D398" s="43" t="str">
        <f t="shared" si="100"/>
        <v/>
      </c>
      <c r="E398" s="43" t="str">
        <f t="shared" si="101"/>
        <v/>
      </c>
      <c r="F398" s="43" t="str">
        <f t="shared" si="102"/>
        <v/>
      </c>
      <c r="G398" s="43" t="str">
        <f t="shared" si="103"/>
        <v/>
      </c>
      <c r="N398" s="247">
        <f t="shared" si="104"/>
        <v>0</v>
      </c>
      <c r="O398" s="244">
        <f t="shared" si="105"/>
        <v>1</v>
      </c>
    </row>
    <row r="399" spans="3:15" hidden="1">
      <c r="C399" s="43" t="str">
        <f t="shared" si="99"/>
        <v/>
      </c>
      <c r="D399" s="43" t="str">
        <f t="shared" si="100"/>
        <v/>
      </c>
      <c r="E399" s="43" t="str">
        <f t="shared" si="101"/>
        <v/>
      </c>
      <c r="F399" s="43" t="str">
        <f t="shared" si="102"/>
        <v/>
      </c>
      <c r="G399" s="43" t="str">
        <f t="shared" si="103"/>
        <v/>
      </c>
      <c r="N399" s="247">
        <f t="shared" si="104"/>
        <v>0</v>
      </c>
      <c r="O399" s="244">
        <f t="shared" si="105"/>
        <v>1</v>
      </c>
    </row>
    <row r="400" spans="3:15" hidden="1">
      <c r="C400" s="43" t="str">
        <f t="shared" si="99"/>
        <v/>
      </c>
      <c r="D400" s="43" t="str">
        <f t="shared" si="100"/>
        <v/>
      </c>
      <c r="E400" s="43" t="str">
        <f t="shared" si="101"/>
        <v/>
      </c>
      <c r="F400" s="43" t="str">
        <f t="shared" si="102"/>
        <v/>
      </c>
      <c r="G400" s="43" t="str">
        <f t="shared" si="103"/>
        <v/>
      </c>
      <c r="N400" s="247">
        <f t="shared" si="104"/>
        <v>0</v>
      </c>
      <c r="O400" s="244">
        <f t="shared" si="105"/>
        <v>1</v>
      </c>
    </row>
    <row r="401" spans="3:15" hidden="1">
      <c r="C401" s="43" t="str">
        <f t="shared" si="99"/>
        <v/>
      </c>
      <c r="D401" s="43" t="str">
        <f t="shared" si="100"/>
        <v/>
      </c>
      <c r="E401" s="43" t="str">
        <f t="shared" si="101"/>
        <v/>
      </c>
      <c r="F401" s="43" t="str">
        <f t="shared" si="102"/>
        <v/>
      </c>
      <c r="G401" s="43" t="str">
        <f t="shared" si="103"/>
        <v/>
      </c>
      <c r="N401" s="247">
        <f t="shared" si="104"/>
        <v>0</v>
      </c>
      <c r="O401" s="244">
        <f t="shared" si="105"/>
        <v>1</v>
      </c>
    </row>
    <row r="402" spans="3:15" hidden="1">
      <c r="C402" s="43" t="str">
        <f t="shared" si="99"/>
        <v/>
      </c>
      <c r="D402" s="43" t="str">
        <f t="shared" si="100"/>
        <v/>
      </c>
      <c r="E402" s="43" t="str">
        <f t="shared" si="101"/>
        <v/>
      </c>
      <c r="F402" s="43" t="str">
        <f t="shared" si="102"/>
        <v/>
      </c>
      <c r="G402" s="43" t="str">
        <f t="shared" si="103"/>
        <v/>
      </c>
      <c r="N402" s="247">
        <f t="shared" si="104"/>
        <v>0</v>
      </c>
      <c r="O402" s="244">
        <f t="shared" si="105"/>
        <v>1</v>
      </c>
    </row>
    <row r="403" spans="3:15" hidden="1">
      <c r="C403" s="43" t="str">
        <f t="shared" si="99"/>
        <v/>
      </c>
      <c r="D403" s="43" t="str">
        <f t="shared" si="100"/>
        <v/>
      </c>
      <c r="E403" s="43" t="str">
        <f t="shared" si="101"/>
        <v/>
      </c>
      <c r="F403" s="43" t="str">
        <f t="shared" si="102"/>
        <v/>
      </c>
      <c r="G403" s="43" t="str">
        <f t="shared" si="103"/>
        <v/>
      </c>
      <c r="N403" s="247">
        <f t="shared" si="104"/>
        <v>0</v>
      </c>
      <c r="O403" s="244">
        <f t="shared" si="105"/>
        <v>1</v>
      </c>
    </row>
    <row r="404" spans="3:15" hidden="1">
      <c r="C404" s="43" t="str">
        <f t="shared" si="99"/>
        <v/>
      </c>
      <c r="D404" s="43" t="str">
        <f t="shared" si="100"/>
        <v/>
      </c>
      <c r="E404" s="43" t="str">
        <f t="shared" si="101"/>
        <v/>
      </c>
      <c r="F404" s="43" t="str">
        <f t="shared" si="102"/>
        <v/>
      </c>
      <c r="G404" s="43" t="str">
        <f t="shared" si="103"/>
        <v/>
      </c>
      <c r="N404" s="247">
        <f t="shared" si="104"/>
        <v>0</v>
      </c>
      <c r="O404" s="244">
        <f t="shared" si="105"/>
        <v>1</v>
      </c>
    </row>
    <row r="405" spans="3:15" hidden="1">
      <c r="C405" s="43" t="str">
        <f t="shared" si="99"/>
        <v/>
      </c>
      <c r="D405" s="43" t="str">
        <f t="shared" si="100"/>
        <v/>
      </c>
      <c r="E405" s="43" t="str">
        <f t="shared" si="101"/>
        <v/>
      </c>
      <c r="F405" s="43" t="str">
        <f t="shared" si="102"/>
        <v/>
      </c>
      <c r="G405" s="43" t="str">
        <f t="shared" si="103"/>
        <v/>
      </c>
      <c r="N405" s="247">
        <f t="shared" si="104"/>
        <v>0</v>
      </c>
      <c r="O405" s="244">
        <f t="shared" si="105"/>
        <v>1</v>
      </c>
    </row>
    <row r="406" spans="3:15" hidden="1">
      <c r="C406" s="43" t="str">
        <f t="shared" si="99"/>
        <v/>
      </c>
      <c r="D406" s="43" t="str">
        <f t="shared" si="100"/>
        <v/>
      </c>
      <c r="E406" s="43" t="str">
        <f t="shared" si="101"/>
        <v/>
      </c>
      <c r="F406" s="43" t="str">
        <f t="shared" si="102"/>
        <v/>
      </c>
      <c r="G406" s="43" t="str">
        <f t="shared" si="103"/>
        <v/>
      </c>
      <c r="N406" s="247">
        <f t="shared" si="104"/>
        <v>0</v>
      </c>
      <c r="O406" s="244">
        <f t="shared" si="105"/>
        <v>1</v>
      </c>
    </row>
    <row r="407" spans="3:15" hidden="1">
      <c r="C407" s="43" t="str">
        <f t="shared" si="99"/>
        <v/>
      </c>
      <c r="D407" s="43" t="str">
        <f t="shared" si="100"/>
        <v/>
      </c>
      <c r="E407" s="43" t="str">
        <f t="shared" si="101"/>
        <v/>
      </c>
      <c r="F407" s="43" t="str">
        <f t="shared" si="102"/>
        <v/>
      </c>
      <c r="G407" s="43" t="str">
        <f t="shared" si="103"/>
        <v/>
      </c>
      <c r="N407" s="247">
        <f t="shared" si="104"/>
        <v>0</v>
      </c>
      <c r="O407" s="244">
        <f t="shared" si="105"/>
        <v>1</v>
      </c>
    </row>
    <row r="408" spans="3:15" hidden="1">
      <c r="C408" s="43" t="str">
        <f t="shared" si="99"/>
        <v/>
      </c>
      <c r="D408" s="43" t="str">
        <f t="shared" si="100"/>
        <v/>
      </c>
      <c r="E408" s="43" t="str">
        <f t="shared" si="101"/>
        <v/>
      </c>
      <c r="F408" s="43" t="str">
        <f t="shared" si="102"/>
        <v/>
      </c>
      <c r="G408" s="43" t="str">
        <f t="shared" si="103"/>
        <v/>
      </c>
      <c r="N408" s="247">
        <f t="shared" si="104"/>
        <v>0</v>
      </c>
      <c r="O408" s="244">
        <f t="shared" si="105"/>
        <v>1</v>
      </c>
    </row>
    <row r="409" spans="3:15" hidden="1">
      <c r="C409" s="43" t="str">
        <f t="shared" si="99"/>
        <v/>
      </c>
      <c r="D409" s="43" t="str">
        <f t="shared" si="100"/>
        <v/>
      </c>
      <c r="E409" s="43" t="str">
        <f t="shared" si="101"/>
        <v/>
      </c>
      <c r="F409" s="43" t="str">
        <f t="shared" si="102"/>
        <v/>
      </c>
      <c r="G409" s="43" t="str">
        <f t="shared" si="103"/>
        <v/>
      </c>
      <c r="N409" s="247">
        <f t="shared" si="104"/>
        <v>0</v>
      </c>
      <c r="O409" s="244">
        <f t="shared" si="105"/>
        <v>1</v>
      </c>
    </row>
    <row r="410" spans="3:15" hidden="1">
      <c r="C410" s="43" t="str">
        <f t="shared" si="99"/>
        <v/>
      </c>
      <c r="D410" s="43" t="str">
        <f t="shared" si="100"/>
        <v/>
      </c>
      <c r="E410" s="43" t="str">
        <f t="shared" si="101"/>
        <v/>
      </c>
      <c r="F410" s="43" t="str">
        <f t="shared" si="102"/>
        <v/>
      </c>
      <c r="G410" s="43" t="str">
        <f t="shared" si="103"/>
        <v/>
      </c>
      <c r="N410" s="247">
        <f t="shared" si="104"/>
        <v>0</v>
      </c>
      <c r="O410" s="244">
        <f t="shared" si="105"/>
        <v>1</v>
      </c>
    </row>
    <row r="411" spans="3:15" hidden="1">
      <c r="C411" s="43" t="str">
        <f t="shared" si="99"/>
        <v/>
      </c>
      <c r="D411" s="43" t="str">
        <f t="shared" si="100"/>
        <v/>
      </c>
      <c r="E411" s="43" t="str">
        <f t="shared" si="101"/>
        <v/>
      </c>
      <c r="F411" s="43" t="str">
        <f t="shared" si="102"/>
        <v/>
      </c>
      <c r="G411" s="43" t="str">
        <f t="shared" si="103"/>
        <v/>
      </c>
      <c r="N411" s="247">
        <f t="shared" si="104"/>
        <v>0</v>
      </c>
      <c r="O411" s="244">
        <f t="shared" si="105"/>
        <v>1</v>
      </c>
    </row>
    <row r="412" spans="3:15" hidden="1">
      <c r="C412" s="43" t="str">
        <f t="shared" si="99"/>
        <v/>
      </c>
      <c r="D412" s="43" t="str">
        <f t="shared" si="100"/>
        <v/>
      </c>
      <c r="E412" s="43" t="str">
        <f t="shared" si="101"/>
        <v/>
      </c>
      <c r="F412" s="43" t="str">
        <f t="shared" si="102"/>
        <v/>
      </c>
      <c r="G412" s="43" t="str">
        <f t="shared" si="103"/>
        <v/>
      </c>
      <c r="N412" s="247">
        <f t="shared" si="104"/>
        <v>0</v>
      </c>
      <c r="O412" s="244">
        <f t="shared" si="105"/>
        <v>1</v>
      </c>
    </row>
    <row r="413" spans="3:15" hidden="1">
      <c r="C413" s="43" t="str">
        <f t="shared" si="99"/>
        <v/>
      </c>
      <c r="D413" s="43" t="str">
        <f t="shared" si="100"/>
        <v/>
      </c>
      <c r="E413" s="43" t="str">
        <f t="shared" si="101"/>
        <v/>
      </c>
      <c r="F413" s="43" t="str">
        <f t="shared" si="102"/>
        <v/>
      </c>
      <c r="G413" s="43" t="str">
        <f t="shared" si="103"/>
        <v/>
      </c>
      <c r="N413" s="247">
        <f t="shared" si="104"/>
        <v>0</v>
      </c>
      <c r="O413" s="244">
        <f t="shared" si="105"/>
        <v>1</v>
      </c>
    </row>
    <row r="414" spans="3:15" hidden="1">
      <c r="C414" s="43" t="str">
        <f t="shared" si="99"/>
        <v/>
      </c>
      <c r="D414" s="43" t="str">
        <f t="shared" si="100"/>
        <v/>
      </c>
      <c r="E414" s="43" t="str">
        <f t="shared" si="101"/>
        <v/>
      </c>
      <c r="F414" s="43" t="str">
        <f t="shared" si="102"/>
        <v/>
      </c>
      <c r="G414" s="43" t="str">
        <f t="shared" si="103"/>
        <v/>
      </c>
      <c r="N414" s="247">
        <f t="shared" si="104"/>
        <v>0</v>
      </c>
      <c r="O414" s="244">
        <f t="shared" si="105"/>
        <v>1</v>
      </c>
    </row>
    <row r="415" spans="3:15" hidden="1">
      <c r="C415" s="43" t="str">
        <f t="shared" ref="C415:C439" si="106">IF($I415&gt;0,IF(O415=1,100-SUM(D415:G415),ROUND(J415/$I415*100,1)),"")</f>
        <v/>
      </c>
      <c r="D415" s="43" t="str">
        <f t="shared" ref="D415:D439" si="107">IF($I415&gt;0,IF(O415=2,100-SUM(C415,E415,F415,G415),ROUND(K415/$I415*100,1)),"")</f>
        <v/>
      </c>
      <c r="E415" s="43" t="str">
        <f t="shared" ref="E415:E439" si="108">IF($I415&gt;0,IF(O415=3,100 - SUM(C415,D415,F415,G415),ROUND(L415/$I415*100,1)),"")</f>
        <v/>
      </c>
      <c r="F415" s="43" t="str">
        <f t="shared" ref="F415:F439" si="109">IF($I415&gt;0,IF(O415=4,100 - SUM(C415,D415,E415,G415),ROUND(M415/$I415*100,1)),"")</f>
        <v/>
      </c>
      <c r="G415" s="43" t="str">
        <f t="shared" ref="G415:G439" si="110">IF($I415&gt;0,IF(O415=5,100 - SUM(C415,D415,E415,F415),ROUND(N415/$I415*100,1)),"")</f>
        <v/>
      </c>
      <c r="N415" s="247">
        <f t="shared" ref="N415:N439" si="111">I415 - SUM(J415:M415)</f>
        <v>0</v>
      </c>
      <c r="O415" s="244">
        <f t="shared" ref="O415:O439" si="112">IF(J415=MAX(J415:M415),1,IF(K415=MAX(J415:M415),2,IF(L415=MAX(J415:M415),3,IF(M415=MAX(J415:M415),4,IF(N415=MAX(J415:M415),5,)))))</f>
        <v>1</v>
      </c>
    </row>
    <row r="416" spans="3:15" hidden="1">
      <c r="C416" s="43" t="str">
        <f t="shared" si="106"/>
        <v/>
      </c>
      <c r="D416" s="43" t="str">
        <f t="shared" si="107"/>
        <v/>
      </c>
      <c r="E416" s="43" t="str">
        <f t="shared" si="108"/>
        <v/>
      </c>
      <c r="F416" s="43" t="str">
        <f t="shared" si="109"/>
        <v/>
      </c>
      <c r="G416" s="43" t="str">
        <f t="shared" si="110"/>
        <v/>
      </c>
      <c r="N416" s="247">
        <f t="shared" si="111"/>
        <v>0</v>
      </c>
      <c r="O416" s="244">
        <f t="shared" si="112"/>
        <v>1</v>
      </c>
    </row>
    <row r="417" spans="3:15" hidden="1">
      <c r="C417" s="43" t="str">
        <f t="shared" si="106"/>
        <v/>
      </c>
      <c r="D417" s="43" t="str">
        <f t="shared" si="107"/>
        <v/>
      </c>
      <c r="E417" s="43" t="str">
        <f t="shared" si="108"/>
        <v/>
      </c>
      <c r="F417" s="43" t="str">
        <f t="shared" si="109"/>
        <v/>
      </c>
      <c r="G417" s="43" t="str">
        <f t="shared" si="110"/>
        <v/>
      </c>
      <c r="N417" s="247">
        <f t="shared" si="111"/>
        <v>0</v>
      </c>
      <c r="O417" s="244">
        <f t="shared" si="112"/>
        <v>1</v>
      </c>
    </row>
    <row r="418" spans="3:15" hidden="1">
      <c r="C418" s="43" t="str">
        <f t="shared" si="106"/>
        <v/>
      </c>
      <c r="D418" s="43" t="str">
        <f t="shared" si="107"/>
        <v/>
      </c>
      <c r="E418" s="43" t="str">
        <f t="shared" si="108"/>
        <v/>
      </c>
      <c r="F418" s="43" t="str">
        <f t="shared" si="109"/>
        <v/>
      </c>
      <c r="G418" s="43" t="str">
        <f t="shared" si="110"/>
        <v/>
      </c>
      <c r="N418" s="247">
        <f t="shared" si="111"/>
        <v>0</v>
      </c>
      <c r="O418" s="244">
        <f t="shared" si="112"/>
        <v>1</v>
      </c>
    </row>
    <row r="419" spans="3:15" hidden="1">
      <c r="C419" s="43" t="str">
        <f t="shared" si="106"/>
        <v/>
      </c>
      <c r="D419" s="43" t="str">
        <f t="shared" si="107"/>
        <v/>
      </c>
      <c r="E419" s="43" t="str">
        <f t="shared" si="108"/>
        <v/>
      </c>
      <c r="F419" s="43" t="str">
        <f t="shared" si="109"/>
        <v/>
      </c>
      <c r="G419" s="43" t="str">
        <f t="shared" si="110"/>
        <v/>
      </c>
      <c r="N419" s="247">
        <f t="shared" si="111"/>
        <v>0</v>
      </c>
      <c r="O419" s="244">
        <f t="shared" si="112"/>
        <v>1</v>
      </c>
    </row>
    <row r="420" spans="3:15" hidden="1">
      <c r="C420" s="43" t="str">
        <f t="shared" si="106"/>
        <v/>
      </c>
      <c r="D420" s="43" t="str">
        <f t="shared" si="107"/>
        <v/>
      </c>
      <c r="E420" s="43" t="str">
        <f t="shared" si="108"/>
        <v/>
      </c>
      <c r="F420" s="43" t="str">
        <f t="shared" si="109"/>
        <v/>
      </c>
      <c r="G420" s="43" t="str">
        <f t="shared" si="110"/>
        <v/>
      </c>
      <c r="N420" s="247">
        <f t="shared" si="111"/>
        <v>0</v>
      </c>
      <c r="O420" s="244">
        <f t="shared" si="112"/>
        <v>1</v>
      </c>
    </row>
    <row r="421" spans="3:15" hidden="1">
      <c r="C421" s="43" t="str">
        <f t="shared" si="106"/>
        <v/>
      </c>
      <c r="D421" s="43" t="str">
        <f t="shared" si="107"/>
        <v/>
      </c>
      <c r="E421" s="43" t="str">
        <f t="shared" si="108"/>
        <v/>
      </c>
      <c r="F421" s="43" t="str">
        <f t="shared" si="109"/>
        <v/>
      </c>
      <c r="G421" s="43" t="str">
        <f t="shared" si="110"/>
        <v/>
      </c>
      <c r="N421" s="247">
        <f t="shared" si="111"/>
        <v>0</v>
      </c>
      <c r="O421" s="244">
        <f t="shared" si="112"/>
        <v>1</v>
      </c>
    </row>
    <row r="422" spans="3:15" hidden="1">
      <c r="C422" s="43" t="str">
        <f t="shared" si="106"/>
        <v/>
      </c>
      <c r="D422" s="43" t="str">
        <f t="shared" si="107"/>
        <v/>
      </c>
      <c r="E422" s="43" t="str">
        <f t="shared" si="108"/>
        <v/>
      </c>
      <c r="F422" s="43" t="str">
        <f t="shared" si="109"/>
        <v/>
      </c>
      <c r="G422" s="43" t="str">
        <f t="shared" si="110"/>
        <v/>
      </c>
      <c r="N422" s="247">
        <f t="shared" si="111"/>
        <v>0</v>
      </c>
      <c r="O422" s="244">
        <f t="shared" si="112"/>
        <v>1</v>
      </c>
    </row>
    <row r="423" spans="3:15" hidden="1">
      <c r="C423" s="43" t="str">
        <f t="shared" si="106"/>
        <v/>
      </c>
      <c r="D423" s="43" t="str">
        <f t="shared" si="107"/>
        <v/>
      </c>
      <c r="E423" s="43" t="str">
        <f t="shared" si="108"/>
        <v/>
      </c>
      <c r="F423" s="43" t="str">
        <f t="shared" si="109"/>
        <v/>
      </c>
      <c r="G423" s="43" t="str">
        <f t="shared" si="110"/>
        <v/>
      </c>
      <c r="N423" s="247">
        <f t="shared" si="111"/>
        <v>0</v>
      </c>
      <c r="O423" s="244">
        <f t="shared" si="112"/>
        <v>1</v>
      </c>
    </row>
    <row r="424" spans="3:15" hidden="1">
      <c r="C424" s="43" t="str">
        <f t="shared" si="106"/>
        <v/>
      </c>
      <c r="D424" s="43" t="str">
        <f t="shared" si="107"/>
        <v/>
      </c>
      <c r="E424" s="43" t="str">
        <f t="shared" si="108"/>
        <v/>
      </c>
      <c r="F424" s="43" t="str">
        <f t="shared" si="109"/>
        <v/>
      </c>
      <c r="G424" s="43" t="str">
        <f t="shared" si="110"/>
        <v/>
      </c>
      <c r="N424" s="247">
        <f t="shared" si="111"/>
        <v>0</v>
      </c>
      <c r="O424" s="244">
        <f t="shared" si="112"/>
        <v>1</v>
      </c>
    </row>
    <row r="425" spans="3:15" hidden="1">
      <c r="C425" s="43" t="str">
        <f t="shared" si="106"/>
        <v/>
      </c>
      <c r="D425" s="43" t="str">
        <f t="shared" si="107"/>
        <v/>
      </c>
      <c r="E425" s="43" t="str">
        <f t="shared" si="108"/>
        <v/>
      </c>
      <c r="F425" s="43" t="str">
        <f t="shared" si="109"/>
        <v/>
      </c>
      <c r="G425" s="43" t="str">
        <f t="shared" si="110"/>
        <v/>
      </c>
      <c r="N425" s="247">
        <f t="shared" si="111"/>
        <v>0</v>
      </c>
      <c r="O425" s="244">
        <f t="shared" si="112"/>
        <v>1</v>
      </c>
    </row>
    <row r="426" spans="3:15" hidden="1">
      <c r="C426" s="43" t="str">
        <f t="shared" si="106"/>
        <v/>
      </c>
      <c r="D426" s="43" t="str">
        <f t="shared" si="107"/>
        <v/>
      </c>
      <c r="E426" s="43" t="str">
        <f t="shared" si="108"/>
        <v/>
      </c>
      <c r="F426" s="43" t="str">
        <f t="shared" si="109"/>
        <v/>
      </c>
      <c r="G426" s="43" t="str">
        <f t="shared" si="110"/>
        <v/>
      </c>
      <c r="N426" s="247">
        <f t="shared" si="111"/>
        <v>0</v>
      </c>
      <c r="O426" s="244">
        <f t="shared" si="112"/>
        <v>1</v>
      </c>
    </row>
    <row r="427" spans="3:15" hidden="1">
      <c r="C427" s="43" t="str">
        <f t="shared" si="106"/>
        <v/>
      </c>
      <c r="D427" s="43" t="str">
        <f t="shared" si="107"/>
        <v/>
      </c>
      <c r="E427" s="43" t="str">
        <f t="shared" si="108"/>
        <v/>
      </c>
      <c r="F427" s="43" t="str">
        <f t="shared" si="109"/>
        <v/>
      </c>
      <c r="G427" s="43" t="str">
        <f t="shared" si="110"/>
        <v/>
      </c>
      <c r="N427" s="247">
        <f t="shared" si="111"/>
        <v>0</v>
      </c>
      <c r="O427" s="244">
        <f t="shared" si="112"/>
        <v>1</v>
      </c>
    </row>
    <row r="428" spans="3:15" hidden="1">
      <c r="C428" s="43" t="str">
        <f t="shared" si="106"/>
        <v/>
      </c>
      <c r="D428" s="43" t="str">
        <f t="shared" si="107"/>
        <v/>
      </c>
      <c r="E428" s="43" t="str">
        <f t="shared" si="108"/>
        <v/>
      </c>
      <c r="F428" s="43" t="str">
        <f t="shared" si="109"/>
        <v/>
      </c>
      <c r="G428" s="43" t="str">
        <f t="shared" si="110"/>
        <v/>
      </c>
      <c r="N428" s="247">
        <f t="shared" si="111"/>
        <v>0</v>
      </c>
      <c r="O428" s="244">
        <f t="shared" si="112"/>
        <v>1</v>
      </c>
    </row>
    <row r="429" spans="3:15" hidden="1">
      <c r="C429" s="43" t="str">
        <f t="shared" si="106"/>
        <v/>
      </c>
      <c r="D429" s="43" t="str">
        <f t="shared" si="107"/>
        <v/>
      </c>
      <c r="E429" s="43" t="str">
        <f t="shared" si="108"/>
        <v/>
      </c>
      <c r="F429" s="43" t="str">
        <f t="shared" si="109"/>
        <v/>
      </c>
      <c r="G429" s="43" t="str">
        <f t="shared" si="110"/>
        <v/>
      </c>
      <c r="N429" s="247">
        <f t="shared" si="111"/>
        <v>0</v>
      </c>
      <c r="O429" s="244">
        <f t="shared" si="112"/>
        <v>1</v>
      </c>
    </row>
    <row r="430" spans="3:15" hidden="1">
      <c r="C430" s="43" t="str">
        <f t="shared" si="106"/>
        <v/>
      </c>
      <c r="D430" s="43" t="str">
        <f t="shared" si="107"/>
        <v/>
      </c>
      <c r="E430" s="43" t="str">
        <f t="shared" si="108"/>
        <v/>
      </c>
      <c r="F430" s="43" t="str">
        <f t="shared" si="109"/>
        <v/>
      </c>
      <c r="G430" s="43" t="str">
        <f t="shared" si="110"/>
        <v/>
      </c>
      <c r="N430" s="247">
        <f t="shared" si="111"/>
        <v>0</v>
      </c>
      <c r="O430" s="244">
        <f t="shared" si="112"/>
        <v>1</v>
      </c>
    </row>
    <row r="431" spans="3:15" hidden="1">
      <c r="C431" s="43" t="str">
        <f t="shared" si="106"/>
        <v/>
      </c>
      <c r="D431" s="43" t="str">
        <f t="shared" si="107"/>
        <v/>
      </c>
      <c r="E431" s="43" t="str">
        <f t="shared" si="108"/>
        <v/>
      </c>
      <c r="F431" s="43" t="str">
        <f t="shared" si="109"/>
        <v/>
      </c>
      <c r="G431" s="43" t="str">
        <f t="shared" si="110"/>
        <v/>
      </c>
      <c r="N431" s="247">
        <f t="shared" si="111"/>
        <v>0</v>
      </c>
      <c r="O431" s="244">
        <f t="shared" si="112"/>
        <v>1</v>
      </c>
    </row>
    <row r="432" spans="3:15" hidden="1">
      <c r="C432" s="43" t="str">
        <f t="shared" si="106"/>
        <v/>
      </c>
      <c r="D432" s="43" t="str">
        <f t="shared" si="107"/>
        <v/>
      </c>
      <c r="E432" s="43" t="str">
        <f t="shared" si="108"/>
        <v/>
      </c>
      <c r="F432" s="43" t="str">
        <f t="shared" si="109"/>
        <v/>
      </c>
      <c r="G432" s="43" t="str">
        <f t="shared" si="110"/>
        <v/>
      </c>
      <c r="N432" s="247">
        <f t="shared" si="111"/>
        <v>0</v>
      </c>
      <c r="O432" s="244">
        <f t="shared" si="112"/>
        <v>1</v>
      </c>
    </row>
    <row r="433" spans="1:15" hidden="1">
      <c r="C433" s="43" t="str">
        <f t="shared" si="106"/>
        <v/>
      </c>
      <c r="D433" s="43" t="str">
        <f t="shared" si="107"/>
        <v/>
      </c>
      <c r="E433" s="43" t="str">
        <f t="shared" si="108"/>
        <v/>
      </c>
      <c r="F433" s="43" t="str">
        <f t="shared" si="109"/>
        <v/>
      </c>
      <c r="G433" s="43" t="str">
        <f t="shared" si="110"/>
        <v/>
      </c>
      <c r="N433" s="247">
        <f t="shared" si="111"/>
        <v>0</v>
      </c>
      <c r="O433" s="244">
        <f t="shared" si="112"/>
        <v>1</v>
      </c>
    </row>
    <row r="434" spans="1:15" hidden="1">
      <c r="C434" s="43" t="str">
        <f t="shared" si="106"/>
        <v/>
      </c>
      <c r="D434" s="43" t="str">
        <f t="shared" si="107"/>
        <v/>
      </c>
      <c r="E434" s="43" t="str">
        <f t="shared" si="108"/>
        <v/>
      </c>
      <c r="F434" s="43" t="str">
        <f t="shared" si="109"/>
        <v/>
      </c>
      <c r="G434" s="43" t="str">
        <f t="shared" si="110"/>
        <v/>
      </c>
      <c r="N434" s="247">
        <f t="shared" si="111"/>
        <v>0</v>
      </c>
      <c r="O434" s="244">
        <f t="shared" si="112"/>
        <v>1</v>
      </c>
    </row>
    <row r="435" spans="1:15" hidden="1">
      <c r="C435" s="43" t="str">
        <f t="shared" si="106"/>
        <v/>
      </c>
      <c r="D435" s="43" t="str">
        <f t="shared" si="107"/>
        <v/>
      </c>
      <c r="E435" s="43" t="str">
        <f t="shared" si="108"/>
        <v/>
      </c>
      <c r="F435" s="43" t="str">
        <f t="shared" si="109"/>
        <v/>
      </c>
      <c r="G435" s="43" t="str">
        <f t="shared" si="110"/>
        <v/>
      </c>
      <c r="N435" s="247">
        <f t="shared" si="111"/>
        <v>0</v>
      </c>
      <c r="O435" s="244">
        <f t="shared" si="112"/>
        <v>1</v>
      </c>
    </row>
    <row r="436" spans="1:15" hidden="1">
      <c r="C436" s="43" t="str">
        <f t="shared" si="106"/>
        <v/>
      </c>
      <c r="D436" s="43" t="str">
        <f t="shared" si="107"/>
        <v/>
      </c>
      <c r="E436" s="43" t="str">
        <f t="shared" si="108"/>
        <v/>
      </c>
      <c r="F436" s="43" t="str">
        <f t="shared" si="109"/>
        <v/>
      </c>
      <c r="G436" s="43" t="str">
        <f t="shared" si="110"/>
        <v/>
      </c>
      <c r="N436" s="247">
        <f t="shared" si="111"/>
        <v>0</v>
      </c>
      <c r="O436" s="244">
        <f t="shared" si="112"/>
        <v>1</v>
      </c>
    </row>
    <row r="437" spans="1:15" hidden="1">
      <c r="C437" s="43" t="str">
        <f t="shared" si="106"/>
        <v/>
      </c>
      <c r="D437" s="43" t="str">
        <f t="shared" si="107"/>
        <v/>
      </c>
      <c r="E437" s="43" t="str">
        <f t="shared" si="108"/>
        <v/>
      </c>
      <c r="F437" s="43" t="str">
        <f t="shared" si="109"/>
        <v/>
      </c>
      <c r="G437" s="43" t="str">
        <f t="shared" si="110"/>
        <v/>
      </c>
      <c r="N437" s="247">
        <f t="shared" si="111"/>
        <v>0</v>
      </c>
      <c r="O437" s="244">
        <f t="shared" si="112"/>
        <v>1</v>
      </c>
    </row>
    <row r="438" spans="1:15" hidden="1">
      <c r="C438" s="43" t="str">
        <f t="shared" si="106"/>
        <v/>
      </c>
      <c r="D438" s="43" t="str">
        <f t="shared" si="107"/>
        <v/>
      </c>
      <c r="E438" s="43" t="str">
        <f t="shared" si="108"/>
        <v/>
      </c>
      <c r="F438" s="43" t="str">
        <f t="shared" si="109"/>
        <v/>
      </c>
      <c r="G438" s="43" t="str">
        <f t="shared" si="110"/>
        <v/>
      </c>
      <c r="N438" s="247">
        <f t="shared" si="111"/>
        <v>0</v>
      </c>
      <c r="O438" s="244">
        <f t="shared" si="112"/>
        <v>1</v>
      </c>
    </row>
    <row r="439" spans="1:15" hidden="1">
      <c r="C439" s="43" t="str">
        <f t="shared" si="106"/>
        <v/>
      </c>
      <c r="D439" s="43" t="str">
        <f t="shared" si="107"/>
        <v/>
      </c>
      <c r="E439" s="43" t="str">
        <f t="shared" si="108"/>
        <v/>
      </c>
      <c r="F439" s="43" t="str">
        <f t="shared" si="109"/>
        <v/>
      </c>
      <c r="G439" s="43" t="str">
        <f t="shared" si="110"/>
        <v/>
      </c>
      <c r="N439" s="247">
        <f t="shared" si="111"/>
        <v>0</v>
      </c>
      <c r="O439" s="244">
        <f t="shared" si="112"/>
        <v>1</v>
      </c>
    </row>
    <row r="440" spans="1:15" s="46" customFormat="1">
      <c r="A440" s="113"/>
      <c r="B440" s="113"/>
      <c r="C440" s="114"/>
      <c r="D440" s="114"/>
      <c r="E440" s="114"/>
      <c r="F440" s="114"/>
      <c r="G440" s="114"/>
      <c r="H440" s="255"/>
      <c r="I440" s="246"/>
      <c r="J440" s="246"/>
      <c r="K440" s="246"/>
      <c r="L440" s="246"/>
      <c r="M440" s="246"/>
      <c r="N440" s="246"/>
      <c r="O440" s="114"/>
    </row>
    <row r="441" spans="1:15">
      <c r="A441" s="34" t="s">
        <v>177</v>
      </c>
      <c r="B441" s="43" t="str">
        <f>C6 &amp; " - " &amp;D6</f>
        <v xml:space="preserve"> - </v>
      </c>
      <c r="C441" s="42"/>
      <c r="D441" s="42"/>
      <c r="E441" s="42"/>
      <c r="F441" s="42"/>
      <c r="G441" s="42"/>
      <c r="H441" s="256"/>
      <c r="I441" s="247"/>
      <c r="J441" s="247"/>
      <c r="K441" s="247"/>
      <c r="L441" s="247"/>
      <c r="M441" s="247"/>
      <c r="N441" s="247"/>
      <c r="O441" s="42"/>
    </row>
    <row r="442" spans="1:15" ht="48.75" customHeight="1" thickBot="1">
      <c r="B442" s="43" t="s">
        <v>178</v>
      </c>
      <c r="C442" s="413" t="s">
        <v>336</v>
      </c>
      <c r="D442" s="413" t="s">
        <v>337</v>
      </c>
      <c r="E442" s="413" t="s">
        <v>338</v>
      </c>
      <c r="F442" s="413" t="s">
        <v>339</v>
      </c>
      <c r="G442" s="413" t="s">
        <v>340</v>
      </c>
      <c r="H442" s="414" t="s">
        <v>341</v>
      </c>
      <c r="I442" s="412" t="s">
        <v>335</v>
      </c>
      <c r="J442" s="411" t="s">
        <v>343</v>
      </c>
      <c r="K442" s="411" t="s">
        <v>344</v>
      </c>
      <c r="L442" s="411" t="s">
        <v>345</v>
      </c>
      <c r="M442" s="411" t="s">
        <v>346</v>
      </c>
      <c r="N442" s="411" t="s">
        <v>347</v>
      </c>
      <c r="O442" s="411" t="s">
        <v>342</v>
      </c>
    </row>
    <row r="443" spans="1:15" ht="17.25" thickTop="1">
      <c r="B443" s="204" t="s">
        <v>139</v>
      </c>
      <c r="C443" s="396" t="str">
        <f t="shared" ref="C443:C448" si="113">IF($I443&gt;0,IF(O443=1,100-SUM(D443:G443),ROUND(J443/$I443*100,1)),"")</f>
        <v/>
      </c>
      <c r="D443" s="396" t="str">
        <f t="shared" ref="D443:D448" si="114">IF($I443&gt;0,IF(O443=2,100-SUM(C443,E443,F443,G443),ROUND(K443/$I443*100,1)),"")</f>
        <v/>
      </c>
      <c r="E443" s="396" t="str">
        <f t="shared" ref="E443:E448" si="115">IF($I443&gt;0,IF(O443=3,100 - SUM(C443,D443,F443,G443),ROUND(L443/$I443*100,1)),"")</f>
        <v/>
      </c>
      <c r="F443" s="396" t="str">
        <f t="shared" ref="F443:F448" si="116">IF($I443&gt;0,IF(O443=4,100 - SUM(C443,D443,E443,G443),ROUND(M443/$I443*100,1)),"")</f>
        <v/>
      </c>
      <c r="G443" s="396" t="str">
        <f t="shared" ref="G443:G448" si="117">IF($I443&gt;0,IF(O443=5,100 - SUM(C443,D443,E443,F443),ROUND(N443/$I443*100,1)),"")</f>
        <v/>
      </c>
      <c r="H443" s="397"/>
      <c r="I443" s="410">
        <f t="shared" ref="I443:N443" si="118">I444+I445</f>
        <v>0</v>
      </c>
      <c r="J443" s="244">
        <f t="shared" si="118"/>
        <v>0</v>
      </c>
      <c r="K443" s="244">
        <f t="shared" si="118"/>
        <v>0</v>
      </c>
      <c r="L443" s="244">
        <f t="shared" si="118"/>
        <v>0</v>
      </c>
      <c r="M443" s="244">
        <f t="shared" si="118"/>
        <v>0</v>
      </c>
      <c r="N443" s="244">
        <f t="shared" si="118"/>
        <v>0</v>
      </c>
      <c r="O443" s="244">
        <f>IF(J443=MAX(J443:M443),1,IF(K443=MAX(J443:M443),2,IF(L443=MAX(J443:M443),3,IF(M443=MAX(J443:M443),4,IF(N443=MAX(J443:M443),5,)))))</f>
        <v>1</v>
      </c>
    </row>
    <row r="444" spans="1:15">
      <c r="B444" s="205" t="s">
        <v>36</v>
      </c>
      <c r="C444" s="170" t="str">
        <f t="shared" si="113"/>
        <v/>
      </c>
      <c r="D444" s="170" t="str">
        <f t="shared" si="114"/>
        <v/>
      </c>
      <c r="E444" s="170" t="str">
        <f t="shared" si="115"/>
        <v/>
      </c>
      <c r="F444" s="170" t="str">
        <f t="shared" si="116"/>
        <v/>
      </c>
      <c r="G444" s="170" t="str">
        <f t="shared" si="117"/>
        <v/>
      </c>
      <c r="H444" s="252" t="str">
        <f>IF(I443&gt; 0,ROUND(I444/I443 * 100,2),"")</f>
        <v/>
      </c>
      <c r="I444" s="410">
        <f t="shared" ref="I444:N444" si="119">SUMIF($A$448:$A$547,"F",I448:I547)</f>
        <v>0</v>
      </c>
      <c r="J444" s="244">
        <f t="shared" si="119"/>
        <v>0</v>
      </c>
      <c r="K444" s="244">
        <f t="shared" si="119"/>
        <v>0</v>
      </c>
      <c r="L444" s="244">
        <f t="shared" si="119"/>
        <v>0</v>
      </c>
      <c r="M444" s="244">
        <f t="shared" si="119"/>
        <v>0</v>
      </c>
      <c r="N444" s="244">
        <f t="shared" si="119"/>
        <v>0</v>
      </c>
      <c r="O444" s="244">
        <f t="shared" ref="O444:O456" si="120">IF(J444=MAX(J444:M444),1,IF(K444=MAX(J444:M444),2,IF(L444=MAX(J444:M444),3,IF(M444=MAX(J444:M444),4,IF(N444=MAX(J444:M444),5,)))))</f>
        <v>1</v>
      </c>
    </row>
    <row r="445" spans="1:15">
      <c r="B445" s="205" t="s">
        <v>49</v>
      </c>
      <c r="C445" s="170" t="str">
        <f t="shared" si="113"/>
        <v/>
      </c>
      <c r="D445" s="170" t="str">
        <f t="shared" si="114"/>
        <v/>
      </c>
      <c r="E445" s="170" t="str">
        <f t="shared" si="115"/>
        <v/>
      </c>
      <c r="F445" s="170" t="str">
        <f t="shared" si="116"/>
        <v/>
      </c>
      <c r="G445" s="170" t="str">
        <f t="shared" si="117"/>
        <v/>
      </c>
      <c r="H445" s="252" t="e">
        <f>100 - H444</f>
        <v>#VALUE!</v>
      </c>
      <c r="I445" s="410">
        <f t="shared" ref="I445:N445" si="121">SUMIF($A$448:$A$547,"O",I448:I547)</f>
        <v>0</v>
      </c>
      <c r="J445" s="244">
        <f t="shared" si="121"/>
        <v>0</v>
      </c>
      <c r="K445" s="244">
        <f t="shared" si="121"/>
        <v>0</v>
      </c>
      <c r="L445" s="244">
        <f t="shared" si="121"/>
        <v>0</v>
      </c>
      <c r="M445" s="244">
        <f t="shared" si="121"/>
        <v>0</v>
      </c>
      <c r="N445" s="244">
        <f t="shared" si="121"/>
        <v>0</v>
      </c>
      <c r="O445" s="244">
        <f t="shared" si="120"/>
        <v>1</v>
      </c>
    </row>
    <row r="446" spans="1:15">
      <c r="B446" s="189" t="s">
        <v>149</v>
      </c>
      <c r="C446" s="170" t="str">
        <f t="shared" ca="1" si="113"/>
        <v/>
      </c>
      <c r="D446" s="170" t="str">
        <f t="shared" ca="1" si="114"/>
        <v/>
      </c>
      <c r="E446" s="170" t="str">
        <f t="shared" ca="1" si="115"/>
        <v/>
      </c>
      <c r="F446" s="170" t="str">
        <f t="shared" ca="1" si="116"/>
        <v/>
      </c>
      <c r="G446" s="170" t="str">
        <f t="shared" ca="1" si="117"/>
        <v/>
      </c>
      <c r="H446" s="252"/>
      <c r="I446" s="410">
        <f t="shared" ref="I446:N446" ca="1" si="122">SUMIF($B$448:$B$547,"RHF",I448:I547) + SUMIF($B$448:$B$548,"RTF",I448:I547)</f>
        <v>0</v>
      </c>
      <c r="J446" s="244">
        <f t="shared" ca="1" si="122"/>
        <v>0</v>
      </c>
      <c r="K446" s="244">
        <f t="shared" ca="1" si="122"/>
        <v>0</v>
      </c>
      <c r="L446" s="244">
        <f t="shared" ca="1" si="122"/>
        <v>0</v>
      </c>
      <c r="M446" s="244">
        <f t="shared" ca="1" si="122"/>
        <v>0</v>
      </c>
      <c r="N446" s="244">
        <f t="shared" ca="1" si="122"/>
        <v>0</v>
      </c>
      <c r="O446" s="244">
        <f t="shared" ca="1" si="120"/>
        <v>1</v>
      </c>
    </row>
    <row r="447" spans="1:15" ht="17.25" thickBot="1">
      <c r="B447" s="191" t="s">
        <v>150</v>
      </c>
      <c r="C447" s="398" t="str">
        <f t="shared" ca="1" si="113"/>
        <v/>
      </c>
      <c r="D447" s="398" t="str">
        <f t="shared" ca="1" si="114"/>
        <v/>
      </c>
      <c r="E447" s="398" t="str">
        <f t="shared" ca="1" si="115"/>
        <v/>
      </c>
      <c r="F447" s="398" t="str">
        <f t="shared" ca="1" si="116"/>
        <v/>
      </c>
      <c r="G447" s="398" t="str">
        <f t="shared" ca="1" si="117"/>
        <v/>
      </c>
      <c r="H447" s="399"/>
      <c r="I447" s="410">
        <f t="shared" ref="I447:N447" ca="1" si="123">SUMIF($B$448:$B$547,"RHO",I448:I547) + SUMIF($B$448:$B$548,"RTO",I448:I547)</f>
        <v>0</v>
      </c>
      <c r="J447" s="244">
        <f t="shared" ca="1" si="123"/>
        <v>0</v>
      </c>
      <c r="K447" s="244">
        <f t="shared" ca="1" si="123"/>
        <v>0</v>
      </c>
      <c r="L447" s="244">
        <f t="shared" ca="1" si="123"/>
        <v>0</v>
      </c>
      <c r="M447" s="244">
        <f t="shared" ca="1" si="123"/>
        <v>0</v>
      </c>
      <c r="N447" s="244">
        <f t="shared" ca="1" si="123"/>
        <v>0</v>
      </c>
      <c r="O447" s="244">
        <f t="shared" ca="1" si="120"/>
        <v>1</v>
      </c>
    </row>
    <row r="448" spans="1:15" ht="17.25" thickTop="1">
      <c r="C448" s="43" t="str">
        <f t="shared" si="113"/>
        <v/>
      </c>
      <c r="D448" s="43" t="str">
        <f t="shared" si="114"/>
        <v/>
      </c>
      <c r="E448" s="43" t="str">
        <f t="shared" si="115"/>
        <v/>
      </c>
      <c r="F448" s="43" t="str">
        <f t="shared" si="116"/>
        <v/>
      </c>
      <c r="G448" s="43" t="str">
        <f t="shared" si="117"/>
        <v/>
      </c>
      <c r="N448" s="247">
        <f>I448 - SUM(J448:M448)</f>
        <v>0</v>
      </c>
      <c r="O448" s="244">
        <f t="shared" si="120"/>
        <v>1</v>
      </c>
    </row>
    <row r="449" spans="3:15">
      <c r="C449" s="43" t="str">
        <f t="shared" ref="C449:C456" si="124">IF($I449&gt;0,IF(O449=1,100-SUM(D449:G449),ROUND(J449/$I449*100,1)),"")</f>
        <v/>
      </c>
      <c r="D449" s="43" t="str">
        <f t="shared" ref="D449:D456" si="125">IF($I449&gt;0,IF(O449=2,100-SUM(C449,E449,F449,G449),ROUND(K449/$I449*100,1)),"")</f>
        <v/>
      </c>
      <c r="E449" s="43" t="str">
        <f t="shared" ref="E449:E456" si="126">IF($I449&gt;0,IF(O449=3,100 - SUM(C449,D449,F449,G449),ROUND(L449/$I449*100,1)),"")</f>
        <v/>
      </c>
      <c r="F449" s="43" t="str">
        <f t="shared" ref="F449:F456" si="127">IF($I449&gt;0,IF(O449=4,100 - SUM(C449,D449,E449,G449),ROUND(M449/$I449*100,1)),"")</f>
        <v/>
      </c>
      <c r="G449" s="43" t="str">
        <f t="shared" ref="G449:G456" si="128">IF($I449&gt;0,IF(O449=5,100 - SUM(C449,D449,E449,F449),ROUND(N449/$I449*100,1)),"")</f>
        <v/>
      </c>
      <c r="N449" s="247">
        <f t="shared" ref="N449:N456" si="129">I449 - SUM(J449:M449)</f>
        <v>0</v>
      </c>
      <c r="O449" s="244">
        <f t="shared" si="120"/>
        <v>1</v>
      </c>
    </row>
    <row r="450" spans="3:15">
      <c r="C450" s="43" t="str">
        <f t="shared" si="124"/>
        <v/>
      </c>
      <c r="D450" s="43" t="str">
        <f t="shared" si="125"/>
        <v/>
      </c>
      <c r="E450" s="43" t="str">
        <f t="shared" si="126"/>
        <v/>
      </c>
      <c r="F450" s="43" t="str">
        <f t="shared" si="127"/>
        <v/>
      </c>
      <c r="G450" s="43" t="str">
        <f t="shared" si="128"/>
        <v/>
      </c>
      <c r="N450" s="247">
        <f t="shared" si="129"/>
        <v>0</v>
      </c>
      <c r="O450" s="244">
        <f t="shared" si="120"/>
        <v>1</v>
      </c>
    </row>
    <row r="451" spans="3:15">
      <c r="C451" s="43" t="str">
        <f t="shared" si="124"/>
        <v/>
      </c>
      <c r="D451" s="43" t="str">
        <f t="shared" si="125"/>
        <v/>
      </c>
      <c r="E451" s="43" t="str">
        <f t="shared" si="126"/>
        <v/>
      </c>
      <c r="F451" s="43" t="str">
        <f t="shared" si="127"/>
        <v/>
      </c>
      <c r="G451" s="43" t="str">
        <f t="shared" si="128"/>
        <v/>
      </c>
      <c r="N451" s="247">
        <f t="shared" si="129"/>
        <v>0</v>
      </c>
      <c r="O451" s="244">
        <f t="shared" si="120"/>
        <v>1</v>
      </c>
    </row>
    <row r="452" spans="3:15">
      <c r="C452" s="43" t="str">
        <f t="shared" si="124"/>
        <v/>
      </c>
      <c r="D452" s="43" t="str">
        <f t="shared" si="125"/>
        <v/>
      </c>
      <c r="E452" s="43" t="str">
        <f t="shared" si="126"/>
        <v/>
      </c>
      <c r="F452" s="43" t="str">
        <f t="shared" si="127"/>
        <v/>
      </c>
      <c r="G452" s="43" t="str">
        <f t="shared" si="128"/>
        <v/>
      </c>
      <c r="N452" s="247">
        <f t="shared" si="129"/>
        <v>0</v>
      </c>
      <c r="O452" s="244">
        <f t="shared" si="120"/>
        <v>1</v>
      </c>
    </row>
    <row r="453" spans="3:15">
      <c r="C453" s="43" t="str">
        <f t="shared" si="124"/>
        <v/>
      </c>
      <c r="D453" s="43" t="str">
        <f t="shared" si="125"/>
        <v/>
      </c>
      <c r="E453" s="43" t="str">
        <f t="shared" si="126"/>
        <v/>
      </c>
      <c r="F453" s="43" t="str">
        <f t="shared" si="127"/>
        <v/>
      </c>
      <c r="G453" s="43" t="str">
        <f t="shared" si="128"/>
        <v/>
      </c>
      <c r="N453" s="247">
        <f t="shared" si="129"/>
        <v>0</v>
      </c>
      <c r="O453" s="244">
        <f t="shared" si="120"/>
        <v>1</v>
      </c>
    </row>
    <row r="454" spans="3:15">
      <c r="C454" s="43" t="str">
        <f t="shared" si="124"/>
        <v/>
      </c>
      <c r="D454" s="43" t="str">
        <f t="shared" si="125"/>
        <v/>
      </c>
      <c r="E454" s="43" t="str">
        <f t="shared" si="126"/>
        <v/>
      </c>
      <c r="F454" s="43" t="str">
        <f t="shared" si="127"/>
        <v/>
      </c>
      <c r="G454" s="43" t="str">
        <f t="shared" si="128"/>
        <v/>
      </c>
      <c r="N454" s="247">
        <f t="shared" si="129"/>
        <v>0</v>
      </c>
      <c r="O454" s="244">
        <f t="shared" si="120"/>
        <v>1</v>
      </c>
    </row>
    <row r="455" spans="3:15">
      <c r="C455" s="43" t="str">
        <f t="shared" si="124"/>
        <v/>
      </c>
      <c r="D455" s="43" t="str">
        <f t="shared" si="125"/>
        <v/>
      </c>
      <c r="E455" s="43" t="str">
        <f t="shared" si="126"/>
        <v/>
      </c>
      <c r="F455" s="43" t="str">
        <f t="shared" si="127"/>
        <v/>
      </c>
      <c r="G455" s="43" t="str">
        <f t="shared" si="128"/>
        <v/>
      </c>
      <c r="N455" s="247">
        <f t="shared" si="129"/>
        <v>0</v>
      </c>
      <c r="O455" s="244">
        <f t="shared" si="120"/>
        <v>1</v>
      </c>
    </row>
    <row r="456" spans="3:15">
      <c r="C456" s="43" t="str">
        <f t="shared" si="124"/>
        <v/>
      </c>
      <c r="D456" s="43" t="str">
        <f t="shared" si="125"/>
        <v/>
      </c>
      <c r="E456" s="43" t="str">
        <f t="shared" si="126"/>
        <v/>
      </c>
      <c r="F456" s="43" t="str">
        <f t="shared" si="127"/>
        <v/>
      </c>
      <c r="G456" s="43" t="str">
        <f t="shared" si="128"/>
        <v/>
      </c>
      <c r="N456" s="247">
        <f t="shared" si="129"/>
        <v>0</v>
      </c>
      <c r="O456" s="244">
        <f t="shared" si="120"/>
        <v>1</v>
      </c>
    </row>
    <row r="457" spans="3:15">
      <c r="C457" s="43" t="str">
        <f t="shared" ref="C457:C520" si="130">IF($I457&gt;0,IF(O457=1,100-SUM(D457:G457),ROUND(J457/$I457*100,1)),"")</f>
        <v/>
      </c>
      <c r="D457" s="43" t="str">
        <f t="shared" ref="D457:D520" si="131">IF($I457&gt;0,IF(O457=2,100-SUM(C457,E457,F457,G457),ROUND(K457/$I457*100,1)),"")</f>
        <v/>
      </c>
      <c r="E457" s="43" t="str">
        <f t="shared" ref="E457:E520" si="132">IF($I457&gt;0,IF(O457=3,100 - SUM(C457,D457,F457,G457),ROUND(L457/$I457*100,1)),"")</f>
        <v/>
      </c>
      <c r="F457" s="43" t="str">
        <f t="shared" ref="F457:F520" si="133">IF($I457&gt;0,IF(O457=4,100 - SUM(C457,D457,E457,G457),ROUND(M457/$I457*100,1)),"")</f>
        <v/>
      </c>
      <c r="G457" s="43" t="str">
        <f t="shared" ref="G457:G520" si="134">IF($I457&gt;0,IF(O457=5,100 - SUM(C457,D457,E457,F457),ROUND(N457/$I457*100,1)),"")</f>
        <v/>
      </c>
      <c r="N457" s="247">
        <f t="shared" ref="N457:N520" si="135">I457 - SUM(J457:M457)</f>
        <v>0</v>
      </c>
      <c r="O457" s="244">
        <f t="shared" ref="O457:O520" si="136">IF(J457=MAX(J457:M457),1,IF(K457=MAX(J457:M457),2,IF(L457=MAX(J457:M457),3,IF(M457=MAX(J457:M457),4,IF(N457=MAX(J457:M457),5,)))))</f>
        <v>1</v>
      </c>
    </row>
    <row r="458" spans="3:15">
      <c r="C458" s="43" t="str">
        <f t="shared" si="130"/>
        <v/>
      </c>
      <c r="D458" s="43" t="str">
        <f t="shared" si="131"/>
        <v/>
      </c>
      <c r="E458" s="43" t="str">
        <f t="shared" si="132"/>
        <v/>
      </c>
      <c r="F458" s="43" t="str">
        <f t="shared" si="133"/>
        <v/>
      </c>
      <c r="G458" s="43" t="str">
        <f t="shared" si="134"/>
        <v/>
      </c>
      <c r="N458" s="247">
        <f t="shared" si="135"/>
        <v>0</v>
      </c>
      <c r="O458" s="244">
        <f t="shared" si="136"/>
        <v>1</v>
      </c>
    </row>
    <row r="459" spans="3:15">
      <c r="C459" s="43" t="str">
        <f t="shared" si="130"/>
        <v/>
      </c>
      <c r="D459" s="43" t="str">
        <f t="shared" si="131"/>
        <v/>
      </c>
      <c r="E459" s="43" t="str">
        <f t="shared" si="132"/>
        <v/>
      </c>
      <c r="F459" s="43" t="str">
        <f t="shared" si="133"/>
        <v/>
      </c>
      <c r="G459" s="43" t="str">
        <f t="shared" si="134"/>
        <v/>
      </c>
      <c r="N459" s="247">
        <f t="shared" si="135"/>
        <v>0</v>
      </c>
      <c r="O459" s="244">
        <f t="shared" si="136"/>
        <v>1</v>
      </c>
    </row>
    <row r="460" spans="3:15">
      <c r="C460" s="43" t="str">
        <f t="shared" si="130"/>
        <v/>
      </c>
      <c r="D460" s="43" t="str">
        <f t="shared" si="131"/>
        <v/>
      </c>
      <c r="E460" s="43" t="str">
        <f t="shared" si="132"/>
        <v/>
      </c>
      <c r="F460" s="43" t="str">
        <f t="shared" si="133"/>
        <v/>
      </c>
      <c r="G460" s="43" t="str">
        <f t="shared" si="134"/>
        <v/>
      </c>
      <c r="N460" s="247">
        <f t="shared" si="135"/>
        <v>0</v>
      </c>
      <c r="O460" s="244">
        <f t="shared" si="136"/>
        <v>1</v>
      </c>
    </row>
    <row r="461" spans="3:15">
      <c r="C461" s="43" t="str">
        <f t="shared" si="130"/>
        <v/>
      </c>
      <c r="D461" s="43" t="str">
        <f t="shared" si="131"/>
        <v/>
      </c>
      <c r="E461" s="43" t="str">
        <f t="shared" si="132"/>
        <v/>
      </c>
      <c r="F461" s="43" t="str">
        <f t="shared" si="133"/>
        <v/>
      </c>
      <c r="G461" s="43" t="str">
        <f t="shared" si="134"/>
        <v/>
      </c>
      <c r="N461" s="247">
        <f t="shared" si="135"/>
        <v>0</v>
      </c>
      <c r="O461" s="244">
        <f t="shared" si="136"/>
        <v>1</v>
      </c>
    </row>
    <row r="462" spans="3:15">
      <c r="C462" s="43" t="str">
        <f t="shared" si="130"/>
        <v/>
      </c>
      <c r="D462" s="43" t="str">
        <f t="shared" si="131"/>
        <v/>
      </c>
      <c r="E462" s="43" t="str">
        <f t="shared" si="132"/>
        <v/>
      </c>
      <c r="F462" s="43" t="str">
        <f t="shared" si="133"/>
        <v/>
      </c>
      <c r="G462" s="43" t="str">
        <f t="shared" si="134"/>
        <v/>
      </c>
      <c r="N462" s="247">
        <f t="shared" si="135"/>
        <v>0</v>
      </c>
      <c r="O462" s="244">
        <f t="shared" si="136"/>
        <v>1</v>
      </c>
    </row>
    <row r="463" spans="3:15">
      <c r="C463" s="43" t="str">
        <f t="shared" si="130"/>
        <v/>
      </c>
      <c r="D463" s="43" t="str">
        <f t="shared" si="131"/>
        <v/>
      </c>
      <c r="E463" s="43" t="str">
        <f t="shared" si="132"/>
        <v/>
      </c>
      <c r="F463" s="43" t="str">
        <f t="shared" si="133"/>
        <v/>
      </c>
      <c r="G463" s="43" t="str">
        <f t="shared" si="134"/>
        <v/>
      </c>
      <c r="N463" s="247">
        <f t="shared" si="135"/>
        <v>0</v>
      </c>
      <c r="O463" s="244">
        <f t="shared" si="136"/>
        <v>1</v>
      </c>
    </row>
    <row r="464" spans="3:15">
      <c r="C464" s="43" t="str">
        <f t="shared" si="130"/>
        <v/>
      </c>
      <c r="D464" s="43" t="str">
        <f t="shared" si="131"/>
        <v/>
      </c>
      <c r="E464" s="43" t="str">
        <f t="shared" si="132"/>
        <v/>
      </c>
      <c r="F464" s="43" t="str">
        <f t="shared" si="133"/>
        <v/>
      </c>
      <c r="G464" s="43" t="str">
        <f t="shared" si="134"/>
        <v/>
      </c>
      <c r="N464" s="247">
        <f t="shared" si="135"/>
        <v>0</v>
      </c>
      <c r="O464" s="244">
        <f t="shared" si="136"/>
        <v>1</v>
      </c>
    </row>
    <row r="465" spans="3:15" hidden="1">
      <c r="C465" s="43" t="str">
        <f t="shared" si="130"/>
        <v/>
      </c>
      <c r="D465" s="43" t="str">
        <f t="shared" si="131"/>
        <v/>
      </c>
      <c r="E465" s="43" t="str">
        <f t="shared" si="132"/>
        <v/>
      </c>
      <c r="F465" s="43" t="str">
        <f t="shared" si="133"/>
        <v/>
      </c>
      <c r="G465" s="43" t="str">
        <f t="shared" si="134"/>
        <v/>
      </c>
      <c r="N465" s="247">
        <f t="shared" si="135"/>
        <v>0</v>
      </c>
      <c r="O465" s="244">
        <f t="shared" si="136"/>
        <v>1</v>
      </c>
    </row>
    <row r="466" spans="3:15" hidden="1">
      <c r="C466" s="43" t="str">
        <f t="shared" si="130"/>
        <v/>
      </c>
      <c r="D466" s="43" t="str">
        <f t="shared" si="131"/>
        <v/>
      </c>
      <c r="E466" s="43" t="str">
        <f t="shared" si="132"/>
        <v/>
      </c>
      <c r="F466" s="43" t="str">
        <f t="shared" si="133"/>
        <v/>
      </c>
      <c r="G466" s="43" t="str">
        <f t="shared" si="134"/>
        <v/>
      </c>
      <c r="N466" s="247">
        <f t="shared" si="135"/>
        <v>0</v>
      </c>
      <c r="O466" s="244">
        <f t="shared" si="136"/>
        <v>1</v>
      </c>
    </row>
    <row r="467" spans="3:15" hidden="1">
      <c r="C467" s="43" t="str">
        <f t="shared" si="130"/>
        <v/>
      </c>
      <c r="D467" s="43" t="str">
        <f t="shared" si="131"/>
        <v/>
      </c>
      <c r="E467" s="43" t="str">
        <f t="shared" si="132"/>
        <v/>
      </c>
      <c r="F467" s="43" t="str">
        <f t="shared" si="133"/>
        <v/>
      </c>
      <c r="G467" s="43" t="str">
        <f t="shared" si="134"/>
        <v/>
      </c>
      <c r="N467" s="247">
        <f t="shared" si="135"/>
        <v>0</v>
      </c>
      <c r="O467" s="244">
        <f t="shared" si="136"/>
        <v>1</v>
      </c>
    </row>
    <row r="468" spans="3:15" hidden="1">
      <c r="C468" s="43" t="str">
        <f t="shared" si="130"/>
        <v/>
      </c>
      <c r="D468" s="43" t="str">
        <f t="shared" si="131"/>
        <v/>
      </c>
      <c r="E468" s="43" t="str">
        <f t="shared" si="132"/>
        <v/>
      </c>
      <c r="F468" s="43" t="str">
        <f t="shared" si="133"/>
        <v/>
      </c>
      <c r="G468" s="43" t="str">
        <f t="shared" si="134"/>
        <v/>
      </c>
      <c r="N468" s="247">
        <f t="shared" si="135"/>
        <v>0</v>
      </c>
      <c r="O468" s="244">
        <f t="shared" si="136"/>
        <v>1</v>
      </c>
    </row>
    <row r="469" spans="3:15" hidden="1">
      <c r="C469" s="43" t="str">
        <f t="shared" si="130"/>
        <v/>
      </c>
      <c r="D469" s="43" t="str">
        <f t="shared" si="131"/>
        <v/>
      </c>
      <c r="E469" s="43" t="str">
        <f t="shared" si="132"/>
        <v/>
      </c>
      <c r="F469" s="43" t="str">
        <f t="shared" si="133"/>
        <v/>
      </c>
      <c r="G469" s="43" t="str">
        <f t="shared" si="134"/>
        <v/>
      </c>
      <c r="N469" s="247">
        <f t="shared" si="135"/>
        <v>0</v>
      </c>
      <c r="O469" s="244">
        <f t="shared" si="136"/>
        <v>1</v>
      </c>
    </row>
    <row r="470" spans="3:15" hidden="1">
      <c r="C470" s="43" t="str">
        <f t="shared" si="130"/>
        <v/>
      </c>
      <c r="D470" s="43" t="str">
        <f t="shared" si="131"/>
        <v/>
      </c>
      <c r="E470" s="43" t="str">
        <f t="shared" si="132"/>
        <v/>
      </c>
      <c r="F470" s="43" t="str">
        <f t="shared" si="133"/>
        <v/>
      </c>
      <c r="G470" s="43" t="str">
        <f t="shared" si="134"/>
        <v/>
      </c>
      <c r="N470" s="247">
        <f t="shared" si="135"/>
        <v>0</v>
      </c>
      <c r="O470" s="244">
        <f t="shared" si="136"/>
        <v>1</v>
      </c>
    </row>
    <row r="471" spans="3:15" hidden="1">
      <c r="C471" s="43" t="str">
        <f t="shared" si="130"/>
        <v/>
      </c>
      <c r="D471" s="43" t="str">
        <f t="shared" si="131"/>
        <v/>
      </c>
      <c r="E471" s="43" t="str">
        <f t="shared" si="132"/>
        <v/>
      </c>
      <c r="F471" s="43" t="str">
        <f t="shared" si="133"/>
        <v/>
      </c>
      <c r="G471" s="43" t="str">
        <f t="shared" si="134"/>
        <v/>
      </c>
      <c r="N471" s="247">
        <f t="shared" si="135"/>
        <v>0</v>
      </c>
      <c r="O471" s="244">
        <f t="shared" si="136"/>
        <v>1</v>
      </c>
    </row>
    <row r="472" spans="3:15" hidden="1">
      <c r="C472" s="43" t="str">
        <f t="shared" si="130"/>
        <v/>
      </c>
      <c r="D472" s="43" t="str">
        <f t="shared" si="131"/>
        <v/>
      </c>
      <c r="E472" s="43" t="str">
        <f t="shared" si="132"/>
        <v/>
      </c>
      <c r="F472" s="43" t="str">
        <f t="shared" si="133"/>
        <v/>
      </c>
      <c r="G472" s="43" t="str">
        <f t="shared" si="134"/>
        <v/>
      </c>
      <c r="N472" s="247">
        <f t="shared" si="135"/>
        <v>0</v>
      </c>
      <c r="O472" s="244">
        <f t="shared" si="136"/>
        <v>1</v>
      </c>
    </row>
    <row r="473" spans="3:15" hidden="1">
      <c r="C473" s="43" t="str">
        <f t="shared" si="130"/>
        <v/>
      </c>
      <c r="D473" s="43" t="str">
        <f t="shared" si="131"/>
        <v/>
      </c>
      <c r="E473" s="43" t="str">
        <f t="shared" si="132"/>
        <v/>
      </c>
      <c r="F473" s="43" t="str">
        <f t="shared" si="133"/>
        <v/>
      </c>
      <c r="G473" s="43" t="str">
        <f t="shared" si="134"/>
        <v/>
      </c>
      <c r="N473" s="247">
        <f t="shared" si="135"/>
        <v>0</v>
      </c>
      <c r="O473" s="244">
        <f t="shared" si="136"/>
        <v>1</v>
      </c>
    </row>
    <row r="474" spans="3:15" hidden="1">
      <c r="C474" s="43" t="str">
        <f t="shared" si="130"/>
        <v/>
      </c>
      <c r="D474" s="43" t="str">
        <f t="shared" si="131"/>
        <v/>
      </c>
      <c r="E474" s="43" t="str">
        <f t="shared" si="132"/>
        <v/>
      </c>
      <c r="F474" s="43" t="str">
        <f t="shared" si="133"/>
        <v/>
      </c>
      <c r="G474" s="43" t="str">
        <f t="shared" si="134"/>
        <v/>
      </c>
      <c r="N474" s="247">
        <f t="shared" si="135"/>
        <v>0</v>
      </c>
      <c r="O474" s="244">
        <f t="shared" si="136"/>
        <v>1</v>
      </c>
    </row>
    <row r="475" spans="3:15" hidden="1">
      <c r="C475" s="43" t="str">
        <f t="shared" si="130"/>
        <v/>
      </c>
      <c r="D475" s="43" t="str">
        <f t="shared" si="131"/>
        <v/>
      </c>
      <c r="E475" s="43" t="str">
        <f t="shared" si="132"/>
        <v/>
      </c>
      <c r="F475" s="43" t="str">
        <f t="shared" si="133"/>
        <v/>
      </c>
      <c r="G475" s="43" t="str">
        <f t="shared" si="134"/>
        <v/>
      </c>
      <c r="N475" s="247">
        <f t="shared" si="135"/>
        <v>0</v>
      </c>
      <c r="O475" s="244">
        <f t="shared" si="136"/>
        <v>1</v>
      </c>
    </row>
    <row r="476" spans="3:15" hidden="1">
      <c r="C476" s="43" t="str">
        <f t="shared" si="130"/>
        <v/>
      </c>
      <c r="D476" s="43" t="str">
        <f t="shared" si="131"/>
        <v/>
      </c>
      <c r="E476" s="43" t="str">
        <f t="shared" si="132"/>
        <v/>
      </c>
      <c r="F476" s="43" t="str">
        <f t="shared" si="133"/>
        <v/>
      </c>
      <c r="G476" s="43" t="str">
        <f t="shared" si="134"/>
        <v/>
      </c>
      <c r="N476" s="247">
        <f t="shared" si="135"/>
        <v>0</v>
      </c>
      <c r="O476" s="244">
        <f t="shared" si="136"/>
        <v>1</v>
      </c>
    </row>
    <row r="477" spans="3:15" hidden="1">
      <c r="C477" s="43" t="str">
        <f t="shared" si="130"/>
        <v/>
      </c>
      <c r="D477" s="43" t="str">
        <f t="shared" si="131"/>
        <v/>
      </c>
      <c r="E477" s="43" t="str">
        <f t="shared" si="132"/>
        <v/>
      </c>
      <c r="F477" s="43" t="str">
        <f t="shared" si="133"/>
        <v/>
      </c>
      <c r="G477" s="43" t="str">
        <f t="shared" si="134"/>
        <v/>
      </c>
      <c r="N477" s="247">
        <f t="shared" si="135"/>
        <v>0</v>
      </c>
      <c r="O477" s="244">
        <f t="shared" si="136"/>
        <v>1</v>
      </c>
    </row>
    <row r="478" spans="3:15" hidden="1">
      <c r="C478" s="43" t="str">
        <f t="shared" si="130"/>
        <v/>
      </c>
      <c r="D478" s="43" t="str">
        <f t="shared" si="131"/>
        <v/>
      </c>
      <c r="E478" s="43" t="str">
        <f t="shared" si="132"/>
        <v/>
      </c>
      <c r="F478" s="43" t="str">
        <f t="shared" si="133"/>
        <v/>
      </c>
      <c r="G478" s="43" t="str">
        <f t="shared" si="134"/>
        <v/>
      </c>
      <c r="N478" s="247">
        <f t="shared" si="135"/>
        <v>0</v>
      </c>
      <c r="O478" s="244">
        <f t="shared" si="136"/>
        <v>1</v>
      </c>
    </row>
    <row r="479" spans="3:15" hidden="1">
      <c r="C479" s="43" t="str">
        <f t="shared" si="130"/>
        <v/>
      </c>
      <c r="D479" s="43" t="str">
        <f t="shared" si="131"/>
        <v/>
      </c>
      <c r="E479" s="43" t="str">
        <f t="shared" si="132"/>
        <v/>
      </c>
      <c r="F479" s="43" t="str">
        <f t="shared" si="133"/>
        <v/>
      </c>
      <c r="G479" s="43" t="str">
        <f t="shared" si="134"/>
        <v/>
      </c>
      <c r="N479" s="247">
        <f t="shared" si="135"/>
        <v>0</v>
      </c>
      <c r="O479" s="244">
        <f t="shared" si="136"/>
        <v>1</v>
      </c>
    </row>
    <row r="480" spans="3:15" hidden="1">
      <c r="C480" s="43" t="str">
        <f t="shared" si="130"/>
        <v/>
      </c>
      <c r="D480" s="43" t="str">
        <f t="shared" si="131"/>
        <v/>
      </c>
      <c r="E480" s="43" t="str">
        <f t="shared" si="132"/>
        <v/>
      </c>
      <c r="F480" s="43" t="str">
        <f t="shared" si="133"/>
        <v/>
      </c>
      <c r="G480" s="43" t="str">
        <f t="shared" si="134"/>
        <v/>
      </c>
      <c r="N480" s="247">
        <f t="shared" si="135"/>
        <v>0</v>
      </c>
      <c r="O480" s="244">
        <f t="shared" si="136"/>
        <v>1</v>
      </c>
    </row>
    <row r="481" spans="3:15" hidden="1">
      <c r="C481" s="43" t="str">
        <f t="shared" si="130"/>
        <v/>
      </c>
      <c r="D481" s="43" t="str">
        <f t="shared" si="131"/>
        <v/>
      </c>
      <c r="E481" s="43" t="str">
        <f t="shared" si="132"/>
        <v/>
      </c>
      <c r="F481" s="43" t="str">
        <f t="shared" si="133"/>
        <v/>
      </c>
      <c r="G481" s="43" t="str">
        <f t="shared" si="134"/>
        <v/>
      </c>
      <c r="N481" s="247">
        <f t="shared" si="135"/>
        <v>0</v>
      </c>
      <c r="O481" s="244">
        <f t="shared" si="136"/>
        <v>1</v>
      </c>
    </row>
    <row r="482" spans="3:15" hidden="1">
      <c r="C482" s="43" t="str">
        <f t="shared" si="130"/>
        <v/>
      </c>
      <c r="D482" s="43" t="str">
        <f t="shared" si="131"/>
        <v/>
      </c>
      <c r="E482" s="43" t="str">
        <f t="shared" si="132"/>
        <v/>
      </c>
      <c r="F482" s="43" t="str">
        <f t="shared" si="133"/>
        <v/>
      </c>
      <c r="G482" s="43" t="str">
        <f t="shared" si="134"/>
        <v/>
      </c>
      <c r="N482" s="247">
        <f t="shared" si="135"/>
        <v>0</v>
      </c>
      <c r="O482" s="244">
        <f t="shared" si="136"/>
        <v>1</v>
      </c>
    </row>
    <row r="483" spans="3:15" hidden="1">
      <c r="C483" s="43" t="str">
        <f t="shared" si="130"/>
        <v/>
      </c>
      <c r="D483" s="43" t="str">
        <f t="shared" si="131"/>
        <v/>
      </c>
      <c r="E483" s="43" t="str">
        <f t="shared" si="132"/>
        <v/>
      </c>
      <c r="F483" s="43" t="str">
        <f t="shared" si="133"/>
        <v/>
      </c>
      <c r="G483" s="43" t="str">
        <f t="shared" si="134"/>
        <v/>
      </c>
      <c r="N483" s="247">
        <f t="shared" si="135"/>
        <v>0</v>
      </c>
      <c r="O483" s="244">
        <f t="shared" si="136"/>
        <v>1</v>
      </c>
    </row>
    <row r="484" spans="3:15" hidden="1">
      <c r="C484" s="43" t="str">
        <f t="shared" si="130"/>
        <v/>
      </c>
      <c r="D484" s="43" t="str">
        <f t="shared" si="131"/>
        <v/>
      </c>
      <c r="E484" s="43" t="str">
        <f t="shared" si="132"/>
        <v/>
      </c>
      <c r="F484" s="43" t="str">
        <f t="shared" si="133"/>
        <v/>
      </c>
      <c r="G484" s="43" t="str">
        <f t="shared" si="134"/>
        <v/>
      </c>
      <c r="N484" s="247">
        <f t="shared" si="135"/>
        <v>0</v>
      </c>
      <c r="O484" s="244">
        <f t="shared" si="136"/>
        <v>1</v>
      </c>
    </row>
    <row r="485" spans="3:15" hidden="1">
      <c r="C485" s="43" t="str">
        <f t="shared" si="130"/>
        <v/>
      </c>
      <c r="D485" s="43" t="str">
        <f t="shared" si="131"/>
        <v/>
      </c>
      <c r="E485" s="43" t="str">
        <f t="shared" si="132"/>
        <v/>
      </c>
      <c r="F485" s="43" t="str">
        <f t="shared" si="133"/>
        <v/>
      </c>
      <c r="G485" s="43" t="str">
        <f t="shared" si="134"/>
        <v/>
      </c>
      <c r="N485" s="247">
        <f t="shared" si="135"/>
        <v>0</v>
      </c>
      <c r="O485" s="244">
        <f t="shared" si="136"/>
        <v>1</v>
      </c>
    </row>
    <row r="486" spans="3:15" hidden="1">
      <c r="C486" s="43" t="str">
        <f t="shared" si="130"/>
        <v/>
      </c>
      <c r="D486" s="43" t="str">
        <f t="shared" si="131"/>
        <v/>
      </c>
      <c r="E486" s="43" t="str">
        <f t="shared" si="132"/>
        <v/>
      </c>
      <c r="F486" s="43" t="str">
        <f t="shared" si="133"/>
        <v/>
      </c>
      <c r="G486" s="43" t="str">
        <f t="shared" si="134"/>
        <v/>
      </c>
      <c r="N486" s="247">
        <f t="shared" si="135"/>
        <v>0</v>
      </c>
      <c r="O486" s="244">
        <f t="shared" si="136"/>
        <v>1</v>
      </c>
    </row>
    <row r="487" spans="3:15" hidden="1">
      <c r="C487" s="43" t="str">
        <f t="shared" si="130"/>
        <v/>
      </c>
      <c r="D487" s="43" t="str">
        <f t="shared" si="131"/>
        <v/>
      </c>
      <c r="E487" s="43" t="str">
        <f t="shared" si="132"/>
        <v/>
      </c>
      <c r="F487" s="43" t="str">
        <f t="shared" si="133"/>
        <v/>
      </c>
      <c r="G487" s="43" t="str">
        <f t="shared" si="134"/>
        <v/>
      </c>
      <c r="N487" s="247">
        <f t="shared" si="135"/>
        <v>0</v>
      </c>
      <c r="O487" s="244">
        <f t="shared" si="136"/>
        <v>1</v>
      </c>
    </row>
    <row r="488" spans="3:15" hidden="1">
      <c r="C488" s="43" t="str">
        <f t="shared" si="130"/>
        <v/>
      </c>
      <c r="D488" s="43" t="str">
        <f t="shared" si="131"/>
        <v/>
      </c>
      <c r="E488" s="43" t="str">
        <f t="shared" si="132"/>
        <v/>
      </c>
      <c r="F488" s="43" t="str">
        <f t="shared" si="133"/>
        <v/>
      </c>
      <c r="G488" s="43" t="str">
        <f t="shared" si="134"/>
        <v/>
      </c>
      <c r="N488" s="247">
        <f t="shared" si="135"/>
        <v>0</v>
      </c>
      <c r="O488" s="244">
        <f t="shared" si="136"/>
        <v>1</v>
      </c>
    </row>
    <row r="489" spans="3:15" hidden="1">
      <c r="C489" s="43" t="str">
        <f t="shared" si="130"/>
        <v/>
      </c>
      <c r="D489" s="43" t="str">
        <f t="shared" si="131"/>
        <v/>
      </c>
      <c r="E489" s="43" t="str">
        <f t="shared" si="132"/>
        <v/>
      </c>
      <c r="F489" s="43" t="str">
        <f t="shared" si="133"/>
        <v/>
      </c>
      <c r="G489" s="43" t="str">
        <f t="shared" si="134"/>
        <v/>
      </c>
      <c r="N489" s="247">
        <f t="shared" si="135"/>
        <v>0</v>
      </c>
      <c r="O489" s="244">
        <f t="shared" si="136"/>
        <v>1</v>
      </c>
    </row>
    <row r="490" spans="3:15" hidden="1">
      <c r="C490" s="43" t="str">
        <f t="shared" si="130"/>
        <v/>
      </c>
      <c r="D490" s="43" t="str">
        <f t="shared" si="131"/>
        <v/>
      </c>
      <c r="E490" s="43" t="str">
        <f t="shared" si="132"/>
        <v/>
      </c>
      <c r="F490" s="43" t="str">
        <f t="shared" si="133"/>
        <v/>
      </c>
      <c r="G490" s="43" t="str">
        <f t="shared" si="134"/>
        <v/>
      </c>
      <c r="N490" s="247">
        <f t="shared" si="135"/>
        <v>0</v>
      </c>
      <c r="O490" s="244">
        <f t="shared" si="136"/>
        <v>1</v>
      </c>
    </row>
    <row r="491" spans="3:15" hidden="1">
      <c r="C491" s="43" t="str">
        <f t="shared" si="130"/>
        <v/>
      </c>
      <c r="D491" s="43" t="str">
        <f t="shared" si="131"/>
        <v/>
      </c>
      <c r="E491" s="43" t="str">
        <f t="shared" si="132"/>
        <v/>
      </c>
      <c r="F491" s="43" t="str">
        <f t="shared" si="133"/>
        <v/>
      </c>
      <c r="G491" s="43" t="str">
        <f t="shared" si="134"/>
        <v/>
      </c>
      <c r="N491" s="247">
        <f t="shared" si="135"/>
        <v>0</v>
      </c>
      <c r="O491" s="244">
        <f t="shared" si="136"/>
        <v>1</v>
      </c>
    </row>
    <row r="492" spans="3:15" hidden="1">
      <c r="C492" s="43" t="str">
        <f t="shared" si="130"/>
        <v/>
      </c>
      <c r="D492" s="43" t="str">
        <f t="shared" si="131"/>
        <v/>
      </c>
      <c r="E492" s="43" t="str">
        <f t="shared" si="132"/>
        <v/>
      </c>
      <c r="F492" s="43" t="str">
        <f t="shared" si="133"/>
        <v/>
      </c>
      <c r="G492" s="43" t="str">
        <f t="shared" si="134"/>
        <v/>
      </c>
      <c r="N492" s="247">
        <f t="shared" si="135"/>
        <v>0</v>
      </c>
      <c r="O492" s="244">
        <f t="shared" si="136"/>
        <v>1</v>
      </c>
    </row>
    <row r="493" spans="3:15" hidden="1">
      <c r="C493" s="43" t="str">
        <f t="shared" si="130"/>
        <v/>
      </c>
      <c r="D493" s="43" t="str">
        <f t="shared" si="131"/>
        <v/>
      </c>
      <c r="E493" s="43" t="str">
        <f t="shared" si="132"/>
        <v/>
      </c>
      <c r="F493" s="43" t="str">
        <f t="shared" si="133"/>
        <v/>
      </c>
      <c r="G493" s="43" t="str">
        <f t="shared" si="134"/>
        <v/>
      </c>
      <c r="N493" s="247">
        <f t="shared" si="135"/>
        <v>0</v>
      </c>
      <c r="O493" s="244">
        <f t="shared" si="136"/>
        <v>1</v>
      </c>
    </row>
    <row r="494" spans="3:15" hidden="1">
      <c r="C494" s="43" t="str">
        <f t="shared" si="130"/>
        <v/>
      </c>
      <c r="D494" s="43" t="str">
        <f t="shared" si="131"/>
        <v/>
      </c>
      <c r="E494" s="43" t="str">
        <f t="shared" si="132"/>
        <v/>
      </c>
      <c r="F494" s="43" t="str">
        <f t="shared" si="133"/>
        <v/>
      </c>
      <c r="G494" s="43" t="str">
        <f t="shared" si="134"/>
        <v/>
      </c>
      <c r="N494" s="247">
        <f t="shared" si="135"/>
        <v>0</v>
      </c>
      <c r="O494" s="244">
        <f t="shared" si="136"/>
        <v>1</v>
      </c>
    </row>
    <row r="495" spans="3:15" hidden="1">
      <c r="C495" s="43" t="str">
        <f t="shared" si="130"/>
        <v/>
      </c>
      <c r="D495" s="43" t="str">
        <f t="shared" si="131"/>
        <v/>
      </c>
      <c r="E495" s="43" t="str">
        <f t="shared" si="132"/>
        <v/>
      </c>
      <c r="F495" s="43" t="str">
        <f t="shared" si="133"/>
        <v/>
      </c>
      <c r="G495" s="43" t="str">
        <f t="shared" si="134"/>
        <v/>
      </c>
      <c r="N495" s="247">
        <f t="shared" si="135"/>
        <v>0</v>
      </c>
      <c r="O495" s="244">
        <f t="shared" si="136"/>
        <v>1</v>
      </c>
    </row>
    <row r="496" spans="3:15" hidden="1">
      <c r="C496" s="43" t="str">
        <f t="shared" si="130"/>
        <v/>
      </c>
      <c r="D496" s="43" t="str">
        <f t="shared" si="131"/>
        <v/>
      </c>
      <c r="E496" s="43" t="str">
        <f t="shared" si="132"/>
        <v/>
      </c>
      <c r="F496" s="43" t="str">
        <f t="shared" si="133"/>
        <v/>
      </c>
      <c r="G496" s="43" t="str">
        <f t="shared" si="134"/>
        <v/>
      </c>
      <c r="N496" s="247">
        <f t="shared" si="135"/>
        <v>0</v>
      </c>
      <c r="O496" s="244">
        <f t="shared" si="136"/>
        <v>1</v>
      </c>
    </row>
    <row r="497" spans="3:15" hidden="1">
      <c r="C497" s="43" t="str">
        <f t="shared" si="130"/>
        <v/>
      </c>
      <c r="D497" s="43" t="str">
        <f t="shared" si="131"/>
        <v/>
      </c>
      <c r="E497" s="43" t="str">
        <f t="shared" si="132"/>
        <v/>
      </c>
      <c r="F497" s="43" t="str">
        <f t="shared" si="133"/>
        <v/>
      </c>
      <c r="G497" s="43" t="str">
        <f t="shared" si="134"/>
        <v/>
      </c>
      <c r="N497" s="247">
        <f t="shared" si="135"/>
        <v>0</v>
      </c>
      <c r="O497" s="244">
        <f t="shared" si="136"/>
        <v>1</v>
      </c>
    </row>
    <row r="498" spans="3:15" hidden="1">
      <c r="C498" s="43" t="str">
        <f t="shared" si="130"/>
        <v/>
      </c>
      <c r="D498" s="43" t="str">
        <f t="shared" si="131"/>
        <v/>
      </c>
      <c r="E498" s="43" t="str">
        <f t="shared" si="132"/>
        <v/>
      </c>
      <c r="F498" s="43" t="str">
        <f t="shared" si="133"/>
        <v/>
      </c>
      <c r="G498" s="43" t="str">
        <f t="shared" si="134"/>
        <v/>
      </c>
      <c r="N498" s="247">
        <f t="shared" si="135"/>
        <v>0</v>
      </c>
      <c r="O498" s="244">
        <f t="shared" si="136"/>
        <v>1</v>
      </c>
    </row>
    <row r="499" spans="3:15" hidden="1">
      <c r="C499" s="43" t="str">
        <f t="shared" si="130"/>
        <v/>
      </c>
      <c r="D499" s="43" t="str">
        <f t="shared" si="131"/>
        <v/>
      </c>
      <c r="E499" s="43" t="str">
        <f t="shared" si="132"/>
        <v/>
      </c>
      <c r="F499" s="43" t="str">
        <f t="shared" si="133"/>
        <v/>
      </c>
      <c r="G499" s="43" t="str">
        <f t="shared" si="134"/>
        <v/>
      </c>
      <c r="N499" s="247">
        <f t="shared" si="135"/>
        <v>0</v>
      </c>
      <c r="O499" s="244">
        <f t="shared" si="136"/>
        <v>1</v>
      </c>
    </row>
    <row r="500" spans="3:15" hidden="1">
      <c r="C500" s="43" t="str">
        <f t="shared" si="130"/>
        <v/>
      </c>
      <c r="D500" s="43" t="str">
        <f t="shared" si="131"/>
        <v/>
      </c>
      <c r="E500" s="43" t="str">
        <f t="shared" si="132"/>
        <v/>
      </c>
      <c r="F500" s="43" t="str">
        <f t="shared" si="133"/>
        <v/>
      </c>
      <c r="G500" s="43" t="str">
        <f t="shared" si="134"/>
        <v/>
      </c>
      <c r="N500" s="247">
        <f t="shared" si="135"/>
        <v>0</v>
      </c>
      <c r="O500" s="244">
        <f t="shared" si="136"/>
        <v>1</v>
      </c>
    </row>
    <row r="501" spans="3:15" hidden="1">
      <c r="C501" s="43" t="str">
        <f t="shared" si="130"/>
        <v/>
      </c>
      <c r="D501" s="43" t="str">
        <f t="shared" si="131"/>
        <v/>
      </c>
      <c r="E501" s="43" t="str">
        <f t="shared" si="132"/>
        <v/>
      </c>
      <c r="F501" s="43" t="str">
        <f t="shared" si="133"/>
        <v/>
      </c>
      <c r="G501" s="43" t="str">
        <f t="shared" si="134"/>
        <v/>
      </c>
      <c r="N501" s="247">
        <f t="shared" si="135"/>
        <v>0</v>
      </c>
      <c r="O501" s="244">
        <f t="shared" si="136"/>
        <v>1</v>
      </c>
    </row>
    <row r="502" spans="3:15" hidden="1">
      <c r="C502" s="43" t="str">
        <f t="shared" si="130"/>
        <v/>
      </c>
      <c r="D502" s="43" t="str">
        <f t="shared" si="131"/>
        <v/>
      </c>
      <c r="E502" s="43" t="str">
        <f t="shared" si="132"/>
        <v/>
      </c>
      <c r="F502" s="43" t="str">
        <f t="shared" si="133"/>
        <v/>
      </c>
      <c r="G502" s="43" t="str">
        <f t="shared" si="134"/>
        <v/>
      </c>
      <c r="N502" s="247">
        <f t="shared" si="135"/>
        <v>0</v>
      </c>
      <c r="O502" s="244">
        <f t="shared" si="136"/>
        <v>1</v>
      </c>
    </row>
    <row r="503" spans="3:15" hidden="1">
      <c r="C503" s="43" t="str">
        <f t="shared" si="130"/>
        <v/>
      </c>
      <c r="D503" s="43" t="str">
        <f t="shared" si="131"/>
        <v/>
      </c>
      <c r="E503" s="43" t="str">
        <f t="shared" si="132"/>
        <v/>
      </c>
      <c r="F503" s="43" t="str">
        <f t="shared" si="133"/>
        <v/>
      </c>
      <c r="G503" s="43" t="str">
        <f t="shared" si="134"/>
        <v/>
      </c>
      <c r="N503" s="247">
        <f t="shared" si="135"/>
        <v>0</v>
      </c>
      <c r="O503" s="244">
        <f t="shared" si="136"/>
        <v>1</v>
      </c>
    </row>
    <row r="504" spans="3:15" hidden="1">
      <c r="C504" s="43" t="str">
        <f t="shared" si="130"/>
        <v/>
      </c>
      <c r="D504" s="43" t="str">
        <f t="shared" si="131"/>
        <v/>
      </c>
      <c r="E504" s="43" t="str">
        <f t="shared" si="132"/>
        <v/>
      </c>
      <c r="F504" s="43" t="str">
        <f t="shared" si="133"/>
        <v/>
      </c>
      <c r="G504" s="43" t="str">
        <f t="shared" si="134"/>
        <v/>
      </c>
      <c r="N504" s="247">
        <f t="shared" si="135"/>
        <v>0</v>
      </c>
      <c r="O504" s="244">
        <f t="shared" si="136"/>
        <v>1</v>
      </c>
    </row>
    <row r="505" spans="3:15" hidden="1">
      <c r="C505" s="43" t="str">
        <f t="shared" si="130"/>
        <v/>
      </c>
      <c r="D505" s="43" t="str">
        <f t="shared" si="131"/>
        <v/>
      </c>
      <c r="E505" s="43" t="str">
        <f t="shared" si="132"/>
        <v/>
      </c>
      <c r="F505" s="43" t="str">
        <f t="shared" si="133"/>
        <v/>
      </c>
      <c r="G505" s="43" t="str">
        <f t="shared" si="134"/>
        <v/>
      </c>
      <c r="N505" s="247">
        <f t="shared" si="135"/>
        <v>0</v>
      </c>
      <c r="O505" s="244">
        <f t="shared" si="136"/>
        <v>1</v>
      </c>
    </row>
    <row r="506" spans="3:15" hidden="1">
      <c r="C506" s="43" t="str">
        <f t="shared" si="130"/>
        <v/>
      </c>
      <c r="D506" s="43" t="str">
        <f t="shared" si="131"/>
        <v/>
      </c>
      <c r="E506" s="43" t="str">
        <f t="shared" si="132"/>
        <v/>
      </c>
      <c r="F506" s="43" t="str">
        <f t="shared" si="133"/>
        <v/>
      </c>
      <c r="G506" s="43" t="str">
        <f t="shared" si="134"/>
        <v/>
      </c>
      <c r="N506" s="247">
        <f t="shared" si="135"/>
        <v>0</v>
      </c>
      <c r="O506" s="244">
        <f t="shared" si="136"/>
        <v>1</v>
      </c>
    </row>
    <row r="507" spans="3:15" hidden="1">
      <c r="C507" s="43" t="str">
        <f t="shared" si="130"/>
        <v/>
      </c>
      <c r="D507" s="43" t="str">
        <f t="shared" si="131"/>
        <v/>
      </c>
      <c r="E507" s="43" t="str">
        <f t="shared" si="132"/>
        <v/>
      </c>
      <c r="F507" s="43" t="str">
        <f t="shared" si="133"/>
        <v/>
      </c>
      <c r="G507" s="43" t="str">
        <f t="shared" si="134"/>
        <v/>
      </c>
      <c r="N507" s="247">
        <f t="shared" si="135"/>
        <v>0</v>
      </c>
      <c r="O507" s="244">
        <f t="shared" si="136"/>
        <v>1</v>
      </c>
    </row>
    <row r="508" spans="3:15" hidden="1">
      <c r="C508" s="43" t="str">
        <f t="shared" si="130"/>
        <v/>
      </c>
      <c r="D508" s="43" t="str">
        <f t="shared" si="131"/>
        <v/>
      </c>
      <c r="E508" s="43" t="str">
        <f t="shared" si="132"/>
        <v/>
      </c>
      <c r="F508" s="43" t="str">
        <f t="shared" si="133"/>
        <v/>
      </c>
      <c r="G508" s="43" t="str">
        <f t="shared" si="134"/>
        <v/>
      </c>
      <c r="N508" s="247">
        <f t="shared" si="135"/>
        <v>0</v>
      </c>
      <c r="O508" s="244">
        <f t="shared" si="136"/>
        <v>1</v>
      </c>
    </row>
    <row r="509" spans="3:15" hidden="1">
      <c r="C509" s="43" t="str">
        <f t="shared" si="130"/>
        <v/>
      </c>
      <c r="D509" s="43" t="str">
        <f t="shared" si="131"/>
        <v/>
      </c>
      <c r="E509" s="43" t="str">
        <f t="shared" si="132"/>
        <v/>
      </c>
      <c r="F509" s="43" t="str">
        <f t="shared" si="133"/>
        <v/>
      </c>
      <c r="G509" s="43" t="str">
        <f t="shared" si="134"/>
        <v/>
      </c>
      <c r="N509" s="247">
        <f t="shared" si="135"/>
        <v>0</v>
      </c>
      <c r="O509" s="244">
        <f t="shared" si="136"/>
        <v>1</v>
      </c>
    </row>
    <row r="510" spans="3:15" hidden="1">
      <c r="C510" s="43" t="str">
        <f t="shared" si="130"/>
        <v/>
      </c>
      <c r="D510" s="43" t="str">
        <f t="shared" si="131"/>
        <v/>
      </c>
      <c r="E510" s="43" t="str">
        <f t="shared" si="132"/>
        <v/>
      </c>
      <c r="F510" s="43" t="str">
        <f t="shared" si="133"/>
        <v/>
      </c>
      <c r="G510" s="43" t="str">
        <f t="shared" si="134"/>
        <v/>
      </c>
      <c r="N510" s="247">
        <f t="shared" si="135"/>
        <v>0</v>
      </c>
      <c r="O510" s="244">
        <f t="shared" si="136"/>
        <v>1</v>
      </c>
    </row>
    <row r="511" spans="3:15" hidden="1">
      <c r="C511" s="43" t="str">
        <f t="shared" si="130"/>
        <v/>
      </c>
      <c r="D511" s="43" t="str">
        <f t="shared" si="131"/>
        <v/>
      </c>
      <c r="E511" s="43" t="str">
        <f t="shared" si="132"/>
        <v/>
      </c>
      <c r="F511" s="43" t="str">
        <f t="shared" si="133"/>
        <v/>
      </c>
      <c r="G511" s="43" t="str">
        <f t="shared" si="134"/>
        <v/>
      </c>
      <c r="N511" s="247">
        <f t="shared" si="135"/>
        <v>0</v>
      </c>
      <c r="O511" s="244">
        <f t="shared" si="136"/>
        <v>1</v>
      </c>
    </row>
    <row r="512" spans="3:15" hidden="1">
      <c r="C512" s="43" t="str">
        <f t="shared" si="130"/>
        <v/>
      </c>
      <c r="D512" s="43" t="str">
        <f t="shared" si="131"/>
        <v/>
      </c>
      <c r="E512" s="43" t="str">
        <f t="shared" si="132"/>
        <v/>
      </c>
      <c r="F512" s="43" t="str">
        <f t="shared" si="133"/>
        <v/>
      </c>
      <c r="G512" s="43" t="str">
        <f t="shared" si="134"/>
        <v/>
      </c>
      <c r="N512" s="247">
        <f t="shared" si="135"/>
        <v>0</v>
      </c>
      <c r="O512" s="244">
        <f t="shared" si="136"/>
        <v>1</v>
      </c>
    </row>
    <row r="513" spans="3:15" hidden="1">
      <c r="C513" s="43" t="str">
        <f t="shared" si="130"/>
        <v/>
      </c>
      <c r="D513" s="43" t="str">
        <f t="shared" si="131"/>
        <v/>
      </c>
      <c r="E513" s="43" t="str">
        <f t="shared" si="132"/>
        <v/>
      </c>
      <c r="F513" s="43" t="str">
        <f t="shared" si="133"/>
        <v/>
      </c>
      <c r="G513" s="43" t="str">
        <f t="shared" si="134"/>
        <v/>
      </c>
      <c r="N513" s="247">
        <f t="shared" si="135"/>
        <v>0</v>
      </c>
      <c r="O513" s="244">
        <f t="shared" si="136"/>
        <v>1</v>
      </c>
    </row>
    <row r="514" spans="3:15" hidden="1">
      <c r="C514" s="43" t="str">
        <f t="shared" si="130"/>
        <v/>
      </c>
      <c r="D514" s="43" t="str">
        <f t="shared" si="131"/>
        <v/>
      </c>
      <c r="E514" s="43" t="str">
        <f t="shared" si="132"/>
        <v/>
      </c>
      <c r="F514" s="43" t="str">
        <f t="shared" si="133"/>
        <v/>
      </c>
      <c r="G514" s="43" t="str">
        <f t="shared" si="134"/>
        <v/>
      </c>
      <c r="N514" s="247">
        <f t="shared" si="135"/>
        <v>0</v>
      </c>
      <c r="O514" s="244">
        <f t="shared" si="136"/>
        <v>1</v>
      </c>
    </row>
    <row r="515" spans="3:15" hidden="1">
      <c r="C515" s="43" t="str">
        <f t="shared" si="130"/>
        <v/>
      </c>
      <c r="D515" s="43" t="str">
        <f t="shared" si="131"/>
        <v/>
      </c>
      <c r="E515" s="43" t="str">
        <f t="shared" si="132"/>
        <v/>
      </c>
      <c r="F515" s="43" t="str">
        <f t="shared" si="133"/>
        <v/>
      </c>
      <c r="G515" s="43" t="str">
        <f t="shared" si="134"/>
        <v/>
      </c>
      <c r="N515" s="247">
        <f t="shared" si="135"/>
        <v>0</v>
      </c>
      <c r="O515" s="244">
        <f t="shared" si="136"/>
        <v>1</v>
      </c>
    </row>
    <row r="516" spans="3:15" hidden="1">
      <c r="C516" s="43" t="str">
        <f t="shared" si="130"/>
        <v/>
      </c>
      <c r="D516" s="43" t="str">
        <f t="shared" si="131"/>
        <v/>
      </c>
      <c r="E516" s="43" t="str">
        <f t="shared" si="132"/>
        <v/>
      </c>
      <c r="F516" s="43" t="str">
        <f t="shared" si="133"/>
        <v/>
      </c>
      <c r="G516" s="43" t="str">
        <f t="shared" si="134"/>
        <v/>
      </c>
      <c r="N516" s="247">
        <f t="shared" si="135"/>
        <v>0</v>
      </c>
      <c r="O516" s="244">
        <f t="shared" si="136"/>
        <v>1</v>
      </c>
    </row>
    <row r="517" spans="3:15" hidden="1">
      <c r="C517" s="43" t="str">
        <f t="shared" si="130"/>
        <v/>
      </c>
      <c r="D517" s="43" t="str">
        <f t="shared" si="131"/>
        <v/>
      </c>
      <c r="E517" s="43" t="str">
        <f t="shared" si="132"/>
        <v/>
      </c>
      <c r="F517" s="43" t="str">
        <f t="shared" si="133"/>
        <v/>
      </c>
      <c r="G517" s="43" t="str">
        <f t="shared" si="134"/>
        <v/>
      </c>
      <c r="N517" s="247">
        <f t="shared" si="135"/>
        <v>0</v>
      </c>
      <c r="O517" s="244">
        <f t="shared" si="136"/>
        <v>1</v>
      </c>
    </row>
    <row r="518" spans="3:15" hidden="1">
      <c r="C518" s="43" t="str">
        <f t="shared" si="130"/>
        <v/>
      </c>
      <c r="D518" s="43" t="str">
        <f t="shared" si="131"/>
        <v/>
      </c>
      <c r="E518" s="43" t="str">
        <f t="shared" si="132"/>
        <v/>
      </c>
      <c r="F518" s="43" t="str">
        <f t="shared" si="133"/>
        <v/>
      </c>
      <c r="G518" s="43" t="str">
        <f t="shared" si="134"/>
        <v/>
      </c>
      <c r="N518" s="247">
        <f t="shared" si="135"/>
        <v>0</v>
      </c>
      <c r="O518" s="244">
        <f t="shared" si="136"/>
        <v>1</v>
      </c>
    </row>
    <row r="519" spans="3:15" hidden="1">
      <c r="C519" s="43" t="str">
        <f t="shared" si="130"/>
        <v/>
      </c>
      <c r="D519" s="43" t="str">
        <f t="shared" si="131"/>
        <v/>
      </c>
      <c r="E519" s="43" t="str">
        <f t="shared" si="132"/>
        <v/>
      </c>
      <c r="F519" s="43" t="str">
        <f t="shared" si="133"/>
        <v/>
      </c>
      <c r="G519" s="43" t="str">
        <f t="shared" si="134"/>
        <v/>
      </c>
      <c r="N519" s="247">
        <f t="shared" si="135"/>
        <v>0</v>
      </c>
      <c r="O519" s="244">
        <f t="shared" si="136"/>
        <v>1</v>
      </c>
    </row>
    <row r="520" spans="3:15" hidden="1">
      <c r="C520" s="43" t="str">
        <f t="shared" si="130"/>
        <v/>
      </c>
      <c r="D520" s="43" t="str">
        <f t="shared" si="131"/>
        <v/>
      </c>
      <c r="E520" s="43" t="str">
        <f t="shared" si="132"/>
        <v/>
      </c>
      <c r="F520" s="43" t="str">
        <f t="shared" si="133"/>
        <v/>
      </c>
      <c r="G520" s="43" t="str">
        <f t="shared" si="134"/>
        <v/>
      </c>
      <c r="N520" s="247">
        <f t="shared" si="135"/>
        <v>0</v>
      </c>
      <c r="O520" s="244">
        <f t="shared" si="136"/>
        <v>1</v>
      </c>
    </row>
    <row r="521" spans="3:15" hidden="1">
      <c r="C521" s="43" t="str">
        <f t="shared" ref="C521:C547" si="137">IF($I521&gt;0,IF(O521=1,100-SUM(D521:G521),ROUND(J521/$I521*100,1)),"")</f>
        <v/>
      </c>
      <c r="D521" s="43" t="str">
        <f t="shared" ref="D521:D547" si="138">IF($I521&gt;0,IF(O521=2,100-SUM(C521,E521,F521,G521),ROUND(K521/$I521*100,1)),"")</f>
        <v/>
      </c>
      <c r="E521" s="43" t="str">
        <f t="shared" ref="E521:E547" si="139">IF($I521&gt;0,IF(O521=3,100 - SUM(C521,D521,F521,G521),ROUND(L521/$I521*100,1)),"")</f>
        <v/>
      </c>
      <c r="F521" s="43" t="str">
        <f t="shared" ref="F521:F547" si="140">IF($I521&gt;0,IF(O521=4,100 - SUM(C521,D521,E521,G521),ROUND(M521/$I521*100,1)),"")</f>
        <v/>
      </c>
      <c r="G521" s="43" t="str">
        <f t="shared" ref="G521:G547" si="141">IF($I521&gt;0,IF(O521=5,100 - SUM(C521,D521,E521,F521),ROUND(N521/$I521*100,1)),"")</f>
        <v/>
      </c>
      <c r="N521" s="247">
        <f t="shared" ref="N521:N547" si="142">I521 - SUM(J521:M521)</f>
        <v>0</v>
      </c>
      <c r="O521" s="244">
        <f t="shared" ref="O521:O547" si="143">IF(J521=MAX(J521:M521),1,IF(K521=MAX(J521:M521),2,IF(L521=MAX(J521:M521),3,IF(M521=MAX(J521:M521),4,IF(N521=MAX(J521:M521),5,)))))</f>
        <v>1</v>
      </c>
    </row>
    <row r="522" spans="3:15" hidden="1">
      <c r="C522" s="43" t="str">
        <f t="shared" si="137"/>
        <v/>
      </c>
      <c r="D522" s="43" t="str">
        <f t="shared" si="138"/>
        <v/>
      </c>
      <c r="E522" s="43" t="str">
        <f t="shared" si="139"/>
        <v/>
      </c>
      <c r="F522" s="43" t="str">
        <f t="shared" si="140"/>
        <v/>
      </c>
      <c r="G522" s="43" t="str">
        <f t="shared" si="141"/>
        <v/>
      </c>
      <c r="N522" s="247">
        <f t="shared" si="142"/>
        <v>0</v>
      </c>
      <c r="O522" s="244">
        <f t="shared" si="143"/>
        <v>1</v>
      </c>
    </row>
    <row r="523" spans="3:15" hidden="1">
      <c r="C523" s="43" t="str">
        <f t="shared" si="137"/>
        <v/>
      </c>
      <c r="D523" s="43" t="str">
        <f t="shared" si="138"/>
        <v/>
      </c>
      <c r="E523" s="43" t="str">
        <f t="shared" si="139"/>
        <v/>
      </c>
      <c r="F523" s="43" t="str">
        <f t="shared" si="140"/>
        <v/>
      </c>
      <c r="G523" s="43" t="str">
        <f t="shared" si="141"/>
        <v/>
      </c>
      <c r="N523" s="247">
        <f t="shared" si="142"/>
        <v>0</v>
      </c>
      <c r="O523" s="244">
        <f t="shared" si="143"/>
        <v>1</v>
      </c>
    </row>
    <row r="524" spans="3:15" hidden="1">
      <c r="C524" s="43" t="str">
        <f t="shared" si="137"/>
        <v/>
      </c>
      <c r="D524" s="43" t="str">
        <f t="shared" si="138"/>
        <v/>
      </c>
      <c r="E524" s="43" t="str">
        <f t="shared" si="139"/>
        <v/>
      </c>
      <c r="F524" s="43" t="str">
        <f t="shared" si="140"/>
        <v/>
      </c>
      <c r="G524" s="43" t="str">
        <f t="shared" si="141"/>
        <v/>
      </c>
      <c r="N524" s="247">
        <f t="shared" si="142"/>
        <v>0</v>
      </c>
      <c r="O524" s="244">
        <f t="shared" si="143"/>
        <v>1</v>
      </c>
    </row>
    <row r="525" spans="3:15" hidden="1">
      <c r="C525" s="43" t="str">
        <f t="shared" si="137"/>
        <v/>
      </c>
      <c r="D525" s="43" t="str">
        <f t="shared" si="138"/>
        <v/>
      </c>
      <c r="E525" s="43" t="str">
        <f t="shared" si="139"/>
        <v/>
      </c>
      <c r="F525" s="43" t="str">
        <f t="shared" si="140"/>
        <v/>
      </c>
      <c r="G525" s="43" t="str">
        <f t="shared" si="141"/>
        <v/>
      </c>
      <c r="N525" s="247">
        <f t="shared" si="142"/>
        <v>0</v>
      </c>
      <c r="O525" s="244">
        <f t="shared" si="143"/>
        <v>1</v>
      </c>
    </row>
    <row r="526" spans="3:15" hidden="1">
      <c r="C526" s="43" t="str">
        <f t="shared" si="137"/>
        <v/>
      </c>
      <c r="D526" s="43" t="str">
        <f t="shared" si="138"/>
        <v/>
      </c>
      <c r="E526" s="43" t="str">
        <f t="shared" si="139"/>
        <v/>
      </c>
      <c r="F526" s="43" t="str">
        <f t="shared" si="140"/>
        <v/>
      </c>
      <c r="G526" s="43" t="str">
        <f t="shared" si="141"/>
        <v/>
      </c>
      <c r="N526" s="247">
        <f t="shared" si="142"/>
        <v>0</v>
      </c>
      <c r="O526" s="244">
        <f t="shared" si="143"/>
        <v>1</v>
      </c>
    </row>
    <row r="527" spans="3:15" hidden="1">
      <c r="C527" s="43" t="str">
        <f t="shared" si="137"/>
        <v/>
      </c>
      <c r="D527" s="43" t="str">
        <f t="shared" si="138"/>
        <v/>
      </c>
      <c r="E527" s="43" t="str">
        <f t="shared" si="139"/>
        <v/>
      </c>
      <c r="F527" s="43" t="str">
        <f t="shared" si="140"/>
        <v/>
      </c>
      <c r="G527" s="43" t="str">
        <f t="shared" si="141"/>
        <v/>
      </c>
      <c r="N527" s="247">
        <f t="shared" si="142"/>
        <v>0</v>
      </c>
      <c r="O527" s="244">
        <f t="shared" si="143"/>
        <v>1</v>
      </c>
    </row>
    <row r="528" spans="3:15" hidden="1">
      <c r="C528" s="43" t="str">
        <f t="shared" si="137"/>
        <v/>
      </c>
      <c r="D528" s="43" t="str">
        <f t="shared" si="138"/>
        <v/>
      </c>
      <c r="E528" s="43" t="str">
        <f t="shared" si="139"/>
        <v/>
      </c>
      <c r="F528" s="43" t="str">
        <f t="shared" si="140"/>
        <v/>
      </c>
      <c r="G528" s="43" t="str">
        <f t="shared" si="141"/>
        <v/>
      </c>
      <c r="N528" s="247">
        <f t="shared" si="142"/>
        <v>0</v>
      </c>
      <c r="O528" s="244">
        <f t="shared" si="143"/>
        <v>1</v>
      </c>
    </row>
    <row r="529" spans="3:15" hidden="1">
      <c r="C529" s="43" t="str">
        <f t="shared" si="137"/>
        <v/>
      </c>
      <c r="D529" s="43" t="str">
        <f t="shared" si="138"/>
        <v/>
      </c>
      <c r="E529" s="43" t="str">
        <f t="shared" si="139"/>
        <v/>
      </c>
      <c r="F529" s="43" t="str">
        <f t="shared" si="140"/>
        <v/>
      </c>
      <c r="G529" s="43" t="str">
        <f t="shared" si="141"/>
        <v/>
      </c>
      <c r="N529" s="247">
        <f t="shared" si="142"/>
        <v>0</v>
      </c>
      <c r="O529" s="244">
        <f t="shared" si="143"/>
        <v>1</v>
      </c>
    </row>
    <row r="530" spans="3:15" hidden="1">
      <c r="C530" s="43" t="str">
        <f t="shared" si="137"/>
        <v/>
      </c>
      <c r="D530" s="43" t="str">
        <f t="shared" si="138"/>
        <v/>
      </c>
      <c r="E530" s="43" t="str">
        <f t="shared" si="139"/>
        <v/>
      </c>
      <c r="F530" s="43" t="str">
        <f t="shared" si="140"/>
        <v/>
      </c>
      <c r="G530" s="43" t="str">
        <f t="shared" si="141"/>
        <v/>
      </c>
      <c r="N530" s="247">
        <f t="shared" si="142"/>
        <v>0</v>
      </c>
      <c r="O530" s="244">
        <f t="shared" si="143"/>
        <v>1</v>
      </c>
    </row>
    <row r="531" spans="3:15" hidden="1">
      <c r="C531" s="43" t="str">
        <f t="shared" si="137"/>
        <v/>
      </c>
      <c r="D531" s="43" t="str">
        <f t="shared" si="138"/>
        <v/>
      </c>
      <c r="E531" s="43" t="str">
        <f t="shared" si="139"/>
        <v/>
      </c>
      <c r="F531" s="43" t="str">
        <f t="shared" si="140"/>
        <v/>
      </c>
      <c r="G531" s="43" t="str">
        <f t="shared" si="141"/>
        <v/>
      </c>
      <c r="N531" s="247">
        <f t="shared" si="142"/>
        <v>0</v>
      </c>
      <c r="O531" s="244">
        <f t="shared" si="143"/>
        <v>1</v>
      </c>
    </row>
    <row r="532" spans="3:15" hidden="1">
      <c r="C532" s="43" t="str">
        <f t="shared" si="137"/>
        <v/>
      </c>
      <c r="D532" s="43" t="str">
        <f t="shared" si="138"/>
        <v/>
      </c>
      <c r="E532" s="43" t="str">
        <f t="shared" si="139"/>
        <v/>
      </c>
      <c r="F532" s="43" t="str">
        <f t="shared" si="140"/>
        <v/>
      </c>
      <c r="G532" s="43" t="str">
        <f t="shared" si="141"/>
        <v/>
      </c>
      <c r="N532" s="247">
        <f t="shared" si="142"/>
        <v>0</v>
      </c>
      <c r="O532" s="244">
        <f t="shared" si="143"/>
        <v>1</v>
      </c>
    </row>
    <row r="533" spans="3:15" hidden="1">
      <c r="C533" s="43" t="str">
        <f t="shared" si="137"/>
        <v/>
      </c>
      <c r="D533" s="43" t="str">
        <f t="shared" si="138"/>
        <v/>
      </c>
      <c r="E533" s="43" t="str">
        <f t="shared" si="139"/>
        <v/>
      </c>
      <c r="F533" s="43" t="str">
        <f t="shared" si="140"/>
        <v/>
      </c>
      <c r="G533" s="43" t="str">
        <f t="shared" si="141"/>
        <v/>
      </c>
      <c r="N533" s="247">
        <f t="shared" si="142"/>
        <v>0</v>
      </c>
      <c r="O533" s="244">
        <f t="shared" si="143"/>
        <v>1</v>
      </c>
    </row>
    <row r="534" spans="3:15" hidden="1">
      <c r="C534" s="43" t="str">
        <f t="shared" si="137"/>
        <v/>
      </c>
      <c r="D534" s="43" t="str">
        <f t="shared" si="138"/>
        <v/>
      </c>
      <c r="E534" s="43" t="str">
        <f t="shared" si="139"/>
        <v/>
      </c>
      <c r="F534" s="43" t="str">
        <f t="shared" si="140"/>
        <v/>
      </c>
      <c r="G534" s="43" t="str">
        <f t="shared" si="141"/>
        <v/>
      </c>
      <c r="N534" s="247">
        <f t="shared" si="142"/>
        <v>0</v>
      </c>
      <c r="O534" s="244">
        <f t="shared" si="143"/>
        <v>1</v>
      </c>
    </row>
    <row r="535" spans="3:15" hidden="1">
      <c r="C535" s="43" t="str">
        <f t="shared" si="137"/>
        <v/>
      </c>
      <c r="D535" s="43" t="str">
        <f t="shared" si="138"/>
        <v/>
      </c>
      <c r="E535" s="43" t="str">
        <f t="shared" si="139"/>
        <v/>
      </c>
      <c r="F535" s="43" t="str">
        <f t="shared" si="140"/>
        <v/>
      </c>
      <c r="G535" s="43" t="str">
        <f t="shared" si="141"/>
        <v/>
      </c>
      <c r="N535" s="247">
        <f t="shared" si="142"/>
        <v>0</v>
      </c>
      <c r="O535" s="244">
        <f t="shared" si="143"/>
        <v>1</v>
      </c>
    </row>
    <row r="536" spans="3:15" hidden="1">
      <c r="C536" s="43" t="str">
        <f t="shared" si="137"/>
        <v/>
      </c>
      <c r="D536" s="43" t="str">
        <f t="shared" si="138"/>
        <v/>
      </c>
      <c r="E536" s="43" t="str">
        <f t="shared" si="139"/>
        <v/>
      </c>
      <c r="F536" s="43" t="str">
        <f t="shared" si="140"/>
        <v/>
      </c>
      <c r="G536" s="43" t="str">
        <f t="shared" si="141"/>
        <v/>
      </c>
      <c r="N536" s="247">
        <f t="shared" si="142"/>
        <v>0</v>
      </c>
      <c r="O536" s="244">
        <f t="shared" si="143"/>
        <v>1</v>
      </c>
    </row>
    <row r="537" spans="3:15" hidden="1">
      <c r="C537" s="43" t="str">
        <f t="shared" si="137"/>
        <v/>
      </c>
      <c r="D537" s="43" t="str">
        <f t="shared" si="138"/>
        <v/>
      </c>
      <c r="E537" s="43" t="str">
        <f t="shared" si="139"/>
        <v/>
      </c>
      <c r="F537" s="43" t="str">
        <f t="shared" si="140"/>
        <v/>
      </c>
      <c r="G537" s="43" t="str">
        <f t="shared" si="141"/>
        <v/>
      </c>
      <c r="N537" s="247">
        <f t="shared" si="142"/>
        <v>0</v>
      </c>
      <c r="O537" s="244">
        <f t="shared" si="143"/>
        <v>1</v>
      </c>
    </row>
    <row r="538" spans="3:15" hidden="1">
      <c r="C538" s="43" t="str">
        <f t="shared" si="137"/>
        <v/>
      </c>
      <c r="D538" s="43" t="str">
        <f t="shared" si="138"/>
        <v/>
      </c>
      <c r="E538" s="43" t="str">
        <f t="shared" si="139"/>
        <v/>
      </c>
      <c r="F538" s="43" t="str">
        <f t="shared" si="140"/>
        <v/>
      </c>
      <c r="G538" s="43" t="str">
        <f t="shared" si="141"/>
        <v/>
      </c>
      <c r="N538" s="247">
        <f t="shared" si="142"/>
        <v>0</v>
      </c>
      <c r="O538" s="244">
        <f t="shared" si="143"/>
        <v>1</v>
      </c>
    </row>
    <row r="539" spans="3:15" hidden="1">
      <c r="C539" s="43" t="str">
        <f t="shared" si="137"/>
        <v/>
      </c>
      <c r="D539" s="43" t="str">
        <f t="shared" si="138"/>
        <v/>
      </c>
      <c r="E539" s="43" t="str">
        <f t="shared" si="139"/>
        <v/>
      </c>
      <c r="F539" s="43" t="str">
        <f t="shared" si="140"/>
        <v/>
      </c>
      <c r="G539" s="43" t="str">
        <f t="shared" si="141"/>
        <v/>
      </c>
      <c r="N539" s="247">
        <f t="shared" si="142"/>
        <v>0</v>
      </c>
      <c r="O539" s="244">
        <f t="shared" si="143"/>
        <v>1</v>
      </c>
    </row>
    <row r="540" spans="3:15" hidden="1">
      <c r="C540" s="43" t="str">
        <f t="shared" si="137"/>
        <v/>
      </c>
      <c r="D540" s="43" t="str">
        <f t="shared" si="138"/>
        <v/>
      </c>
      <c r="E540" s="43" t="str">
        <f t="shared" si="139"/>
        <v/>
      </c>
      <c r="F540" s="43" t="str">
        <f t="shared" si="140"/>
        <v/>
      </c>
      <c r="G540" s="43" t="str">
        <f t="shared" si="141"/>
        <v/>
      </c>
      <c r="N540" s="247">
        <f t="shared" si="142"/>
        <v>0</v>
      </c>
      <c r="O540" s="244">
        <f t="shared" si="143"/>
        <v>1</v>
      </c>
    </row>
    <row r="541" spans="3:15" hidden="1">
      <c r="C541" s="43" t="str">
        <f t="shared" si="137"/>
        <v/>
      </c>
      <c r="D541" s="43" t="str">
        <f t="shared" si="138"/>
        <v/>
      </c>
      <c r="E541" s="43" t="str">
        <f t="shared" si="139"/>
        <v/>
      </c>
      <c r="F541" s="43" t="str">
        <f t="shared" si="140"/>
        <v/>
      </c>
      <c r="G541" s="43" t="str">
        <f t="shared" si="141"/>
        <v/>
      </c>
      <c r="N541" s="247">
        <f t="shared" si="142"/>
        <v>0</v>
      </c>
      <c r="O541" s="244">
        <f t="shared" si="143"/>
        <v>1</v>
      </c>
    </row>
    <row r="542" spans="3:15" hidden="1">
      <c r="C542" s="43" t="str">
        <f t="shared" si="137"/>
        <v/>
      </c>
      <c r="D542" s="43" t="str">
        <f t="shared" si="138"/>
        <v/>
      </c>
      <c r="E542" s="43" t="str">
        <f t="shared" si="139"/>
        <v/>
      </c>
      <c r="F542" s="43" t="str">
        <f t="shared" si="140"/>
        <v/>
      </c>
      <c r="G542" s="43" t="str">
        <f t="shared" si="141"/>
        <v/>
      </c>
      <c r="N542" s="247">
        <f t="shared" si="142"/>
        <v>0</v>
      </c>
      <c r="O542" s="244">
        <f t="shared" si="143"/>
        <v>1</v>
      </c>
    </row>
    <row r="543" spans="3:15" hidden="1">
      <c r="C543" s="43" t="str">
        <f t="shared" si="137"/>
        <v/>
      </c>
      <c r="D543" s="43" t="str">
        <f t="shared" si="138"/>
        <v/>
      </c>
      <c r="E543" s="43" t="str">
        <f t="shared" si="139"/>
        <v/>
      </c>
      <c r="F543" s="43" t="str">
        <f t="shared" si="140"/>
        <v/>
      </c>
      <c r="G543" s="43" t="str">
        <f t="shared" si="141"/>
        <v/>
      </c>
      <c r="N543" s="247">
        <f t="shared" si="142"/>
        <v>0</v>
      </c>
      <c r="O543" s="244">
        <f t="shared" si="143"/>
        <v>1</v>
      </c>
    </row>
    <row r="544" spans="3:15" hidden="1">
      <c r="C544" s="43" t="str">
        <f t="shared" si="137"/>
        <v/>
      </c>
      <c r="D544" s="43" t="str">
        <f t="shared" si="138"/>
        <v/>
      </c>
      <c r="E544" s="43" t="str">
        <f t="shared" si="139"/>
        <v/>
      </c>
      <c r="F544" s="43" t="str">
        <f t="shared" si="140"/>
        <v/>
      </c>
      <c r="G544" s="43" t="str">
        <f t="shared" si="141"/>
        <v/>
      </c>
      <c r="N544" s="247">
        <f t="shared" si="142"/>
        <v>0</v>
      </c>
      <c r="O544" s="244">
        <f t="shared" si="143"/>
        <v>1</v>
      </c>
    </row>
    <row r="545" spans="1:15" hidden="1">
      <c r="C545" s="43" t="str">
        <f t="shared" si="137"/>
        <v/>
      </c>
      <c r="D545" s="43" t="str">
        <f t="shared" si="138"/>
        <v/>
      </c>
      <c r="E545" s="43" t="str">
        <f t="shared" si="139"/>
        <v/>
      </c>
      <c r="F545" s="43" t="str">
        <f t="shared" si="140"/>
        <v/>
      </c>
      <c r="G545" s="43" t="str">
        <f t="shared" si="141"/>
        <v/>
      </c>
      <c r="N545" s="247">
        <f t="shared" si="142"/>
        <v>0</v>
      </c>
      <c r="O545" s="244">
        <f t="shared" si="143"/>
        <v>1</v>
      </c>
    </row>
    <row r="546" spans="1:15" hidden="1">
      <c r="C546" s="43" t="str">
        <f t="shared" si="137"/>
        <v/>
      </c>
      <c r="D546" s="43" t="str">
        <f t="shared" si="138"/>
        <v/>
      </c>
      <c r="E546" s="43" t="str">
        <f t="shared" si="139"/>
        <v/>
      </c>
      <c r="F546" s="43" t="str">
        <f t="shared" si="140"/>
        <v/>
      </c>
      <c r="G546" s="43" t="str">
        <f t="shared" si="141"/>
        <v/>
      </c>
      <c r="N546" s="247">
        <f t="shared" si="142"/>
        <v>0</v>
      </c>
      <c r="O546" s="244">
        <f t="shared" si="143"/>
        <v>1</v>
      </c>
    </row>
    <row r="547" spans="1:15" hidden="1">
      <c r="C547" s="43" t="str">
        <f t="shared" si="137"/>
        <v/>
      </c>
      <c r="D547" s="43" t="str">
        <f t="shared" si="138"/>
        <v/>
      </c>
      <c r="E547" s="43" t="str">
        <f t="shared" si="139"/>
        <v/>
      </c>
      <c r="F547" s="43" t="str">
        <f t="shared" si="140"/>
        <v/>
      </c>
      <c r="G547" s="43" t="str">
        <f t="shared" si="141"/>
        <v/>
      </c>
      <c r="N547" s="247">
        <f t="shared" si="142"/>
        <v>0</v>
      </c>
      <c r="O547" s="244">
        <f t="shared" si="143"/>
        <v>1</v>
      </c>
    </row>
    <row r="548" spans="1:15" s="46" customFormat="1">
      <c r="A548" s="113"/>
      <c r="B548" s="113"/>
      <c r="C548" s="114"/>
      <c r="D548" s="114"/>
      <c r="E548" s="114"/>
      <c r="F548" s="114"/>
      <c r="G548" s="114"/>
      <c r="H548" s="255"/>
      <c r="I548" s="246"/>
      <c r="J548" s="246"/>
      <c r="K548" s="246"/>
      <c r="L548" s="246"/>
      <c r="M548" s="246"/>
      <c r="N548" s="246"/>
      <c r="O548" s="114"/>
    </row>
  </sheetData>
  <phoneticPr fontId="25" type="noConversion"/>
  <pageMargins left="0.70866141732283472" right="0.70866141732283472" top="0.5083333333333333" bottom="0.74803149606299213" header="0.31496062992125984" footer="0.31496062992125984"/>
  <pageSetup paperSize="9" scale="80" orientation="landscape" r:id="rId1"/>
  <headerFooter>
    <oddHeader>&amp;L&amp;"標楷體,粗體"盤後交易人結構</oddHeader>
  </headerFooter>
  <rowBreaks count="4" manualBreakCount="4">
    <brk id="115" max="16383" man="1"/>
    <brk id="134" max="16383" man="1"/>
    <brk id="331" max="16383" man="1"/>
    <brk id="439" max="16383" man="1"/>
  </rowBreaks>
  <colBreaks count="1" manualBreakCount="1">
    <brk id="14" max="547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6"/>
  <sheetViews>
    <sheetView zoomScale="85" zoomScaleNormal="85" workbookViewId="0"/>
  </sheetViews>
  <sheetFormatPr defaultRowHeight="16.5"/>
  <cols>
    <col min="1" max="2" width="6.375" style="34" customWidth="1"/>
    <col min="3" max="3" width="10.375" style="388" customWidth="1"/>
    <col min="4" max="4" width="12.375" customWidth="1"/>
    <col min="5" max="5" width="18.25" customWidth="1"/>
    <col min="6" max="6" width="16.625" customWidth="1"/>
    <col min="7" max="7" width="10.375" style="388" customWidth="1"/>
    <col min="8" max="8" width="12.375" customWidth="1"/>
    <col min="9" max="9" width="18.25" customWidth="1"/>
    <col min="10" max="10" width="16.625" customWidth="1"/>
    <col min="11" max="11" width="10.375" style="388" customWidth="1"/>
    <col min="12" max="12" width="12.375" customWidth="1"/>
    <col min="13" max="13" width="18.25" customWidth="1"/>
    <col min="14" max="14" width="16.625" customWidth="1"/>
  </cols>
  <sheetData>
    <row r="1" spans="1:14">
      <c r="A1" s="97"/>
      <c r="B1" s="97"/>
      <c r="C1" s="390"/>
      <c r="D1" s="69"/>
      <c r="E1" s="257" t="s">
        <v>322</v>
      </c>
      <c r="F1" s="261" t="s">
        <v>323</v>
      </c>
      <c r="G1" s="257" t="s">
        <v>324</v>
      </c>
      <c r="K1" s="70"/>
    </row>
    <row r="2" spans="1:14">
      <c r="A2" s="97" t="s">
        <v>325</v>
      </c>
      <c r="B2" s="97"/>
      <c r="C2" s="391"/>
      <c r="D2" s="169"/>
      <c r="E2" s="97">
        <f>ROW(A8)</f>
        <v>8</v>
      </c>
      <c r="F2" s="97">
        <f>ROW(A10)</f>
        <v>10</v>
      </c>
      <c r="G2" s="389">
        <f>F2+356</f>
        <v>366</v>
      </c>
      <c r="H2" s="46"/>
      <c r="I2" s="46"/>
      <c r="J2" s="46"/>
      <c r="K2" s="383"/>
      <c r="L2" s="46"/>
      <c r="M2" s="46"/>
      <c r="N2" s="46"/>
    </row>
    <row r="3" spans="1:14">
      <c r="A3" s="97" t="s">
        <v>326</v>
      </c>
      <c r="B3" s="97"/>
      <c r="C3" s="391"/>
      <c r="D3" s="169"/>
      <c r="E3" s="97">
        <f>ROW(A8)</f>
        <v>8</v>
      </c>
      <c r="F3" s="97">
        <f>ROW(A10)</f>
        <v>10</v>
      </c>
      <c r="G3" s="389">
        <f>F3+356</f>
        <v>366</v>
      </c>
      <c r="H3" s="46"/>
      <c r="I3" s="46"/>
      <c r="J3" s="46"/>
      <c r="K3" s="383"/>
      <c r="L3" s="46"/>
      <c r="M3" s="46"/>
      <c r="N3" s="46"/>
    </row>
    <row r="4" spans="1:14" hidden="1">
      <c r="A4" s="168"/>
      <c r="B4" s="97"/>
      <c r="C4" s="391"/>
      <c r="D4" s="169"/>
      <c r="E4" s="97"/>
      <c r="F4" s="97"/>
      <c r="G4" s="389"/>
      <c r="H4" s="46"/>
      <c r="I4" s="46"/>
      <c r="J4" s="46"/>
      <c r="K4" s="383"/>
      <c r="L4" s="46"/>
      <c r="M4" s="46"/>
      <c r="N4" s="46"/>
    </row>
    <row r="5" spans="1:14">
      <c r="C5" s="392"/>
      <c r="D5" s="33"/>
      <c r="E5" s="33"/>
      <c r="F5" s="31"/>
      <c r="G5" s="384"/>
      <c r="H5" s="46"/>
      <c r="I5" s="46"/>
      <c r="J5" s="46"/>
      <c r="K5" s="384"/>
      <c r="L5" s="46"/>
      <c r="M5" s="46"/>
      <c r="N5" s="46"/>
    </row>
    <row r="6" spans="1:14">
      <c r="A6" s="43"/>
      <c r="B6" s="43"/>
      <c r="C6" s="38"/>
      <c r="D6" s="262" t="s">
        <v>83</v>
      </c>
      <c r="E6" s="263" t="str">
        <f>C2 &amp; " - " &amp; D2</f>
        <v xml:space="preserve"> - </v>
      </c>
      <c r="F6" s="262"/>
      <c r="G6" s="264" t="s">
        <v>80</v>
      </c>
      <c r="H6" s="265" t="str">
        <f>C3 &amp; " - " &amp; D3</f>
        <v xml:space="preserve"> - </v>
      </c>
      <c r="I6" s="264"/>
      <c r="J6" s="264"/>
      <c r="K6" s="266" t="s">
        <v>327</v>
      </c>
      <c r="L6" s="267" t="str">
        <f>MID(D2,1,4) &amp; "0101" &amp; " - " &amp; D2</f>
        <v xml:space="preserve">0101 - </v>
      </c>
      <c r="M6" s="266"/>
      <c r="N6" s="266"/>
    </row>
    <row r="7" spans="1:14" ht="36" customHeight="1" thickBot="1">
      <c r="A7" s="43"/>
      <c r="B7" s="43"/>
      <c r="C7" s="38" t="s">
        <v>328</v>
      </c>
      <c r="D7" s="380" t="s">
        <v>329</v>
      </c>
      <c r="E7" s="380" t="s">
        <v>330</v>
      </c>
      <c r="F7" s="380" t="s">
        <v>331</v>
      </c>
      <c r="G7" s="35" t="s">
        <v>328</v>
      </c>
      <c r="H7" s="381" t="s">
        <v>329</v>
      </c>
      <c r="I7" s="381" t="s">
        <v>330</v>
      </c>
      <c r="J7" s="381" t="s">
        <v>331</v>
      </c>
      <c r="K7" s="47" t="s">
        <v>328</v>
      </c>
      <c r="L7" s="382" t="s">
        <v>329</v>
      </c>
      <c r="M7" s="382" t="s">
        <v>330</v>
      </c>
      <c r="N7" s="382" t="s">
        <v>331</v>
      </c>
    </row>
    <row r="8" spans="1:14" ht="18" thickTop="1" thickBot="1">
      <c r="A8" s="170"/>
      <c r="B8" s="170"/>
      <c r="C8" s="400" t="s">
        <v>332</v>
      </c>
      <c r="D8" s="401" t="e">
        <f>ROUND(AVERAGE(D10:D366),1)</f>
        <v>#DIV/0!</v>
      </c>
      <c r="E8" s="402" t="e">
        <f>ROUND(AVERAGE(E10:E366),2)</f>
        <v>#DIV/0!</v>
      </c>
      <c r="F8" s="402" t="e">
        <f>ROUND(AVERAGE(F10:F366),2)</f>
        <v>#DIV/0!</v>
      </c>
      <c r="G8" s="403" t="s">
        <v>332</v>
      </c>
      <c r="H8" s="404" t="e">
        <f>ROUND(AVERAGE(H10:H366),1)</f>
        <v>#DIV/0!</v>
      </c>
      <c r="I8" s="405" t="e">
        <f>ROUND(AVERAGE(I10:I366),2)</f>
        <v>#DIV/0!</v>
      </c>
      <c r="J8" s="405" t="e">
        <f>ROUND(AVERAGE(J10:J366),2)</f>
        <v>#DIV/0!</v>
      </c>
      <c r="K8" s="406" t="s">
        <v>332</v>
      </c>
      <c r="L8" s="407" t="e">
        <f>ROUND(AVERAGE(L10:L366),1)</f>
        <v>#DIV/0!</v>
      </c>
      <c r="M8" s="408" t="e">
        <f>ROUND(AVERAGE(M10:M366),2)</f>
        <v>#DIV/0!</v>
      </c>
      <c r="N8" s="409" t="e">
        <f>ROUND(AVERAGE(N10:N366),2)</f>
        <v>#DIV/0!</v>
      </c>
    </row>
    <row r="9" spans="1:14" ht="17.25" thickTop="1">
      <c r="A9" s="200"/>
      <c r="B9" s="200"/>
      <c r="C9" s="12"/>
      <c r="D9" s="201"/>
      <c r="E9" s="201"/>
      <c r="F9" s="201"/>
      <c r="G9" s="385"/>
      <c r="H9" s="201"/>
      <c r="I9" s="201"/>
      <c r="J9" s="201"/>
      <c r="K9" s="385"/>
      <c r="L9" s="201"/>
      <c r="M9" s="201"/>
      <c r="N9" s="201"/>
    </row>
    <row r="10" spans="1:14" s="34" customFormat="1" ht="15.75">
      <c r="A10" s="200" t="s">
        <v>333</v>
      </c>
      <c r="B10" s="200" t="s">
        <v>334</v>
      </c>
      <c r="C10" s="387"/>
      <c r="E10" s="393"/>
      <c r="G10" s="387"/>
      <c r="I10" s="393"/>
      <c r="K10" s="386"/>
      <c r="L10" s="201"/>
      <c r="M10" s="394"/>
      <c r="N10" s="201"/>
    </row>
    <row r="11" spans="1:14" s="34" customFormat="1" ht="15.75">
      <c r="A11" s="200"/>
      <c r="B11" s="200"/>
      <c r="C11" s="387"/>
      <c r="E11" s="393"/>
      <c r="G11" s="387"/>
      <c r="I11" s="393"/>
      <c r="K11" s="386"/>
      <c r="L11" s="201"/>
      <c r="M11" s="394"/>
      <c r="N11" s="201"/>
    </row>
    <row r="12" spans="1:14" s="34" customFormat="1" ht="15.75">
      <c r="A12" s="200"/>
      <c r="B12" s="200"/>
      <c r="C12" s="387"/>
      <c r="E12" s="393"/>
      <c r="G12" s="387"/>
      <c r="I12" s="393"/>
      <c r="K12" s="386"/>
      <c r="L12" s="201"/>
      <c r="M12" s="394"/>
      <c r="N12" s="201"/>
    </row>
    <row r="13" spans="1:14" s="34" customFormat="1" ht="15.75">
      <c r="A13" s="200"/>
      <c r="B13" s="200"/>
      <c r="C13" s="387"/>
      <c r="E13" s="393"/>
      <c r="G13" s="387"/>
      <c r="I13" s="393"/>
      <c r="K13" s="386"/>
      <c r="L13" s="201"/>
      <c r="M13" s="394"/>
      <c r="N13" s="201"/>
    </row>
    <row r="14" spans="1:14" s="34" customFormat="1" ht="15.75">
      <c r="A14" s="200"/>
      <c r="B14" s="200"/>
      <c r="C14" s="387"/>
      <c r="E14" s="393"/>
      <c r="G14" s="387"/>
      <c r="I14" s="393"/>
      <c r="K14" s="386"/>
      <c r="L14" s="201"/>
      <c r="M14" s="394"/>
      <c r="N14" s="201"/>
    </row>
    <row r="15" spans="1:14" s="34" customFormat="1" ht="15.75">
      <c r="A15" s="200"/>
      <c r="B15" s="200"/>
      <c r="C15" s="386"/>
      <c r="D15" s="201"/>
      <c r="E15" s="394"/>
      <c r="F15" s="201"/>
      <c r="G15" s="386"/>
      <c r="H15" s="386"/>
      <c r="I15" s="394"/>
      <c r="J15" s="201"/>
      <c r="K15" s="386"/>
      <c r="L15" s="201"/>
      <c r="M15" s="394"/>
      <c r="N15" s="201"/>
    </row>
    <row r="16" spans="1:14" s="34" customFormat="1" ht="15.75">
      <c r="A16" s="200"/>
      <c r="B16" s="200"/>
      <c r="C16" s="386"/>
      <c r="D16" s="201"/>
      <c r="E16" s="394"/>
      <c r="F16" s="201"/>
      <c r="G16" s="386"/>
      <c r="H16" s="386"/>
      <c r="I16" s="394"/>
      <c r="J16" s="201"/>
      <c r="K16" s="386"/>
      <c r="L16" s="201"/>
      <c r="M16" s="394"/>
      <c r="N16" s="201"/>
    </row>
    <row r="17" spans="1:14" s="34" customFormat="1" ht="15.75">
      <c r="A17" s="200"/>
      <c r="B17" s="200"/>
      <c r="C17" s="386"/>
      <c r="D17" s="201"/>
      <c r="E17" s="394"/>
      <c r="F17" s="201"/>
      <c r="G17" s="386"/>
      <c r="H17" s="386"/>
      <c r="I17" s="394"/>
      <c r="J17" s="201"/>
      <c r="K17" s="386"/>
      <c r="L17" s="201"/>
      <c r="M17" s="394"/>
      <c r="N17" s="201"/>
    </row>
    <row r="18" spans="1:14" s="34" customFormat="1" ht="15.75">
      <c r="C18" s="387"/>
      <c r="E18" s="393"/>
      <c r="G18" s="387"/>
      <c r="H18" s="387"/>
      <c r="I18" s="393"/>
      <c r="K18" s="387"/>
      <c r="M18" s="393"/>
    </row>
    <row r="19" spans="1:14" s="34" customFormat="1" ht="15.75">
      <c r="C19" s="387"/>
      <c r="E19" s="393"/>
      <c r="G19" s="387"/>
      <c r="H19" s="387"/>
      <c r="I19" s="393"/>
      <c r="K19" s="387"/>
      <c r="M19" s="393"/>
    </row>
    <row r="20" spans="1:14" s="34" customFormat="1" ht="15.75">
      <c r="C20" s="387"/>
      <c r="E20" s="393"/>
      <c r="G20" s="387"/>
      <c r="H20" s="387"/>
      <c r="I20" s="393"/>
      <c r="K20" s="387"/>
      <c r="M20" s="393"/>
    </row>
    <row r="21" spans="1:14" s="34" customFormat="1" ht="15.75">
      <c r="C21" s="387"/>
      <c r="E21" s="393"/>
      <c r="G21" s="387"/>
      <c r="H21" s="387"/>
      <c r="I21" s="393"/>
      <c r="K21" s="387"/>
      <c r="M21" s="393"/>
    </row>
    <row r="22" spans="1:14" s="34" customFormat="1" ht="15.75">
      <c r="C22" s="387"/>
      <c r="E22" s="393"/>
      <c r="G22" s="387"/>
      <c r="H22" s="387"/>
      <c r="I22" s="393"/>
      <c r="K22" s="387"/>
      <c r="M22" s="393"/>
    </row>
    <row r="23" spans="1:14" s="34" customFormat="1" ht="15.75">
      <c r="C23" s="387"/>
      <c r="E23" s="393"/>
      <c r="G23" s="387"/>
      <c r="H23" s="387"/>
      <c r="I23" s="393"/>
      <c r="K23" s="387"/>
      <c r="M23" s="393"/>
    </row>
    <row r="24" spans="1:14" s="34" customFormat="1" ht="15.75">
      <c r="C24" s="387"/>
      <c r="E24" s="393"/>
      <c r="G24" s="387"/>
      <c r="H24" s="387"/>
      <c r="I24" s="393"/>
      <c r="K24" s="387"/>
      <c r="M24" s="393"/>
    </row>
    <row r="25" spans="1:14" s="34" customFormat="1" ht="15.75">
      <c r="C25" s="387"/>
      <c r="E25" s="393"/>
      <c r="G25" s="387"/>
      <c r="H25" s="387"/>
      <c r="I25" s="393"/>
      <c r="K25" s="387"/>
      <c r="M25" s="393"/>
    </row>
    <row r="26" spans="1:14" s="34" customFormat="1" ht="15.75">
      <c r="C26" s="387"/>
      <c r="E26" s="393"/>
      <c r="G26" s="387"/>
      <c r="H26" s="387"/>
      <c r="I26" s="393"/>
      <c r="K26" s="387"/>
      <c r="M26" s="393"/>
    </row>
    <row r="27" spans="1:14" s="34" customFormat="1" ht="15.75">
      <c r="C27" s="387"/>
      <c r="E27" s="393"/>
      <c r="G27" s="387"/>
      <c r="I27" s="393"/>
      <c r="K27" s="387"/>
      <c r="M27" s="393"/>
    </row>
    <row r="28" spans="1:14" s="34" customFormat="1" ht="15.75">
      <c r="C28" s="387"/>
      <c r="E28" s="393"/>
      <c r="G28" s="387"/>
      <c r="I28" s="393"/>
      <c r="K28" s="387"/>
      <c r="M28" s="393"/>
    </row>
    <row r="29" spans="1:14" s="34" customFormat="1" ht="15.75">
      <c r="C29" s="387"/>
      <c r="E29" s="393"/>
      <c r="G29" s="387"/>
      <c r="I29" s="393"/>
      <c r="K29" s="387"/>
      <c r="M29" s="393"/>
    </row>
    <row r="30" spans="1:14" s="34" customFormat="1" ht="15.75">
      <c r="C30" s="387"/>
      <c r="E30" s="393"/>
      <c r="G30" s="387"/>
      <c r="I30" s="393"/>
      <c r="K30" s="387"/>
      <c r="M30" s="393"/>
    </row>
    <row r="31" spans="1:14" s="34" customFormat="1" ht="15.75">
      <c r="C31" s="387"/>
      <c r="E31" s="393"/>
      <c r="G31" s="387"/>
      <c r="I31" s="393"/>
      <c r="K31" s="387"/>
      <c r="M31" s="393"/>
    </row>
    <row r="32" spans="1:14" s="34" customFormat="1" ht="15.75">
      <c r="C32" s="387"/>
      <c r="E32" s="393"/>
      <c r="G32" s="387"/>
      <c r="I32" s="393"/>
      <c r="K32" s="387"/>
      <c r="M32" s="393"/>
    </row>
    <row r="33" spans="3:13" s="34" customFormat="1" ht="15.75">
      <c r="C33" s="387"/>
      <c r="E33" s="393"/>
      <c r="G33" s="387"/>
      <c r="I33" s="393"/>
      <c r="K33" s="387"/>
      <c r="M33" s="393"/>
    </row>
    <row r="34" spans="3:13" s="34" customFormat="1" ht="15.75">
      <c r="C34" s="387"/>
      <c r="E34" s="393"/>
      <c r="G34" s="387"/>
      <c r="I34" s="393"/>
      <c r="K34" s="387"/>
      <c r="M34" s="393"/>
    </row>
    <row r="35" spans="3:13" s="34" customFormat="1" ht="15.75">
      <c r="C35" s="387"/>
      <c r="E35" s="393"/>
      <c r="G35" s="387"/>
      <c r="I35" s="393"/>
      <c r="K35" s="387"/>
      <c r="M35" s="393"/>
    </row>
    <row r="36" spans="3:13" s="34" customFormat="1" ht="15.75">
      <c r="C36" s="387"/>
      <c r="E36" s="393"/>
      <c r="G36" s="387"/>
      <c r="I36" s="393"/>
      <c r="K36" s="387"/>
      <c r="M36" s="393"/>
    </row>
    <row r="37" spans="3:13" s="34" customFormat="1" ht="15.75">
      <c r="C37" s="387"/>
      <c r="E37" s="393"/>
      <c r="G37" s="387"/>
      <c r="I37" s="393"/>
      <c r="K37" s="387"/>
      <c r="M37" s="393"/>
    </row>
    <row r="38" spans="3:13" s="34" customFormat="1" ht="15.75">
      <c r="C38" s="387"/>
      <c r="E38" s="393"/>
      <c r="G38" s="387"/>
      <c r="I38" s="393"/>
      <c r="K38" s="387"/>
      <c r="M38" s="393"/>
    </row>
    <row r="39" spans="3:13" s="34" customFormat="1" ht="15.75">
      <c r="C39" s="387"/>
      <c r="E39" s="393"/>
      <c r="G39" s="387"/>
      <c r="I39" s="393"/>
      <c r="K39" s="387"/>
      <c r="M39" s="393"/>
    </row>
    <row r="40" spans="3:13" s="34" customFormat="1" ht="15.75">
      <c r="C40" s="387"/>
      <c r="E40" s="393"/>
      <c r="G40" s="387"/>
      <c r="I40" s="393"/>
      <c r="K40" s="387"/>
      <c r="M40" s="393"/>
    </row>
    <row r="41" spans="3:13" s="34" customFormat="1" ht="15.75">
      <c r="C41" s="387"/>
      <c r="E41" s="393"/>
      <c r="G41" s="387"/>
      <c r="I41" s="393"/>
      <c r="K41" s="387"/>
      <c r="M41" s="393"/>
    </row>
    <row r="42" spans="3:13" s="34" customFormat="1" ht="15.75">
      <c r="C42" s="387"/>
      <c r="E42" s="393"/>
      <c r="G42" s="387"/>
      <c r="I42" s="393"/>
      <c r="K42" s="387"/>
      <c r="M42" s="393"/>
    </row>
    <row r="43" spans="3:13" s="34" customFormat="1" ht="15.75">
      <c r="C43" s="387"/>
      <c r="E43" s="393"/>
      <c r="G43" s="387"/>
      <c r="I43" s="393"/>
      <c r="K43" s="387"/>
      <c r="M43" s="393"/>
    </row>
    <row r="44" spans="3:13" s="34" customFormat="1" ht="15.75">
      <c r="C44" s="387"/>
      <c r="E44" s="393"/>
      <c r="G44" s="387"/>
      <c r="I44" s="393"/>
      <c r="K44" s="387"/>
      <c r="M44" s="393"/>
    </row>
    <row r="45" spans="3:13" s="34" customFormat="1" ht="15.75">
      <c r="C45" s="387"/>
      <c r="E45" s="393"/>
      <c r="G45" s="387"/>
      <c r="I45" s="393"/>
      <c r="K45" s="387"/>
      <c r="M45" s="393"/>
    </row>
    <row r="46" spans="3:13" s="34" customFormat="1" ht="15.75">
      <c r="C46" s="387"/>
      <c r="E46" s="393"/>
      <c r="G46" s="387"/>
      <c r="I46" s="393"/>
      <c r="K46" s="387"/>
      <c r="M46" s="393"/>
    </row>
    <row r="47" spans="3:13" s="34" customFormat="1" ht="15.75">
      <c r="C47" s="387"/>
      <c r="E47" s="393"/>
      <c r="G47" s="387"/>
      <c r="I47" s="393"/>
      <c r="K47" s="387"/>
      <c r="M47" s="393"/>
    </row>
    <row r="48" spans="3:13" s="34" customFormat="1" ht="15.75">
      <c r="C48" s="387"/>
      <c r="E48" s="393"/>
      <c r="G48" s="387"/>
      <c r="I48" s="393"/>
      <c r="K48" s="387"/>
      <c r="M48" s="393"/>
    </row>
    <row r="49" spans="3:13" s="34" customFormat="1" ht="15.75">
      <c r="C49" s="387"/>
      <c r="E49" s="393"/>
      <c r="G49" s="387"/>
      <c r="I49" s="393"/>
      <c r="K49" s="387"/>
      <c r="M49" s="393"/>
    </row>
    <row r="50" spans="3:13" s="34" customFormat="1" ht="15.75">
      <c r="C50" s="387"/>
      <c r="E50" s="393"/>
      <c r="G50" s="387"/>
      <c r="I50" s="393"/>
      <c r="K50" s="387"/>
      <c r="M50" s="393"/>
    </row>
    <row r="51" spans="3:13" s="34" customFormat="1" ht="15.75">
      <c r="C51" s="387"/>
      <c r="E51" s="393"/>
      <c r="G51" s="387"/>
      <c r="I51" s="393"/>
      <c r="K51" s="387"/>
      <c r="M51" s="393"/>
    </row>
    <row r="52" spans="3:13" s="34" customFormat="1" ht="15.75">
      <c r="C52" s="387"/>
      <c r="E52" s="393"/>
      <c r="G52" s="387"/>
      <c r="I52" s="393"/>
      <c r="K52" s="387"/>
      <c r="M52" s="393"/>
    </row>
    <row r="53" spans="3:13" s="34" customFormat="1" ht="15.75">
      <c r="C53" s="387"/>
      <c r="E53" s="393"/>
      <c r="G53" s="387"/>
      <c r="I53" s="393"/>
      <c r="K53" s="387"/>
      <c r="M53" s="393"/>
    </row>
    <row r="54" spans="3:13" s="34" customFormat="1" ht="15.75">
      <c r="C54" s="387"/>
      <c r="E54" s="393"/>
      <c r="G54" s="387"/>
      <c r="I54" s="393"/>
      <c r="K54" s="387"/>
      <c r="M54" s="393"/>
    </row>
    <row r="55" spans="3:13" s="34" customFormat="1" ht="15.75">
      <c r="C55" s="387"/>
      <c r="E55" s="393"/>
      <c r="G55" s="387"/>
      <c r="I55" s="393"/>
      <c r="K55" s="387"/>
      <c r="M55" s="393"/>
    </row>
    <row r="56" spans="3:13" s="34" customFormat="1" ht="15.75">
      <c r="C56" s="387"/>
      <c r="E56" s="393"/>
      <c r="G56" s="387"/>
      <c r="I56" s="393"/>
      <c r="K56" s="387"/>
      <c r="M56" s="393"/>
    </row>
    <row r="57" spans="3:13" s="34" customFormat="1" ht="15.75">
      <c r="C57" s="387"/>
      <c r="E57" s="393"/>
      <c r="G57" s="387"/>
      <c r="I57" s="393"/>
      <c r="K57" s="387"/>
      <c r="M57" s="393"/>
    </row>
    <row r="58" spans="3:13" s="34" customFormat="1" ht="15.75">
      <c r="C58" s="387"/>
      <c r="E58" s="393"/>
      <c r="G58" s="387"/>
      <c r="I58" s="393"/>
      <c r="K58" s="387"/>
      <c r="M58" s="393"/>
    </row>
    <row r="59" spans="3:13" s="34" customFormat="1" ht="15.75">
      <c r="C59" s="387"/>
      <c r="E59" s="393"/>
      <c r="G59" s="387"/>
      <c r="I59" s="393"/>
      <c r="K59" s="387"/>
      <c r="M59" s="393"/>
    </row>
    <row r="60" spans="3:13" s="34" customFormat="1" ht="15.75">
      <c r="C60" s="387"/>
      <c r="E60" s="393"/>
      <c r="G60" s="387"/>
      <c r="I60" s="393"/>
      <c r="K60" s="387"/>
      <c r="M60" s="393"/>
    </row>
    <row r="61" spans="3:13" s="34" customFormat="1" ht="15.75">
      <c r="C61" s="387"/>
      <c r="E61" s="393"/>
      <c r="G61" s="387"/>
      <c r="I61" s="393"/>
      <c r="K61" s="387"/>
      <c r="M61" s="393"/>
    </row>
    <row r="62" spans="3:13" s="34" customFormat="1" ht="15.75">
      <c r="C62" s="387"/>
      <c r="E62" s="393"/>
      <c r="G62" s="387"/>
      <c r="I62" s="393"/>
      <c r="K62" s="387"/>
      <c r="M62" s="393"/>
    </row>
    <row r="63" spans="3:13" s="34" customFormat="1" ht="15.75">
      <c r="C63" s="387"/>
      <c r="E63" s="393"/>
      <c r="G63" s="387"/>
      <c r="I63" s="393"/>
      <c r="K63" s="387"/>
      <c r="M63" s="393"/>
    </row>
    <row r="64" spans="3:13" s="34" customFormat="1" ht="15.75">
      <c r="C64" s="387"/>
      <c r="E64" s="393"/>
      <c r="G64" s="387"/>
      <c r="I64" s="393"/>
      <c r="K64" s="387"/>
      <c r="M64" s="393"/>
    </row>
    <row r="65" spans="3:13" s="34" customFormat="1" ht="15.75">
      <c r="C65" s="387"/>
      <c r="E65" s="393"/>
      <c r="G65" s="387"/>
      <c r="I65" s="393"/>
      <c r="K65" s="387"/>
      <c r="M65" s="393"/>
    </row>
    <row r="66" spans="3:13" s="34" customFormat="1" ht="15.75">
      <c r="C66" s="387"/>
      <c r="E66" s="393"/>
      <c r="G66" s="387"/>
      <c r="I66" s="393"/>
      <c r="K66" s="387"/>
      <c r="M66" s="393"/>
    </row>
    <row r="67" spans="3:13" s="34" customFormat="1" ht="15.75">
      <c r="C67" s="387"/>
      <c r="E67" s="393"/>
      <c r="G67" s="387"/>
      <c r="I67" s="393"/>
      <c r="K67" s="387"/>
      <c r="M67" s="393"/>
    </row>
    <row r="68" spans="3:13" s="34" customFormat="1" ht="15.75">
      <c r="C68" s="387"/>
      <c r="E68" s="393"/>
      <c r="G68" s="387"/>
      <c r="I68" s="393"/>
      <c r="K68" s="387"/>
      <c r="M68" s="393"/>
    </row>
    <row r="69" spans="3:13" s="34" customFormat="1" ht="15.75">
      <c r="C69" s="387"/>
      <c r="E69" s="393"/>
      <c r="G69" s="387"/>
      <c r="I69" s="393"/>
      <c r="K69" s="387"/>
      <c r="M69" s="393"/>
    </row>
    <row r="70" spans="3:13" s="34" customFormat="1" ht="15.75">
      <c r="C70" s="387"/>
      <c r="E70" s="393"/>
      <c r="G70" s="387"/>
      <c r="I70" s="393"/>
      <c r="K70" s="387"/>
      <c r="M70" s="393"/>
    </row>
    <row r="71" spans="3:13" s="34" customFormat="1" ht="15.75">
      <c r="C71" s="387"/>
      <c r="E71" s="393"/>
      <c r="G71" s="387"/>
      <c r="I71" s="393"/>
      <c r="K71" s="387"/>
      <c r="M71" s="393"/>
    </row>
    <row r="72" spans="3:13" s="34" customFormat="1" ht="15.75">
      <c r="C72" s="387"/>
      <c r="E72" s="393"/>
      <c r="G72" s="387"/>
      <c r="I72" s="393"/>
      <c r="K72" s="387"/>
      <c r="M72" s="393"/>
    </row>
    <row r="73" spans="3:13" s="34" customFormat="1" ht="15.75">
      <c r="C73" s="387"/>
      <c r="E73" s="393"/>
      <c r="G73" s="387"/>
      <c r="I73" s="393"/>
      <c r="K73" s="387"/>
      <c r="M73" s="393"/>
    </row>
    <row r="74" spans="3:13" s="34" customFormat="1" ht="15.75">
      <c r="C74" s="387"/>
      <c r="E74" s="393"/>
      <c r="G74" s="387"/>
      <c r="I74" s="393"/>
      <c r="K74" s="387"/>
      <c r="M74" s="393"/>
    </row>
    <row r="75" spans="3:13" s="34" customFormat="1" ht="15.75">
      <c r="C75" s="387"/>
      <c r="E75" s="393"/>
      <c r="G75" s="387"/>
      <c r="I75" s="393"/>
      <c r="K75" s="387"/>
      <c r="M75" s="393"/>
    </row>
    <row r="76" spans="3:13" s="34" customFormat="1" ht="15.75">
      <c r="C76" s="387"/>
      <c r="E76" s="393"/>
      <c r="G76" s="387"/>
      <c r="I76" s="393"/>
      <c r="K76" s="387"/>
      <c r="M76" s="393"/>
    </row>
    <row r="77" spans="3:13" s="34" customFormat="1" ht="15.75">
      <c r="C77" s="387"/>
      <c r="E77" s="393"/>
      <c r="G77" s="387"/>
      <c r="I77" s="393"/>
      <c r="K77" s="387"/>
      <c r="M77" s="393"/>
    </row>
    <row r="78" spans="3:13" s="34" customFormat="1" ht="15.75">
      <c r="C78" s="387"/>
      <c r="E78" s="393"/>
      <c r="G78" s="387"/>
      <c r="I78" s="393"/>
      <c r="K78" s="387"/>
      <c r="M78" s="393"/>
    </row>
    <row r="79" spans="3:13" s="34" customFormat="1" ht="15.75">
      <c r="C79" s="387"/>
      <c r="E79" s="393"/>
      <c r="G79" s="387"/>
      <c r="I79" s="393"/>
      <c r="K79" s="387"/>
      <c r="M79" s="393"/>
    </row>
    <row r="80" spans="3:13" s="34" customFormat="1" ht="15.75">
      <c r="C80" s="387"/>
      <c r="E80" s="393"/>
      <c r="G80" s="387"/>
      <c r="I80" s="393"/>
      <c r="K80" s="387"/>
      <c r="M80" s="393"/>
    </row>
    <row r="81" spans="3:13" s="34" customFormat="1" ht="15.75">
      <c r="C81" s="387"/>
      <c r="E81" s="393"/>
      <c r="G81" s="387"/>
      <c r="I81" s="393"/>
      <c r="K81" s="387"/>
      <c r="M81" s="393"/>
    </row>
    <row r="82" spans="3:13" s="34" customFormat="1" ht="15.75">
      <c r="C82" s="387"/>
      <c r="E82" s="393"/>
      <c r="G82" s="387"/>
      <c r="I82" s="393"/>
      <c r="K82" s="387"/>
      <c r="M82" s="393"/>
    </row>
    <row r="83" spans="3:13" s="34" customFormat="1" ht="15.75">
      <c r="C83" s="387"/>
      <c r="E83" s="393"/>
      <c r="G83" s="387"/>
      <c r="I83" s="393"/>
      <c r="K83" s="387"/>
      <c r="M83" s="393"/>
    </row>
    <row r="84" spans="3:13" s="34" customFormat="1" ht="15.75">
      <c r="C84" s="387"/>
      <c r="E84" s="393"/>
      <c r="G84" s="387"/>
      <c r="I84" s="393"/>
      <c r="K84" s="387"/>
      <c r="M84" s="393"/>
    </row>
    <row r="85" spans="3:13" s="34" customFormat="1" ht="15.75">
      <c r="C85" s="387"/>
      <c r="E85" s="393"/>
      <c r="G85" s="387"/>
      <c r="I85" s="393"/>
      <c r="K85" s="387"/>
      <c r="M85" s="393"/>
    </row>
    <row r="86" spans="3:13" s="34" customFormat="1" ht="15.75">
      <c r="C86" s="387"/>
      <c r="E86" s="393"/>
      <c r="G86" s="387"/>
      <c r="I86" s="393"/>
      <c r="K86" s="387"/>
      <c r="M86" s="393"/>
    </row>
    <row r="87" spans="3:13" s="34" customFormat="1" ht="15.75">
      <c r="C87" s="387"/>
      <c r="E87" s="393"/>
      <c r="G87" s="387"/>
      <c r="I87" s="393"/>
      <c r="K87" s="387"/>
      <c r="M87" s="393"/>
    </row>
    <row r="88" spans="3:13" s="34" customFormat="1" ht="15.75">
      <c r="C88" s="387"/>
      <c r="E88" s="393"/>
      <c r="G88" s="387"/>
      <c r="I88" s="393"/>
      <c r="K88" s="387"/>
      <c r="M88" s="393"/>
    </row>
    <row r="89" spans="3:13" s="34" customFormat="1" ht="15.75">
      <c r="C89" s="387"/>
      <c r="E89" s="393"/>
      <c r="G89" s="387"/>
      <c r="I89" s="393"/>
      <c r="K89" s="387"/>
      <c r="M89" s="393"/>
    </row>
    <row r="90" spans="3:13" s="34" customFormat="1" ht="15.75">
      <c r="C90" s="387"/>
      <c r="E90" s="393"/>
      <c r="G90" s="387"/>
      <c r="I90" s="393"/>
      <c r="K90" s="387"/>
      <c r="M90" s="393"/>
    </row>
    <row r="91" spans="3:13" s="34" customFormat="1" ht="15.75">
      <c r="C91" s="387"/>
      <c r="E91" s="393"/>
      <c r="G91" s="387"/>
      <c r="I91" s="393"/>
      <c r="K91" s="387"/>
      <c r="M91" s="393"/>
    </row>
    <row r="92" spans="3:13" s="34" customFormat="1" ht="15.75">
      <c r="C92" s="387"/>
      <c r="E92" s="393"/>
      <c r="G92" s="387"/>
      <c r="I92" s="393"/>
      <c r="K92" s="387"/>
      <c r="M92" s="393"/>
    </row>
    <row r="93" spans="3:13" s="34" customFormat="1" ht="15.75">
      <c r="C93" s="387"/>
      <c r="E93" s="393"/>
      <c r="G93" s="387"/>
      <c r="I93" s="393"/>
      <c r="K93" s="387"/>
      <c r="M93" s="393"/>
    </row>
    <row r="94" spans="3:13" s="34" customFormat="1" ht="15.75">
      <c r="C94" s="387"/>
      <c r="E94" s="393"/>
      <c r="G94" s="387"/>
      <c r="I94" s="393"/>
      <c r="K94" s="387"/>
      <c r="M94" s="393"/>
    </row>
    <row r="95" spans="3:13" s="34" customFormat="1" ht="15.75">
      <c r="C95" s="387"/>
      <c r="E95" s="393"/>
      <c r="G95" s="387"/>
      <c r="I95" s="393"/>
      <c r="K95" s="387"/>
      <c r="M95" s="393"/>
    </row>
    <row r="96" spans="3:13" s="34" customFormat="1" ht="15.75">
      <c r="C96" s="387"/>
      <c r="E96" s="393"/>
      <c r="G96" s="387"/>
      <c r="I96" s="393"/>
      <c r="K96" s="387"/>
      <c r="M96" s="393"/>
    </row>
    <row r="97" spans="3:13" s="34" customFormat="1" ht="15.75">
      <c r="C97" s="387"/>
      <c r="E97" s="393"/>
      <c r="G97" s="387"/>
      <c r="I97" s="393"/>
      <c r="K97" s="387"/>
      <c r="M97" s="393"/>
    </row>
    <row r="98" spans="3:13" s="34" customFormat="1" ht="15.75">
      <c r="C98" s="387"/>
      <c r="E98" s="393"/>
      <c r="G98" s="387"/>
      <c r="I98" s="393"/>
      <c r="K98" s="387"/>
      <c r="M98" s="393"/>
    </row>
    <row r="99" spans="3:13" s="34" customFormat="1" ht="15.75">
      <c r="C99" s="387"/>
      <c r="E99" s="393"/>
      <c r="G99" s="387"/>
      <c r="I99" s="393"/>
      <c r="K99" s="387"/>
      <c r="M99" s="393"/>
    </row>
    <row r="100" spans="3:13" s="34" customFormat="1" ht="15.75">
      <c r="C100" s="387"/>
      <c r="E100" s="393"/>
      <c r="G100" s="387"/>
      <c r="I100" s="393"/>
      <c r="K100" s="387"/>
      <c r="M100" s="393"/>
    </row>
    <row r="101" spans="3:13" s="34" customFormat="1" ht="15.75">
      <c r="C101" s="387"/>
      <c r="E101" s="393"/>
      <c r="G101" s="387"/>
      <c r="I101" s="393"/>
      <c r="K101" s="387"/>
      <c r="M101" s="393"/>
    </row>
    <row r="102" spans="3:13" s="34" customFormat="1" ht="15.75">
      <c r="C102" s="387"/>
      <c r="E102" s="393"/>
      <c r="G102" s="387"/>
      <c r="I102" s="393"/>
      <c r="K102" s="387"/>
      <c r="M102" s="393"/>
    </row>
    <row r="103" spans="3:13" s="34" customFormat="1" ht="15.75">
      <c r="C103" s="387"/>
      <c r="E103" s="393"/>
      <c r="G103" s="387"/>
      <c r="I103" s="393"/>
      <c r="K103" s="387"/>
      <c r="M103" s="393"/>
    </row>
    <row r="104" spans="3:13" s="34" customFormat="1" ht="15.75">
      <c r="C104" s="387"/>
      <c r="E104" s="393"/>
      <c r="G104" s="387"/>
      <c r="I104" s="393"/>
      <c r="K104" s="387"/>
      <c r="M104" s="393"/>
    </row>
    <row r="105" spans="3:13" s="34" customFormat="1" ht="15.75">
      <c r="C105" s="387"/>
      <c r="E105" s="393"/>
      <c r="G105" s="387"/>
      <c r="I105" s="393"/>
      <c r="K105" s="387"/>
      <c r="M105" s="393"/>
    </row>
    <row r="106" spans="3:13" s="34" customFormat="1" ht="15.75">
      <c r="C106" s="387"/>
      <c r="E106" s="393"/>
      <c r="G106" s="387"/>
      <c r="I106" s="393"/>
      <c r="K106" s="387"/>
      <c r="M106" s="393"/>
    </row>
    <row r="107" spans="3:13" s="34" customFormat="1" ht="15.75">
      <c r="C107" s="387"/>
      <c r="E107" s="393"/>
      <c r="G107" s="387"/>
      <c r="I107" s="393"/>
      <c r="K107" s="387"/>
      <c r="M107" s="393"/>
    </row>
    <row r="108" spans="3:13" s="34" customFormat="1" ht="15.75">
      <c r="C108" s="387"/>
      <c r="E108" s="393"/>
      <c r="G108" s="387"/>
      <c r="I108" s="393"/>
      <c r="K108" s="387"/>
      <c r="M108" s="393"/>
    </row>
    <row r="109" spans="3:13" s="34" customFormat="1" ht="15.75">
      <c r="C109" s="387"/>
      <c r="E109" s="393"/>
      <c r="G109" s="387"/>
      <c r="I109" s="393"/>
      <c r="K109" s="387"/>
      <c r="M109" s="393"/>
    </row>
    <row r="110" spans="3:13" s="34" customFormat="1" ht="15.75">
      <c r="C110" s="387"/>
      <c r="E110" s="393"/>
      <c r="G110" s="387"/>
      <c r="I110" s="393"/>
      <c r="K110" s="387"/>
      <c r="M110" s="393"/>
    </row>
    <row r="111" spans="3:13" s="34" customFormat="1" ht="15.75">
      <c r="C111" s="387"/>
      <c r="E111" s="393"/>
      <c r="G111" s="387"/>
      <c r="I111" s="393"/>
      <c r="K111" s="387"/>
      <c r="M111" s="393"/>
    </row>
    <row r="112" spans="3:13" s="34" customFormat="1" ht="15.75">
      <c r="C112" s="387"/>
      <c r="E112" s="393"/>
      <c r="G112" s="387"/>
      <c r="I112" s="393"/>
      <c r="K112" s="387"/>
      <c r="M112" s="393"/>
    </row>
    <row r="113" spans="3:13" s="34" customFormat="1" ht="15.75">
      <c r="C113" s="387"/>
      <c r="E113" s="393"/>
      <c r="G113" s="387"/>
      <c r="I113" s="393"/>
      <c r="K113" s="387"/>
      <c r="M113" s="393"/>
    </row>
    <row r="114" spans="3:13" s="34" customFormat="1" ht="15.75">
      <c r="C114" s="387"/>
      <c r="E114" s="393"/>
      <c r="G114" s="387"/>
      <c r="I114" s="393"/>
      <c r="K114" s="387"/>
      <c r="M114" s="393"/>
    </row>
    <row r="115" spans="3:13" s="34" customFormat="1" ht="15.75">
      <c r="C115" s="387"/>
      <c r="E115" s="393"/>
      <c r="G115" s="387"/>
      <c r="I115" s="393"/>
      <c r="K115" s="387"/>
      <c r="M115" s="393"/>
    </row>
    <row r="116" spans="3:13" s="34" customFormat="1" ht="15.75">
      <c r="C116" s="387"/>
      <c r="E116" s="393"/>
      <c r="G116" s="387"/>
      <c r="I116" s="393"/>
      <c r="K116" s="387"/>
      <c r="M116" s="393"/>
    </row>
    <row r="117" spans="3:13" s="34" customFormat="1" ht="15.75">
      <c r="C117" s="387"/>
      <c r="E117" s="393"/>
      <c r="G117" s="387"/>
      <c r="I117" s="393"/>
      <c r="K117" s="387"/>
      <c r="M117" s="393"/>
    </row>
    <row r="118" spans="3:13" s="34" customFormat="1" ht="15.75">
      <c r="C118" s="387"/>
      <c r="E118" s="393"/>
      <c r="G118" s="387"/>
      <c r="I118" s="393"/>
      <c r="K118" s="387"/>
      <c r="M118" s="393"/>
    </row>
    <row r="119" spans="3:13" s="34" customFormat="1" ht="15.75">
      <c r="C119" s="387"/>
      <c r="E119" s="393"/>
      <c r="G119" s="387"/>
      <c r="I119" s="393"/>
      <c r="K119" s="387"/>
      <c r="M119" s="393"/>
    </row>
    <row r="120" spans="3:13" s="34" customFormat="1" ht="15.75">
      <c r="C120" s="387"/>
      <c r="E120" s="393"/>
      <c r="G120" s="387"/>
      <c r="I120" s="393"/>
      <c r="K120" s="387"/>
      <c r="M120" s="393"/>
    </row>
    <row r="121" spans="3:13" s="34" customFormat="1" ht="15.75">
      <c r="C121" s="387"/>
      <c r="E121" s="393"/>
      <c r="G121" s="387"/>
      <c r="I121" s="393"/>
      <c r="K121" s="387"/>
      <c r="M121" s="393"/>
    </row>
    <row r="122" spans="3:13" s="34" customFormat="1" ht="15.75">
      <c r="C122" s="387"/>
      <c r="E122" s="393"/>
      <c r="G122" s="387"/>
      <c r="I122" s="393"/>
      <c r="K122" s="387"/>
      <c r="M122" s="393"/>
    </row>
    <row r="123" spans="3:13" s="34" customFormat="1" ht="15.75">
      <c r="C123" s="387"/>
      <c r="E123" s="393"/>
      <c r="G123" s="387"/>
      <c r="I123" s="393"/>
      <c r="K123" s="387"/>
      <c r="M123" s="393"/>
    </row>
    <row r="124" spans="3:13" s="34" customFormat="1" ht="15.75">
      <c r="C124" s="387"/>
      <c r="E124" s="393"/>
      <c r="G124" s="387"/>
      <c r="I124" s="393"/>
      <c r="K124" s="387"/>
      <c r="M124" s="393"/>
    </row>
    <row r="125" spans="3:13" s="34" customFormat="1" ht="15.75">
      <c r="C125" s="387"/>
      <c r="E125" s="393"/>
      <c r="G125" s="387"/>
      <c r="I125" s="393"/>
      <c r="K125" s="387"/>
      <c r="M125" s="393"/>
    </row>
    <row r="126" spans="3:13" s="34" customFormat="1" ht="15.75">
      <c r="C126" s="387"/>
      <c r="E126" s="393"/>
      <c r="G126" s="387"/>
      <c r="I126" s="393"/>
      <c r="K126" s="387"/>
      <c r="M126" s="393"/>
    </row>
    <row r="127" spans="3:13" s="34" customFormat="1" ht="15.75">
      <c r="C127" s="387"/>
      <c r="E127" s="393"/>
      <c r="G127" s="387"/>
      <c r="I127" s="393"/>
      <c r="K127" s="387"/>
      <c r="M127" s="393"/>
    </row>
    <row r="128" spans="3:13" s="34" customFormat="1" ht="15.75">
      <c r="C128" s="387"/>
      <c r="E128" s="393"/>
      <c r="G128" s="387"/>
      <c r="I128" s="393"/>
      <c r="K128" s="387"/>
      <c r="M128" s="393"/>
    </row>
    <row r="129" spans="3:13" s="34" customFormat="1" ht="15.75">
      <c r="C129" s="387"/>
      <c r="E129" s="393"/>
      <c r="G129" s="387"/>
      <c r="I129" s="393"/>
      <c r="K129" s="387"/>
      <c r="M129" s="393"/>
    </row>
    <row r="130" spans="3:13" s="34" customFormat="1" ht="15.75">
      <c r="C130" s="387"/>
      <c r="E130" s="393"/>
      <c r="G130" s="387"/>
      <c r="I130" s="393"/>
      <c r="K130" s="387"/>
      <c r="M130" s="393"/>
    </row>
    <row r="131" spans="3:13" s="34" customFormat="1" ht="15.75">
      <c r="C131" s="387"/>
      <c r="E131" s="393"/>
      <c r="G131" s="387"/>
      <c r="I131" s="393"/>
      <c r="K131" s="387"/>
      <c r="M131" s="393"/>
    </row>
    <row r="132" spans="3:13" s="34" customFormat="1" ht="15.75">
      <c r="C132" s="387"/>
      <c r="E132" s="393"/>
      <c r="G132" s="387"/>
      <c r="I132" s="393"/>
      <c r="K132" s="387"/>
      <c r="M132" s="393"/>
    </row>
    <row r="133" spans="3:13" s="34" customFormat="1" ht="15.75">
      <c r="C133" s="387"/>
      <c r="E133" s="393"/>
      <c r="G133" s="387"/>
      <c r="I133" s="393"/>
      <c r="K133" s="387"/>
      <c r="M133" s="393"/>
    </row>
    <row r="134" spans="3:13" s="34" customFormat="1" ht="15.75">
      <c r="C134" s="387"/>
      <c r="E134" s="393"/>
      <c r="G134" s="387"/>
      <c r="I134" s="393"/>
      <c r="K134" s="387"/>
      <c r="M134" s="393"/>
    </row>
    <row r="135" spans="3:13" s="34" customFormat="1" ht="15.75">
      <c r="C135" s="387"/>
      <c r="E135" s="393"/>
      <c r="G135" s="387"/>
      <c r="I135" s="393"/>
      <c r="K135" s="387"/>
      <c r="M135" s="393"/>
    </row>
    <row r="136" spans="3:13" s="34" customFormat="1" ht="15.75">
      <c r="C136" s="387"/>
      <c r="E136" s="393"/>
      <c r="G136" s="387"/>
      <c r="I136" s="393"/>
      <c r="K136" s="387"/>
      <c r="M136" s="393"/>
    </row>
    <row r="137" spans="3:13" s="34" customFormat="1" ht="15.75">
      <c r="C137" s="387"/>
      <c r="E137" s="393"/>
      <c r="G137" s="387"/>
      <c r="I137" s="393"/>
      <c r="K137" s="387"/>
      <c r="M137" s="393"/>
    </row>
    <row r="138" spans="3:13" s="34" customFormat="1" ht="15.75">
      <c r="C138" s="387"/>
      <c r="E138" s="393"/>
      <c r="G138" s="387"/>
      <c r="I138" s="393"/>
      <c r="K138" s="387"/>
      <c r="M138" s="393"/>
    </row>
    <row r="139" spans="3:13" s="34" customFormat="1" ht="15.75">
      <c r="C139" s="387"/>
      <c r="E139" s="393"/>
      <c r="G139" s="387"/>
      <c r="I139" s="393"/>
      <c r="K139" s="387"/>
      <c r="M139" s="393"/>
    </row>
    <row r="140" spans="3:13" s="34" customFormat="1" ht="15.75">
      <c r="C140" s="387"/>
      <c r="E140" s="393"/>
      <c r="G140" s="387"/>
      <c r="I140" s="393"/>
      <c r="K140" s="387"/>
      <c r="M140" s="393"/>
    </row>
    <row r="141" spans="3:13" s="34" customFormat="1" ht="15.75">
      <c r="C141" s="387"/>
      <c r="E141" s="393"/>
      <c r="G141" s="387"/>
      <c r="I141" s="393"/>
      <c r="K141" s="387"/>
      <c r="M141" s="393"/>
    </row>
    <row r="142" spans="3:13" s="34" customFormat="1" ht="15.75">
      <c r="C142" s="387"/>
      <c r="E142" s="393"/>
      <c r="G142" s="387"/>
      <c r="I142" s="393"/>
      <c r="K142" s="387"/>
      <c r="M142" s="393"/>
    </row>
    <row r="143" spans="3:13" s="34" customFormat="1" ht="15.75">
      <c r="C143" s="387"/>
      <c r="E143" s="393"/>
      <c r="G143" s="387"/>
      <c r="I143" s="393"/>
      <c r="K143" s="387"/>
      <c r="M143" s="393"/>
    </row>
    <row r="144" spans="3:13" s="34" customFormat="1" ht="15.75">
      <c r="C144" s="387"/>
      <c r="E144" s="393"/>
      <c r="G144" s="387"/>
      <c r="I144" s="393"/>
      <c r="K144" s="387"/>
      <c r="M144" s="393"/>
    </row>
    <row r="145" spans="3:13" s="34" customFormat="1" ht="15.75">
      <c r="C145" s="387"/>
      <c r="E145" s="393"/>
      <c r="G145" s="387"/>
      <c r="I145" s="393"/>
      <c r="K145" s="387"/>
      <c r="M145" s="393"/>
    </row>
    <row r="146" spans="3:13" s="34" customFormat="1" ht="15.75">
      <c r="C146" s="387"/>
      <c r="E146" s="393"/>
      <c r="G146" s="387"/>
      <c r="I146" s="393"/>
      <c r="K146" s="387"/>
      <c r="M146" s="393"/>
    </row>
    <row r="147" spans="3:13" s="34" customFormat="1" ht="15.75">
      <c r="C147" s="387"/>
      <c r="E147" s="393"/>
      <c r="G147" s="387"/>
      <c r="I147" s="393"/>
      <c r="K147" s="387"/>
      <c r="M147" s="393"/>
    </row>
    <row r="148" spans="3:13" s="34" customFormat="1" ht="15.75">
      <c r="C148" s="387"/>
      <c r="E148" s="393"/>
      <c r="G148" s="387"/>
      <c r="I148" s="393"/>
      <c r="K148" s="387"/>
      <c r="M148" s="393"/>
    </row>
    <row r="149" spans="3:13" s="34" customFormat="1" ht="15.75">
      <c r="C149" s="387"/>
      <c r="E149" s="393"/>
      <c r="G149" s="387"/>
      <c r="I149" s="393"/>
      <c r="K149" s="387"/>
      <c r="M149" s="393"/>
    </row>
    <row r="150" spans="3:13" s="34" customFormat="1" ht="15.75">
      <c r="C150" s="387"/>
      <c r="E150" s="393"/>
      <c r="G150" s="387"/>
      <c r="I150" s="393"/>
      <c r="K150" s="387"/>
      <c r="M150" s="393"/>
    </row>
    <row r="151" spans="3:13" s="34" customFormat="1" ht="15.75">
      <c r="C151" s="387"/>
      <c r="E151" s="393"/>
      <c r="G151" s="387"/>
      <c r="I151" s="393"/>
      <c r="K151" s="387"/>
      <c r="M151" s="393"/>
    </row>
    <row r="152" spans="3:13" s="34" customFormat="1" ht="15.75">
      <c r="C152" s="387"/>
      <c r="E152" s="393"/>
      <c r="G152" s="387"/>
      <c r="I152" s="393"/>
      <c r="K152" s="387"/>
      <c r="M152" s="393"/>
    </row>
    <row r="153" spans="3:13" s="34" customFormat="1" ht="15.75">
      <c r="C153" s="387"/>
      <c r="E153" s="393"/>
      <c r="G153" s="387"/>
      <c r="I153" s="393"/>
      <c r="K153" s="387"/>
      <c r="M153" s="393"/>
    </row>
    <row r="154" spans="3:13" s="34" customFormat="1" ht="15.75">
      <c r="C154" s="387"/>
      <c r="E154" s="393"/>
      <c r="G154" s="387"/>
      <c r="I154" s="393"/>
      <c r="K154" s="387"/>
      <c r="M154" s="393"/>
    </row>
    <row r="155" spans="3:13" s="34" customFormat="1" ht="15.75">
      <c r="C155" s="387"/>
      <c r="E155" s="393"/>
      <c r="G155" s="387"/>
      <c r="I155" s="393"/>
      <c r="K155" s="387"/>
      <c r="M155" s="393"/>
    </row>
    <row r="156" spans="3:13" s="34" customFormat="1" ht="15.75">
      <c r="C156" s="387"/>
      <c r="E156" s="393"/>
      <c r="G156" s="387"/>
      <c r="I156" s="393"/>
      <c r="K156" s="387"/>
      <c r="M156" s="393"/>
    </row>
    <row r="157" spans="3:13" s="34" customFormat="1" ht="15.75">
      <c r="C157" s="387"/>
      <c r="E157" s="393"/>
      <c r="G157" s="387"/>
      <c r="I157" s="393"/>
      <c r="K157" s="387"/>
      <c r="M157" s="393"/>
    </row>
    <row r="158" spans="3:13" s="34" customFormat="1" ht="15.75">
      <c r="C158" s="387"/>
      <c r="E158" s="393"/>
      <c r="G158" s="387"/>
      <c r="I158" s="393"/>
      <c r="K158" s="387"/>
      <c r="M158" s="393"/>
    </row>
    <row r="159" spans="3:13" s="34" customFormat="1" ht="15.75">
      <c r="C159" s="387"/>
      <c r="E159" s="393"/>
      <c r="G159" s="387"/>
      <c r="I159" s="393"/>
      <c r="K159" s="387"/>
      <c r="M159" s="393"/>
    </row>
    <row r="160" spans="3:13" s="34" customFormat="1" ht="15.75">
      <c r="C160" s="387"/>
      <c r="E160" s="393"/>
      <c r="G160" s="387"/>
      <c r="I160" s="393"/>
      <c r="K160" s="387"/>
      <c r="M160" s="393"/>
    </row>
    <row r="161" spans="3:13" s="34" customFormat="1" ht="15.75">
      <c r="C161" s="387"/>
      <c r="E161" s="393"/>
      <c r="G161" s="387"/>
      <c r="I161" s="393"/>
      <c r="K161" s="387"/>
      <c r="M161" s="393"/>
    </row>
    <row r="162" spans="3:13" s="34" customFormat="1" ht="15.75">
      <c r="C162" s="387"/>
      <c r="E162" s="393"/>
      <c r="G162" s="387"/>
      <c r="I162" s="393"/>
      <c r="K162" s="387"/>
      <c r="M162" s="393"/>
    </row>
    <row r="163" spans="3:13" s="34" customFormat="1" ht="15.75">
      <c r="C163" s="387"/>
      <c r="E163" s="393"/>
      <c r="G163" s="387"/>
      <c r="I163" s="393"/>
      <c r="K163" s="387"/>
      <c r="M163" s="393"/>
    </row>
    <row r="164" spans="3:13" s="34" customFormat="1" ht="15.75">
      <c r="C164" s="387"/>
      <c r="E164" s="393"/>
      <c r="G164" s="387"/>
      <c r="I164" s="393"/>
      <c r="K164" s="387"/>
      <c r="M164" s="393"/>
    </row>
    <row r="165" spans="3:13" s="34" customFormat="1" ht="15.75">
      <c r="C165" s="387"/>
      <c r="E165" s="393"/>
      <c r="G165" s="387"/>
      <c r="I165" s="393"/>
      <c r="K165" s="387"/>
      <c r="M165" s="393"/>
    </row>
    <row r="166" spans="3:13" s="34" customFormat="1" ht="15.75">
      <c r="C166" s="387"/>
      <c r="E166" s="393"/>
      <c r="G166" s="387"/>
      <c r="I166" s="393"/>
      <c r="K166" s="387"/>
      <c r="M166" s="393"/>
    </row>
    <row r="167" spans="3:13" s="34" customFormat="1" ht="15.75">
      <c r="C167" s="387"/>
      <c r="E167" s="393"/>
      <c r="G167" s="387"/>
      <c r="I167" s="393"/>
      <c r="K167" s="387"/>
      <c r="M167" s="393"/>
    </row>
    <row r="168" spans="3:13" s="34" customFormat="1" ht="15.75">
      <c r="C168" s="387"/>
      <c r="E168" s="393"/>
      <c r="G168" s="387"/>
      <c r="I168" s="393"/>
      <c r="K168" s="387"/>
      <c r="M168" s="393"/>
    </row>
    <row r="169" spans="3:13" s="34" customFormat="1" ht="15.75">
      <c r="C169" s="387"/>
      <c r="E169" s="393"/>
      <c r="G169" s="387"/>
      <c r="I169" s="393"/>
      <c r="K169" s="387"/>
      <c r="M169" s="393"/>
    </row>
    <row r="170" spans="3:13" s="34" customFormat="1" ht="15.75">
      <c r="C170" s="387"/>
      <c r="E170" s="393"/>
      <c r="G170" s="387"/>
      <c r="I170" s="393"/>
      <c r="K170" s="387"/>
      <c r="M170" s="393"/>
    </row>
    <row r="171" spans="3:13" s="34" customFormat="1" ht="15.75">
      <c r="C171" s="387"/>
      <c r="E171" s="393"/>
      <c r="G171" s="387"/>
      <c r="I171" s="393"/>
      <c r="K171" s="387"/>
      <c r="M171" s="393"/>
    </row>
    <row r="172" spans="3:13" s="34" customFormat="1" ht="15.75">
      <c r="C172" s="387"/>
      <c r="E172" s="393"/>
      <c r="G172" s="387"/>
      <c r="I172" s="393"/>
      <c r="K172" s="387"/>
      <c r="M172" s="393"/>
    </row>
    <row r="173" spans="3:13" s="34" customFormat="1" ht="15.75">
      <c r="C173" s="387"/>
      <c r="E173" s="393"/>
      <c r="G173" s="387"/>
      <c r="I173" s="393"/>
      <c r="K173" s="387"/>
      <c r="M173" s="393"/>
    </row>
    <row r="174" spans="3:13" s="34" customFormat="1" ht="15.75">
      <c r="C174" s="387"/>
      <c r="E174" s="393"/>
      <c r="G174" s="387"/>
      <c r="I174" s="393"/>
      <c r="K174" s="387"/>
      <c r="M174" s="393"/>
    </row>
    <row r="175" spans="3:13" s="34" customFormat="1" ht="15.75">
      <c r="C175" s="387"/>
      <c r="E175" s="393"/>
      <c r="G175" s="387"/>
      <c r="I175" s="393"/>
      <c r="K175" s="387"/>
      <c r="M175" s="393"/>
    </row>
    <row r="176" spans="3:13" s="34" customFormat="1" ht="15.75">
      <c r="C176" s="387"/>
      <c r="E176" s="393"/>
      <c r="G176" s="387"/>
      <c r="I176" s="393"/>
      <c r="K176" s="387"/>
      <c r="M176" s="393"/>
    </row>
    <row r="177" spans="3:13" s="34" customFormat="1" ht="15.75">
      <c r="C177" s="387"/>
      <c r="E177" s="393"/>
      <c r="G177" s="387"/>
      <c r="I177" s="393"/>
      <c r="K177" s="387"/>
      <c r="M177" s="393"/>
    </row>
    <row r="178" spans="3:13" s="34" customFormat="1" ht="15.75">
      <c r="C178" s="387"/>
      <c r="E178" s="393"/>
      <c r="G178" s="387"/>
      <c r="I178" s="393"/>
      <c r="K178" s="387"/>
      <c r="M178" s="393"/>
    </row>
    <row r="179" spans="3:13" s="34" customFormat="1" ht="15.75">
      <c r="C179" s="387"/>
      <c r="E179" s="393"/>
      <c r="G179" s="387"/>
      <c r="I179" s="393"/>
      <c r="K179" s="387"/>
      <c r="M179" s="393"/>
    </row>
    <row r="180" spans="3:13" s="34" customFormat="1" ht="15.75">
      <c r="C180" s="387"/>
      <c r="E180" s="393"/>
      <c r="G180" s="387"/>
      <c r="I180" s="393"/>
      <c r="K180" s="387"/>
      <c r="M180" s="393"/>
    </row>
    <row r="181" spans="3:13" s="34" customFormat="1" ht="15.75">
      <c r="C181" s="387"/>
      <c r="E181" s="393"/>
      <c r="G181" s="387"/>
      <c r="I181" s="393"/>
      <c r="K181" s="387"/>
      <c r="M181" s="393"/>
    </row>
    <row r="182" spans="3:13" s="34" customFormat="1" ht="15.75">
      <c r="C182" s="387"/>
      <c r="E182" s="393"/>
      <c r="G182" s="387"/>
      <c r="I182" s="393"/>
      <c r="K182" s="387"/>
      <c r="M182" s="393"/>
    </row>
    <row r="183" spans="3:13" s="34" customFormat="1" ht="15.75">
      <c r="C183" s="387"/>
      <c r="E183" s="393"/>
      <c r="G183" s="387"/>
      <c r="I183" s="393"/>
      <c r="K183" s="387"/>
      <c r="M183" s="393"/>
    </row>
    <row r="184" spans="3:13" s="34" customFormat="1" ht="15.75">
      <c r="C184" s="387"/>
      <c r="E184" s="393"/>
      <c r="G184" s="387"/>
      <c r="I184" s="393"/>
      <c r="K184" s="387"/>
      <c r="M184" s="393"/>
    </row>
    <row r="185" spans="3:13" s="34" customFormat="1" ht="15.75">
      <c r="C185" s="387"/>
      <c r="E185" s="393"/>
      <c r="G185" s="387"/>
      <c r="I185" s="393"/>
      <c r="K185" s="387"/>
      <c r="M185" s="393"/>
    </row>
    <row r="186" spans="3:13" s="34" customFormat="1" ht="15.75">
      <c r="C186" s="387"/>
      <c r="E186" s="393"/>
      <c r="G186" s="387"/>
      <c r="I186" s="393"/>
      <c r="K186" s="387"/>
      <c r="M186" s="393"/>
    </row>
    <row r="187" spans="3:13" s="34" customFormat="1" ht="15.75">
      <c r="C187" s="387"/>
      <c r="E187" s="393"/>
      <c r="G187" s="387"/>
      <c r="I187" s="393"/>
      <c r="K187" s="387"/>
      <c r="M187" s="393"/>
    </row>
    <row r="188" spans="3:13" s="34" customFormat="1" ht="15.75">
      <c r="C188" s="387"/>
      <c r="E188" s="393"/>
      <c r="G188" s="387"/>
      <c r="I188" s="393"/>
      <c r="K188" s="387"/>
      <c r="M188" s="393"/>
    </row>
    <row r="189" spans="3:13" s="34" customFormat="1" ht="15.75">
      <c r="C189" s="387"/>
      <c r="E189" s="393"/>
      <c r="G189" s="387"/>
      <c r="I189" s="393"/>
      <c r="K189" s="387"/>
      <c r="M189" s="393"/>
    </row>
    <row r="190" spans="3:13" s="34" customFormat="1" ht="15.75">
      <c r="C190" s="387"/>
      <c r="E190" s="393"/>
      <c r="G190" s="387"/>
      <c r="I190" s="393"/>
      <c r="K190" s="387"/>
      <c r="M190" s="393"/>
    </row>
    <row r="191" spans="3:13" s="34" customFormat="1" ht="15.75">
      <c r="C191" s="387"/>
      <c r="E191" s="393"/>
      <c r="G191" s="387"/>
      <c r="I191" s="393"/>
      <c r="K191" s="387"/>
      <c r="M191" s="393"/>
    </row>
    <row r="192" spans="3:13" s="34" customFormat="1" ht="15.75">
      <c r="C192" s="387"/>
      <c r="E192" s="393"/>
      <c r="G192" s="387"/>
      <c r="I192" s="393"/>
      <c r="K192" s="387"/>
      <c r="M192" s="393"/>
    </row>
    <row r="193" spans="3:13" s="34" customFormat="1" ht="15.75">
      <c r="C193" s="387"/>
      <c r="E193" s="393"/>
      <c r="G193" s="387"/>
      <c r="I193" s="393"/>
      <c r="K193" s="387"/>
      <c r="M193" s="393"/>
    </row>
    <row r="194" spans="3:13" s="34" customFormat="1" ht="15.75">
      <c r="C194" s="387"/>
      <c r="E194" s="393"/>
      <c r="G194" s="387"/>
      <c r="I194" s="393"/>
      <c r="K194" s="387"/>
      <c r="M194" s="393"/>
    </row>
    <row r="195" spans="3:13" s="34" customFormat="1" ht="15.75">
      <c r="C195" s="387"/>
      <c r="E195" s="393"/>
      <c r="G195" s="387"/>
      <c r="I195" s="393"/>
      <c r="K195" s="387"/>
      <c r="M195" s="393"/>
    </row>
    <row r="196" spans="3:13" s="34" customFormat="1" ht="15.75">
      <c r="C196" s="387"/>
      <c r="E196" s="393"/>
      <c r="G196" s="387"/>
      <c r="I196" s="393"/>
      <c r="K196" s="387"/>
      <c r="M196" s="393"/>
    </row>
    <row r="197" spans="3:13" s="34" customFormat="1" ht="15.75">
      <c r="C197" s="387"/>
      <c r="E197" s="393"/>
      <c r="G197" s="387"/>
      <c r="I197" s="393"/>
      <c r="K197" s="387"/>
      <c r="M197" s="393"/>
    </row>
    <row r="198" spans="3:13" s="34" customFormat="1" ht="15.75">
      <c r="C198" s="387"/>
      <c r="E198" s="393"/>
      <c r="G198" s="387"/>
      <c r="I198" s="393"/>
      <c r="K198" s="387"/>
      <c r="M198" s="393"/>
    </row>
    <row r="199" spans="3:13" s="34" customFormat="1" ht="15.75">
      <c r="C199" s="387"/>
      <c r="E199" s="393"/>
      <c r="G199" s="387"/>
      <c r="I199" s="393"/>
      <c r="K199" s="387"/>
      <c r="M199" s="393"/>
    </row>
    <row r="200" spans="3:13" s="34" customFormat="1" ht="15.75">
      <c r="C200" s="387"/>
      <c r="E200" s="393"/>
      <c r="G200" s="387"/>
      <c r="I200" s="393"/>
      <c r="K200" s="387"/>
      <c r="M200" s="393"/>
    </row>
    <row r="201" spans="3:13" s="34" customFormat="1" ht="15.75">
      <c r="C201" s="387"/>
      <c r="E201" s="393"/>
      <c r="G201" s="387"/>
      <c r="I201" s="393"/>
      <c r="K201" s="387"/>
      <c r="M201" s="393"/>
    </row>
    <row r="202" spans="3:13" s="34" customFormat="1" ht="15.75">
      <c r="C202" s="387"/>
      <c r="E202" s="393"/>
      <c r="G202" s="387"/>
      <c r="I202" s="393"/>
      <c r="K202" s="387"/>
      <c r="M202" s="393"/>
    </row>
    <row r="203" spans="3:13" s="34" customFormat="1" ht="15.75">
      <c r="C203" s="387"/>
      <c r="E203" s="393"/>
      <c r="G203" s="387"/>
      <c r="I203" s="393"/>
      <c r="K203" s="387"/>
      <c r="M203" s="393"/>
    </row>
    <row r="204" spans="3:13" s="34" customFormat="1" ht="15.75">
      <c r="C204" s="387"/>
      <c r="E204" s="393"/>
      <c r="G204" s="387"/>
      <c r="I204" s="393"/>
      <c r="K204" s="387"/>
      <c r="M204" s="393"/>
    </row>
    <row r="205" spans="3:13" s="34" customFormat="1" ht="15.75">
      <c r="C205" s="387"/>
      <c r="E205" s="393"/>
      <c r="G205" s="387"/>
      <c r="I205" s="393"/>
      <c r="K205" s="387"/>
      <c r="M205" s="393"/>
    </row>
    <row r="206" spans="3:13" s="34" customFormat="1" ht="15.75">
      <c r="C206" s="387"/>
      <c r="E206" s="393"/>
      <c r="G206" s="387"/>
      <c r="I206" s="393"/>
      <c r="K206" s="387"/>
      <c r="M206" s="393"/>
    </row>
    <row r="207" spans="3:13" s="34" customFormat="1" ht="15.75">
      <c r="C207" s="387"/>
      <c r="E207" s="393"/>
      <c r="G207" s="387"/>
      <c r="I207" s="393"/>
      <c r="K207" s="387"/>
      <c r="M207" s="393"/>
    </row>
    <row r="208" spans="3:13" s="34" customFormat="1" ht="15.75">
      <c r="C208" s="387"/>
      <c r="E208" s="393"/>
      <c r="G208" s="387"/>
      <c r="I208" s="393"/>
      <c r="K208" s="387"/>
      <c r="M208" s="393"/>
    </row>
    <row r="209" spans="3:13" s="34" customFormat="1" ht="15.75">
      <c r="C209" s="387"/>
      <c r="E209" s="393"/>
      <c r="G209" s="387"/>
      <c r="I209" s="393"/>
      <c r="K209" s="387"/>
      <c r="M209" s="393"/>
    </row>
    <row r="210" spans="3:13" s="34" customFormat="1" ht="15.75">
      <c r="C210" s="387"/>
      <c r="E210" s="393"/>
      <c r="G210" s="387"/>
      <c r="I210" s="393"/>
      <c r="K210" s="387"/>
      <c r="M210" s="393"/>
    </row>
    <row r="211" spans="3:13" s="34" customFormat="1" ht="15.75">
      <c r="C211" s="387"/>
      <c r="E211" s="393"/>
      <c r="G211" s="387"/>
      <c r="I211" s="393"/>
      <c r="K211" s="387"/>
      <c r="M211" s="393"/>
    </row>
    <row r="212" spans="3:13" s="34" customFormat="1" ht="15.75">
      <c r="C212" s="387"/>
      <c r="E212" s="393"/>
      <c r="G212" s="387"/>
      <c r="I212" s="393"/>
      <c r="K212" s="387"/>
      <c r="M212" s="393"/>
    </row>
    <row r="213" spans="3:13" s="34" customFormat="1" ht="15.75">
      <c r="C213" s="387"/>
      <c r="E213" s="393"/>
      <c r="G213" s="387"/>
      <c r="I213" s="393"/>
      <c r="K213" s="387"/>
      <c r="M213" s="393"/>
    </row>
    <row r="214" spans="3:13" s="34" customFormat="1" ht="15.75">
      <c r="C214" s="387"/>
      <c r="E214" s="393"/>
      <c r="G214" s="387"/>
      <c r="I214" s="393"/>
      <c r="K214" s="387"/>
      <c r="M214" s="393"/>
    </row>
    <row r="215" spans="3:13" s="34" customFormat="1" ht="15.75">
      <c r="C215" s="387"/>
      <c r="E215" s="393"/>
      <c r="G215" s="387"/>
      <c r="I215" s="393"/>
      <c r="K215" s="387"/>
      <c r="M215" s="393"/>
    </row>
    <row r="216" spans="3:13" s="34" customFormat="1" ht="15.75">
      <c r="C216" s="387"/>
      <c r="E216" s="393"/>
      <c r="G216" s="387"/>
      <c r="I216" s="393"/>
      <c r="K216" s="387"/>
      <c r="M216" s="393"/>
    </row>
    <row r="217" spans="3:13" s="34" customFormat="1" ht="15.75">
      <c r="C217" s="387"/>
      <c r="E217" s="393"/>
      <c r="G217" s="387"/>
      <c r="I217" s="393"/>
      <c r="K217" s="387"/>
      <c r="M217" s="393"/>
    </row>
    <row r="218" spans="3:13" s="34" customFormat="1" ht="15.75">
      <c r="C218" s="387"/>
      <c r="E218" s="393"/>
      <c r="G218" s="387"/>
      <c r="I218" s="393"/>
      <c r="K218" s="387"/>
      <c r="M218" s="393"/>
    </row>
    <row r="219" spans="3:13" s="34" customFormat="1" ht="15.75">
      <c r="C219" s="387"/>
      <c r="E219" s="393"/>
      <c r="G219" s="387"/>
      <c r="I219" s="393"/>
      <c r="K219" s="387"/>
      <c r="M219" s="393"/>
    </row>
    <row r="220" spans="3:13" s="34" customFormat="1" ht="15.75">
      <c r="C220" s="387"/>
      <c r="E220" s="393"/>
      <c r="G220" s="387"/>
      <c r="I220" s="393"/>
      <c r="K220" s="387"/>
      <c r="M220" s="393"/>
    </row>
    <row r="221" spans="3:13" s="34" customFormat="1" ht="15.75">
      <c r="C221" s="387"/>
      <c r="E221" s="393"/>
      <c r="G221" s="387"/>
      <c r="I221" s="393"/>
      <c r="K221" s="387"/>
      <c r="M221" s="393"/>
    </row>
    <row r="222" spans="3:13" s="34" customFormat="1" ht="15.75">
      <c r="C222" s="387"/>
      <c r="E222" s="393"/>
      <c r="G222" s="387"/>
      <c r="I222" s="393"/>
      <c r="K222" s="387"/>
      <c r="M222" s="393"/>
    </row>
    <row r="223" spans="3:13" s="34" customFormat="1" ht="15.75">
      <c r="C223" s="387"/>
      <c r="E223" s="393"/>
      <c r="G223" s="387"/>
      <c r="I223" s="393"/>
      <c r="K223" s="387"/>
      <c r="M223" s="393"/>
    </row>
    <row r="224" spans="3:13" s="34" customFormat="1" ht="15.75">
      <c r="C224" s="387"/>
      <c r="E224" s="393"/>
      <c r="G224" s="387"/>
      <c r="I224" s="393"/>
      <c r="K224" s="387"/>
      <c r="M224" s="393"/>
    </row>
    <row r="225" spans="3:13" s="34" customFormat="1" ht="15.75">
      <c r="C225" s="387"/>
      <c r="E225" s="393"/>
      <c r="G225" s="387"/>
      <c r="I225" s="393"/>
      <c r="K225" s="387"/>
      <c r="M225" s="393"/>
    </row>
    <row r="226" spans="3:13" s="34" customFormat="1" ht="15.75">
      <c r="C226" s="387"/>
      <c r="E226" s="393"/>
      <c r="G226" s="387"/>
      <c r="I226" s="393"/>
      <c r="K226" s="387"/>
      <c r="M226" s="393"/>
    </row>
    <row r="227" spans="3:13" s="34" customFormat="1" ht="15.75">
      <c r="C227" s="387"/>
      <c r="E227" s="393"/>
      <c r="G227" s="387"/>
      <c r="I227" s="393"/>
      <c r="K227" s="387"/>
      <c r="M227" s="393"/>
    </row>
    <row r="228" spans="3:13" s="34" customFormat="1" ht="15.75">
      <c r="C228" s="387"/>
      <c r="E228" s="393"/>
      <c r="G228" s="387"/>
      <c r="I228" s="393"/>
      <c r="K228" s="387"/>
      <c r="M228" s="393"/>
    </row>
    <row r="229" spans="3:13" s="34" customFormat="1" ht="15.75">
      <c r="C229" s="387"/>
      <c r="E229" s="393"/>
      <c r="G229" s="387"/>
      <c r="I229" s="393"/>
      <c r="K229" s="387"/>
      <c r="M229" s="393"/>
    </row>
    <row r="230" spans="3:13" s="34" customFormat="1" ht="15.75">
      <c r="C230" s="387"/>
      <c r="E230" s="393"/>
      <c r="G230" s="387"/>
      <c r="I230" s="393"/>
      <c r="K230" s="387"/>
      <c r="M230" s="393"/>
    </row>
    <row r="231" spans="3:13" s="34" customFormat="1" ht="15.75">
      <c r="C231" s="387"/>
      <c r="E231" s="393"/>
      <c r="G231" s="387"/>
      <c r="I231" s="393"/>
      <c r="K231" s="387"/>
      <c r="M231" s="393"/>
    </row>
    <row r="232" spans="3:13" s="34" customFormat="1" ht="15.75">
      <c r="C232" s="387"/>
      <c r="E232" s="393"/>
      <c r="G232" s="387"/>
      <c r="I232" s="393"/>
      <c r="K232" s="387"/>
      <c r="M232" s="393"/>
    </row>
    <row r="233" spans="3:13" s="34" customFormat="1" ht="15.75">
      <c r="C233" s="387"/>
      <c r="E233" s="393"/>
      <c r="G233" s="387"/>
      <c r="I233" s="393"/>
      <c r="K233" s="387"/>
      <c r="M233" s="393"/>
    </row>
    <row r="234" spans="3:13" s="34" customFormat="1" ht="15.75">
      <c r="C234" s="387"/>
      <c r="E234" s="393"/>
      <c r="G234" s="387"/>
      <c r="I234" s="393"/>
      <c r="K234" s="387"/>
      <c r="M234" s="393"/>
    </row>
    <row r="235" spans="3:13" s="34" customFormat="1" ht="15.75">
      <c r="C235" s="387"/>
      <c r="E235" s="393"/>
      <c r="G235" s="387"/>
      <c r="I235" s="393"/>
      <c r="K235" s="387"/>
      <c r="M235" s="393"/>
    </row>
    <row r="236" spans="3:13" s="34" customFormat="1" ht="15.75">
      <c r="C236" s="387"/>
      <c r="E236" s="393"/>
      <c r="G236" s="387"/>
      <c r="I236" s="393"/>
      <c r="K236" s="387"/>
      <c r="M236" s="393"/>
    </row>
    <row r="237" spans="3:13" s="34" customFormat="1" ht="15.75">
      <c r="C237" s="387"/>
      <c r="E237" s="393"/>
      <c r="G237" s="387"/>
      <c r="I237" s="393"/>
      <c r="K237" s="387"/>
      <c r="M237" s="393"/>
    </row>
    <row r="238" spans="3:13" s="34" customFormat="1" ht="15.75">
      <c r="C238" s="387"/>
      <c r="E238" s="393"/>
      <c r="G238" s="387"/>
      <c r="I238" s="393"/>
      <c r="K238" s="387"/>
      <c r="M238" s="393"/>
    </row>
    <row r="239" spans="3:13" s="34" customFormat="1" ht="15.75">
      <c r="C239" s="387"/>
      <c r="E239" s="393"/>
      <c r="G239" s="387"/>
      <c r="I239" s="393"/>
      <c r="K239" s="387"/>
      <c r="M239" s="393"/>
    </row>
    <row r="240" spans="3:13" s="34" customFormat="1" ht="15.75">
      <c r="C240" s="387"/>
      <c r="E240" s="393"/>
      <c r="G240" s="387"/>
      <c r="I240" s="393"/>
      <c r="K240" s="387"/>
      <c r="M240" s="393"/>
    </row>
    <row r="241" spans="3:13" s="34" customFormat="1" ht="15.75">
      <c r="C241" s="387"/>
      <c r="E241" s="393"/>
      <c r="G241" s="387"/>
      <c r="I241" s="393"/>
      <c r="K241" s="387"/>
      <c r="M241" s="393"/>
    </row>
    <row r="242" spans="3:13" s="34" customFormat="1" ht="15.75">
      <c r="C242" s="387"/>
      <c r="E242" s="393"/>
      <c r="G242" s="387"/>
      <c r="I242" s="393"/>
      <c r="K242" s="387"/>
      <c r="M242" s="393"/>
    </row>
    <row r="243" spans="3:13" s="34" customFormat="1" ht="15.75">
      <c r="C243" s="387"/>
      <c r="E243" s="393"/>
      <c r="G243" s="387"/>
      <c r="I243" s="393"/>
      <c r="K243" s="387"/>
      <c r="M243" s="393"/>
    </row>
    <row r="244" spans="3:13" s="34" customFormat="1" ht="15.75">
      <c r="C244" s="387"/>
      <c r="E244" s="393"/>
      <c r="G244" s="387"/>
      <c r="I244" s="393"/>
      <c r="K244" s="387"/>
      <c r="M244" s="393"/>
    </row>
    <row r="245" spans="3:13" s="34" customFormat="1" ht="15.75">
      <c r="C245" s="387"/>
      <c r="E245" s="393"/>
      <c r="G245" s="387"/>
      <c r="I245" s="393"/>
      <c r="K245" s="387"/>
      <c r="M245" s="393"/>
    </row>
    <row r="246" spans="3:13" s="34" customFormat="1" ht="15.75">
      <c r="C246" s="387"/>
      <c r="E246" s="393"/>
      <c r="G246" s="387"/>
      <c r="I246" s="393"/>
      <c r="K246" s="387"/>
      <c r="M246" s="393"/>
    </row>
    <row r="247" spans="3:13" s="34" customFormat="1" ht="15.75">
      <c r="C247" s="387"/>
      <c r="E247" s="393"/>
      <c r="G247" s="387"/>
      <c r="I247" s="393"/>
      <c r="K247" s="387"/>
      <c r="M247" s="393"/>
    </row>
    <row r="248" spans="3:13" s="34" customFormat="1" ht="15.75">
      <c r="C248" s="387"/>
      <c r="E248" s="393"/>
      <c r="G248" s="387"/>
      <c r="I248" s="393"/>
      <c r="K248" s="387"/>
      <c r="M248" s="393"/>
    </row>
    <row r="249" spans="3:13" s="34" customFormat="1" ht="15.75">
      <c r="C249" s="387"/>
      <c r="E249" s="393"/>
      <c r="G249" s="387"/>
      <c r="I249" s="393"/>
      <c r="K249" s="387"/>
      <c r="M249" s="393"/>
    </row>
    <row r="250" spans="3:13" s="34" customFormat="1" ht="15.75">
      <c r="C250" s="387"/>
      <c r="E250" s="393"/>
      <c r="G250" s="387"/>
      <c r="I250" s="393"/>
      <c r="K250" s="387"/>
      <c r="M250" s="393"/>
    </row>
    <row r="251" spans="3:13" s="34" customFormat="1" ht="15.75">
      <c r="C251" s="387"/>
      <c r="E251" s="393"/>
      <c r="G251" s="387"/>
      <c r="I251" s="393"/>
      <c r="K251" s="387"/>
      <c r="M251" s="393"/>
    </row>
    <row r="252" spans="3:13" s="34" customFormat="1" ht="15.75">
      <c r="C252" s="387"/>
      <c r="E252" s="393"/>
      <c r="G252" s="387"/>
      <c r="I252" s="393"/>
      <c r="K252" s="387"/>
      <c r="M252" s="393"/>
    </row>
    <row r="253" spans="3:13" s="34" customFormat="1" ht="15.75">
      <c r="C253" s="387"/>
      <c r="E253" s="393"/>
      <c r="G253" s="387"/>
      <c r="I253" s="393"/>
      <c r="K253" s="387"/>
      <c r="M253" s="393"/>
    </row>
    <row r="254" spans="3:13" s="34" customFormat="1" ht="15.75">
      <c r="C254" s="387"/>
      <c r="E254" s="393"/>
      <c r="G254" s="387"/>
      <c r="I254" s="393"/>
      <c r="K254" s="387"/>
      <c r="M254" s="393"/>
    </row>
    <row r="255" spans="3:13" s="34" customFormat="1" ht="15.75">
      <c r="C255" s="387"/>
      <c r="E255" s="393"/>
      <c r="G255" s="387"/>
      <c r="I255" s="393"/>
      <c r="K255" s="387"/>
      <c r="M255" s="393"/>
    </row>
    <row r="256" spans="3:13" s="34" customFormat="1" ht="15.75">
      <c r="C256" s="387"/>
      <c r="E256" s="393"/>
      <c r="G256" s="387"/>
      <c r="I256" s="393"/>
      <c r="K256" s="387"/>
      <c r="M256" s="393"/>
    </row>
    <row r="257" spans="3:13" s="34" customFormat="1" ht="15.75">
      <c r="C257" s="387"/>
      <c r="E257" s="393"/>
      <c r="G257" s="387"/>
      <c r="I257" s="393"/>
      <c r="K257" s="387"/>
      <c r="M257" s="393"/>
    </row>
    <row r="258" spans="3:13" s="34" customFormat="1" ht="15.75">
      <c r="C258" s="387"/>
      <c r="E258" s="393"/>
      <c r="G258" s="387"/>
      <c r="I258" s="393"/>
      <c r="K258" s="387"/>
      <c r="M258" s="393"/>
    </row>
    <row r="259" spans="3:13" s="34" customFormat="1" ht="15.75">
      <c r="C259" s="387"/>
      <c r="E259" s="393"/>
      <c r="G259" s="387"/>
      <c r="I259" s="393"/>
      <c r="K259" s="387"/>
      <c r="M259" s="393"/>
    </row>
    <row r="260" spans="3:13" s="34" customFormat="1" ht="15.75">
      <c r="C260" s="387"/>
      <c r="E260" s="393"/>
      <c r="G260" s="387"/>
      <c r="I260" s="393"/>
      <c r="K260" s="387"/>
      <c r="M260" s="393"/>
    </row>
    <row r="261" spans="3:13" s="34" customFormat="1" ht="15.75">
      <c r="C261" s="387"/>
      <c r="E261" s="393"/>
      <c r="G261" s="387"/>
      <c r="I261" s="393"/>
      <c r="K261" s="387"/>
      <c r="M261" s="393"/>
    </row>
    <row r="262" spans="3:13" s="34" customFormat="1" ht="15.75">
      <c r="C262" s="387"/>
      <c r="E262" s="393"/>
      <c r="G262" s="387"/>
      <c r="I262" s="393"/>
      <c r="K262" s="387"/>
      <c r="M262" s="393"/>
    </row>
    <row r="263" spans="3:13" s="34" customFormat="1" ht="15.75">
      <c r="C263" s="387"/>
      <c r="E263" s="393"/>
      <c r="G263" s="387"/>
      <c r="I263" s="393"/>
      <c r="K263" s="387"/>
      <c r="M263" s="393"/>
    </row>
    <row r="264" spans="3:13" s="34" customFormat="1" ht="15.75">
      <c r="C264" s="387"/>
      <c r="E264" s="393"/>
      <c r="G264" s="387"/>
      <c r="I264" s="393"/>
      <c r="K264" s="387"/>
      <c r="M264" s="393"/>
    </row>
    <row r="265" spans="3:13" s="34" customFormat="1" ht="15.75">
      <c r="C265" s="387"/>
      <c r="E265" s="393"/>
      <c r="G265" s="387"/>
      <c r="I265" s="393"/>
      <c r="K265" s="387"/>
      <c r="M265" s="393"/>
    </row>
    <row r="266" spans="3:13" s="34" customFormat="1" ht="15.75">
      <c r="C266" s="387"/>
      <c r="E266" s="393"/>
      <c r="G266" s="387"/>
      <c r="I266" s="393"/>
      <c r="K266" s="387"/>
      <c r="M266" s="393"/>
    </row>
    <row r="267" spans="3:13" s="34" customFormat="1" ht="15.75">
      <c r="C267" s="387"/>
      <c r="E267" s="393"/>
      <c r="G267" s="387"/>
      <c r="I267" s="393"/>
      <c r="K267" s="387"/>
      <c r="M267" s="393"/>
    </row>
    <row r="268" spans="3:13" s="34" customFormat="1" ht="15.75">
      <c r="C268" s="387"/>
      <c r="E268" s="393"/>
      <c r="G268" s="387"/>
      <c r="I268" s="393"/>
      <c r="K268" s="387"/>
      <c r="M268" s="393"/>
    </row>
    <row r="269" spans="3:13" s="34" customFormat="1" ht="15.75">
      <c r="C269" s="387"/>
      <c r="E269" s="393"/>
      <c r="G269" s="387"/>
      <c r="I269" s="393"/>
      <c r="K269" s="387"/>
      <c r="M269" s="393"/>
    </row>
    <row r="270" spans="3:13" s="34" customFormat="1" ht="15.75">
      <c r="C270" s="387"/>
      <c r="E270" s="393"/>
      <c r="G270" s="387"/>
      <c r="I270" s="393"/>
      <c r="K270" s="387"/>
      <c r="M270" s="393"/>
    </row>
    <row r="271" spans="3:13" s="34" customFormat="1" ht="15.75">
      <c r="C271" s="387"/>
      <c r="E271" s="393"/>
      <c r="G271" s="387"/>
      <c r="I271" s="393"/>
      <c r="K271" s="387"/>
      <c r="M271" s="393"/>
    </row>
    <row r="272" spans="3:13" s="34" customFormat="1" ht="15.75">
      <c r="C272" s="387"/>
      <c r="E272" s="393"/>
      <c r="G272" s="387"/>
      <c r="I272" s="393"/>
      <c r="K272" s="387"/>
      <c r="M272" s="393"/>
    </row>
    <row r="273" spans="3:13" s="34" customFormat="1" ht="15.75">
      <c r="C273" s="387"/>
      <c r="E273" s="393"/>
      <c r="G273" s="387"/>
      <c r="I273" s="393"/>
      <c r="K273" s="387"/>
      <c r="M273" s="393"/>
    </row>
    <row r="274" spans="3:13" s="34" customFormat="1" ht="15.75">
      <c r="C274" s="387"/>
      <c r="E274" s="393"/>
      <c r="G274" s="387"/>
      <c r="I274" s="393"/>
      <c r="K274" s="387"/>
      <c r="M274" s="393"/>
    </row>
    <row r="275" spans="3:13" s="34" customFormat="1" ht="15.75">
      <c r="C275" s="387"/>
      <c r="E275" s="393"/>
      <c r="G275" s="387"/>
      <c r="I275" s="393"/>
      <c r="K275" s="387"/>
      <c r="M275" s="393"/>
    </row>
    <row r="276" spans="3:13" s="34" customFormat="1" ht="15.75">
      <c r="C276" s="387"/>
      <c r="E276" s="393"/>
      <c r="G276" s="387"/>
      <c r="I276" s="393"/>
      <c r="K276" s="387"/>
      <c r="M276" s="393"/>
    </row>
    <row r="277" spans="3:13" s="34" customFormat="1" ht="15.75">
      <c r="C277" s="387"/>
      <c r="E277" s="393"/>
      <c r="G277" s="387"/>
      <c r="I277" s="393"/>
      <c r="K277" s="387"/>
      <c r="M277" s="393"/>
    </row>
    <row r="278" spans="3:13" s="34" customFormat="1" ht="15.75">
      <c r="C278" s="387"/>
      <c r="E278" s="393"/>
      <c r="G278" s="387"/>
      <c r="I278" s="393"/>
      <c r="K278" s="387"/>
      <c r="M278" s="393"/>
    </row>
    <row r="279" spans="3:13" s="34" customFormat="1" ht="15.75">
      <c r="C279" s="387"/>
      <c r="E279" s="393"/>
      <c r="G279" s="387"/>
      <c r="I279" s="393"/>
      <c r="K279" s="387"/>
      <c r="M279" s="393"/>
    </row>
    <row r="280" spans="3:13" s="34" customFormat="1" ht="15.75">
      <c r="C280" s="387"/>
      <c r="E280" s="393"/>
      <c r="G280" s="387"/>
      <c r="I280" s="393"/>
      <c r="K280" s="387"/>
      <c r="M280" s="393"/>
    </row>
    <row r="281" spans="3:13" s="34" customFormat="1" ht="15.75">
      <c r="C281" s="387"/>
      <c r="E281" s="393"/>
      <c r="G281" s="387"/>
      <c r="I281" s="393"/>
      <c r="K281" s="387"/>
      <c r="M281" s="393"/>
    </row>
    <row r="282" spans="3:13" s="34" customFormat="1" ht="15.75">
      <c r="C282" s="387"/>
      <c r="E282" s="393"/>
      <c r="G282" s="387"/>
      <c r="I282" s="393"/>
      <c r="K282" s="387"/>
      <c r="M282" s="393"/>
    </row>
    <row r="283" spans="3:13" s="34" customFormat="1" ht="15.75">
      <c r="C283" s="387"/>
      <c r="E283" s="393"/>
      <c r="G283" s="387"/>
      <c r="I283" s="393"/>
      <c r="K283" s="387"/>
      <c r="M283" s="393"/>
    </row>
    <row r="284" spans="3:13" s="34" customFormat="1" ht="15.75">
      <c r="C284" s="387"/>
      <c r="E284" s="393"/>
      <c r="G284" s="387"/>
      <c r="I284" s="393"/>
      <c r="K284" s="387"/>
      <c r="M284" s="393"/>
    </row>
    <row r="285" spans="3:13" s="34" customFormat="1" ht="15.75">
      <c r="C285" s="387"/>
      <c r="E285" s="393"/>
      <c r="G285" s="387"/>
      <c r="I285" s="393"/>
      <c r="K285" s="387"/>
      <c r="M285" s="393"/>
    </row>
    <row r="286" spans="3:13" s="34" customFormat="1" ht="15.75">
      <c r="C286" s="387"/>
      <c r="E286" s="393"/>
      <c r="G286" s="387"/>
      <c r="I286" s="393"/>
      <c r="K286" s="387"/>
      <c r="M286" s="393"/>
    </row>
    <row r="287" spans="3:13" s="34" customFormat="1" ht="15.75">
      <c r="C287" s="387"/>
      <c r="E287" s="393"/>
      <c r="G287" s="387"/>
      <c r="I287" s="393"/>
      <c r="K287" s="387"/>
      <c r="M287" s="393"/>
    </row>
    <row r="288" spans="3:13" s="34" customFormat="1" ht="15.75">
      <c r="C288" s="387"/>
      <c r="E288" s="393"/>
      <c r="G288" s="387"/>
      <c r="I288" s="393"/>
      <c r="K288" s="387"/>
      <c r="M288" s="393"/>
    </row>
    <row r="289" spans="5:13">
      <c r="E289" s="395"/>
      <c r="I289" s="395"/>
      <c r="M289" s="395"/>
    </row>
    <row r="290" spans="5:13">
      <c r="E290" s="395"/>
      <c r="I290" s="395"/>
      <c r="M290" s="395"/>
    </row>
    <row r="291" spans="5:13">
      <c r="E291" s="395"/>
      <c r="I291" s="395"/>
      <c r="M291" s="395"/>
    </row>
    <row r="292" spans="5:13">
      <c r="E292" s="395"/>
      <c r="I292" s="395"/>
      <c r="M292" s="395"/>
    </row>
    <row r="293" spans="5:13">
      <c r="E293" s="395"/>
      <c r="I293" s="395"/>
      <c r="M293" s="395"/>
    </row>
    <row r="294" spans="5:13">
      <c r="E294" s="395"/>
      <c r="I294" s="395"/>
      <c r="M294" s="395"/>
    </row>
    <row r="295" spans="5:13">
      <c r="E295" s="395"/>
      <c r="I295" s="395"/>
      <c r="M295" s="395"/>
    </row>
    <row r="296" spans="5:13">
      <c r="E296" s="395"/>
      <c r="I296" s="395"/>
      <c r="M296" s="395"/>
    </row>
    <row r="297" spans="5:13">
      <c r="E297" s="395"/>
      <c r="I297" s="395"/>
      <c r="M297" s="395"/>
    </row>
    <row r="298" spans="5:13">
      <c r="E298" s="395"/>
      <c r="I298" s="395"/>
      <c r="M298" s="395"/>
    </row>
    <row r="299" spans="5:13">
      <c r="E299" s="395"/>
      <c r="I299" s="395"/>
      <c r="M299" s="395"/>
    </row>
    <row r="300" spans="5:13">
      <c r="E300" s="395"/>
      <c r="I300" s="395"/>
      <c r="M300" s="395"/>
    </row>
    <row r="301" spans="5:13">
      <c r="E301" s="395"/>
      <c r="I301" s="395"/>
      <c r="M301" s="395"/>
    </row>
    <row r="302" spans="5:13">
      <c r="E302" s="395"/>
      <c r="I302" s="395"/>
      <c r="M302" s="395"/>
    </row>
    <row r="303" spans="5:13">
      <c r="E303" s="395"/>
      <c r="I303" s="395"/>
      <c r="M303" s="395"/>
    </row>
    <row r="304" spans="5:13">
      <c r="E304" s="395"/>
      <c r="I304" s="395"/>
      <c r="M304" s="395"/>
    </row>
    <row r="305" spans="5:13">
      <c r="E305" s="395"/>
      <c r="I305" s="395"/>
      <c r="M305" s="395"/>
    </row>
    <row r="306" spans="5:13">
      <c r="E306" s="395"/>
      <c r="I306" s="395"/>
      <c r="M306" s="395"/>
    </row>
    <row r="307" spans="5:13">
      <c r="E307" s="395"/>
      <c r="I307" s="395"/>
      <c r="M307" s="395"/>
    </row>
    <row r="308" spans="5:13">
      <c r="E308" s="395"/>
      <c r="I308" s="395"/>
      <c r="M308" s="395"/>
    </row>
    <row r="309" spans="5:13">
      <c r="E309" s="395"/>
      <c r="I309" s="395"/>
      <c r="M309" s="395"/>
    </row>
    <row r="310" spans="5:13">
      <c r="E310" s="395"/>
      <c r="I310" s="395"/>
      <c r="M310" s="395"/>
    </row>
    <row r="311" spans="5:13">
      <c r="E311" s="395"/>
      <c r="I311" s="395"/>
      <c r="M311" s="395"/>
    </row>
    <row r="312" spans="5:13">
      <c r="E312" s="395"/>
      <c r="I312" s="395"/>
      <c r="M312" s="395"/>
    </row>
    <row r="313" spans="5:13">
      <c r="E313" s="395"/>
      <c r="I313" s="395"/>
      <c r="M313" s="395"/>
    </row>
    <row r="314" spans="5:13">
      <c r="E314" s="395"/>
      <c r="I314" s="395"/>
      <c r="M314" s="395"/>
    </row>
    <row r="315" spans="5:13">
      <c r="E315" s="395"/>
      <c r="I315" s="395"/>
      <c r="M315" s="395"/>
    </row>
    <row r="316" spans="5:13">
      <c r="E316" s="395"/>
      <c r="I316" s="395"/>
      <c r="M316" s="395"/>
    </row>
    <row r="317" spans="5:13">
      <c r="E317" s="395"/>
      <c r="I317" s="395"/>
      <c r="M317" s="395"/>
    </row>
    <row r="318" spans="5:13">
      <c r="E318" s="395"/>
      <c r="I318" s="395"/>
      <c r="M318" s="395"/>
    </row>
    <row r="319" spans="5:13">
      <c r="E319" s="395"/>
      <c r="I319" s="395"/>
      <c r="M319" s="395"/>
    </row>
    <row r="320" spans="5:13">
      <c r="E320" s="395"/>
      <c r="I320" s="395"/>
      <c r="M320" s="395"/>
    </row>
    <row r="321" spans="5:13">
      <c r="E321" s="395"/>
      <c r="I321" s="395"/>
      <c r="M321" s="395"/>
    </row>
    <row r="322" spans="5:13">
      <c r="E322" s="395"/>
      <c r="I322" s="395"/>
      <c r="M322" s="395"/>
    </row>
    <row r="323" spans="5:13">
      <c r="E323" s="395"/>
      <c r="I323" s="395"/>
      <c r="M323" s="395"/>
    </row>
    <row r="324" spans="5:13">
      <c r="E324" s="395"/>
      <c r="I324" s="395"/>
      <c r="M324" s="395"/>
    </row>
    <row r="325" spans="5:13">
      <c r="E325" s="395"/>
      <c r="I325" s="395"/>
      <c r="M325" s="395"/>
    </row>
    <row r="326" spans="5:13">
      <c r="E326" s="395"/>
      <c r="I326" s="395"/>
      <c r="M326" s="395"/>
    </row>
    <row r="327" spans="5:13">
      <c r="E327" s="395"/>
      <c r="I327" s="395"/>
      <c r="M327" s="395"/>
    </row>
    <row r="328" spans="5:13">
      <c r="E328" s="395"/>
      <c r="I328" s="395"/>
      <c r="M328" s="395"/>
    </row>
    <row r="329" spans="5:13">
      <c r="E329" s="395"/>
      <c r="I329" s="395"/>
      <c r="M329" s="395"/>
    </row>
    <row r="330" spans="5:13">
      <c r="E330" s="395"/>
      <c r="I330" s="395"/>
      <c r="M330" s="395"/>
    </row>
    <row r="331" spans="5:13">
      <c r="E331" s="395"/>
      <c r="I331" s="395"/>
      <c r="M331" s="395"/>
    </row>
    <row r="332" spans="5:13">
      <c r="E332" s="395"/>
      <c r="I332" s="395"/>
      <c r="M332" s="395"/>
    </row>
    <row r="333" spans="5:13">
      <c r="E333" s="395"/>
      <c r="I333" s="395"/>
      <c r="M333" s="395"/>
    </row>
    <row r="334" spans="5:13">
      <c r="E334" s="395"/>
      <c r="I334" s="395"/>
      <c r="M334" s="395"/>
    </row>
    <row r="335" spans="5:13">
      <c r="E335" s="395"/>
      <c r="I335" s="395"/>
      <c r="M335" s="395"/>
    </row>
    <row r="336" spans="5:13">
      <c r="E336" s="395"/>
      <c r="I336" s="395"/>
      <c r="M336" s="395"/>
    </row>
    <row r="337" spans="5:13">
      <c r="E337" s="395"/>
      <c r="I337" s="395"/>
      <c r="M337" s="395"/>
    </row>
    <row r="338" spans="5:13">
      <c r="E338" s="395"/>
      <c r="I338" s="395"/>
      <c r="M338" s="395"/>
    </row>
    <row r="339" spans="5:13">
      <c r="E339" s="395"/>
      <c r="I339" s="395"/>
      <c r="M339" s="395"/>
    </row>
    <row r="340" spans="5:13">
      <c r="E340" s="395"/>
      <c r="I340" s="395"/>
      <c r="M340" s="395"/>
    </row>
    <row r="341" spans="5:13">
      <c r="E341" s="395"/>
      <c r="I341" s="395"/>
      <c r="M341" s="395"/>
    </row>
    <row r="342" spans="5:13">
      <c r="E342" s="395"/>
      <c r="I342" s="395"/>
      <c r="M342" s="395"/>
    </row>
    <row r="343" spans="5:13">
      <c r="E343" s="395"/>
      <c r="I343" s="395"/>
      <c r="M343" s="395"/>
    </row>
    <row r="344" spans="5:13">
      <c r="E344" s="395"/>
      <c r="I344" s="395"/>
      <c r="M344" s="395"/>
    </row>
    <row r="345" spans="5:13">
      <c r="E345" s="395"/>
      <c r="I345" s="395"/>
      <c r="M345" s="395"/>
    </row>
    <row r="346" spans="5:13">
      <c r="E346" s="395"/>
      <c r="I346" s="395"/>
      <c r="M346" s="395"/>
    </row>
    <row r="347" spans="5:13">
      <c r="E347" s="395"/>
      <c r="I347" s="395"/>
      <c r="M347" s="395"/>
    </row>
    <row r="348" spans="5:13">
      <c r="E348" s="395"/>
      <c r="I348" s="395"/>
      <c r="M348" s="395"/>
    </row>
    <row r="349" spans="5:13">
      <c r="E349" s="395"/>
      <c r="I349" s="395"/>
      <c r="M349" s="395"/>
    </row>
    <row r="350" spans="5:13">
      <c r="E350" s="395"/>
      <c r="I350" s="395"/>
      <c r="M350" s="395"/>
    </row>
    <row r="351" spans="5:13">
      <c r="E351" s="395"/>
      <c r="I351" s="395"/>
      <c r="M351" s="395"/>
    </row>
    <row r="352" spans="5:13">
      <c r="E352" s="395"/>
      <c r="I352" s="395"/>
      <c r="M352" s="395"/>
    </row>
    <row r="353" spans="5:13">
      <c r="E353" s="395"/>
      <c r="I353" s="395"/>
      <c r="M353" s="395"/>
    </row>
    <row r="354" spans="5:13">
      <c r="E354" s="395"/>
      <c r="I354" s="395"/>
      <c r="M354" s="395"/>
    </row>
    <row r="355" spans="5:13">
      <c r="E355" s="395"/>
      <c r="I355" s="395"/>
      <c r="M355" s="395"/>
    </row>
    <row r="356" spans="5:13">
      <c r="E356" s="395"/>
      <c r="I356" s="395"/>
      <c r="M356" s="395"/>
    </row>
    <row r="357" spans="5:13">
      <c r="E357" s="395"/>
      <c r="I357" s="395"/>
      <c r="M357" s="395"/>
    </row>
    <row r="358" spans="5:13">
      <c r="E358" s="395"/>
      <c r="I358" s="395"/>
      <c r="M358" s="395"/>
    </row>
    <row r="359" spans="5:13">
      <c r="E359" s="395"/>
      <c r="I359" s="395"/>
      <c r="M359" s="395"/>
    </row>
    <row r="360" spans="5:13">
      <c r="E360" s="395"/>
      <c r="I360" s="395"/>
      <c r="M360" s="395"/>
    </row>
    <row r="361" spans="5:13">
      <c r="E361" s="395"/>
      <c r="I361" s="395"/>
      <c r="M361" s="395"/>
    </row>
    <row r="362" spans="5:13">
      <c r="E362" s="395"/>
      <c r="I362" s="395"/>
      <c r="M362" s="395"/>
    </row>
    <row r="363" spans="5:13">
      <c r="E363" s="395"/>
      <c r="I363" s="395"/>
      <c r="M363" s="395"/>
    </row>
    <row r="364" spans="5:13">
      <c r="E364" s="395"/>
      <c r="I364" s="395"/>
      <c r="M364" s="395"/>
    </row>
    <row r="365" spans="5:13">
      <c r="E365" s="395"/>
      <c r="I365" s="395"/>
      <c r="M365" s="395"/>
    </row>
    <row r="366" spans="5:13">
      <c r="E366" s="395"/>
      <c r="I366" s="395"/>
      <c r="M366" s="395"/>
    </row>
  </sheetData>
  <phoneticPr fontId="59" type="noConversion"/>
  <pageMargins left="0.39370078740157483" right="0.39370078740157483" top="0.515625" bottom="0.74803149606299213" header="0.31496062992125984" footer="0.31496062992125984"/>
  <pageSetup paperSize="9" scale="75" orientation="landscape" r:id="rId1"/>
  <headerFooter>
    <oddHeader>&amp;L&amp;"標楷體,粗體"TX波動率、振幅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</Template>
  <TotalTime>1607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8</vt:i4>
      </vt:variant>
    </vt:vector>
  </HeadingPairs>
  <TitlesOfParts>
    <vt:vector size="21" baseType="lpstr">
      <vt:lpstr>一</vt:lpstr>
      <vt:lpstr>二</vt:lpstr>
      <vt:lpstr>三</vt:lpstr>
      <vt:lpstr>其它</vt:lpstr>
      <vt:lpstr>一般成交量</vt:lpstr>
      <vt:lpstr>盤後成交量</vt:lpstr>
      <vt:lpstr>ETF成交量</vt:lpstr>
      <vt:lpstr>每月日均量</vt:lpstr>
      <vt:lpstr>每月波動及振幅(現貨)</vt:lpstr>
      <vt:lpstr>每月波動及振幅(期貨)</vt:lpstr>
      <vt:lpstr>交易人結構</vt:lpstr>
      <vt:lpstr>盤後交易人結構</vt:lpstr>
      <vt:lpstr>TX波動及振福</vt:lpstr>
      <vt:lpstr>ETF成交量!Print_Area</vt:lpstr>
      <vt:lpstr>一!Print_Area</vt:lpstr>
      <vt:lpstr>交易人結構!Print_Area</vt:lpstr>
      <vt:lpstr>每月日均量!Print_Area</vt:lpstr>
      <vt:lpstr>'每月波動及振幅(現貨)'!Print_Area</vt:lpstr>
      <vt:lpstr>'每月波動及振幅(期貨)'!Print_Area</vt:lpstr>
      <vt:lpstr>盤後交易人結構!Print_Area</vt:lpstr>
      <vt:lpstr>盤後成交量!Print_Area</vt:lpstr>
    </vt:vector>
  </TitlesOfParts>
  <Company>Taiwan Futures Exchange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cynthia,megchiu,penny</dc:creator>
  <cp:lastModifiedBy>tsai jason</cp:lastModifiedBy>
  <cp:revision>2</cp:revision>
  <cp:lastPrinted>2018-05-03T03:23:49Z</cp:lastPrinted>
  <dcterms:created xsi:type="dcterms:W3CDTF">2017-02-06T06:05:00Z</dcterms:created>
  <dcterms:modified xsi:type="dcterms:W3CDTF">2019-03-29T07:22:32Z</dcterms:modified>
</cp:coreProperties>
</file>