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hn\Source\Repos\buckblader\RekindlePhoenixCI\PhoenixCI\Excel_Template\"/>
    </mc:Choice>
  </mc:AlternateContent>
  <xr:revisionPtr revIDLastSave="0" documentId="8_{12AF725B-51B2-4491-8FBF-523351FAC9CF}" xr6:coauthVersionLast="41" xr6:coauthVersionMax="41" xr10:uidLastSave="{00000000-0000-0000-0000-000000000000}"/>
  <bookViews>
    <workbookView xWindow="-120" yWindow="-120" windowWidth="29040" windowHeight="15840" tabRatio="876"/>
  </bookViews>
  <sheets>
    <sheet name="Revenue Sharing Calculation" sheetId="5" r:id="rId1"/>
    <sheet name="Trading Volume (round-turn)" sheetId="6" r:id="rId2"/>
    <sheet name="Final Settlement OI(round-turn)" sheetId="8" r:id="rId3"/>
    <sheet name="MM Rebate" sheetId="7" r:id="rId4"/>
  </sheets>
  <calcPr calcId="191029" iterateCount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" i="7" l="1"/>
  <c r="N67" i="5"/>
  <c r="K3" i="7"/>
  <c r="K2" i="7"/>
  <c r="K5" i="7" s="1"/>
  <c r="C3" i="7"/>
  <c r="C2" i="7"/>
  <c r="C5" i="7" s="1"/>
  <c r="C6" i="7" s="1"/>
  <c r="H17" i="5" s="1"/>
  <c r="C2" i="6"/>
  <c r="H71" i="5" s="1"/>
  <c r="H73" i="5" s="1"/>
  <c r="B2" i="6"/>
  <c r="H31" i="5"/>
  <c r="H33" i="5" s="1"/>
  <c r="H6" i="5"/>
  <c r="H8" i="5" s="1"/>
  <c r="B2" i="8"/>
  <c r="H10" i="5" s="1"/>
  <c r="H12" i="5" s="1"/>
  <c r="C2" i="8"/>
  <c r="H50" i="5"/>
  <c r="H52" i="5"/>
  <c r="H14" i="5" l="1"/>
  <c r="H25" i="5" s="1"/>
  <c r="H27" i="5" s="1"/>
  <c r="K27" i="5" s="1"/>
  <c r="H35" i="5" s="1"/>
  <c r="H46" i="5"/>
  <c r="H48" i="5" s="1"/>
  <c r="H54" i="5" s="1"/>
  <c r="K4" i="7"/>
  <c r="K6" i="7" s="1"/>
  <c r="H57" i="5" s="1"/>
  <c r="H65" i="5" l="1"/>
  <c r="H67" i="5" s="1"/>
  <c r="K67" i="5" s="1"/>
  <c r="H75" i="5" s="1"/>
  <c r="H82" i="5" s="1"/>
  <c r="H37" i="5"/>
  <c r="H38" i="5" l="1"/>
  <c r="H77" i="5"/>
  <c r="H85" i="5" s="1"/>
  <c r="H78" i="5"/>
  <c r="H88" i="5" s="1"/>
</calcChain>
</file>

<file path=xl/comments1.xml><?xml version="1.0" encoding="utf-8"?>
<comments xmlns="http://schemas.openxmlformats.org/spreadsheetml/2006/main">
  <authors>
    <author>user</author>
  </authors>
  <commentList>
    <comment ref="N27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Bank of Taiwan USD Selling CASH RATE on YYYY/MM/DD (last business day of the quarter)</t>
        </r>
      </text>
    </comment>
  </commentList>
</comments>
</file>

<file path=xl/sharedStrings.xml><?xml version="1.0" encoding="utf-8"?>
<sst xmlns="http://schemas.openxmlformats.org/spreadsheetml/2006/main" count="130" uniqueCount="73">
  <si>
    <t>TAIFEX-listed S&amp;P 500 Futures</t>
    <phoneticPr fontId="1" type="noConversion"/>
  </si>
  <si>
    <t>NTD$</t>
    <phoneticPr fontId="1" type="noConversion"/>
  </si>
  <si>
    <t>TAIFEX-listed DJIA Futures</t>
    <phoneticPr fontId="1" type="noConversion"/>
  </si>
  <si>
    <t>Gross Revenue:</t>
    <phoneticPr fontId="1" type="noConversion"/>
  </si>
  <si>
    <t>2. USD$0.025 for each round-turn contract traded or cleared through TAIFEX</t>
    <phoneticPr fontId="1" type="noConversion"/>
  </si>
  <si>
    <t>(i) Fifty percent (50%) of revenue</t>
    <phoneticPr fontId="1" type="noConversion"/>
  </si>
  <si>
    <t>equals</t>
    <phoneticPr fontId="1" type="noConversion"/>
  </si>
  <si>
    <t>USD$</t>
    <phoneticPr fontId="1" type="noConversion"/>
  </si>
  <si>
    <t>(ii) USD$0.025 for each round-turn contract</t>
    <phoneticPr fontId="1" type="noConversion"/>
  </si>
  <si>
    <t>(1)</t>
    <phoneticPr fontId="1" type="noConversion"/>
  </si>
  <si>
    <t>(2)</t>
    <phoneticPr fontId="1" type="noConversion"/>
  </si>
  <si>
    <t>(3)</t>
    <phoneticPr fontId="1" type="noConversion"/>
  </si>
  <si>
    <t>Revenues=(1)-(2)-(3)</t>
    <phoneticPr fontId="1" type="noConversion"/>
  </si>
  <si>
    <t>Net Payment after Tax</t>
    <phoneticPr fontId="1" type="noConversion"/>
  </si>
  <si>
    <t>*$</t>
    <phoneticPr fontId="1" type="noConversion"/>
  </si>
  <si>
    <t>USD</t>
    <phoneticPr fontId="1" type="noConversion"/>
  </si>
  <si>
    <t>Contribution to the Customer Protection Fund according to the "Securities Investors and Futures Traders Protection Act" of Taiwan</t>
    <phoneticPr fontId="1" type="noConversion"/>
  </si>
  <si>
    <t>at exchange rate</t>
    <phoneticPr fontId="1" type="noConversion"/>
  </si>
  <si>
    <t>4.Substract twenty percent (20%) withholding tax</t>
    <phoneticPr fontId="1" type="noConversion"/>
  </si>
  <si>
    <t>lots(round-turn)</t>
    <phoneticPr fontId="1" type="noConversion"/>
  </si>
  <si>
    <t>(2)</t>
    <phoneticPr fontId="1" type="noConversion"/>
  </si>
  <si>
    <t xml:space="preserve">1. Fifty percent (50%) of all associated TAIFEX Revenues for TAIFEX-listed DJIA Futures </t>
    <phoneticPr fontId="1" type="noConversion"/>
  </si>
  <si>
    <t>TAIFEX-listed DJIA Futures Revenue Sharing Calculation:</t>
    <phoneticPr fontId="1" type="noConversion"/>
  </si>
  <si>
    <t>1. Fifty percent (50%) of all associated TAIFEX Revenues for TAIFEX-listed S&amp;P 500 Futures</t>
    <phoneticPr fontId="1" type="noConversion"/>
  </si>
  <si>
    <t>lots(round-turn)</t>
    <phoneticPr fontId="1" type="noConversion"/>
  </si>
  <si>
    <t>UDF
Total</t>
    <phoneticPr fontId="3" type="noConversion"/>
  </si>
  <si>
    <t>SPF
Total</t>
    <phoneticPr fontId="3" type="noConversion"/>
  </si>
  <si>
    <t>UDF</t>
    <phoneticPr fontId="3" type="noConversion"/>
  </si>
  <si>
    <t>SPF</t>
    <phoneticPr fontId="3" type="noConversion"/>
  </si>
  <si>
    <t>Month</t>
    <phoneticPr fontId="1" type="noConversion"/>
  </si>
  <si>
    <t>SPF MM Rebate Calculation：</t>
    <phoneticPr fontId="1" type="noConversion"/>
  </si>
  <si>
    <t>MM Account</t>
    <phoneticPr fontId="1" type="noConversion"/>
  </si>
  <si>
    <t>Product</t>
    <phoneticPr fontId="1" type="noConversion"/>
  </si>
  <si>
    <t>UDF MM Rebate Calculation：</t>
    <phoneticPr fontId="1" type="noConversion"/>
  </si>
  <si>
    <t>1. by trading volume</t>
    <phoneticPr fontId="1" type="noConversion"/>
  </si>
  <si>
    <t>NTD per lot (Transaction Fee:4.8;Clearing Fee:3.2)</t>
    <phoneticPr fontId="1" type="noConversion"/>
  </si>
  <si>
    <t>Subtotal</t>
    <phoneticPr fontId="1" type="noConversion"/>
  </si>
  <si>
    <t>NTD$</t>
    <phoneticPr fontId="1" type="noConversion"/>
  </si>
  <si>
    <t>NTD per lot (Settlement Fee:3.2)</t>
    <phoneticPr fontId="1" type="noConversion"/>
  </si>
  <si>
    <t>Total Net Payment after Tax</t>
    <phoneticPr fontId="1" type="noConversion"/>
  </si>
  <si>
    <t xml:space="preserve"> for S&amp;P 500 and DJIA Futures</t>
    <phoneticPr fontId="1" type="noConversion"/>
  </si>
  <si>
    <t>Final Settlement Open Interest</t>
    <phoneticPr fontId="1" type="noConversion"/>
  </si>
  <si>
    <t>2. by final settlement open interest</t>
    <phoneticPr fontId="1" type="noConversion"/>
  </si>
  <si>
    <t>Date</t>
    <phoneticPr fontId="1" type="noConversion"/>
  </si>
  <si>
    <t>SPF</t>
    <phoneticPr fontId="3" type="noConversion"/>
  </si>
  <si>
    <t>UDF</t>
    <phoneticPr fontId="3" type="noConversion"/>
  </si>
  <si>
    <t>Transaction Fee Amount Due</t>
    <phoneticPr fontId="1" type="noConversion"/>
  </si>
  <si>
    <t>Transaction Fee Amount Paid</t>
    <phoneticPr fontId="1" type="noConversion"/>
  </si>
  <si>
    <t>Clearing Fee Amount Due</t>
    <phoneticPr fontId="1" type="noConversion"/>
  </si>
  <si>
    <t>Clearing Fee Amount Paid</t>
    <phoneticPr fontId="1" type="noConversion"/>
  </si>
  <si>
    <t>Transaction Fee Amount Due</t>
    <phoneticPr fontId="1" type="noConversion"/>
  </si>
  <si>
    <t>Trading Volume</t>
    <phoneticPr fontId="4" type="noConversion"/>
  </si>
  <si>
    <t>lots(single-turn, buy+sell)</t>
    <phoneticPr fontId="1" type="noConversion"/>
  </si>
  <si>
    <t xml:space="preserve">*Market maker rebate are capped at 80% of the gross revenue collected from the market maker starting from the second year after </t>
    <phoneticPr fontId="5" type="noConversion"/>
  </si>
  <si>
    <t xml:space="preserve"> the launch of TAIFEX-listed Product.</t>
    <phoneticPr fontId="5" type="noConversion"/>
  </si>
  <si>
    <t>3. Maximum of (i) and (ii)</t>
  </si>
  <si>
    <t>2. by final settlement open interest</t>
    <phoneticPr fontId="1" type="noConversion"/>
  </si>
  <si>
    <t>TAIFEX-listed S&amp;P 500 Futures Revenue Sharing Calculation:</t>
    <phoneticPr fontId="1" type="noConversion"/>
  </si>
  <si>
    <t>Final Settlement Date</t>
    <phoneticPr fontId="1" type="noConversion"/>
  </si>
  <si>
    <t>Total Amount Due</t>
    <phoneticPr fontId="1" type="noConversion"/>
  </si>
  <si>
    <t>Total Amount Paid</t>
    <phoneticPr fontId="1" type="noConversion"/>
  </si>
  <si>
    <t>(1)SPF MM Rebate</t>
    <phoneticPr fontId="1" type="noConversion"/>
  </si>
  <si>
    <t>(2)80% of Total Amount Due</t>
    <phoneticPr fontId="1" type="noConversion"/>
  </si>
  <si>
    <t>(2)80% of Total Amount Due</t>
    <phoneticPr fontId="1" type="noConversion"/>
  </si>
  <si>
    <t>Minimum of (1) and (2)</t>
    <phoneticPr fontId="1" type="noConversion"/>
  </si>
  <si>
    <t>Minimum of (1) and (2)</t>
    <phoneticPr fontId="1" type="noConversion"/>
  </si>
  <si>
    <t>(1)UDF MM Rebate</t>
    <phoneticPr fontId="1" type="noConversion"/>
  </si>
  <si>
    <t>Market Maker Rebate capped at 80%</t>
    <phoneticPr fontId="1" type="noConversion"/>
  </si>
  <si>
    <t>Market Maker Rebate capped at 80%</t>
    <phoneticPr fontId="1" type="noConversion"/>
  </si>
  <si>
    <t xml:space="preserve">Note: Market maker rebate are capped at 80% of the gross revenue collected from the market maker starting from the second year after </t>
    <phoneticPr fontId="1" type="noConversion"/>
  </si>
  <si>
    <t xml:space="preserve"> the launch of TAIFEX-listed Product.</t>
    <phoneticPr fontId="1" type="noConversion"/>
  </si>
  <si>
    <t>Total pre-tax Revenue Sharing</t>
    <phoneticPr fontId="1" type="noConversion"/>
  </si>
  <si>
    <t>Total twenty percent (20%) withholding tax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</si>
</sst>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76" formatCode="[$-409]mmm\-yy;@"/>
    <numFmt numFmtId="177" formatCode="#,##0_);[Red]\(#,##0\)"/>
    <numFmt numFmtId="178" formatCode="_-* #,##0_-;\-* #,##0_-;_-* &quot;-&quot;??_-;_-@_-"/>
  </numFmts>
  <fonts count="22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2"/>
      <name val="細明體"/>
      <family val="3"/>
      <charset val="136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name val="Arial"/>
      <family val="2"/>
    </font>
    <font>
      <i/>
      <sz val="10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sz val="12"/>
      <color theme="1"/>
      <name val="新細明體"/>
      <family val="1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i/>
      <sz val="12"/>
      <color theme="1"/>
      <name val="Arial"/>
      <family val="2"/>
    </font>
    <font>
      <b/>
      <sz val="16"/>
      <color theme="1"/>
      <name val="Arial"/>
      <family val="2"/>
    </font>
    <font>
      <sz val="16"/>
      <color theme="1"/>
      <name val="Arial"/>
      <family val="2"/>
    </font>
    <font>
      <sz val="12"/>
      <color rgb="FFFF0000"/>
      <name val="Arial"/>
      <family val="2"/>
    </font>
    <font>
      <i/>
      <sz val="10"/>
      <color theme="1"/>
      <name val="Arial"/>
      <family val="2"/>
    </font>
    <font>
      <b/>
      <u/>
      <sz val="1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43" fontId="12" fillId="0" borderId="0" applyFont="0" applyFill="0" applyBorder="0" applyAlignment="0" applyProtection="0">
      <alignment vertical="center"/>
    </xf>
  </cellStyleXfs>
  <cellXfs count="61">
    <xf numFmtId="0" fontId="0" fillId="0" borderId="0" xfId="0">
      <alignment vertical="center"/>
    </xf>
    <xf numFmtId="0" fontId="14" fillId="0" borderId="0" xfId="0" applyFont="1">
      <alignment vertical="center"/>
    </xf>
    <xf numFmtId="176" fontId="14" fillId="0" borderId="0" xfId="0" applyNumberFormat="1" applyFont="1">
      <alignment vertical="center"/>
    </xf>
    <xf numFmtId="0" fontId="15" fillId="0" borderId="0" xfId="0" applyFont="1">
      <alignment vertical="center"/>
    </xf>
    <xf numFmtId="0" fontId="14" fillId="0" borderId="0" xfId="0" applyFont="1" applyAlignment="1">
      <alignment horizontal="right" vertical="center"/>
    </xf>
    <xf numFmtId="0" fontId="14" fillId="0" borderId="1" xfId="0" applyFont="1" applyBorder="1">
      <alignment vertical="center"/>
    </xf>
    <xf numFmtId="0" fontId="14" fillId="0" borderId="0" xfId="0" applyFont="1">
      <alignment vertical="center"/>
    </xf>
    <xf numFmtId="0" fontId="16" fillId="0" borderId="0" xfId="0" applyFont="1">
      <alignment vertical="center"/>
    </xf>
    <xf numFmtId="177" fontId="14" fillId="0" borderId="1" xfId="0" applyNumberFormat="1" applyFont="1" applyBorder="1">
      <alignment vertical="center"/>
    </xf>
    <xf numFmtId="177" fontId="15" fillId="0" borderId="2" xfId="0" applyNumberFormat="1" applyFont="1" applyBorder="1">
      <alignment vertical="center"/>
    </xf>
    <xf numFmtId="178" fontId="2" fillId="0" borderId="3" xfId="1" applyNumberFormat="1" applyFont="1" applyBorder="1" applyAlignment="1">
      <alignment horizontal="center" vertical="center" wrapText="1"/>
    </xf>
    <xf numFmtId="14" fontId="2" fillId="0" borderId="3" xfId="1" applyNumberFormat="1" applyFont="1" applyBorder="1" applyAlignment="1">
      <alignment horizontal="center" vertical="center" wrapText="1"/>
    </xf>
    <xf numFmtId="178" fontId="14" fillId="2" borderId="0" xfId="1" applyNumberFormat="1" applyFont="1" applyFill="1">
      <alignment vertical="center"/>
    </xf>
    <xf numFmtId="0" fontId="0" fillId="0" borderId="3" xfId="0" applyBorder="1">
      <alignment vertical="center"/>
    </xf>
    <xf numFmtId="0" fontId="0" fillId="0" borderId="0" xfId="0">
      <alignment vertical="center"/>
    </xf>
    <xf numFmtId="178" fontId="14" fillId="0" borderId="4" xfId="0" applyNumberFormat="1" applyFont="1" applyBorder="1">
      <alignment vertical="center"/>
    </xf>
    <xf numFmtId="178" fontId="14" fillId="0" borderId="1" xfId="0" applyNumberFormat="1" applyFont="1" applyBorder="1">
      <alignment vertical="center"/>
    </xf>
    <xf numFmtId="178" fontId="16" fillId="0" borderId="1" xfId="0" applyNumberFormat="1" applyFont="1" applyBorder="1">
      <alignment vertical="center"/>
    </xf>
    <xf numFmtId="178" fontId="14" fillId="2" borderId="0" xfId="0" applyNumberFormat="1" applyFont="1" applyFill="1">
      <alignment vertical="center"/>
    </xf>
    <xf numFmtId="178" fontId="12" fillId="0" borderId="0" xfId="1" applyNumberFormat="1">
      <alignment vertical="center"/>
    </xf>
    <xf numFmtId="178" fontId="12" fillId="0" borderId="1" xfId="1" applyNumberFormat="1" applyBorder="1">
      <alignment vertical="center"/>
    </xf>
    <xf numFmtId="178" fontId="16" fillId="0" borderId="5" xfId="1" applyNumberFormat="1" applyFont="1" applyBorder="1">
      <alignment vertical="center"/>
    </xf>
    <xf numFmtId="178" fontId="15" fillId="0" borderId="6" xfId="1" applyNumberFormat="1" applyFont="1" applyBorder="1">
      <alignment vertical="center"/>
    </xf>
    <xf numFmtId="49" fontId="14" fillId="0" borderId="0" xfId="0" applyNumberFormat="1" applyFont="1" applyAlignment="1">
      <alignment horizontal="left" vertical="center"/>
    </xf>
    <xf numFmtId="0" fontId="14" fillId="0" borderId="0" xfId="0" applyFont="1" applyAlignment="1">
      <alignment horizontal="left" vertical="center"/>
    </xf>
    <xf numFmtId="177" fontId="14" fillId="0" borderId="0" xfId="0" applyNumberFormat="1" applyFont="1">
      <alignment vertical="center"/>
    </xf>
    <xf numFmtId="178" fontId="14" fillId="0" borderId="0" xfId="0" applyNumberFormat="1" applyFont="1">
      <alignment vertical="center"/>
    </xf>
    <xf numFmtId="178" fontId="14" fillId="3" borderId="0" xfId="1" applyNumberFormat="1" applyFont="1" applyFill="1">
      <alignment vertical="center"/>
    </xf>
    <xf numFmtId="0" fontId="17" fillId="0" borderId="0" xfId="0" applyFont="1">
      <alignment vertical="center"/>
    </xf>
    <xf numFmtId="0" fontId="18" fillId="0" borderId="0" xfId="0" applyFont="1">
      <alignment vertical="center"/>
    </xf>
    <xf numFmtId="177" fontId="17" fillId="0" borderId="6" xfId="0" applyNumberFormat="1" applyFont="1" applyBorder="1">
      <alignment vertical="center"/>
    </xf>
    <xf numFmtId="178" fontId="0" fillId="2" borderId="4" xfId="0" applyNumberFormat="1" applyFill="1" applyBorder="1">
      <alignment vertical="center"/>
    </xf>
    <xf numFmtId="178" fontId="0" fillId="0" borderId="0" xfId="0" applyNumberFormat="1">
      <alignment vertical="center"/>
    </xf>
    <xf numFmtId="178" fontId="0" fillId="0" borderId="1" xfId="0" applyNumberFormat="1" applyBorder="1">
      <alignment vertical="center"/>
    </xf>
    <xf numFmtId="178" fontId="0" fillId="0" borderId="3" xfId="0" applyNumberFormat="1" applyBorder="1">
      <alignment vertical="center"/>
    </xf>
    <xf numFmtId="178" fontId="0" fillId="3" borderId="4" xfId="0" applyNumberFormat="1" applyFill="1" applyBorder="1">
      <alignment vertical="center"/>
    </xf>
    <xf numFmtId="49" fontId="0" fillId="0" borderId="0" xfId="0" applyNumberFormat="1" applyAlignment="1">
      <alignment horizontal="left" vertical="center"/>
    </xf>
    <xf numFmtId="49" fontId="0" fillId="0" borderId="3" xfId="0" applyNumberFormat="1" applyBorder="1" applyAlignment="1">
      <alignment horizontal="left" vertical="center"/>
    </xf>
    <xf numFmtId="0" fontId="0" fillId="0" borderId="7" xfId="0" applyBorder="1">
      <alignment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178" fontId="0" fillId="0" borderId="3" xfId="0" applyNumberFormat="1" applyBorder="1" applyAlignment="1">
      <alignment vertical="center" wrapText="1"/>
    </xf>
    <xf numFmtId="178" fontId="12" fillId="0" borderId="0" xfId="1" applyNumberFormat="1">
      <alignment vertical="center"/>
    </xf>
    <xf numFmtId="178" fontId="0" fillId="0" borderId="0" xfId="0" applyNumberFormat="1">
      <alignment vertical="center"/>
    </xf>
    <xf numFmtId="0" fontId="0" fillId="0" borderId="0" xfId="0">
      <alignment vertical="center"/>
    </xf>
    <xf numFmtId="0" fontId="19" fillId="0" borderId="1" xfId="0" applyFont="1" applyBorder="1">
      <alignment vertical="center"/>
    </xf>
    <xf numFmtId="0" fontId="20" fillId="0" borderId="0" xfId="0" applyFont="1" applyAlignment="1">
      <alignment horizontal="left" vertical="center"/>
    </xf>
    <xf numFmtId="0" fontId="21" fillId="0" borderId="0" xfId="0" applyFont="1">
      <alignment vertical="center"/>
    </xf>
    <xf numFmtId="49" fontId="13" fillId="0" borderId="0" xfId="0" applyNumberFormat="1" applyFont="1" applyAlignment="1">
      <alignment horizontal="left" vertical="center"/>
    </xf>
    <xf numFmtId="0" fontId="13" fillId="0" borderId="0" xfId="0" applyFont="1">
      <alignment vertical="center"/>
    </xf>
    <xf numFmtId="178" fontId="13" fillId="4" borderId="0" xfId="0" applyNumberFormat="1" applyFont="1" applyFill="1">
      <alignment vertical="center"/>
    </xf>
    <xf numFmtId="0" fontId="8" fillId="0" borderId="0" xfId="0" applyFont="1">
      <alignment vertical="center"/>
    </xf>
    <xf numFmtId="0" fontId="8" fillId="0" borderId="0" xfId="0" applyFont="1" applyAlignment="1">
      <alignment horizontal="right" vertical="center"/>
    </xf>
    <xf numFmtId="178" fontId="8" fillId="4" borderId="1" xfId="1" applyNumberFormat="1" applyFont="1" applyFill="1" applyBorder="1">
      <alignment vertical="center"/>
    </xf>
    <xf numFmtId="178" fontId="8" fillId="4" borderId="0" xfId="1" applyNumberFormat="1" applyFont="1" applyFill="1">
      <alignment vertical="center"/>
    </xf>
    <xf numFmtId="0" fontId="9" fillId="0" borderId="0" xfId="0" applyFont="1" applyAlignment="1">
      <alignment horizontal="left" vertical="center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177" fontId="10" fillId="0" borderId="0" xfId="0" applyNumberFormat="1" applyFont="1">
      <alignment vertical="center"/>
    </xf>
  </cellXfs>
  <cellStyles count="2">
    <cellStyle name="一般" xfId="0" builtinId="0"/>
    <cellStyle name="千分位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89"/>
  <sheetViews>
    <sheetView tabSelected="1" zoomScale="70" zoomScaleNormal="70" workbookViewId="0">
      <selection activeCell="H88" sqref="H88"/>
    </sheetView>
  </sheetViews>
  <sheetFormatPr defaultColWidth="8.875" defaultRowHeight="15" x14ac:dyDescent="0.25"/>
  <cols>
    <col min="1" max="1" width="4.625" style="1" customWidth="1"/>
    <col min="2" max="4" width="8.875" style="1"/>
    <col min="5" max="5" width="4.5" style="1" customWidth="1"/>
    <col min="6" max="6" width="4.75" style="1" customWidth="1"/>
    <col min="7" max="7" width="14.625" style="1" customWidth="1"/>
    <col min="8" max="8" width="14.625" style="1" bestFit="1" customWidth="1"/>
    <col min="9" max="10" width="8.875" style="1"/>
    <col min="11" max="11" width="12.625" style="1" bestFit="1" customWidth="1"/>
    <col min="12" max="13" width="8.875" style="1"/>
    <col min="14" max="14" width="9.875" style="1" customWidth="1"/>
    <col min="15" max="15" width="2.625" style="1" customWidth="1"/>
    <col min="16" max="16" width="2.875" style="1" customWidth="1"/>
    <col min="17" max="17" width="4.625" style="1" customWidth="1"/>
    <col min="18" max="20" width="8.875" style="1"/>
    <col min="21" max="21" width="4.5" style="1" customWidth="1"/>
    <col min="22" max="22" width="4.75" style="1" customWidth="1"/>
    <col min="23" max="23" width="11.5" style="1" customWidth="1"/>
    <col min="24" max="24" width="14.625" style="1" bestFit="1" customWidth="1"/>
    <col min="25" max="26" width="8.875" style="1"/>
    <col min="27" max="27" width="12.625" style="1" bestFit="1" customWidth="1"/>
    <col min="28" max="16384" width="8.875" style="1"/>
  </cols>
  <sheetData>
    <row r="1" spans="1:14" ht="23.25" x14ac:dyDescent="0.25">
      <c r="A1" s="49" t="s">
        <v>57</v>
      </c>
      <c r="N1" s="2"/>
    </row>
    <row r="3" spans="1:14" ht="15.75" x14ac:dyDescent="0.25">
      <c r="A3" s="3" t="s">
        <v>23</v>
      </c>
    </row>
    <row r="4" spans="1:14" x14ac:dyDescent="0.25">
      <c r="A4" s="1" t="s">
        <v>3</v>
      </c>
    </row>
    <row r="5" spans="1:14" x14ac:dyDescent="0.25">
      <c r="A5" s="4"/>
      <c r="B5" s="1" t="s">
        <v>0</v>
      </c>
    </row>
    <row r="6" spans="1:14" x14ac:dyDescent="0.25">
      <c r="B6" s="1" t="s">
        <v>34</v>
      </c>
      <c r="H6" s="12">
        <f>2*'Trading Volume (round-turn)'!B2</f>
        <v>0</v>
      </c>
      <c r="I6" s="1" t="s">
        <v>52</v>
      </c>
    </row>
    <row r="7" spans="1:14" x14ac:dyDescent="0.25">
      <c r="G7" s="4" t="s">
        <v>14</v>
      </c>
      <c r="H7" s="5">
        <v>8</v>
      </c>
      <c r="I7" s="1" t="s">
        <v>35</v>
      </c>
    </row>
    <row r="8" spans="1:14" x14ac:dyDescent="0.25">
      <c r="G8" s="1" t="s">
        <v>1</v>
      </c>
      <c r="H8" s="15">
        <f>H6*H7</f>
        <v>0</v>
      </c>
      <c r="I8" s="23"/>
    </row>
    <row r="9" spans="1:14" x14ac:dyDescent="0.25">
      <c r="H9" s="26"/>
      <c r="I9" s="23"/>
    </row>
    <row r="10" spans="1:14" x14ac:dyDescent="0.25">
      <c r="B10" s="1" t="s">
        <v>56</v>
      </c>
      <c r="H10" s="27">
        <f>2*'Final Settlement OI(round-turn)'!B2</f>
        <v>0</v>
      </c>
      <c r="I10" s="1" t="s">
        <v>52</v>
      </c>
    </row>
    <row r="11" spans="1:14" x14ac:dyDescent="0.25">
      <c r="G11" s="4" t="s">
        <v>14</v>
      </c>
      <c r="H11" s="5">
        <v>3.2</v>
      </c>
      <c r="I11" s="1" t="s">
        <v>38</v>
      </c>
    </row>
    <row r="12" spans="1:14" x14ac:dyDescent="0.25">
      <c r="G12" s="1" t="s">
        <v>1</v>
      </c>
      <c r="H12" s="15">
        <f>H10*H11</f>
        <v>0</v>
      </c>
    </row>
    <row r="13" spans="1:14" x14ac:dyDescent="0.25">
      <c r="H13" s="6"/>
      <c r="I13" s="24"/>
    </row>
    <row r="14" spans="1:14" x14ac:dyDescent="0.25">
      <c r="B14" s="1" t="s">
        <v>36</v>
      </c>
      <c r="G14" s="1" t="s">
        <v>37</v>
      </c>
      <c r="H14" s="26">
        <f>H8+H12</f>
        <v>0</v>
      </c>
      <c r="I14" s="23" t="s">
        <v>9</v>
      </c>
    </row>
    <row r="15" spans="1:14" x14ac:dyDescent="0.25">
      <c r="H15" s="6"/>
      <c r="I15" s="24"/>
    </row>
    <row r="16" spans="1:14" x14ac:dyDescent="0.25">
      <c r="A16" s="53" t="s">
        <v>67</v>
      </c>
      <c r="B16" s="53"/>
      <c r="C16" s="53"/>
      <c r="D16" s="53"/>
      <c r="E16" s="53"/>
      <c r="F16" s="53"/>
      <c r="G16" s="53"/>
      <c r="H16" s="6"/>
      <c r="I16" s="24"/>
    </row>
    <row r="17" spans="1:14" x14ac:dyDescent="0.25">
      <c r="A17" s="54"/>
      <c r="B17" s="53" t="s">
        <v>0</v>
      </c>
      <c r="C17" s="53"/>
      <c r="D17" s="53"/>
      <c r="E17" s="53"/>
      <c r="F17" s="53"/>
      <c r="G17" s="53" t="s">
        <v>1</v>
      </c>
      <c r="H17" s="56">
        <f>'MM Rebate'!C6</f>
        <v>0</v>
      </c>
      <c r="I17" s="23" t="s">
        <v>20</v>
      </c>
    </row>
    <row r="18" spans="1:14" x14ac:dyDescent="0.25">
      <c r="A18" s="4"/>
      <c r="G18" s="6"/>
      <c r="I18" s="24"/>
    </row>
    <row r="19" spans="1:14" x14ac:dyDescent="0.25">
      <c r="A19" s="48" t="s">
        <v>53</v>
      </c>
      <c r="G19" s="6"/>
      <c r="I19" s="24"/>
    </row>
    <row r="20" spans="1:14" x14ac:dyDescent="0.25">
      <c r="A20" s="48" t="s">
        <v>54</v>
      </c>
      <c r="G20" s="6"/>
      <c r="I20" s="24"/>
    </row>
    <row r="21" spans="1:14" x14ac:dyDescent="0.25">
      <c r="A21" s="48"/>
      <c r="G21" s="6"/>
      <c r="I21" s="24"/>
    </row>
    <row r="22" spans="1:14" x14ac:dyDescent="0.25">
      <c r="A22" s="1" t="s">
        <v>16</v>
      </c>
      <c r="I22" s="24"/>
    </row>
    <row r="23" spans="1:14" x14ac:dyDescent="0.25">
      <c r="G23" s="1" t="s">
        <v>1</v>
      </c>
      <c r="H23" s="5">
        <v>0</v>
      </c>
      <c r="I23" s="23" t="s">
        <v>11</v>
      </c>
    </row>
    <row r="25" spans="1:14" x14ac:dyDescent="0.25">
      <c r="A25" s="1" t="s">
        <v>12</v>
      </c>
      <c r="G25" s="1" t="s">
        <v>1</v>
      </c>
      <c r="H25" s="16">
        <f>H14-H17-H23</f>
        <v>0</v>
      </c>
    </row>
    <row r="27" spans="1:14" x14ac:dyDescent="0.25">
      <c r="A27" s="7" t="s">
        <v>5</v>
      </c>
      <c r="B27" s="7"/>
      <c r="C27" s="7"/>
      <c r="D27" s="7"/>
      <c r="E27" s="7"/>
      <c r="G27" s="7" t="s">
        <v>1</v>
      </c>
      <c r="H27" s="17">
        <f>H25*50%</f>
        <v>0</v>
      </c>
      <c r="I27" s="7" t="s">
        <v>6</v>
      </c>
      <c r="J27" s="7" t="s">
        <v>7</v>
      </c>
      <c r="K27" s="17">
        <f>H27/N27</f>
        <v>0</v>
      </c>
      <c r="L27" s="1" t="s">
        <v>17</v>
      </c>
      <c r="N27" s="47">
        <v>30.282</v>
      </c>
    </row>
    <row r="29" spans="1:14" ht="15.75" x14ac:dyDescent="0.25">
      <c r="A29" s="3" t="s">
        <v>4</v>
      </c>
    </row>
    <row r="31" spans="1:14" x14ac:dyDescent="0.25">
      <c r="A31" s="4"/>
      <c r="B31" s="1" t="s">
        <v>0</v>
      </c>
      <c r="H31" s="18">
        <f>'Trading Volume (round-turn)'!B2</f>
        <v>0</v>
      </c>
      <c r="I31" s="1" t="s">
        <v>19</v>
      </c>
    </row>
    <row r="32" spans="1:14" x14ac:dyDescent="0.25">
      <c r="G32" s="4" t="s">
        <v>14</v>
      </c>
      <c r="H32" s="5">
        <v>2.5000000000000001E-2</v>
      </c>
      <c r="I32" s="1" t="s">
        <v>15</v>
      </c>
    </row>
    <row r="33" spans="1:14" x14ac:dyDescent="0.25">
      <c r="A33" s="7" t="s">
        <v>8</v>
      </c>
      <c r="B33" s="7"/>
      <c r="C33" s="7"/>
      <c r="D33" s="7"/>
      <c r="E33" s="7"/>
      <c r="G33" s="7" t="s">
        <v>7</v>
      </c>
      <c r="H33" s="21">
        <f>H31*H32</f>
        <v>0</v>
      </c>
    </row>
    <row r="35" spans="1:14" ht="16.5" thickBot="1" x14ac:dyDescent="0.3">
      <c r="A35" s="3" t="s">
        <v>55</v>
      </c>
      <c r="B35" s="3"/>
      <c r="C35" s="3"/>
      <c r="D35" s="3"/>
      <c r="E35" s="3"/>
      <c r="G35" s="3"/>
      <c r="H35" s="22">
        <f>MAX(K27,H33)</f>
        <v>0</v>
      </c>
    </row>
    <row r="36" spans="1:14" ht="15.75" thickTop="1" x14ac:dyDescent="0.25"/>
    <row r="37" spans="1:14" ht="15.75" x14ac:dyDescent="0.25">
      <c r="A37" s="3" t="s">
        <v>18</v>
      </c>
      <c r="H37" s="8">
        <f>H35*-0.2</f>
        <v>0</v>
      </c>
    </row>
    <row r="38" spans="1:14" ht="16.5" thickBot="1" x14ac:dyDescent="0.3">
      <c r="B38" s="3" t="s">
        <v>13</v>
      </c>
      <c r="C38" s="3"/>
      <c r="D38" s="3"/>
      <c r="E38" s="3"/>
      <c r="G38" s="3"/>
      <c r="H38" s="9">
        <f>H35+H37</f>
        <v>0</v>
      </c>
      <c r="M38" s="25"/>
    </row>
    <row r="39" spans="1:14" ht="15.75" thickTop="1" x14ac:dyDescent="0.25"/>
    <row r="41" spans="1:14" ht="23.25" x14ac:dyDescent="0.25">
      <c r="A41" s="49" t="s">
        <v>22</v>
      </c>
      <c r="N41" s="2"/>
    </row>
    <row r="43" spans="1:14" ht="15.75" x14ac:dyDescent="0.25">
      <c r="A43" s="3" t="s">
        <v>21</v>
      </c>
    </row>
    <row r="44" spans="1:14" x14ac:dyDescent="0.25">
      <c r="A44" s="1" t="s">
        <v>3</v>
      </c>
    </row>
    <row r="45" spans="1:14" x14ac:dyDescent="0.25">
      <c r="B45" s="1" t="s">
        <v>2</v>
      </c>
    </row>
    <row r="46" spans="1:14" x14ac:dyDescent="0.25">
      <c r="B46" s="1" t="s">
        <v>34</v>
      </c>
      <c r="H46" s="12">
        <f>2*'Trading Volume (round-turn)'!C2</f>
        <v>0</v>
      </c>
      <c r="I46" s="1" t="s">
        <v>52</v>
      </c>
    </row>
    <row r="47" spans="1:14" x14ac:dyDescent="0.25">
      <c r="G47" s="4" t="s">
        <v>14</v>
      </c>
      <c r="H47" s="5">
        <v>8</v>
      </c>
      <c r="I47" s="1" t="s">
        <v>35</v>
      </c>
    </row>
    <row r="48" spans="1:14" x14ac:dyDescent="0.25">
      <c r="G48" s="1" t="s">
        <v>1</v>
      </c>
      <c r="H48" s="15">
        <f>H46*H47</f>
        <v>0</v>
      </c>
    </row>
    <row r="50" spans="1:9" x14ac:dyDescent="0.25">
      <c r="B50" s="1" t="s">
        <v>42</v>
      </c>
      <c r="H50" s="27">
        <f>2*'Final Settlement OI(round-turn)'!C2</f>
        <v>0</v>
      </c>
      <c r="I50" s="1" t="s">
        <v>52</v>
      </c>
    </row>
    <row r="51" spans="1:9" x14ac:dyDescent="0.25">
      <c r="A51" s="4"/>
      <c r="G51" s="4" t="s">
        <v>14</v>
      </c>
      <c r="H51" s="5">
        <v>3.2</v>
      </c>
      <c r="I51" s="1" t="s">
        <v>38</v>
      </c>
    </row>
    <row r="52" spans="1:9" x14ac:dyDescent="0.25">
      <c r="G52" s="1" t="s">
        <v>1</v>
      </c>
      <c r="H52" s="15">
        <f>H50*H51</f>
        <v>0</v>
      </c>
    </row>
    <row r="54" spans="1:9" x14ac:dyDescent="0.25">
      <c r="B54" s="1" t="s">
        <v>36</v>
      </c>
      <c r="G54" s="1" t="s">
        <v>37</v>
      </c>
      <c r="H54" s="26">
        <f>H48+H52</f>
        <v>0</v>
      </c>
      <c r="I54" s="23" t="s">
        <v>9</v>
      </c>
    </row>
    <row r="55" spans="1:9" x14ac:dyDescent="0.25">
      <c r="H55" s="26"/>
      <c r="I55" s="23"/>
    </row>
    <row r="56" spans="1:9" x14ac:dyDescent="0.25">
      <c r="A56" s="53" t="s">
        <v>68</v>
      </c>
      <c r="B56" s="53"/>
      <c r="C56" s="53"/>
      <c r="D56" s="53"/>
      <c r="E56" s="53"/>
      <c r="F56" s="53"/>
      <c r="G56" s="53"/>
      <c r="H56" s="53"/>
      <c r="I56" s="24"/>
    </row>
    <row r="57" spans="1:9" x14ac:dyDescent="0.25">
      <c r="A57" s="54"/>
      <c r="B57" s="53" t="s">
        <v>2</v>
      </c>
      <c r="C57" s="53"/>
      <c r="D57" s="53"/>
      <c r="E57" s="53"/>
      <c r="F57" s="53"/>
      <c r="G57" s="53" t="s">
        <v>1</v>
      </c>
      <c r="H57" s="55">
        <f>'MM Rebate'!K6</f>
        <v>0</v>
      </c>
      <c r="I57" s="23" t="s">
        <v>10</v>
      </c>
    </row>
    <row r="58" spans="1:9" x14ac:dyDescent="0.25">
      <c r="A58" s="4"/>
      <c r="G58" s="6"/>
      <c r="I58" s="24"/>
    </row>
    <row r="59" spans="1:9" x14ac:dyDescent="0.25">
      <c r="A59" s="57" t="s">
        <v>69</v>
      </c>
      <c r="G59" s="6"/>
      <c r="I59" s="24"/>
    </row>
    <row r="60" spans="1:9" x14ac:dyDescent="0.25">
      <c r="A60" s="57" t="s">
        <v>70</v>
      </c>
      <c r="G60" s="6"/>
      <c r="I60" s="24"/>
    </row>
    <row r="61" spans="1:9" x14ac:dyDescent="0.25">
      <c r="A61" s="4"/>
      <c r="G61" s="6"/>
      <c r="I61" s="24"/>
    </row>
    <row r="62" spans="1:9" x14ac:dyDescent="0.25">
      <c r="A62" s="1" t="s">
        <v>16</v>
      </c>
      <c r="I62" s="24"/>
    </row>
    <row r="63" spans="1:9" x14ac:dyDescent="0.25">
      <c r="G63" s="1" t="s">
        <v>1</v>
      </c>
      <c r="H63" s="5">
        <v>0</v>
      </c>
      <c r="I63" s="23" t="s">
        <v>11</v>
      </c>
    </row>
    <row r="65" spans="1:14" x14ac:dyDescent="0.25">
      <c r="A65" s="1" t="s">
        <v>12</v>
      </c>
      <c r="G65" s="1" t="s">
        <v>1</v>
      </c>
      <c r="H65" s="16">
        <f>H54-H57-H63</f>
        <v>0</v>
      </c>
    </row>
    <row r="67" spans="1:14" x14ac:dyDescent="0.25">
      <c r="A67" s="7" t="s">
        <v>5</v>
      </c>
      <c r="B67" s="7"/>
      <c r="C67" s="7"/>
      <c r="D67" s="7"/>
      <c r="E67" s="7"/>
      <c r="G67" s="7" t="s">
        <v>1</v>
      </c>
      <c r="H67" s="17">
        <f>H65*50%</f>
        <v>0</v>
      </c>
      <c r="I67" s="7" t="s">
        <v>6</v>
      </c>
      <c r="J67" s="7" t="s">
        <v>7</v>
      </c>
      <c r="K67" s="17">
        <f>H67/N67</f>
        <v>0</v>
      </c>
      <c r="L67" s="1" t="s">
        <v>17</v>
      </c>
      <c r="N67" s="47">
        <f>N27</f>
        <v>30.282</v>
      </c>
    </row>
    <row r="69" spans="1:14" ht="15.75" x14ac:dyDescent="0.25">
      <c r="A69" s="3" t="s">
        <v>4</v>
      </c>
    </row>
    <row r="71" spans="1:14" x14ac:dyDescent="0.25">
      <c r="A71" s="4"/>
      <c r="B71" s="1" t="s">
        <v>2</v>
      </c>
      <c r="H71" s="18">
        <f>'Trading Volume (round-turn)'!C2</f>
        <v>0</v>
      </c>
      <c r="I71" s="1" t="s">
        <v>24</v>
      </c>
    </row>
    <row r="72" spans="1:14" x14ac:dyDescent="0.25">
      <c r="G72" s="4" t="s">
        <v>14</v>
      </c>
      <c r="H72" s="5">
        <v>2.5000000000000001E-2</v>
      </c>
      <c r="I72" s="1" t="s">
        <v>15</v>
      </c>
    </row>
    <row r="73" spans="1:14" x14ac:dyDescent="0.25">
      <c r="A73" s="7" t="s">
        <v>8</v>
      </c>
      <c r="B73" s="7"/>
      <c r="C73" s="7"/>
      <c r="D73" s="7"/>
      <c r="E73" s="7"/>
      <c r="G73" s="7" t="s">
        <v>7</v>
      </c>
      <c r="H73" s="21">
        <f>H71*H72</f>
        <v>0</v>
      </c>
    </row>
    <row r="75" spans="1:14" ht="16.5" thickBot="1" x14ac:dyDescent="0.3">
      <c r="A75" s="3" t="s">
        <v>55</v>
      </c>
      <c r="B75" s="3"/>
      <c r="C75" s="3"/>
      <c r="D75" s="3"/>
      <c r="E75" s="3"/>
      <c r="G75" s="3"/>
      <c r="H75" s="22">
        <f>MAX(K67,H73)</f>
        <v>0</v>
      </c>
    </row>
    <row r="76" spans="1:14" ht="15.75" thickTop="1" x14ac:dyDescent="0.25"/>
    <row r="77" spans="1:14" ht="15.75" x14ac:dyDescent="0.25">
      <c r="A77" s="3" t="s">
        <v>18</v>
      </c>
      <c r="H77" s="8">
        <f>H75*-0.2</f>
        <v>0</v>
      </c>
    </row>
    <row r="78" spans="1:14" ht="16.5" thickBot="1" x14ac:dyDescent="0.3">
      <c r="B78" s="3" t="s">
        <v>13</v>
      </c>
      <c r="C78" s="3"/>
      <c r="D78" s="3"/>
      <c r="E78" s="3"/>
      <c r="G78" s="3"/>
      <c r="H78" s="9">
        <f>H75+H77</f>
        <v>0</v>
      </c>
    </row>
    <row r="79" spans="1:14" ht="15.75" thickTop="1" x14ac:dyDescent="0.25"/>
    <row r="81" spans="1:8" ht="20.25" x14ac:dyDescent="0.25">
      <c r="A81" s="58" t="s">
        <v>71</v>
      </c>
      <c r="B81" s="59"/>
      <c r="C81" s="59"/>
      <c r="D81" s="59"/>
      <c r="E81" s="59"/>
      <c r="F81" s="59"/>
      <c r="G81" s="59"/>
      <c r="H81" s="59"/>
    </row>
    <row r="82" spans="1:8" ht="20.25" x14ac:dyDescent="0.25">
      <c r="A82" s="58" t="s">
        <v>40</v>
      </c>
      <c r="B82" s="59"/>
      <c r="C82" s="59"/>
      <c r="D82" s="59"/>
      <c r="E82" s="59"/>
      <c r="F82" s="59"/>
      <c r="G82" s="59"/>
      <c r="H82" s="60">
        <f>H35+H75</f>
        <v>0</v>
      </c>
    </row>
    <row r="83" spans="1:8" x14ac:dyDescent="0.25">
      <c r="A83" s="53"/>
      <c r="B83" s="53"/>
      <c r="C83" s="53"/>
      <c r="D83" s="53"/>
      <c r="E83" s="53"/>
      <c r="F83" s="53"/>
      <c r="G83" s="53"/>
      <c r="H83" s="53"/>
    </row>
    <row r="84" spans="1:8" ht="20.25" x14ac:dyDescent="0.25">
      <c r="A84" s="58" t="s">
        <v>72</v>
      </c>
      <c r="B84" s="59"/>
      <c r="C84" s="59"/>
      <c r="D84" s="59"/>
      <c r="E84" s="59"/>
      <c r="F84" s="59"/>
      <c r="G84" s="59"/>
      <c r="H84" s="59"/>
    </row>
    <row r="85" spans="1:8" ht="20.25" x14ac:dyDescent="0.25">
      <c r="A85" s="58" t="s">
        <v>40</v>
      </c>
      <c r="B85" s="59"/>
      <c r="C85" s="59"/>
      <c r="D85" s="59"/>
      <c r="E85" s="59"/>
      <c r="F85" s="59"/>
      <c r="G85" s="59"/>
      <c r="H85" s="60">
        <f>H37+H77</f>
        <v>0</v>
      </c>
    </row>
    <row r="87" spans="1:8" ht="20.25" x14ac:dyDescent="0.25">
      <c r="A87" s="28" t="s">
        <v>39</v>
      </c>
      <c r="B87" s="29"/>
      <c r="C87" s="29"/>
      <c r="D87" s="29"/>
      <c r="E87" s="29"/>
      <c r="F87" s="29"/>
      <c r="G87" s="29"/>
      <c r="H87" s="29"/>
    </row>
    <row r="88" spans="1:8" ht="21" thickBot="1" x14ac:dyDescent="0.3">
      <c r="A88" s="28" t="s">
        <v>40</v>
      </c>
      <c r="B88" s="29"/>
      <c r="C88" s="29"/>
      <c r="D88" s="29"/>
      <c r="E88" s="29"/>
      <c r="F88" s="29"/>
      <c r="G88" s="29"/>
      <c r="H88" s="30">
        <f>H78+H38</f>
        <v>0</v>
      </c>
    </row>
    <row r="89" spans="1:8" ht="15.75" thickTop="1" x14ac:dyDescent="0.25"/>
  </sheetData>
  <phoneticPr fontId="1" type="noConversion"/>
  <pageMargins left="0.70866141732283472" right="0.70866141732283472" top="0.74803149606299213" bottom="0.74803149606299213" header="0.31496062992125984" footer="0.31496062992125984"/>
  <pageSetup paperSize="9" scale="65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H8" sqref="H8"/>
    </sheetView>
  </sheetViews>
  <sheetFormatPr defaultRowHeight="16.5" x14ac:dyDescent="0.25"/>
  <cols>
    <col min="1" max="1" width="12.625" style="41" customWidth="1"/>
    <col min="2" max="2" width="11.5" style="34" customWidth="1"/>
    <col min="3" max="3" width="12.125" style="34" customWidth="1"/>
  </cols>
  <sheetData>
    <row r="1" spans="1:3" ht="33" x14ac:dyDescent="0.25">
      <c r="A1" s="11" t="s">
        <v>51</v>
      </c>
      <c r="B1" s="10" t="s">
        <v>26</v>
      </c>
      <c r="C1" s="10" t="s">
        <v>25</v>
      </c>
    </row>
    <row r="2" spans="1:3" x14ac:dyDescent="0.25">
      <c r="A2" s="39"/>
      <c r="B2" s="31">
        <f>SUM(B6:B9988)</f>
        <v>0</v>
      </c>
      <c r="C2" s="31">
        <f>SUM(C6:C9988)</f>
        <v>0</v>
      </c>
    </row>
    <row r="3" spans="1:3" x14ac:dyDescent="0.25">
      <c r="A3" s="39"/>
      <c r="B3" s="32"/>
      <c r="C3" s="32"/>
    </row>
    <row r="4" spans="1:3" x14ac:dyDescent="0.25">
      <c r="A4" s="40"/>
      <c r="B4" s="33"/>
      <c r="C4" s="33"/>
    </row>
    <row r="5" spans="1:3" x14ac:dyDescent="0.25">
      <c r="A5" s="11" t="s">
        <v>43</v>
      </c>
      <c r="B5" s="10" t="s">
        <v>44</v>
      </c>
      <c r="C5" s="10" t="s">
        <v>45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E7" sqref="E7"/>
    </sheetView>
  </sheetViews>
  <sheetFormatPr defaultRowHeight="16.5" x14ac:dyDescent="0.25"/>
  <cols>
    <col min="1" max="1" width="12.625" style="41" customWidth="1"/>
    <col min="2" max="3" width="11.5" style="34" customWidth="1"/>
  </cols>
  <sheetData>
    <row r="1" spans="1:3" ht="66" x14ac:dyDescent="0.25">
      <c r="A1" s="11" t="s">
        <v>41</v>
      </c>
      <c r="B1" s="10" t="s">
        <v>26</v>
      </c>
      <c r="C1" s="10" t="s">
        <v>25</v>
      </c>
    </row>
    <row r="2" spans="1:3" x14ac:dyDescent="0.25">
      <c r="A2" s="42"/>
      <c r="B2" s="35">
        <f>SUM(B6:B9988)</f>
        <v>0</v>
      </c>
      <c r="C2" s="35">
        <f>SUM(C6:C9988)</f>
        <v>0</v>
      </c>
    </row>
    <row r="3" spans="1:3" x14ac:dyDescent="0.25">
      <c r="A3" s="39"/>
      <c r="B3" s="32"/>
      <c r="C3" s="32"/>
    </row>
    <row r="4" spans="1:3" x14ac:dyDescent="0.25">
      <c r="A4" s="40"/>
      <c r="B4" s="33"/>
      <c r="C4" s="33"/>
    </row>
    <row r="5" spans="1:3" ht="49.5" x14ac:dyDescent="0.25">
      <c r="A5" s="11" t="s">
        <v>58</v>
      </c>
      <c r="B5" s="10" t="s">
        <v>28</v>
      </c>
      <c r="C5" s="10" t="s">
        <v>27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7"/>
  <sheetViews>
    <sheetView topLeftCell="D1" zoomScale="85" zoomScaleNormal="85" workbookViewId="0">
      <selection activeCell="K17" sqref="K17"/>
    </sheetView>
  </sheetViews>
  <sheetFormatPr defaultRowHeight="16.5" x14ac:dyDescent="0.25"/>
  <cols>
    <col min="1" max="1" width="9.75" style="37" customWidth="1"/>
    <col min="2" max="2" width="15.375" style="13" customWidth="1"/>
    <col min="3" max="3" width="13.375" style="13" customWidth="1"/>
    <col min="4" max="4" width="14.125" style="13" bestFit="1" customWidth="1"/>
    <col min="5" max="5" width="14.25" style="13" bestFit="1" customWidth="1"/>
    <col min="6" max="6" width="14.125" style="34" bestFit="1" customWidth="1"/>
    <col min="7" max="7" width="14.25" style="34" bestFit="1" customWidth="1"/>
    <col min="8" max="8" width="2.5" style="38" customWidth="1"/>
    <col min="9" max="9" width="11.125" style="37" customWidth="1"/>
    <col min="10" max="10" width="15.625" style="13" customWidth="1"/>
    <col min="11" max="11" width="11.875" style="13" customWidth="1"/>
    <col min="12" max="12" width="14.125" style="13" bestFit="1" customWidth="1"/>
    <col min="13" max="13" width="14.25" style="13" bestFit="1" customWidth="1"/>
    <col min="14" max="15" width="12.875" style="34" bestFit="1" customWidth="1"/>
  </cols>
  <sheetData>
    <row r="1" spans="1:15" x14ac:dyDescent="0.25">
      <c r="A1" s="36" t="s">
        <v>30</v>
      </c>
      <c r="B1" s="14"/>
      <c r="C1" s="14"/>
      <c r="D1" s="14"/>
      <c r="E1" s="14"/>
      <c r="F1" s="32"/>
      <c r="G1" s="32"/>
      <c r="H1" s="14"/>
      <c r="I1" s="36" t="s">
        <v>33</v>
      </c>
      <c r="J1" s="14"/>
      <c r="K1" s="14"/>
      <c r="L1" s="14"/>
      <c r="M1" s="14"/>
      <c r="N1" s="32"/>
      <c r="O1" s="32"/>
    </row>
    <row r="2" spans="1:15" x14ac:dyDescent="0.25">
      <c r="A2" s="36" t="s">
        <v>59</v>
      </c>
      <c r="B2" s="14"/>
      <c r="C2" s="19">
        <f>SUM(D8:D9991)+SUM(F8:F9991)</f>
        <v>0</v>
      </c>
      <c r="D2" s="19"/>
      <c r="E2" s="19"/>
      <c r="F2" s="32"/>
      <c r="G2" s="32"/>
      <c r="H2" s="14"/>
      <c r="I2" s="36" t="s">
        <v>59</v>
      </c>
      <c r="J2" s="14"/>
      <c r="K2" s="19">
        <f>SUM(L8:L9991)+SUM(N8:N9991)</f>
        <v>0</v>
      </c>
      <c r="L2" s="19"/>
      <c r="M2" s="19"/>
      <c r="N2" s="32"/>
      <c r="O2" s="32"/>
    </row>
    <row r="3" spans="1:15" x14ac:dyDescent="0.25">
      <c r="A3" s="36" t="s">
        <v>60</v>
      </c>
      <c r="B3" s="14"/>
      <c r="C3" s="20">
        <f>SUM(E8:E9991)+SUM(G8:G9991)</f>
        <v>0</v>
      </c>
      <c r="D3" s="19"/>
      <c r="E3" s="19"/>
      <c r="F3" s="32"/>
      <c r="G3" s="32"/>
      <c r="H3" s="14"/>
      <c r="I3" s="36" t="s">
        <v>60</v>
      </c>
      <c r="J3" s="14"/>
      <c r="K3" s="20">
        <f>SUM(M8:M9991)+SUM(O8:O9991)</f>
        <v>0</v>
      </c>
      <c r="L3" s="19"/>
      <c r="M3" s="19"/>
      <c r="N3" s="32"/>
      <c r="O3" s="32"/>
    </row>
    <row r="4" spans="1:15" x14ac:dyDescent="0.25">
      <c r="A4" s="36" t="s">
        <v>61</v>
      </c>
      <c r="B4" s="14"/>
      <c r="C4" s="44">
        <f>C2-C3</f>
        <v>0</v>
      </c>
      <c r="D4" s="44"/>
      <c r="E4" s="44"/>
      <c r="F4" s="45"/>
      <c r="G4" s="32"/>
      <c r="H4" s="14"/>
      <c r="I4" s="36" t="s">
        <v>66</v>
      </c>
      <c r="J4" s="14"/>
      <c r="K4" s="44">
        <f>K2-K3</f>
        <v>0</v>
      </c>
      <c r="L4" s="44"/>
      <c r="M4" s="44"/>
      <c r="N4" s="32"/>
      <c r="O4" s="32"/>
    </row>
    <row r="5" spans="1:15" x14ac:dyDescent="0.25">
      <c r="A5" s="36" t="s">
        <v>63</v>
      </c>
      <c r="B5" s="14"/>
      <c r="C5" s="32">
        <f>C2*0.8</f>
        <v>0</v>
      </c>
      <c r="D5" s="14"/>
      <c r="E5" s="14"/>
      <c r="F5" s="32"/>
      <c r="G5" s="32"/>
      <c r="H5" s="14"/>
      <c r="I5" s="36" t="s">
        <v>62</v>
      </c>
      <c r="J5" s="14"/>
      <c r="K5" s="32">
        <f>K2*0.8</f>
        <v>0</v>
      </c>
      <c r="L5" s="46"/>
      <c r="M5" s="46"/>
      <c r="N5" s="32"/>
      <c r="O5" s="32"/>
    </row>
    <row r="6" spans="1:15" x14ac:dyDescent="0.25">
      <c r="A6" s="50" t="s">
        <v>65</v>
      </c>
      <c r="B6" s="51"/>
      <c r="C6" s="52">
        <f>MIN(C4,C5)</f>
        <v>0</v>
      </c>
      <c r="D6" s="14"/>
      <c r="E6" s="14"/>
      <c r="F6" s="32"/>
      <c r="G6" s="32"/>
      <c r="H6" s="14"/>
      <c r="I6" s="50" t="s">
        <v>64</v>
      </c>
      <c r="J6" s="51"/>
      <c r="K6" s="52">
        <f>MIN(K4,K5)</f>
        <v>0</v>
      </c>
      <c r="L6" s="14"/>
      <c r="M6" s="14"/>
      <c r="N6" s="32"/>
      <c r="O6" s="32"/>
    </row>
    <row r="7" spans="1:15" ht="33" x14ac:dyDescent="0.25">
      <c r="A7" s="37" t="s">
        <v>29</v>
      </c>
      <c r="B7" s="13" t="s">
        <v>31</v>
      </c>
      <c r="C7" s="13" t="s">
        <v>32</v>
      </c>
      <c r="D7" s="43" t="s">
        <v>46</v>
      </c>
      <c r="E7" s="43" t="s">
        <v>47</v>
      </c>
      <c r="F7" s="43" t="s">
        <v>48</v>
      </c>
      <c r="G7" s="43" t="s">
        <v>49</v>
      </c>
      <c r="I7" s="37" t="s">
        <v>29</v>
      </c>
      <c r="J7" s="13" t="s">
        <v>31</v>
      </c>
      <c r="K7" s="13" t="s">
        <v>32</v>
      </c>
      <c r="L7" s="43" t="s">
        <v>50</v>
      </c>
      <c r="M7" s="43" t="s">
        <v>47</v>
      </c>
      <c r="N7" s="43" t="s">
        <v>48</v>
      </c>
      <c r="O7" s="43" t="s">
        <v>49</v>
      </c>
    </row>
  </sheetData>
  <phoneticPr fontId="1" type="noConversion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Revenue Sharing Calculation</vt:lpstr>
      <vt:lpstr>Trading Volume (round-turn)</vt:lpstr>
      <vt:lpstr>Final Settlement OI(round-turn)</vt:lpstr>
      <vt:lpstr>MM Rebate</vt:lpstr>
    </vt:vector>
  </TitlesOfParts>
  <Company>Taiwan Futures Exchange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tsai jason</cp:lastModifiedBy>
  <cp:lastPrinted>2017-06-13T07:53:55Z</cp:lastPrinted>
  <dcterms:created xsi:type="dcterms:W3CDTF">2017-04-13T03:22:19Z</dcterms:created>
  <dcterms:modified xsi:type="dcterms:W3CDTF">2019-03-29T07:29:41Z</dcterms:modified>
</cp:coreProperties>
</file>