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C:\Users\John\Source\Repos\buckblader\RekindlePhoenixCI\PhoenixCI\Excel_Template\"/>
    </mc:Choice>
  </mc:AlternateContent>
  <xr:revisionPtr revIDLastSave="0" documentId="8_{5D6F6167-DC9A-40C8-982B-B6BDFD8E78FF}" xr6:coauthVersionLast="41" xr6:coauthVersionMax="41" xr10:uidLastSave="{00000000-0000-0000-0000-000000000000}"/>
  <bookViews>
    <workbookView xWindow="-120" yWindow="-120" windowWidth="29040" windowHeight="15840"/>
  </bookViews>
  <sheets>
    <sheet name="附表1" sheetId="1" r:id="rId1"/>
    <sheet name="附表2" sheetId="2" r:id="rId2"/>
    <sheet name="附表4_交易量前10名" sheetId="3" r:id="rId3"/>
    <sheet name="附表5_成長衰退前3名" sheetId="4" r:id="rId4"/>
  </sheets>
  <externalReferences>
    <externalReference r:id="rId5"/>
  </externalReferences>
  <definedNames>
    <definedName name="PP">[1]Sheet5!$B$2:$D$8</definedName>
    <definedName name="_xlnm.Print_Area" localSheetId="0">附表1!$A$2:$P$43</definedName>
    <definedName name="T5_new_1">附表5_成長衰退前3名!$C$5:$C$7</definedName>
    <definedName name="T5_new_2">附表5_成長衰退前3名!$C$10:$C$12</definedName>
    <definedName name="T5_old_1">附表5_成長衰退前3名!$D$5:$D$7</definedName>
    <definedName name="T5_old_2">附表5_成長衰退前3名!$D$10:$D$12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1" i="1" l="1"/>
  <c r="F21" i="1"/>
  <c r="G21" i="1"/>
  <c r="H21" i="1"/>
  <c r="K21" i="1"/>
  <c r="L21" i="1"/>
  <c r="L29" i="1"/>
  <c r="K29" i="1"/>
  <c r="H29" i="1"/>
  <c r="G29" i="1"/>
  <c r="F29" i="1"/>
  <c r="D29" i="1"/>
  <c r="L28" i="1"/>
  <c r="K28" i="1"/>
  <c r="H28" i="1"/>
  <c r="G28" i="1"/>
  <c r="F28" i="1"/>
  <c r="D28" i="1"/>
  <c r="B3" i="2"/>
  <c r="A13" i="4"/>
  <c r="F13" i="4"/>
  <c r="E13" i="4"/>
  <c r="D13" i="4"/>
  <c r="C13" i="4"/>
  <c r="B13" i="4"/>
  <c r="A14" i="3"/>
  <c r="B44" i="2"/>
  <c r="A2" i="3"/>
  <c r="A2" i="4"/>
  <c r="B2" i="1"/>
  <c r="B44" i="1"/>
  <c r="D16" i="1"/>
  <c r="F15" i="1"/>
  <c r="F16" i="1"/>
  <c r="D15" i="1"/>
  <c r="L16" i="1"/>
  <c r="K16" i="1"/>
  <c r="H16" i="1"/>
  <c r="G16" i="1"/>
  <c r="L15" i="1"/>
  <c r="K15" i="1"/>
  <c r="H15" i="1"/>
  <c r="G15" i="1"/>
  <c r="L25" i="1"/>
  <c r="K25" i="1"/>
  <c r="H25" i="1"/>
  <c r="G25" i="1"/>
  <c r="F25" i="1"/>
  <c r="D25" i="1"/>
  <c r="L24" i="1"/>
  <c r="K24" i="1"/>
  <c r="H24" i="1"/>
  <c r="G24" i="1"/>
  <c r="F24" i="1"/>
  <c r="D24" i="1"/>
  <c r="D14" i="1"/>
  <c r="F14" i="1"/>
  <c r="G14" i="1"/>
  <c r="H14" i="1"/>
  <c r="K14" i="1"/>
  <c r="L14" i="1"/>
  <c r="J41" i="1"/>
  <c r="I41" i="1"/>
  <c r="L41" i="1" s="1"/>
  <c r="E41" i="1"/>
  <c r="C41" i="1"/>
  <c r="H41" i="1" s="1"/>
  <c r="D39" i="1"/>
  <c r="F39" i="1"/>
  <c r="G39" i="1"/>
  <c r="H39" i="1"/>
  <c r="K39" i="1"/>
  <c r="L39" i="1"/>
  <c r="D40" i="1"/>
  <c r="F40" i="1"/>
  <c r="G40" i="1"/>
  <c r="H40" i="1"/>
  <c r="K40" i="1"/>
  <c r="L40" i="1"/>
  <c r="D13" i="1"/>
  <c r="F13" i="1"/>
  <c r="G13" i="1"/>
  <c r="H13" i="1"/>
  <c r="K13" i="1"/>
  <c r="L13" i="1"/>
  <c r="C9" i="4"/>
  <c r="C4" i="4"/>
  <c r="D9" i="4"/>
  <c r="D4" i="4"/>
  <c r="J5" i="1"/>
  <c r="E5" i="1"/>
  <c r="I5" i="1"/>
  <c r="C5" i="1"/>
  <c r="N5" i="2"/>
  <c r="M5" i="2"/>
  <c r="L5" i="2"/>
  <c r="K5" i="2"/>
  <c r="J5" i="2"/>
  <c r="I5" i="2"/>
  <c r="H5" i="2"/>
  <c r="G5" i="2"/>
  <c r="F5" i="2"/>
  <c r="E5" i="2"/>
  <c r="D5" i="2"/>
  <c r="C5" i="2"/>
  <c r="J30" i="1"/>
  <c r="J42" i="1"/>
  <c r="I30" i="1"/>
  <c r="I42" i="1" s="1"/>
  <c r="L42" i="1" s="1"/>
  <c r="K30" i="1"/>
  <c r="L30" i="2"/>
  <c r="L42" i="2" s="1"/>
  <c r="D41" i="2"/>
  <c r="E41" i="2"/>
  <c r="F41" i="2"/>
  <c r="G41" i="2"/>
  <c r="H41" i="2"/>
  <c r="I41" i="2"/>
  <c r="J41" i="2"/>
  <c r="J42" i="2" s="1"/>
  <c r="K41" i="2"/>
  <c r="L41" i="2"/>
  <c r="M41" i="2"/>
  <c r="N41" i="2"/>
  <c r="C41" i="2"/>
  <c r="J30" i="2"/>
  <c r="K30" i="2"/>
  <c r="K42" i="2" s="1"/>
  <c r="M30" i="2"/>
  <c r="M42" i="2"/>
  <c r="N30" i="2"/>
  <c r="N42" i="2" s="1"/>
  <c r="I30" i="2"/>
  <c r="I42" i="2"/>
  <c r="D30" i="2"/>
  <c r="D42" i="2" s="1"/>
  <c r="E30" i="2"/>
  <c r="E42" i="2"/>
  <c r="F30" i="2"/>
  <c r="F42" i="2" s="1"/>
  <c r="G30" i="2"/>
  <c r="G42" i="2"/>
  <c r="H30" i="2"/>
  <c r="H42" i="2" s="1"/>
  <c r="C30" i="2"/>
  <c r="C42" i="2"/>
  <c r="L22" i="1"/>
  <c r="K22" i="1"/>
  <c r="H22" i="1"/>
  <c r="G22" i="1"/>
  <c r="F22" i="1"/>
  <c r="D22" i="1"/>
  <c r="O3" i="1"/>
  <c r="M3" i="1"/>
  <c r="L35" i="1"/>
  <c r="L37" i="1"/>
  <c r="L38" i="1"/>
  <c r="L8" i="1"/>
  <c r="L9" i="1"/>
  <c r="L18" i="1"/>
  <c r="L19" i="1"/>
  <c r="K26" i="1"/>
  <c r="L26" i="1"/>
  <c r="K27" i="1"/>
  <c r="L27" i="1"/>
  <c r="K31" i="1"/>
  <c r="L31" i="1"/>
  <c r="K32" i="1"/>
  <c r="L32" i="1"/>
  <c r="K33" i="1"/>
  <c r="L33" i="1"/>
  <c r="K34" i="1"/>
  <c r="L34" i="1"/>
  <c r="K35" i="1"/>
  <c r="K36" i="1"/>
  <c r="L36" i="1"/>
  <c r="K37" i="1"/>
  <c r="K38" i="1"/>
  <c r="K7" i="1"/>
  <c r="L7" i="1"/>
  <c r="K8" i="1"/>
  <c r="K9" i="1"/>
  <c r="K10" i="1"/>
  <c r="L10" i="1"/>
  <c r="K11" i="1"/>
  <c r="L11" i="1"/>
  <c r="K12" i="1"/>
  <c r="L12" i="1"/>
  <c r="K18" i="1"/>
  <c r="K19" i="1"/>
  <c r="K20" i="1"/>
  <c r="L20" i="1"/>
  <c r="K23" i="1"/>
  <c r="L23" i="1"/>
  <c r="K6" i="1"/>
  <c r="L6" i="1"/>
  <c r="F37" i="1"/>
  <c r="D37" i="1"/>
  <c r="H18" i="1"/>
  <c r="H19" i="1"/>
  <c r="H32" i="1"/>
  <c r="H35" i="1"/>
  <c r="H37" i="1"/>
  <c r="G6" i="1"/>
  <c r="H6" i="1"/>
  <c r="G7" i="1"/>
  <c r="H7" i="1"/>
  <c r="G8" i="1"/>
  <c r="H8" i="1"/>
  <c r="G9" i="1"/>
  <c r="H9" i="1"/>
  <c r="G10" i="1"/>
  <c r="H10" i="1"/>
  <c r="G11" i="1"/>
  <c r="H11" i="1"/>
  <c r="G12" i="1"/>
  <c r="H12" i="1"/>
  <c r="G18" i="1"/>
  <c r="G19" i="1"/>
  <c r="G20" i="1"/>
  <c r="H20" i="1"/>
  <c r="G23" i="1"/>
  <c r="H23" i="1"/>
  <c r="G26" i="1"/>
  <c r="H26" i="1"/>
  <c r="G27" i="1"/>
  <c r="H27" i="1"/>
  <c r="G31" i="1"/>
  <c r="H31" i="1"/>
  <c r="G32" i="1"/>
  <c r="G41" i="1" s="1"/>
  <c r="G33" i="1"/>
  <c r="H33" i="1"/>
  <c r="G36" i="1"/>
  <c r="H36" i="1"/>
  <c r="G37" i="1"/>
  <c r="G38" i="1"/>
  <c r="H38" i="1"/>
  <c r="G34" i="1"/>
  <c r="H34" i="1"/>
  <c r="G35" i="1"/>
  <c r="E30" i="1"/>
  <c r="G30" i="1" s="1"/>
  <c r="G42" i="1" s="1"/>
  <c r="E42" i="1"/>
  <c r="C30" i="1"/>
  <c r="D30" i="1" s="1"/>
  <c r="D41" i="1" s="1"/>
  <c r="H30" i="1"/>
  <c r="D31" i="1"/>
  <c r="F11" i="1"/>
  <c r="F7" i="1"/>
  <c r="D12" i="1"/>
  <c r="D9" i="1"/>
  <c r="D38" i="1"/>
  <c r="D11" i="1"/>
  <c r="D27" i="1"/>
  <c r="D10" i="1"/>
  <c r="F26" i="1"/>
  <c r="F27" i="1"/>
  <c r="F6" i="1"/>
  <c r="F10" i="1"/>
  <c r="F35" i="1"/>
  <c r="F18" i="1"/>
  <c r="F31" i="1"/>
  <c r="F38" i="1"/>
  <c r="F12" i="1"/>
  <c r="F9" i="1"/>
  <c r="F23" i="1"/>
  <c r="F34" i="1"/>
  <c r="F32" i="1"/>
  <c r="F20" i="1"/>
  <c r="F8" i="1"/>
  <c r="D6" i="1"/>
  <c r="D7" i="1"/>
  <c r="D8" i="1"/>
  <c r="D35" i="1"/>
  <c r="D34" i="1"/>
  <c r="D36" i="1"/>
  <c r="D33" i="1"/>
  <c r="D19" i="1"/>
  <c r="D32" i="1"/>
  <c r="D20" i="1"/>
  <c r="D18" i="1"/>
  <c r="D23" i="1"/>
  <c r="F19" i="1"/>
  <c r="F33" i="1"/>
  <c r="F36" i="1"/>
  <c r="D26" i="1"/>
  <c r="C42" i="1"/>
  <c r="H42" i="1" s="1"/>
  <c r="K42" i="1" l="1"/>
  <c r="L30" i="1"/>
  <c r="F30" i="1"/>
  <c r="F41" i="1" s="1"/>
  <c r="K41" i="1"/>
</calcChain>
</file>

<file path=xl/sharedStrings.xml><?xml version="1.0" encoding="utf-8"?>
<sst xmlns="http://schemas.openxmlformats.org/spreadsheetml/2006/main" count="177" uniqueCount="123">
  <si>
    <t>單位：口</t>
    <phoneticPr fontId="3" type="noConversion"/>
  </si>
  <si>
    <t>項　目</t>
  </si>
  <si>
    <t>上月</t>
  </si>
  <si>
    <t>市場</t>
  </si>
  <si>
    <t>本月</t>
  </si>
  <si>
    <t>變動量</t>
    <phoneticPr fontId="3" type="noConversion"/>
  </si>
  <si>
    <t>變動量</t>
  </si>
  <si>
    <t>最大量</t>
  </si>
  <si>
    <t>最大量</t>
    <phoneticPr fontId="3" type="noConversion"/>
  </si>
  <si>
    <t>BEGIN</t>
    <phoneticPr fontId="3" type="noConversion"/>
  </si>
  <si>
    <t>比重(%)</t>
  </si>
  <si>
    <t>日期</t>
  </si>
  <si>
    <t>成交量</t>
  </si>
  <si>
    <t>FITX</t>
    <phoneticPr fontId="3" type="noConversion"/>
  </si>
  <si>
    <t>臺股期貨</t>
  </si>
  <si>
    <t>FITE</t>
    <phoneticPr fontId="3" type="noConversion"/>
  </si>
  <si>
    <t>電子期貨</t>
  </si>
  <si>
    <t>FITF</t>
    <phoneticPr fontId="3" type="noConversion"/>
  </si>
  <si>
    <t>金融期貨</t>
  </si>
  <si>
    <t>FIT5</t>
    <phoneticPr fontId="3" type="noConversion"/>
  </si>
  <si>
    <t>臺灣50期貨</t>
  </si>
  <si>
    <t>FIMTX</t>
    <phoneticPr fontId="3" type="noConversion"/>
  </si>
  <si>
    <t>小型臺指期貨</t>
  </si>
  <si>
    <t>FIMS</t>
    <phoneticPr fontId="3" type="noConversion"/>
  </si>
  <si>
    <t>非金電期貨</t>
  </si>
  <si>
    <t>FIXI</t>
    <phoneticPr fontId="3" type="noConversion"/>
  </si>
  <si>
    <t>櫃買期貨</t>
  </si>
  <si>
    <t>FIGT</t>
    <phoneticPr fontId="3" type="noConversion"/>
  </si>
  <si>
    <t>10年期公債期貨</t>
  </si>
  <si>
    <t>FICP</t>
    <phoneticPr fontId="3" type="noConversion"/>
  </si>
  <si>
    <t>黃金期貨(USD)</t>
  </si>
  <si>
    <t>FIGD</t>
    <phoneticPr fontId="3" type="noConversion"/>
  </si>
  <si>
    <t>臺幣黃金期貨</t>
  </si>
  <si>
    <t>FITG</t>
    <phoneticPr fontId="3" type="noConversion"/>
  </si>
  <si>
    <t>STF</t>
    <phoneticPr fontId="3" type="noConversion"/>
  </si>
  <si>
    <t>小型美元兌人民幣期貨</t>
  </si>
  <si>
    <t>FUT</t>
    <phoneticPr fontId="3" type="noConversion"/>
  </si>
  <si>
    <t>美元兌人民幣期貨</t>
  </si>
  <si>
    <t>TXO</t>
    <phoneticPr fontId="3" type="noConversion"/>
  </si>
  <si>
    <t>期貨小計</t>
  </si>
  <si>
    <t>TEO</t>
    <phoneticPr fontId="3" type="noConversion"/>
  </si>
  <si>
    <t>臺指選擇權</t>
  </si>
  <si>
    <t>TFO</t>
    <phoneticPr fontId="3" type="noConversion"/>
  </si>
  <si>
    <t>電子選擇權</t>
  </si>
  <si>
    <t>MSO</t>
    <phoneticPr fontId="3" type="noConversion"/>
  </si>
  <si>
    <t>金融選擇權</t>
  </si>
  <si>
    <t>XIO</t>
    <phoneticPr fontId="3" type="noConversion"/>
  </si>
  <si>
    <t>非金電選擇權</t>
  </si>
  <si>
    <t>GTO</t>
    <phoneticPr fontId="3" type="noConversion"/>
  </si>
  <si>
    <t>櫃買選擇權</t>
  </si>
  <si>
    <t>TGO</t>
    <phoneticPr fontId="3" type="noConversion"/>
  </si>
  <si>
    <t>黃金選擇權</t>
  </si>
  <si>
    <t>S999998</t>
    <phoneticPr fontId="3" type="noConversion"/>
  </si>
  <si>
    <t>OPT</t>
    <phoneticPr fontId="3" type="noConversion"/>
  </si>
  <si>
    <t>選擇權小計</t>
  </si>
  <si>
    <t>全市場合計</t>
  </si>
  <si>
    <t>總成交量(單邊)</t>
  </si>
  <si>
    <t>日均量(單邊)</t>
  </si>
  <si>
    <t>FITX</t>
    <phoneticPr fontId="3" type="noConversion"/>
  </si>
  <si>
    <t>FIMTX</t>
    <phoneticPr fontId="3" type="noConversion"/>
  </si>
  <si>
    <t>FITE</t>
    <phoneticPr fontId="3" type="noConversion"/>
  </si>
  <si>
    <t>FITF</t>
    <phoneticPr fontId="3" type="noConversion"/>
  </si>
  <si>
    <t>FIT5</t>
    <phoneticPr fontId="3" type="noConversion"/>
  </si>
  <si>
    <t>FIMS</t>
    <phoneticPr fontId="3" type="noConversion"/>
  </si>
  <si>
    <t>FIXI</t>
    <phoneticPr fontId="3" type="noConversion"/>
  </si>
  <si>
    <t>FIGT</t>
    <phoneticPr fontId="3" type="noConversion"/>
  </si>
  <si>
    <t>FICP</t>
    <phoneticPr fontId="3" type="noConversion"/>
  </si>
  <si>
    <t>FIGD</t>
    <phoneticPr fontId="3" type="noConversion"/>
  </si>
  <si>
    <t>FITG</t>
    <phoneticPr fontId="3" type="noConversion"/>
  </si>
  <si>
    <t>STF</t>
    <phoneticPr fontId="3" type="noConversion"/>
  </si>
  <si>
    <t>FUT</t>
    <phoneticPr fontId="3" type="noConversion"/>
  </si>
  <si>
    <t>TEO</t>
    <phoneticPr fontId="3" type="noConversion"/>
  </si>
  <si>
    <t>TFO</t>
    <phoneticPr fontId="3" type="noConversion"/>
  </si>
  <si>
    <t>MSO</t>
    <phoneticPr fontId="3" type="noConversion"/>
  </si>
  <si>
    <t>XIO</t>
    <phoneticPr fontId="3" type="noConversion"/>
  </si>
  <si>
    <t>GTO</t>
    <phoneticPr fontId="3" type="noConversion"/>
  </si>
  <si>
    <t>TGO</t>
    <phoneticPr fontId="3" type="noConversion"/>
  </si>
  <si>
    <t>S999998</t>
    <phoneticPr fontId="3" type="noConversion"/>
  </si>
  <si>
    <r>
      <t>排序</t>
    </r>
    <r>
      <rPr>
        <sz val="12"/>
        <rFont val="Times New Roman"/>
        <family val="1"/>
      </rPr>
      <t/>
    </r>
    <phoneticPr fontId="3" type="noConversion"/>
  </si>
  <si>
    <t>期貨商名稱</t>
    <phoneticPr fontId="3" type="noConversion"/>
  </si>
  <si>
    <r>
      <t>買賣總成交量</t>
    </r>
    <r>
      <rPr>
        <sz val="12"/>
        <color indexed="8"/>
        <rFont val="Times New Roman"/>
        <family val="1"/>
      </rPr>
      <t>(</t>
    </r>
    <r>
      <rPr>
        <sz val="12"/>
        <color indexed="8"/>
        <rFont val="標楷體"/>
        <family val="4"/>
        <charset val="136"/>
      </rPr>
      <t>口</t>
    </r>
    <r>
      <rPr>
        <sz val="12"/>
        <color indexed="8"/>
        <rFont val="Times New Roman"/>
        <family val="1"/>
      </rPr>
      <t>)</t>
    </r>
    <phoneticPr fontId="3" type="noConversion"/>
  </si>
  <si>
    <r>
      <t>市場占有率</t>
    </r>
    <r>
      <rPr>
        <sz val="12"/>
        <color indexed="8"/>
        <rFont val="Times New Roman"/>
        <family val="1"/>
      </rPr>
      <t>(%)</t>
    </r>
    <phoneticPr fontId="3" type="noConversion"/>
  </si>
  <si>
    <t>單位：口</t>
    <phoneticPr fontId="3" type="noConversion"/>
  </si>
  <si>
    <t>成長率前三名</t>
    <phoneticPr fontId="3" type="noConversion"/>
  </si>
  <si>
    <t>排序</t>
  </si>
  <si>
    <t>期貨商名稱</t>
  </si>
  <si>
    <t>成長量</t>
  </si>
  <si>
    <r>
      <t>成長率</t>
    </r>
    <r>
      <rPr>
        <sz val="12"/>
        <color indexed="8"/>
        <rFont val="Times New Roman"/>
        <family val="1"/>
      </rPr>
      <t>(%)</t>
    </r>
    <phoneticPr fontId="3" type="noConversion"/>
  </si>
  <si>
    <t>衰退率前三名</t>
  </si>
  <si>
    <t>衰退量</t>
  </si>
  <si>
    <r>
      <t>衰退率</t>
    </r>
    <r>
      <rPr>
        <sz val="12"/>
        <color indexed="8"/>
        <rFont val="Times New Roman"/>
        <family val="1"/>
      </rPr>
      <t>(%)</t>
    </r>
    <phoneticPr fontId="3" type="noConversion"/>
  </si>
  <si>
    <t>ETF股票期貨</t>
    <phoneticPr fontId="3" type="noConversion"/>
  </si>
  <si>
    <t>STF股票期貨</t>
    <phoneticPr fontId="3" type="noConversion"/>
  </si>
  <si>
    <t>ETC股票選擇權</t>
    <phoneticPr fontId="3" type="noConversion"/>
  </si>
  <si>
    <t>STC股票選擇權</t>
    <phoneticPr fontId="3" type="noConversion"/>
  </si>
  <si>
    <t>2015/9/10</t>
    <phoneticPr fontId="3" type="noConversion"/>
  </si>
  <si>
    <r>
      <rPr>
        <sz val="12"/>
        <color indexed="12"/>
        <rFont val="標楷體"/>
        <family val="4"/>
        <charset val="136"/>
      </rPr>
      <t>∞</t>
    </r>
    <phoneticPr fontId="3" type="noConversion"/>
  </si>
  <si>
    <t>OPT</t>
    <phoneticPr fontId="3" type="noConversion"/>
  </si>
  <si>
    <t>TOT</t>
    <phoneticPr fontId="3" type="noConversion"/>
  </si>
  <si>
    <t>東證指數期貨</t>
    <phoneticPr fontId="3" type="noConversion"/>
  </si>
  <si>
    <t>小型美元兌人民幣選擇權</t>
    <phoneticPr fontId="3" type="noConversion"/>
  </si>
  <si>
    <t>美元兌人民幣選擇權</t>
    <phoneticPr fontId="3" type="noConversion"/>
  </si>
  <si>
    <t>小型美元兌人民幣選擇權</t>
    <phoneticPr fontId="3" type="noConversion"/>
  </si>
  <si>
    <t>美元兌人民幣選擇權</t>
    <phoneticPr fontId="3" type="noConversion"/>
  </si>
  <si>
    <t>印度50指數期貨</t>
    <phoneticPr fontId="3" type="noConversion"/>
  </si>
  <si>
    <t>歐元兌美元期貨</t>
    <phoneticPr fontId="3" type="noConversion"/>
  </si>
  <si>
    <t>美元兌日圓期貨</t>
    <phoneticPr fontId="3" type="noConversion"/>
  </si>
  <si>
    <t>印度50指數期貨</t>
    <phoneticPr fontId="3" type="noConversion"/>
  </si>
  <si>
    <t>道瓊工業指數期貨</t>
    <phoneticPr fontId="3" type="noConversion"/>
  </si>
  <si>
    <t>標普500指數期貨</t>
    <phoneticPr fontId="3" type="noConversion"/>
  </si>
  <si>
    <t>道瓊指數期貨</t>
    <phoneticPr fontId="3" type="noConversion"/>
  </si>
  <si>
    <t>標普500指數期貨</t>
    <phoneticPr fontId="3" type="noConversion"/>
  </si>
  <si>
    <t>%</t>
    <phoneticPr fontId="3" type="noConversion"/>
  </si>
  <si>
    <t>%</t>
    <phoneticPr fontId="3" type="noConversion"/>
  </si>
  <si>
    <t xml:space="preserve">註1：各商品當月日均量值為當月該商品總成交量除以該商品當月之實際交易天數。全市場當月商品日均量值為當月商品成交量除以當月交易天數。
</t>
    <phoneticPr fontId="3" type="noConversion"/>
  </si>
  <si>
    <t>英鎊兌美元期貨</t>
    <phoneticPr fontId="3" type="noConversion"/>
  </si>
  <si>
    <t>那斯達克100期貨</t>
    <phoneticPr fontId="3" type="noConversion"/>
  </si>
  <si>
    <t>布蘭特原油期貨</t>
    <phoneticPr fontId="3" type="noConversion"/>
  </si>
  <si>
    <t>澳幣兌美元期貨</t>
    <phoneticPr fontId="3" type="noConversion"/>
  </si>
  <si>
    <r>
      <t>總成交量</t>
    </r>
    <r>
      <rPr>
        <sz val="11"/>
        <rFont val="Times New Roman"/>
        <family val="1"/>
      </rPr>
      <t>(</t>
    </r>
    <r>
      <rPr>
        <sz val="11"/>
        <rFont val="標楷體"/>
        <family val="4"/>
        <charset val="136"/>
      </rPr>
      <t>單邊</t>
    </r>
    <r>
      <rPr>
        <sz val="11"/>
        <rFont val="Times New Roman"/>
        <family val="1"/>
      </rPr>
      <t>)</t>
    </r>
    <phoneticPr fontId="3" type="noConversion"/>
  </si>
  <si>
    <r>
      <t>日均量</t>
    </r>
    <r>
      <rPr>
        <sz val="11"/>
        <rFont val="Times New Roman"/>
        <family val="1"/>
      </rPr>
      <t>(</t>
    </r>
    <r>
      <rPr>
        <sz val="11"/>
        <rFont val="標楷體"/>
        <family val="4"/>
        <charset val="136"/>
      </rPr>
      <t>單邊</t>
    </r>
    <r>
      <rPr>
        <sz val="11"/>
        <rFont val="Times New Roman"/>
        <family val="1"/>
      </rPr>
      <t>)</t>
    </r>
    <phoneticPr fontId="3" type="noConversion"/>
  </si>
  <si>
    <r>
      <t xml:space="preserve">成長率
</t>
    </r>
    <r>
      <rPr>
        <sz val="11"/>
        <rFont val="Times New Roman"/>
        <family val="1"/>
      </rPr>
      <t>(%)</t>
    </r>
    <phoneticPr fontId="3" type="noConversion"/>
  </si>
  <si>
    <r>
      <t>註</t>
    </r>
    <r>
      <rPr>
        <sz val="8"/>
        <rFont val="Times New Roman"/>
        <family val="1"/>
      </rPr>
      <t>1</t>
    </r>
    <r>
      <rPr>
        <sz val="8"/>
        <rFont val="標楷體"/>
        <family val="4"/>
        <charset val="136"/>
      </rPr>
      <t>：各商品當月日均量值為當月該商品總成交量除以該商品當月之實際交易天數。全市場當月商品日均量值為當月商品成交量除以當月交易天數。</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</si>
</sst>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76" formatCode="_-* #,##0_-;\-* #,##0_-;_-* &quot;-&quot;??_-;_-@_-"/>
    <numFmt numFmtId="177" formatCode="#,##0_ "/>
    <numFmt numFmtId="178" formatCode="m&quot;月&quot;d&quot;日&quot;"/>
    <numFmt numFmtId="179" formatCode="0.00_ "/>
    <numFmt numFmtId="180" formatCode="#,##0_);[Red]\(#,##0\)"/>
    <numFmt numFmtId="181" formatCode="m/d;@"/>
    <numFmt numFmtId="182" formatCode="0_ "/>
    <numFmt numFmtId="191" formatCode="#,##0.00\ ;\-#,##0.00\ ;\-\ ;"/>
    <numFmt numFmtId="192" formatCode="#,##0.00\ ;\-#,##0.00\ ;0\ ;"/>
    <numFmt numFmtId="195" formatCode="#,##0\ ;\-#,##0\ ;0\ ;"/>
  </numFmts>
  <fonts count="46" x14ac:knownFonts="1">
    <font>
      <sz val="12"/>
      <name val="新細明體"/>
      <family val="1"/>
      <charset val="136"/>
    </font>
    <font>
      <sz val="12"/>
      <name val="新細明體"/>
      <family val="1"/>
      <charset val="136"/>
    </font>
    <font>
      <sz val="8"/>
      <color indexed="8"/>
      <name val="Times New Roman"/>
      <family val="1"/>
    </font>
    <font>
      <sz val="9"/>
      <name val="新細明體"/>
      <family val="1"/>
      <charset val="136"/>
    </font>
    <font>
      <sz val="12"/>
      <color indexed="8"/>
      <name val="標楷體"/>
      <family val="4"/>
      <charset val="136"/>
    </font>
    <font>
      <sz val="12"/>
      <color indexed="8"/>
      <name val="Times New Roman"/>
      <family val="1"/>
    </font>
    <font>
      <sz val="8"/>
      <color indexed="8"/>
      <name val="標楷體"/>
      <family val="4"/>
      <charset val="136"/>
    </font>
    <font>
      <sz val="12"/>
      <color indexed="10"/>
      <name val="Times New Roman"/>
      <family val="1"/>
    </font>
    <font>
      <sz val="12"/>
      <color indexed="12"/>
      <name val="Times New Roman"/>
      <family val="1"/>
    </font>
    <font>
      <b/>
      <sz val="12"/>
      <color indexed="8"/>
      <name val="Times New Roman"/>
      <family val="1"/>
    </font>
    <font>
      <sz val="10"/>
      <color indexed="8"/>
      <name val="標楷體"/>
      <family val="4"/>
      <charset val="136"/>
    </font>
    <font>
      <b/>
      <sz val="14"/>
      <color indexed="8"/>
      <name val="標楷體"/>
      <family val="4"/>
      <charset val="136"/>
    </font>
    <font>
      <sz val="12"/>
      <color indexed="9"/>
      <name val="Times New Roman"/>
      <family val="1"/>
    </font>
    <font>
      <sz val="12"/>
      <name val="Times New Roman"/>
      <family val="1"/>
    </font>
    <font>
      <sz val="12"/>
      <color indexed="12"/>
      <name val="標楷體"/>
      <family val="4"/>
      <charset val="136"/>
    </font>
    <font>
      <sz val="11"/>
      <name val="Times New Roman"/>
      <family val="1"/>
    </font>
    <font>
      <sz val="10"/>
      <name val="Times New Roman"/>
      <family val="1"/>
    </font>
    <font>
      <b/>
      <sz val="12"/>
      <name val="標楷體"/>
      <family val="4"/>
      <charset val="136"/>
    </font>
    <font>
      <sz val="14"/>
      <name val="Times New Roman"/>
      <family val="1"/>
    </font>
    <font>
      <sz val="11"/>
      <name val="標楷體"/>
      <family val="4"/>
      <charset val="136"/>
    </font>
    <font>
      <sz val="12"/>
      <name val="標楷體"/>
      <family val="4"/>
      <charset val="136"/>
    </font>
    <font>
      <sz val="8"/>
      <name val="Times New Roman"/>
      <family val="1"/>
    </font>
    <font>
      <b/>
      <sz val="16"/>
      <name val="標楷體"/>
      <family val="4"/>
      <charset val="136"/>
    </font>
    <font>
      <sz val="8"/>
      <name val="標楷體"/>
      <family val="4"/>
      <charset val="136"/>
    </font>
    <font>
      <b/>
      <sz val="11"/>
      <name val="標楷體"/>
      <family val="4"/>
      <charset val="136"/>
    </font>
    <font>
      <b/>
      <sz val="12"/>
      <name val="Times New Roman"/>
      <family val="1"/>
    </font>
    <font>
      <b/>
      <sz val="11"/>
      <name val="Times New Roman"/>
      <family val="1"/>
    </font>
    <font>
      <sz val="10"/>
      <name val="標楷體"/>
      <family val="4"/>
      <charset val="136"/>
    </font>
    <font>
      <sz val="12"/>
      <color theme="1"/>
      <name val="新細明體"/>
      <family val="1"/>
      <charset val="136"/>
      <scheme val="minor"/>
    </font>
    <font>
      <sz val="12"/>
      <color theme="0"/>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8"/>
      <color theme="3"/>
      <name val="新細明體"/>
      <family val="1"/>
      <charset val="136"/>
      <scheme val="maj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2"/>
      <color theme="0"/>
      <name val="Times New Roman"/>
      <family val="1"/>
    </font>
  </fonts>
  <fills count="35">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s>
  <borders count="6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style="thin">
        <color indexed="64"/>
      </left>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medium">
        <color indexed="64"/>
      </bottom>
      <diagonal/>
    </border>
    <border>
      <left style="double">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7">
    <xf numFmtId="0" fontId="0" fillId="0" borderId="0"/>
    <xf numFmtId="0" fontId="28" fillId="4" borderId="0" applyNumberFormat="0" applyBorder="0" applyAlignment="0" applyProtection="0">
      <alignment vertical="center"/>
    </xf>
    <xf numFmtId="0" fontId="28" fillId="5" borderId="0" applyNumberFormat="0" applyBorder="0" applyAlignment="0" applyProtection="0">
      <alignment vertical="center"/>
    </xf>
    <xf numFmtId="0" fontId="28" fillId="6" borderId="0" applyNumberFormat="0" applyBorder="0" applyAlignment="0" applyProtection="0">
      <alignment vertical="center"/>
    </xf>
    <xf numFmtId="0" fontId="28" fillId="7" borderId="0" applyNumberFormat="0" applyBorder="0" applyAlignment="0" applyProtection="0">
      <alignment vertical="center"/>
    </xf>
    <xf numFmtId="0" fontId="28" fillId="8"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1" fillId="0" borderId="0"/>
    <xf numFmtId="0" fontId="1"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0" fillId="22" borderId="0" applyNumberFormat="0" applyBorder="0" applyAlignment="0" applyProtection="0">
      <alignment vertical="center"/>
    </xf>
    <xf numFmtId="0" fontId="31" fillId="0" borderId="59" applyNumberFormat="0" applyFill="0" applyAlignment="0" applyProtection="0">
      <alignment vertical="center"/>
    </xf>
    <xf numFmtId="0" fontId="32" fillId="23" borderId="0" applyNumberFormat="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0" fontId="33" fillId="24" borderId="60" applyNumberFormat="0" applyAlignment="0" applyProtection="0">
      <alignment vertical="center"/>
    </xf>
    <xf numFmtId="0" fontId="34" fillId="0" borderId="61" applyNumberFormat="0" applyFill="0" applyAlignment="0" applyProtection="0">
      <alignment vertical="center"/>
    </xf>
    <xf numFmtId="0" fontId="28" fillId="25" borderId="62" applyNumberFormat="0" applyFont="0" applyAlignment="0" applyProtection="0">
      <alignment vertical="center"/>
    </xf>
    <xf numFmtId="0" fontId="35" fillId="0" borderId="0" applyNumberFormat="0" applyFill="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6" fillId="0" borderId="63" applyNumberFormat="0" applyFill="0" applyAlignment="0" applyProtection="0">
      <alignment vertical="center"/>
    </xf>
    <xf numFmtId="0" fontId="37" fillId="0" borderId="64" applyNumberFormat="0" applyFill="0" applyAlignment="0" applyProtection="0">
      <alignment vertical="center"/>
    </xf>
    <xf numFmtId="0" fontId="38" fillId="0" borderId="65" applyNumberFormat="0" applyFill="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32" borderId="60" applyNumberFormat="0" applyAlignment="0" applyProtection="0">
      <alignment vertical="center"/>
    </xf>
    <xf numFmtId="0" fontId="41" fillId="24" borderId="66" applyNumberFormat="0" applyAlignment="0" applyProtection="0">
      <alignment vertical="center"/>
    </xf>
    <xf numFmtId="0" fontId="42" fillId="33" borderId="67" applyNumberFormat="0" applyAlignment="0" applyProtection="0">
      <alignment vertical="center"/>
    </xf>
    <xf numFmtId="0" fontId="43" fillId="34" borderId="0" applyNumberFormat="0" applyBorder="0" applyAlignment="0" applyProtection="0">
      <alignment vertical="center"/>
    </xf>
    <xf numFmtId="0" fontId="44" fillId="0" borderId="0" applyNumberFormat="0" applyFill="0" applyBorder="0" applyAlignment="0" applyProtection="0">
      <alignment vertical="center"/>
    </xf>
  </cellStyleXfs>
  <cellXfs count="199">
    <xf numFmtId="0" fontId="0" fillId="0" borderId="0" xfId="0"/>
    <xf numFmtId="0" fontId="5" fillId="0" borderId="0" xfId="0" applyFont="1" applyProtection="1">
      <protection locked="0"/>
    </xf>
    <xf numFmtId="0" fontId="2" fillId="0" borderId="0" xfId="0" applyFont="1" applyProtection="1">
      <protection locked="0"/>
    </xf>
    <xf numFmtId="14" fontId="5" fillId="0" borderId="0" xfId="0" applyNumberFormat="1" applyFont="1" applyProtection="1">
      <protection locked="0"/>
    </xf>
    <xf numFmtId="176" fontId="5" fillId="0" borderId="0" xfId="0" applyNumberFormat="1" applyFont="1" applyProtection="1">
      <protection locked="0"/>
    </xf>
    <xf numFmtId="2" fontId="5" fillId="0" borderId="0" xfId="0" applyNumberFormat="1" applyFont="1" applyProtection="1">
      <protection locked="0"/>
    </xf>
    <xf numFmtId="0" fontId="5" fillId="2" borderId="0" xfId="0" applyFont="1" applyFill="1" applyProtection="1">
      <protection locked="0"/>
    </xf>
    <xf numFmtId="2" fontId="5" fillId="2" borderId="0" xfId="0" applyNumberFormat="1" applyFont="1" applyFill="1" applyProtection="1">
      <protection locked="0"/>
    </xf>
    <xf numFmtId="0" fontId="7" fillId="0" borderId="0" xfId="0" applyFont="1" applyProtection="1">
      <protection locked="0"/>
    </xf>
    <xf numFmtId="177" fontId="8" fillId="0" borderId="0" xfId="0" applyNumberFormat="1" applyFont="1" applyProtection="1">
      <protection locked="0"/>
    </xf>
    <xf numFmtId="0" fontId="8" fillId="0" borderId="0" xfId="0" applyFont="1" applyProtection="1">
      <protection locked="0"/>
    </xf>
    <xf numFmtId="177" fontId="5" fillId="0" borderId="0" xfId="0" applyNumberFormat="1" applyFont="1" applyProtection="1">
      <protection locked="0"/>
    </xf>
    <xf numFmtId="0" fontId="5" fillId="0" borderId="0" xfId="0" applyFont="1" applyAlignment="1" applyProtection="1">
      <alignment horizontal="center"/>
      <protection locked="0"/>
    </xf>
    <xf numFmtId="0" fontId="5" fillId="0" borderId="0" xfId="0" applyFont="1"/>
    <xf numFmtId="0" fontId="12" fillId="0" borderId="0" xfId="0" applyFont="1"/>
    <xf numFmtId="49" fontId="4" fillId="0" borderId="1" xfId="0" applyNumberFormat="1" applyFont="1" applyBorder="1" applyAlignment="1">
      <alignment horizontal="center" wrapText="1"/>
    </xf>
    <xf numFmtId="0" fontId="4" fillId="0" borderId="1" xfId="0" applyFont="1" applyBorder="1"/>
    <xf numFmtId="0" fontId="4" fillId="0" borderId="1" xfId="0" applyFont="1" applyBorder="1" applyAlignment="1">
      <alignment horizontal="center"/>
    </xf>
    <xf numFmtId="0" fontId="5" fillId="0" borderId="1" xfId="0" applyFont="1" applyBorder="1" applyAlignment="1">
      <alignment horizontal="center"/>
    </xf>
    <xf numFmtId="177" fontId="5" fillId="0" borderId="1" xfId="0" applyNumberFormat="1" applyFont="1" applyBorder="1"/>
    <xf numFmtId="179" fontId="5" fillId="0" borderId="1" xfId="0" applyNumberFormat="1" applyFont="1" applyBorder="1"/>
    <xf numFmtId="0" fontId="4" fillId="0" borderId="0" xfId="0" applyFont="1"/>
    <xf numFmtId="179" fontId="13" fillId="0" borderId="0" xfId="0" applyNumberFormat="1" applyFont="1"/>
    <xf numFmtId="0" fontId="13" fillId="0" borderId="0" xfId="0" applyFont="1"/>
    <xf numFmtId="177" fontId="4" fillId="0" borderId="0" xfId="0" applyNumberFormat="1" applyFont="1"/>
    <xf numFmtId="0" fontId="10" fillId="0" borderId="0" xfId="0" applyFont="1"/>
    <xf numFmtId="0" fontId="11" fillId="0" borderId="2" xfId="0" applyFont="1" applyBorder="1" applyProtection="1">
      <protection locked="0"/>
    </xf>
    <xf numFmtId="0" fontId="4" fillId="0" borderId="2" xfId="0" applyFont="1" applyBorder="1" applyProtection="1">
      <protection locked="0"/>
    </xf>
    <xf numFmtId="0" fontId="5" fillId="0" borderId="3" xfId="0" applyFont="1" applyBorder="1" applyProtection="1">
      <protection locked="0"/>
    </xf>
    <xf numFmtId="0" fontId="11" fillId="0" borderId="4" xfId="0" applyFont="1" applyBorder="1" applyProtection="1">
      <protection locked="0"/>
    </xf>
    <xf numFmtId="0" fontId="5" fillId="0" borderId="4" xfId="0" applyFont="1" applyBorder="1" applyProtection="1">
      <protection locked="0"/>
    </xf>
    <xf numFmtId="0" fontId="5" fillId="0" borderId="5" xfId="0" applyFont="1" applyBorder="1" applyProtection="1">
      <protection locked="0"/>
    </xf>
    <xf numFmtId="0" fontId="4" fillId="0" borderId="1" xfId="0" applyFont="1" applyBorder="1" applyProtection="1">
      <protection locked="0"/>
    </xf>
    <xf numFmtId="0" fontId="4" fillId="0" borderId="1" xfId="0" applyFont="1" applyBorder="1" applyAlignment="1" applyProtection="1">
      <alignment horizontal="center"/>
      <protection locked="0"/>
    </xf>
    <xf numFmtId="0" fontId="5" fillId="0" borderId="1" xfId="0" applyFont="1" applyBorder="1" applyAlignment="1" applyProtection="1">
      <alignment horizontal="center"/>
      <protection locked="0"/>
    </xf>
    <xf numFmtId="0" fontId="4" fillId="0" borderId="1" xfId="25" applyFont="1" applyBorder="1" applyProtection="1">
      <protection locked="0"/>
    </xf>
    <xf numFmtId="177" fontId="5" fillId="0" borderId="1" xfId="25" applyNumberFormat="1" applyFont="1" applyBorder="1" applyProtection="1">
      <protection locked="0"/>
    </xf>
    <xf numFmtId="177" fontId="8" fillId="0" borderId="1" xfId="0" applyNumberFormat="1" applyFont="1" applyBorder="1"/>
    <xf numFmtId="179" fontId="8" fillId="0" borderId="1" xfId="0" applyNumberFormat="1" applyFont="1" applyBorder="1" applyAlignment="1">
      <alignment horizontal="right" vertical="top"/>
    </xf>
    <xf numFmtId="177" fontId="5" fillId="0" borderId="4" xfId="0" applyNumberFormat="1" applyFont="1" applyBorder="1" applyProtection="1">
      <protection locked="0"/>
    </xf>
    <xf numFmtId="177" fontId="4" fillId="0" borderId="1" xfId="0" applyNumberFormat="1" applyFont="1" applyBorder="1" applyAlignment="1" applyProtection="1">
      <alignment horizontal="center"/>
      <protection locked="0"/>
    </xf>
    <xf numFmtId="0" fontId="5" fillId="0" borderId="6" xfId="0" applyFont="1" applyBorder="1" applyAlignment="1" applyProtection="1">
      <alignment horizontal="center"/>
      <protection locked="0"/>
    </xf>
    <xf numFmtId="0" fontId="7" fillId="0" borderId="0" xfId="25" applyFont="1" applyProtection="1">
      <protection locked="0"/>
    </xf>
    <xf numFmtId="0" fontId="5" fillId="0" borderId="0" xfId="25" applyFont="1" applyProtection="1">
      <protection locked="0"/>
    </xf>
    <xf numFmtId="0" fontId="9" fillId="0" borderId="0" xfId="0" applyFont="1" applyProtection="1">
      <protection locked="0"/>
    </xf>
    <xf numFmtId="0" fontId="4" fillId="0" borderId="0" xfId="25" applyFont="1" applyProtection="1">
      <protection locked="0"/>
    </xf>
    <xf numFmtId="177" fontId="5" fillId="0" borderId="0" xfId="25" applyNumberFormat="1" applyFont="1" applyProtection="1">
      <protection locked="0"/>
    </xf>
    <xf numFmtId="0" fontId="45" fillId="0" borderId="0" xfId="0" applyFont="1" applyProtection="1">
      <protection locked="0"/>
    </xf>
    <xf numFmtId="179" fontId="5" fillId="0" borderId="0" xfId="0" applyNumberFormat="1" applyFont="1" applyProtection="1">
      <protection locked="0"/>
    </xf>
    <xf numFmtId="49" fontId="5" fillId="0" borderId="0" xfId="0" applyNumberFormat="1" applyFont="1" applyProtection="1">
      <protection locked="0"/>
    </xf>
    <xf numFmtId="195" fontId="15" fillId="0" borderId="7" xfId="26" applyNumberFormat="1" applyFont="1" applyBorder="1" applyProtection="1">
      <protection locked="0"/>
    </xf>
    <xf numFmtId="195" fontId="15" fillId="0" borderId="1" xfId="26" applyNumberFormat="1" applyFont="1" applyBorder="1" applyProtection="1">
      <protection locked="0"/>
    </xf>
    <xf numFmtId="192" fontId="15" fillId="0" borderId="1" xfId="35" applyNumberFormat="1" applyFont="1" applyBorder="1" applyProtection="1">
      <protection locked="0"/>
    </xf>
    <xf numFmtId="192" fontId="15" fillId="0" borderId="1" xfId="35" applyNumberFormat="1" applyFont="1" applyBorder="1"/>
    <xf numFmtId="195" fontId="15" fillId="0" borderId="6" xfId="0" applyNumberFormat="1" applyFont="1" applyBorder="1"/>
    <xf numFmtId="191" fontId="15" fillId="0" borderId="3" xfId="35" applyNumberFormat="1" applyFont="1" applyBorder="1" applyAlignment="1">
      <alignment horizontal="right"/>
    </xf>
    <xf numFmtId="195" fontId="15" fillId="0" borderId="8" xfId="26" applyNumberFormat="1" applyFont="1" applyBorder="1" applyProtection="1">
      <protection locked="0"/>
    </xf>
    <xf numFmtId="195" fontId="15" fillId="0" borderId="1" xfId="0" applyNumberFormat="1" applyFont="1" applyBorder="1"/>
    <xf numFmtId="191" fontId="15" fillId="0" borderId="9" xfId="35" applyNumberFormat="1" applyFont="1" applyBorder="1"/>
    <xf numFmtId="181" fontId="15" fillId="0" borderId="5" xfId="0" applyNumberFormat="1" applyFont="1" applyBorder="1" applyAlignment="1" applyProtection="1">
      <alignment horizontal="center"/>
      <protection locked="0"/>
    </xf>
    <xf numFmtId="180" fontId="15" fillId="0" borderId="1" xfId="26" applyNumberFormat="1" applyFont="1" applyBorder="1" applyProtection="1">
      <protection locked="0"/>
    </xf>
    <xf numFmtId="14" fontId="15" fillId="0" borderId="5" xfId="0" applyNumberFormat="1" applyFont="1" applyBorder="1" applyAlignment="1" applyProtection="1">
      <alignment horizontal="left" indent="1"/>
      <protection locked="0"/>
    </xf>
    <xf numFmtId="176" fontId="15" fillId="0" borderId="10" xfId="26" applyNumberFormat="1" applyFont="1" applyBorder="1" applyProtection="1">
      <protection locked="0"/>
    </xf>
    <xf numFmtId="195" fontId="15" fillId="0" borderId="11" xfId="26" applyNumberFormat="1" applyFont="1" applyBorder="1" applyProtection="1">
      <protection locked="0"/>
    </xf>
    <xf numFmtId="195" fontId="15" fillId="0" borderId="12" xfId="26" applyNumberFormat="1" applyFont="1" applyBorder="1" applyProtection="1">
      <protection locked="0"/>
    </xf>
    <xf numFmtId="192" fontId="15" fillId="0" borderId="7" xfId="35" applyNumberFormat="1" applyFont="1" applyBorder="1" applyProtection="1">
      <protection locked="0"/>
    </xf>
    <xf numFmtId="192" fontId="15" fillId="0" borderId="7" xfId="35" applyNumberFormat="1" applyFont="1" applyBorder="1"/>
    <xf numFmtId="195" fontId="15" fillId="0" borderId="7" xfId="0" applyNumberFormat="1" applyFont="1" applyBorder="1"/>
    <xf numFmtId="191" fontId="15" fillId="0" borderId="13" xfId="35" applyNumberFormat="1" applyFont="1" applyBorder="1" applyAlignment="1">
      <alignment horizontal="right"/>
    </xf>
    <xf numFmtId="195" fontId="15" fillId="0" borderId="14" xfId="26" applyNumberFormat="1" applyFont="1" applyBorder="1" applyProtection="1">
      <protection locked="0"/>
    </xf>
    <xf numFmtId="191" fontId="15" fillId="0" borderId="13" xfId="35" applyNumberFormat="1" applyFont="1" applyBorder="1"/>
    <xf numFmtId="0" fontId="15" fillId="0" borderId="10" xfId="0" applyFont="1" applyBorder="1" applyProtection="1">
      <protection locked="0"/>
    </xf>
    <xf numFmtId="195" fontId="15" fillId="0" borderId="6" xfId="26" applyNumberFormat="1" applyFont="1" applyBorder="1" applyProtection="1">
      <protection locked="0"/>
    </xf>
    <xf numFmtId="192" fontId="15" fillId="0" borderId="6" xfId="35" applyNumberFormat="1" applyFont="1" applyBorder="1" applyProtection="1">
      <protection locked="0"/>
    </xf>
    <xf numFmtId="192" fontId="15" fillId="0" borderId="6" xfId="35" applyNumberFormat="1" applyFont="1" applyBorder="1"/>
    <xf numFmtId="191" fontId="15" fillId="0" borderId="15" xfId="35" applyNumberFormat="1" applyFont="1" applyBorder="1" applyAlignment="1">
      <alignment horizontal="right"/>
    </xf>
    <xf numFmtId="195" fontId="15" fillId="0" borderId="16" xfId="26" applyNumberFormat="1" applyFont="1" applyBorder="1" applyProtection="1">
      <protection locked="0"/>
    </xf>
    <xf numFmtId="191" fontId="15" fillId="0" borderId="17" xfId="35" applyNumberFormat="1" applyFont="1" applyBorder="1"/>
    <xf numFmtId="195" fontId="15" fillId="0" borderId="7" xfId="35" applyNumberFormat="1" applyFont="1" applyBorder="1"/>
    <xf numFmtId="178" fontId="15" fillId="0" borderId="5" xfId="0" applyNumberFormat="1" applyFont="1" applyBorder="1" applyAlignment="1" applyProtection="1">
      <alignment horizontal="center"/>
      <protection locked="0"/>
    </xf>
    <xf numFmtId="176" fontId="15" fillId="0" borderId="1" xfId="26" applyNumberFormat="1" applyFont="1" applyBorder="1" applyProtection="1">
      <protection locked="0"/>
    </xf>
    <xf numFmtId="0" fontId="15" fillId="0" borderId="5" xfId="0" applyFont="1" applyBorder="1" applyAlignment="1" applyProtection="1">
      <alignment horizontal="center"/>
      <protection locked="0"/>
    </xf>
    <xf numFmtId="195" fontId="15" fillId="0" borderId="18" xfId="26" applyNumberFormat="1" applyFont="1" applyBorder="1" applyProtection="1">
      <protection locked="0"/>
    </xf>
    <xf numFmtId="192" fontId="15" fillId="0" borderId="18" xfId="35" applyNumberFormat="1" applyFont="1" applyBorder="1" applyProtection="1">
      <protection locked="0"/>
    </xf>
    <xf numFmtId="192" fontId="15" fillId="0" borderId="18" xfId="35" applyNumberFormat="1" applyFont="1" applyBorder="1"/>
    <xf numFmtId="195" fontId="15" fillId="0" borderId="18" xfId="35" applyNumberFormat="1" applyFont="1" applyBorder="1"/>
    <xf numFmtId="195" fontId="15" fillId="0" borderId="19" xfId="26" applyNumberFormat="1" applyFont="1" applyBorder="1" applyProtection="1">
      <protection locked="0"/>
    </xf>
    <xf numFmtId="178" fontId="15" fillId="2" borderId="20" xfId="0" applyNumberFormat="1" applyFont="1" applyFill="1" applyBorder="1" applyAlignment="1" applyProtection="1">
      <alignment horizontal="center"/>
      <protection locked="0"/>
    </xf>
    <xf numFmtId="176" fontId="15" fillId="2" borderId="21" xfId="26" applyNumberFormat="1" applyFont="1" applyFill="1" applyBorder="1" applyProtection="1">
      <protection locked="0"/>
    </xf>
    <xf numFmtId="0" fontId="15" fillId="2" borderId="20" xfId="0" applyFont="1" applyFill="1" applyBorder="1" applyAlignment="1" applyProtection="1">
      <alignment horizontal="center"/>
      <protection locked="0"/>
    </xf>
    <xf numFmtId="0" fontId="15" fillId="2" borderId="22" xfId="0" applyFont="1" applyFill="1" applyBorder="1" applyProtection="1">
      <protection locked="0"/>
    </xf>
    <xf numFmtId="0" fontId="16" fillId="2" borderId="0" xfId="0" applyFont="1" applyFill="1"/>
    <xf numFmtId="0" fontId="17" fillId="0" borderId="23" xfId="0" applyFont="1" applyBorder="1" applyAlignment="1">
      <alignment horizontal="left" vertical="center" wrapText="1"/>
    </xf>
    <xf numFmtId="177" fontId="18" fillId="0" borderId="24" xfId="0" applyNumberFormat="1" applyFont="1" applyBorder="1" applyAlignment="1">
      <alignment horizontal="right" vertical="center" wrapText="1"/>
    </xf>
    <xf numFmtId="177" fontId="18" fillId="0" borderId="7" xfId="0" applyNumberFormat="1" applyFont="1" applyBorder="1" applyAlignment="1">
      <alignment horizontal="right" vertical="center" wrapText="1"/>
    </xf>
    <xf numFmtId="177" fontId="18" fillId="0" borderId="25" xfId="0" applyNumberFormat="1" applyFont="1" applyBorder="1" applyAlignment="1">
      <alignment horizontal="right" vertical="center" wrapText="1"/>
    </xf>
    <xf numFmtId="177" fontId="18" fillId="0" borderId="26" xfId="0" applyNumberFormat="1" applyFont="1" applyBorder="1" applyAlignment="1">
      <alignment horizontal="right" vertical="center" wrapText="1"/>
    </xf>
    <xf numFmtId="177" fontId="18" fillId="0" borderId="0" xfId="0" applyNumberFormat="1" applyFont="1" applyAlignment="1">
      <alignment vertical="top" wrapText="1"/>
    </xf>
    <xf numFmtId="0" fontId="16" fillId="0" borderId="0" xfId="0" applyFont="1"/>
    <xf numFmtId="0" fontId="17" fillId="0" borderId="27" xfId="0" applyFont="1" applyBorder="1" applyAlignment="1">
      <alignment horizontal="left" vertical="center" wrapText="1"/>
    </xf>
    <xf numFmtId="177" fontId="18" fillId="0" borderId="28" xfId="0" applyNumberFormat="1" applyFont="1" applyBorder="1" applyAlignment="1">
      <alignment horizontal="right" vertical="center" wrapText="1"/>
    </xf>
    <xf numFmtId="177" fontId="18" fillId="0" borderId="18" xfId="0" applyNumberFormat="1" applyFont="1" applyBorder="1" applyAlignment="1">
      <alignment horizontal="right" vertical="center" wrapText="1"/>
    </xf>
    <xf numFmtId="177" fontId="18" fillId="0" borderId="29" xfId="0" applyNumberFormat="1" applyFont="1" applyBorder="1" applyAlignment="1">
      <alignment horizontal="right" vertical="center" wrapText="1"/>
    </xf>
    <xf numFmtId="0" fontId="19" fillId="0" borderId="30" xfId="0" applyFont="1" applyBorder="1" applyAlignment="1">
      <alignment horizontal="left" vertical="center"/>
    </xf>
    <xf numFmtId="0" fontId="20" fillId="0" borderId="30" xfId="0" applyFont="1" applyBorder="1" applyAlignment="1">
      <alignment horizontal="left" vertical="center"/>
    </xf>
    <xf numFmtId="49" fontId="13" fillId="0" borderId="0" xfId="0" applyNumberFormat="1" applyFont="1"/>
    <xf numFmtId="0" fontId="20" fillId="0" borderId="31" xfId="0" applyFont="1" applyBorder="1" applyAlignment="1" applyProtection="1">
      <alignment vertical="center"/>
      <protection locked="0"/>
    </xf>
    <xf numFmtId="0" fontId="21" fillId="0" borderId="0" xfId="0" applyFont="1" applyProtection="1">
      <protection locked="0"/>
    </xf>
    <xf numFmtId="0" fontId="13" fillId="0" borderId="0" xfId="0" applyFont="1" applyProtection="1">
      <protection locked="0"/>
    </xf>
    <xf numFmtId="49" fontId="13" fillId="0" borderId="0" xfId="0" applyNumberFormat="1" applyFont="1" applyProtection="1">
      <protection locked="0"/>
    </xf>
    <xf numFmtId="177" fontId="13" fillId="0" borderId="0" xfId="0" applyNumberFormat="1" applyFont="1" applyProtection="1">
      <protection locked="0"/>
    </xf>
    <xf numFmtId="0" fontId="13" fillId="0" borderId="0" xfId="0" applyFont="1" applyAlignment="1" applyProtection="1">
      <alignment horizontal="center"/>
      <protection locked="0"/>
    </xf>
    <xf numFmtId="0" fontId="20" fillId="0" borderId="32" xfId="0" applyFont="1" applyBorder="1" applyAlignment="1" applyProtection="1">
      <alignment horizontal="center"/>
      <protection locked="0"/>
    </xf>
    <xf numFmtId="176" fontId="19" fillId="0" borderId="11" xfId="26" applyNumberFormat="1" applyFont="1" applyBorder="1" applyAlignment="1" applyProtection="1">
      <alignment horizontal="center"/>
      <protection locked="0"/>
    </xf>
    <xf numFmtId="10" fontId="19" fillId="0" borderId="11" xfId="35" applyNumberFormat="1" applyFont="1" applyBorder="1" applyAlignment="1" applyProtection="1">
      <alignment horizontal="center"/>
      <protection locked="0"/>
    </xf>
    <xf numFmtId="176" fontId="19" fillId="0" borderId="12" xfId="26" applyNumberFormat="1" applyFont="1" applyBorder="1" applyAlignment="1" applyProtection="1">
      <alignment horizontal="center"/>
      <protection locked="0"/>
    </xf>
    <xf numFmtId="0" fontId="21" fillId="3" borderId="0" xfId="0" applyFont="1" applyFill="1" applyProtection="1">
      <protection locked="0"/>
    </xf>
    <xf numFmtId="176" fontId="15" fillId="0" borderId="6" xfId="26" applyNumberFormat="1" applyFont="1" applyBorder="1" applyAlignment="1" applyProtection="1">
      <alignment horizontal="center"/>
      <protection locked="0"/>
    </xf>
    <xf numFmtId="10" fontId="19" fillId="0" borderId="6" xfId="35" applyNumberFormat="1" applyFont="1" applyBorder="1" applyAlignment="1" applyProtection="1">
      <alignment horizontal="center"/>
      <protection locked="0"/>
    </xf>
    <xf numFmtId="178" fontId="19" fillId="0" borderId="5" xfId="0" applyNumberFormat="1" applyFont="1" applyBorder="1" applyAlignment="1" applyProtection="1">
      <alignment horizontal="center"/>
      <protection locked="0"/>
    </xf>
    <xf numFmtId="176" fontId="19" fillId="0" borderId="1" xfId="26" applyNumberFormat="1" applyFont="1" applyBorder="1" applyAlignment="1" applyProtection="1">
      <alignment horizontal="center"/>
      <protection locked="0"/>
    </xf>
    <xf numFmtId="0" fontId="19" fillId="0" borderId="5" xfId="0" applyFont="1" applyBorder="1" applyAlignment="1" applyProtection="1">
      <alignment horizontal="center"/>
      <protection locked="0"/>
    </xf>
    <xf numFmtId="0" fontId="19" fillId="0" borderId="10" xfId="0" applyFont="1" applyBorder="1" applyAlignment="1" applyProtection="1">
      <alignment horizontal="center"/>
      <protection locked="0"/>
    </xf>
    <xf numFmtId="0" fontId="19" fillId="0" borderId="33" xfId="0" applyFont="1" applyBorder="1" applyProtection="1">
      <protection locked="0"/>
    </xf>
    <xf numFmtId="0" fontId="21" fillId="2" borderId="0" xfId="0" applyFont="1" applyFill="1" applyProtection="1">
      <protection locked="0"/>
    </xf>
    <xf numFmtId="0" fontId="19" fillId="2" borderId="33" xfId="0" applyFont="1" applyFill="1" applyBorder="1" applyProtection="1">
      <protection locked="0"/>
    </xf>
    <xf numFmtId="0" fontId="19" fillId="0" borderId="34" xfId="0" applyFont="1" applyBorder="1" applyProtection="1">
      <protection locked="0"/>
    </xf>
    <xf numFmtId="0" fontId="19" fillId="2" borderId="24" xfId="0" applyFont="1" applyFill="1" applyBorder="1" applyProtection="1">
      <protection locked="0"/>
    </xf>
    <xf numFmtId="0" fontId="19" fillId="2" borderId="35" xfId="0" applyFont="1" applyFill="1" applyBorder="1" applyAlignment="1" applyProtection="1">
      <alignment horizontal="left"/>
      <protection locked="0"/>
    </xf>
    <xf numFmtId="0" fontId="19" fillId="2" borderId="33" xfId="0" applyFont="1" applyFill="1" applyBorder="1" applyAlignment="1" applyProtection="1">
      <alignment horizontal="left"/>
      <protection locked="0"/>
    </xf>
    <xf numFmtId="0" fontId="19" fillId="2" borderId="28" xfId="0" applyFont="1" applyFill="1" applyBorder="1" applyProtection="1">
      <protection locked="0"/>
    </xf>
    <xf numFmtId="0" fontId="17" fillId="0" borderId="0" xfId="0" applyFont="1" applyAlignment="1">
      <alignment horizontal="center"/>
    </xf>
    <xf numFmtId="0" fontId="20" fillId="0" borderId="0" xfId="0" applyFont="1" applyAlignment="1">
      <alignment horizontal="center"/>
    </xf>
    <xf numFmtId="0" fontId="17" fillId="0" borderId="36" xfId="0" applyFont="1" applyBorder="1" applyAlignment="1">
      <alignment vertical="top" wrapText="1"/>
    </xf>
    <xf numFmtId="0" fontId="17" fillId="0" borderId="37" xfId="0" applyFont="1" applyBorder="1" applyAlignment="1">
      <alignment vertical="top" wrapText="1"/>
    </xf>
    <xf numFmtId="0" fontId="25" fillId="0" borderId="0" xfId="0" applyFont="1" applyAlignment="1">
      <alignment horizontal="center" vertical="top" wrapText="1"/>
    </xf>
    <xf numFmtId="0" fontId="20" fillId="3" borderId="0" xfId="0" applyFont="1" applyFill="1"/>
    <xf numFmtId="0" fontId="17" fillId="0" borderId="35" xfId="0" applyFont="1" applyBorder="1" applyAlignment="1">
      <alignment horizontal="center" vertical="top" wrapText="1"/>
    </xf>
    <xf numFmtId="0" fontId="17" fillId="0" borderId="38" xfId="0" applyFont="1" applyBorder="1" applyAlignment="1">
      <alignment horizontal="center" vertical="top" wrapText="1"/>
    </xf>
    <xf numFmtId="0" fontId="17" fillId="0" borderId="39" xfId="0" applyFont="1" applyBorder="1" applyAlignment="1">
      <alignment horizontal="center" vertical="top" wrapText="1"/>
    </xf>
    <xf numFmtId="0" fontId="17" fillId="0" borderId="0" xfId="0" applyFont="1" applyAlignment="1">
      <alignment horizontal="center" vertical="top" wrapText="1"/>
    </xf>
    <xf numFmtId="0" fontId="20" fillId="0" borderId="0" xfId="0" applyFont="1"/>
    <xf numFmtId="0" fontId="20" fillId="0" borderId="40" xfId="0" applyFont="1" applyBorder="1" applyAlignment="1">
      <alignment horizontal="left" vertical="center" wrapText="1"/>
    </xf>
    <xf numFmtId="177" fontId="18" fillId="0" borderId="35" xfId="0" applyNumberFormat="1" applyFont="1" applyBorder="1" applyAlignment="1">
      <alignment horizontal="right" vertical="center" wrapText="1"/>
    </xf>
    <xf numFmtId="177" fontId="18" fillId="0" borderId="38" xfId="0" applyNumberFormat="1" applyFont="1" applyBorder="1" applyAlignment="1">
      <alignment horizontal="right" vertical="center" wrapText="1"/>
    </xf>
    <xf numFmtId="177" fontId="18" fillId="0" borderId="41" xfId="0" applyNumberFormat="1" applyFont="1" applyBorder="1" applyAlignment="1">
      <alignment horizontal="right" vertical="center" wrapText="1"/>
    </xf>
    <xf numFmtId="177" fontId="18" fillId="0" borderId="5" xfId="0" applyNumberFormat="1" applyFont="1" applyBorder="1" applyAlignment="1">
      <alignment horizontal="right" vertical="center" wrapText="1"/>
    </xf>
    <xf numFmtId="177" fontId="18" fillId="0" borderId="1" xfId="0" applyNumberFormat="1" applyFont="1" applyBorder="1" applyAlignment="1">
      <alignment horizontal="right" vertical="center" wrapText="1"/>
    </xf>
    <xf numFmtId="177" fontId="18" fillId="0" borderId="42" xfId="0" applyNumberFormat="1" applyFont="1" applyBorder="1" applyAlignment="1">
      <alignment horizontal="right" vertical="center" wrapText="1"/>
    </xf>
    <xf numFmtId="177" fontId="18" fillId="0" borderId="6" xfId="0" applyNumberFormat="1" applyFont="1" applyBorder="1" applyAlignment="1">
      <alignment horizontal="right" vertical="center" wrapText="1"/>
    </xf>
    <xf numFmtId="182" fontId="13" fillId="0" borderId="0" xfId="0" applyNumberFormat="1" applyFont="1"/>
    <xf numFmtId="0" fontId="20" fillId="0" borderId="43" xfId="0" applyFont="1" applyBorder="1" applyAlignment="1">
      <alignment horizontal="left" vertical="center"/>
    </xf>
    <xf numFmtId="0" fontId="20" fillId="0" borderId="40" xfId="0" applyFont="1" applyBorder="1" applyAlignment="1">
      <alignment horizontal="left" vertical="center"/>
    </xf>
    <xf numFmtId="177" fontId="18" fillId="0" borderId="44" xfId="0" applyNumberFormat="1" applyFont="1" applyBorder="1" applyAlignment="1">
      <alignment horizontal="right" vertical="center" wrapText="1"/>
    </xf>
    <xf numFmtId="177" fontId="18" fillId="0" borderId="45" xfId="0" applyNumberFormat="1" applyFont="1" applyBorder="1" applyAlignment="1">
      <alignment horizontal="right" vertical="center" wrapText="1"/>
    </xf>
    <xf numFmtId="177" fontId="18" fillId="0" borderId="10" xfId="0" applyNumberFormat="1" applyFont="1" applyBorder="1" applyAlignment="1">
      <alignment horizontal="right" vertical="center" wrapText="1"/>
    </xf>
    <xf numFmtId="177" fontId="18" fillId="0" borderId="1" xfId="0" applyNumberFormat="1" applyFont="1" applyBorder="1" applyAlignment="1">
      <alignment horizontal="right" vertical="center"/>
    </xf>
    <xf numFmtId="0" fontId="20" fillId="0" borderId="34" xfId="0" applyFont="1" applyBorder="1" applyAlignment="1" applyProtection="1">
      <alignment vertical="center"/>
      <protection locked="0"/>
    </xf>
    <xf numFmtId="0" fontId="13" fillId="0" borderId="0" xfId="0" applyFont="1" applyAlignment="1">
      <alignment horizontal="left" vertical="top"/>
    </xf>
    <xf numFmtId="0" fontId="16" fillId="0" borderId="0" xfId="0" applyFont="1" applyAlignment="1" applyProtection="1">
      <alignment horizontal="left" vertical="top"/>
      <protection locked="0"/>
    </xf>
    <xf numFmtId="177" fontId="13" fillId="0" borderId="0" xfId="0" applyNumberFormat="1" applyFont="1"/>
    <xf numFmtId="0" fontId="19" fillId="0" borderId="55" xfId="0" applyFont="1" applyBorder="1" applyAlignment="1" applyProtection="1">
      <alignment horizontal="center"/>
      <protection locked="0"/>
    </xf>
    <xf numFmtId="0" fontId="19" fillId="0" borderId="5" xfId="0" applyFont="1" applyBorder="1" applyAlignment="1" applyProtection="1">
      <alignment horizontal="center"/>
      <protection locked="0"/>
    </xf>
    <xf numFmtId="0" fontId="19" fillId="0" borderId="3" xfId="0" applyFont="1" applyBorder="1" applyAlignment="1" applyProtection="1">
      <alignment horizontal="center"/>
      <protection locked="0"/>
    </xf>
    <xf numFmtId="0" fontId="19" fillId="0" borderId="42" xfId="0" applyFont="1" applyBorder="1" applyAlignment="1" applyProtection="1">
      <alignment horizontal="center"/>
      <protection locked="0"/>
    </xf>
    <xf numFmtId="0" fontId="23" fillId="0" borderId="56" xfId="0" applyFont="1" applyBorder="1" applyAlignment="1" applyProtection="1">
      <alignment horizontal="left" vertical="top" wrapText="1"/>
      <protection locked="0"/>
    </xf>
    <xf numFmtId="0" fontId="21" fillId="0" borderId="56" xfId="0" applyFont="1" applyBorder="1" applyAlignment="1" applyProtection="1">
      <alignment horizontal="left" vertical="top"/>
      <protection locked="0"/>
    </xf>
    <xf numFmtId="0" fontId="23" fillId="0" borderId="0" xfId="0" applyFont="1" applyAlignment="1" applyProtection="1">
      <alignment horizontal="left" vertical="top" wrapText="1"/>
      <protection locked="0"/>
    </xf>
    <xf numFmtId="0" fontId="21" fillId="0" borderId="0" xfId="0" applyFont="1" applyAlignment="1" applyProtection="1">
      <alignment horizontal="left" vertical="top"/>
      <protection locked="0"/>
    </xf>
    <xf numFmtId="0" fontId="22" fillId="0" borderId="32" xfId="0" applyFont="1" applyBorder="1" applyAlignment="1" applyProtection="1">
      <alignment horizontal="center"/>
      <protection locked="0"/>
    </xf>
    <xf numFmtId="0" fontId="0" fillId="0" borderId="32" xfId="0" applyBorder="1"/>
    <xf numFmtId="0" fontId="19" fillId="0" borderId="46" xfId="0" applyFont="1" applyBorder="1" applyAlignment="1" applyProtection="1">
      <alignment horizontal="center" vertical="center"/>
      <protection locked="0"/>
    </xf>
    <xf numFmtId="0" fontId="19" fillId="0" borderId="47"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48" xfId="0" applyFont="1" applyBorder="1" applyAlignment="1" applyProtection="1">
      <alignment horizontal="center"/>
      <protection locked="0"/>
    </xf>
    <xf numFmtId="0" fontId="19" fillId="0" borderId="49" xfId="0" applyFont="1" applyBorder="1" applyAlignment="1" applyProtection="1">
      <alignment horizontal="center"/>
      <protection locked="0"/>
    </xf>
    <xf numFmtId="0" fontId="19" fillId="0" borderId="50" xfId="0" applyFont="1" applyBorder="1" applyAlignment="1" applyProtection="1">
      <alignment horizontal="center"/>
      <protection locked="0"/>
    </xf>
    <xf numFmtId="0" fontId="19" fillId="0" borderId="51" xfId="0" applyFont="1" applyBorder="1" applyAlignment="1" applyProtection="1">
      <alignment horizontal="center"/>
      <protection locked="0"/>
    </xf>
    <xf numFmtId="0" fontId="19" fillId="0" borderId="52" xfId="0" applyFont="1" applyBorder="1" applyAlignment="1" applyProtection="1">
      <alignment horizontal="center"/>
      <protection locked="0"/>
    </xf>
    <xf numFmtId="0" fontId="19" fillId="0" borderId="53" xfId="0" applyFont="1" applyBorder="1" applyAlignment="1" applyProtection="1">
      <alignment horizontal="center"/>
      <protection locked="0"/>
    </xf>
    <xf numFmtId="177" fontId="19" fillId="2" borderId="11" xfId="35" applyNumberFormat="1" applyFont="1" applyFill="1" applyBorder="1" applyAlignment="1" applyProtection="1">
      <alignment horizontal="center" vertical="center"/>
      <protection locked="0"/>
    </xf>
    <xf numFmtId="177" fontId="19" fillId="2" borderId="6" xfId="35" applyNumberFormat="1" applyFont="1" applyFill="1" applyBorder="1" applyAlignment="1" applyProtection="1">
      <alignment horizontal="center" vertical="center"/>
      <protection locked="0"/>
    </xf>
    <xf numFmtId="176" fontId="19" fillId="0" borderId="54" xfId="26" applyNumberFormat="1" applyFont="1" applyBorder="1" applyAlignment="1" applyProtection="1">
      <alignment horizontal="center" vertical="center" wrapText="1"/>
      <protection locked="0"/>
    </xf>
    <xf numFmtId="176" fontId="19" fillId="0" borderId="17" xfId="26" applyNumberFormat="1" applyFont="1" applyBorder="1" applyAlignment="1" applyProtection="1">
      <alignment horizontal="center" vertical="center" wrapText="1"/>
      <protection locked="0"/>
    </xf>
    <xf numFmtId="177" fontId="19" fillId="0" borderId="11" xfId="35" applyNumberFormat="1" applyFont="1" applyBorder="1" applyAlignment="1" applyProtection="1">
      <alignment horizontal="center" vertical="center"/>
      <protection locked="0"/>
    </xf>
    <xf numFmtId="177" fontId="19" fillId="0" borderId="6" xfId="35" applyNumberFormat="1" applyFont="1" applyBorder="1" applyAlignment="1" applyProtection="1">
      <alignment horizontal="center" vertical="center"/>
      <protection locked="0"/>
    </xf>
    <xf numFmtId="0" fontId="22" fillId="0" borderId="32" xfId="0" applyFont="1" applyBorder="1" applyAlignment="1">
      <alignment horizontal="center"/>
    </xf>
    <xf numFmtId="0" fontId="0" fillId="0" borderId="32" xfId="0" applyBorder="1" applyAlignment="1">
      <alignment horizontal="center"/>
    </xf>
    <xf numFmtId="0" fontId="24" fillId="0" borderId="57" xfId="0" applyFont="1" applyBorder="1" applyAlignment="1">
      <alignment horizontal="center" wrapText="1"/>
    </xf>
    <xf numFmtId="0" fontId="26" fillId="0" borderId="40" xfId="0" applyFont="1" applyBorder="1" applyAlignment="1">
      <alignment horizontal="center" wrapText="1"/>
    </xf>
    <xf numFmtId="0" fontId="17" fillId="0" borderId="37" xfId="0" applyFont="1" applyBorder="1" applyAlignment="1">
      <alignment horizontal="left" vertical="top" wrapText="1"/>
    </xf>
    <xf numFmtId="0" fontId="17" fillId="0" borderId="58" xfId="0" applyFont="1" applyBorder="1" applyAlignment="1">
      <alignment horizontal="left" vertical="top" wrapText="1"/>
    </xf>
    <xf numFmtId="0" fontId="27" fillId="0" borderId="56" xfId="0" applyFont="1" applyBorder="1" applyAlignment="1">
      <alignment horizontal="left" vertical="top" wrapText="1"/>
    </xf>
    <xf numFmtId="0" fontId="13" fillId="0" borderId="56" xfId="0" applyFont="1" applyBorder="1" applyAlignment="1">
      <alignment horizontal="left" vertical="top"/>
    </xf>
    <xf numFmtId="0" fontId="27" fillId="0" borderId="0" xfId="0" applyFont="1" applyAlignment="1" applyProtection="1">
      <alignment horizontal="left" vertical="top" wrapText="1"/>
      <protection locked="0"/>
    </xf>
    <xf numFmtId="0" fontId="0" fillId="0" borderId="0" xfId="0" applyAlignment="1">
      <alignment horizontal="left" vertical="top"/>
    </xf>
    <xf numFmtId="0" fontId="11" fillId="0" borderId="0" xfId="0" applyFont="1" applyAlignment="1">
      <alignment horizontal="left" vertical="center"/>
    </xf>
    <xf numFmtId="0" fontId="0" fillId="0" borderId="0" xfId="0" applyAlignment="1">
      <alignment horizontal="left" vertical="center"/>
    </xf>
    <xf numFmtId="0" fontId="6" fillId="0" borderId="0" xfId="0" applyFont="1" applyAlignment="1" applyProtection="1">
      <alignment horizontal="left" vertical="top" wrapText="1"/>
      <protection locked="0"/>
    </xf>
  </cellXfs>
  <cellStyles count="57">
    <cellStyle name="20% - 輔色1 2" xfId="1"/>
    <cellStyle name="20% - 輔色2 2" xfId="2"/>
    <cellStyle name="20% - 輔色3 2" xfId="3"/>
    <cellStyle name="20% - 輔色4 2" xfId="4"/>
    <cellStyle name="20% - 輔色5 2" xfId="5"/>
    <cellStyle name="20% - 輔色6 2" xfId="6"/>
    <cellStyle name="40% - 輔色1 2" xfId="7"/>
    <cellStyle name="40% - 輔色2 2" xfId="8"/>
    <cellStyle name="40% - 輔色3 2" xfId="9"/>
    <cellStyle name="40% - 輔色4 2" xfId="10"/>
    <cellStyle name="40% - 輔色5 2" xfId="11"/>
    <cellStyle name="40% - 輔色6 2" xfId="12"/>
    <cellStyle name="60% - 輔色1 2" xfId="13"/>
    <cellStyle name="60% - 輔色2 2" xfId="14"/>
    <cellStyle name="60% - 輔色3 2" xfId="15"/>
    <cellStyle name="60% - 輔色4 2" xfId="16"/>
    <cellStyle name="60% - 輔色5 2" xfId="17"/>
    <cellStyle name="60% - 輔色6 2" xfId="18"/>
    <cellStyle name="一般" xfId="0" builtinId="0"/>
    <cellStyle name="一般 2" xfId="19"/>
    <cellStyle name="一般 3" xfId="20"/>
    <cellStyle name="一般 4" xfId="21"/>
    <cellStyle name="一般 5" xfId="22"/>
    <cellStyle name="一般 6" xfId="23"/>
    <cellStyle name="一般 7" xfId="24"/>
    <cellStyle name="一般_Sheet1" xfId="25"/>
    <cellStyle name="千分位" xfId="26" builtinId="3"/>
    <cellStyle name="千分位 2" xfId="27"/>
    <cellStyle name="千分位 2 2" xfId="28"/>
    <cellStyle name="千分位 3" xfId="29"/>
    <cellStyle name="千分位 3 2" xfId="30"/>
    <cellStyle name="千分位 4" xfId="31"/>
    <cellStyle name="中等 2" xfId="32"/>
    <cellStyle name="合計 2" xfId="33"/>
    <cellStyle name="好 2" xfId="34"/>
    <cellStyle name="百分比" xfId="35" builtinId="5"/>
    <cellStyle name="百分比 2" xfId="36"/>
    <cellStyle name="計算方式 2" xfId="37"/>
    <cellStyle name="連結的儲存格 2" xfId="38"/>
    <cellStyle name="備註 2" xfId="39"/>
    <cellStyle name="說明文字 2" xfId="40"/>
    <cellStyle name="輔色1 2" xfId="41"/>
    <cellStyle name="輔色2 2" xfId="42"/>
    <cellStyle name="輔色3 2" xfId="43"/>
    <cellStyle name="輔色4 2" xfId="44"/>
    <cellStyle name="輔色5 2" xfId="45"/>
    <cellStyle name="輔色6 2" xfId="46"/>
    <cellStyle name="標題 1 2" xfId="47"/>
    <cellStyle name="標題 2 2" xfId="48"/>
    <cellStyle name="標題 3 2" xfId="49"/>
    <cellStyle name="標題 4 2" xfId="50"/>
    <cellStyle name="標題 5" xfId="51"/>
    <cellStyle name="輸入 2" xfId="52"/>
    <cellStyle name="輸出 2" xfId="53"/>
    <cellStyle name="檢查儲存格 2" xfId="54"/>
    <cellStyle name="壞 2" xfId="55"/>
    <cellStyle name="警告文字 2" xfId="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dc\&#20132;&#26131;&#37096;\Documents%20and%20Settings\ariel\Local%20Settings\Temporary%20Internet%20Files\Content.Outlook\FY2OQJYG\R5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R500"/>
      <sheetName val="Sheet4"/>
      <sheetName val="Sheet5"/>
      <sheetName val="Sheet7"/>
      <sheetName val="Sheet6"/>
    </sheetNames>
    <sheetDataSet>
      <sheetData sheetId="0"/>
      <sheetData sheetId="1"/>
      <sheetData sheetId="2"/>
      <sheetData sheetId="3"/>
      <sheetData sheetId="4">
        <row r="2">
          <cell r="B2" t="str">
            <v>元大期貨</v>
          </cell>
          <cell r="C2" t="str">
            <v>TOCOM</v>
          </cell>
          <cell r="D2" t="str">
            <v>F006</v>
          </cell>
        </row>
        <row r="3">
          <cell r="B3" t="str">
            <v>元大期貨自營</v>
          </cell>
          <cell r="C3" t="str">
            <v>TOCOM</v>
          </cell>
          <cell r="D3" t="str">
            <v>F006999</v>
          </cell>
        </row>
        <row r="4">
          <cell r="B4" t="str">
            <v>群益期貨</v>
          </cell>
          <cell r="C4" t="str">
            <v>SGX-DT</v>
          </cell>
          <cell r="D4" t="str">
            <v>F020</v>
          </cell>
        </row>
        <row r="5">
          <cell r="B5" t="str">
            <v>群益期貨自營</v>
          </cell>
          <cell r="C5" t="str">
            <v>SGX-DT</v>
          </cell>
          <cell r="D5" t="str">
            <v>F020999</v>
          </cell>
        </row>
        <row r="6">
          <cell r="B6" t="str">
            <v>寶來曼氏期貨</v>
          </cell>
          <cell r="C6" t="str">
            <v>TOCOM</v>
          </cell>
          <cell r="D6" t="str">
            <v>F021</v>
          </cell>
        </row>
        <row r="7">
          <cell r="B7" t="str">
            <v>寶來曼氏期貨自營</v>
          </cell>
          <cell r="C7" t="str">
            <v>TOCOM</v>
          </cell>
          <cell r="D7" t="str">
            <v>F021999</v>
          </cell>
        </row>
        <row r="8">
          <cell r="B8" t="str">
            <v>大眾期貨股份有限公司</v>
          </cell>
          <cell r="C8" t="str">
            <v>SGX-DT</v>
          </cell>
          <cell r="D8" t="str">
            <v>F038999</v>
          </cell>
        </row>
      </sheetData>
      <sheetData sheetId="5"/>
      <sheetData sheetId="6"/>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47"/>
    <pageSetUpPr fitToPage="1"/>
  </sheetPr>
  <dimension ref="A1:AJ46"/>
  <sheetViews>
    <sheetView showGridLines="0" tabSelected="1" zoomScale="90" zoomScaleNormal="90" workbookViewId="0">
      <pane xSplit="2" ySplit="5" topLeftCell="C12" activePane="bottomRight" state="frozen"/>
      <selection activeCell="K32" sqref="K32"/>
      <selection pane="topRight" activeCell="K32" sqref="K32"/>
      <selection pane="bottomLeft" activeCell="K32" sqref="K32"/>
      <selection pane="bottomRight" activeCell="P20" sqref="P20"/>
    </sheetView>
  </sheetViews>
  <sheetFormatPr defaultRowHeight="21" customHeight="1" x14ac:dyDescent="0.25"/>
  <cols>
    <col min="1" max="1" width="5.75" style="2" hidden="1" customWidth="1"/>
    <col min="2" max="2" width="22.75" style="1" bestFit="1" customWidth="1"/>
    <col min="3" max="3" width="13.625" style="1" bestFit="1" customWidth="1"/>
    <col min="4" max="4" width="7.875" style="1" customWidth="1"/>
    <col min="5" max="5" width="12.125" style="1" customWidth="1"/>
    <col min="6" max="6" width="7.875" style="1" customWidth="1"/>
    <col min="7" max="7" width="11.875" style="9" bestFit="1" customWidth="1"/>
    <col min="8" max="8" width="10.25" style="10" customWidth="1"/>
    <col min="9" max="9" width="11.875" style="1" bestFit="1" customWidth="1"/>
    <col min="10" max="10" width="10.125" style="1" customWidth="1"/>
    <col min="11" max="11" width="10.25" style="11" bestFit="1" customWidth="1"/>
    <col min="12" max="12" width="10" style="1" customWidth="1"/>
    <col min="13" max="13" width="13.375" style="12" customWidth="1"/>
    <col min="14" max="14" width="13.5" style="1" customWidth="1"/>
    <col min="15" max="15" width="13.25" style="12" customWidth="1"/>
    <col min="16" max="16" width="12.5" style="1" bestFit="1" customWidth="1"/>
    <col min="17" max="17" width="9" style="1"/>
    <col min="18" max="18" width="12.125" style="1" customWidth="1"/>
    <col min="19" max="19" width="11.125" style="1" customWidth="1"/>
    <col min="20" max="16384" width="9" style="1"/>
  </cols>
  <sheetData>
    <row r="1" spans="1:29" ht="1.5" hidden="1" customHeight="1" x14ac:dyDescent="0.25">
      <c r="A1" s="107"/>
      <c r="B1" s="108"/>
      <c r="C1" s="109">
        <v>201507</v>
      </c>
      <c r="D1" s="109">
        <v>201508</v>
      </c>
      <c r="E1" s="109" t="s">
        <v>95</v>
      </c>
      <c r="F1" s="109" t="s">
        <v>112</v>
      </c>
      <c r="G1" s="110"/>
      <c r="H1" s="108"/>
      <c r="I1" s="108"/>
      <c r="J1" s="108"/>
      <c r="K1" s="110"/>
      <c r="L1" s="108"/>
      <c r="M1" s="111"/>
      <c r="N1" s="108"/>
      <c r="O1" s="111"/>
      <c r="P1" s="108"/>
    </row>
    <row r="2" spans="1:29" ht="21" customHeight="1" thickBot="1" x14ac:dyDescent="0.35">
      <c r="A2" s="107"/>
      <c r="B2" s="169" t="str">
        <f>"附表1　期貨暨選擇權最近2個月("&amp;INT(MID(C1,5,2))&amp;"月份及"&amp;INT(MID(D1,5,2))&amp;"月份)市場成交量變動比較表"&amp;IF(F1="1","(盤後交易時段)",IF(F1="0","(一般交易時段)",""))</f>
        <v>附表1　期貨暨選擇權最近2個月(7月份及8月份)市場成交量變動比較表</v>
      </c>
      <c r="C2" s="170"/>
      <c r="D2" s="170"/>
      <c r="E2" s="170"/>
      <c r="F2" s="170"/>
      <c r="G2" s="170"/>
      <c r="H2" s="170"/>
      <c r="I2" s="170"/>
      <c r="J2" s="170"/>
      <c r="K2" s="170"/>
      <c r="L2" s="170"/>
      <c r="M2" s="170"/>
      <c r="N2" s="170"/>
      <c r="O2" s="170"/>
      <c r="P2" s="112" t="s">
        <v>0</v>
      </c>
    </row>
    <row r="3" spans="1:29" ht="21" customHeight="1" x14ac:dyDescent="0.25">
      <c r="A3" s="107"/>
      <c r="B3" s="171" t="s">
        <v>1</v>
      </c>
      <c r="C3" s="174" t="s">
        <v>119</v>
      </c>
      <c r="D3" s="175"/>
      <c r="E3" s="175"/>
      <c r="F3" s="175"/>
      <c r="G3" s="175"/>
      <c r="H3" s="176"/>
      <c r="I3" s="177" t="s">
        <v>120</v>
      </c>
      <c r="J3" s="175"/>
      <c r="K3" s="175"/>
      <c r="L3" s="176"/>
      <c r="M3" s="177" t="str">
        <f>"本月"&amp;MID(D1,1,4) &amp;"/"&amp;INT(MID(D1,5,2))</f>
        <v>本月2015/8</v>
      </c>
      <c r="N3" s="178"/>
      <c r="O3" s="174" t="str">
        <f>"上市(截至"&amp;E1&amp;"止)"</f>
        <v>上市(截至2015/9/10止)</v>
      </c>
      <c r="P3" s="179"/>
    </row>
    <row r="4" spans="1:29" ht="21" customHeight="1" x14ac:dyDescent="0.25">
      <c r="A4" s="107"/>
      <c r="B4" s="172"/>
      <c r="C4" s="113" t="s">
        <v>2</v>
      </c>
      <c r="D4" s="114" t="s">
        <v>3</v>
      </c>
      <c r="E4" s="113" t="s">
        <v>4</v>
      </c>
      <c r="F4" s="114" t="s">
        <v>3</v>
      </c>
      <c r="G4" s="180" t="s">
        <v>5</v>
      </c>
      <c r="H4" s="182" t="s">
        <v>121</v>
      </c>
      <c r="I4" s="115" t="s">
        <v>2</v>
      </c>
      <c r="J4" s="113" t="s">
        <v>4</v>
      </c>
      <c r="K4" s="184" t="s">
        <v>6</v>
      </c>
      <c r="L4" s="182" t="s">
        <v>121</v>
      </c>
      <c r="M4" s="161" t="s">
        <v>7</v>
      </c>
      <c r="N4" s="162"/>
      <c r="O4" s="163" t="s">
        <v>8</v>
      </c>
      <c r="P4" s="164"/>
    </row>
    <row r="5" spans="1:29" ht="21" customHeight="1" x14ac:dyDescent="0.25">
      <c r="A5" s="116" t="s">
        <v>9</v>
      </c>
      <c r="B5" s="173"/>
      <c r="C5" s="117" t="str">
        <f>"("&amp;MID(C1,1,4)&amp;"/"&amp;MID(C1,5,2)&amp;")"</f>
        <v>(2015/07)</v>
      </c>
      <c r="D5" s="118" t="s">
        <v>10</v>
      </c>
      <c r="E5" s="117" t="str">
        <f>"("&amp;MID(D1,1,4)&amp;"/"&amp;MID(D1,5,2)&amp;")"</f>
        <v>(2015/08)</v>
      </c>
      <c r="F5" s="118" t="s">
        <v>10</v>
      </c>
      <c r="G5" s="181"/>
      <c r="H5" s="183"/>
      <c r="I5" s="117" t="str">
        <f>"("&amp;MID(C1,1,4)&amp;"/"&amp;MID(C1,5,2)&amp;")"</f>
        <v>(2015/07)</v>
      </c>
      <c r="J5" s="117" t="str">
        <f>"("&amp;MID(D1,1,4)&amp;"/"&amp;MID(D1,5,2)&amp;")"</f>
        <v>(2015/08)</v>
      </c>
      <c r="K5" s="185"/>
      <c r="L5" s="183"/>
      <c r="M5" s="119" t="s">
        <v>11</v>
      </c>
      <c r="N5" s="120" t="s">
        <v>12</v>
      </c>
      <c r="O5" s="121" t="s">
        <v>11</v>
      </c>
      <c r="P5" s="122" t="s">
        <v>12</v>
      </c>
    </row>
    <row r="6" spans="1:29" ht="21" customHeight="1" x14ac:dyDescent="0.25">
      <c r="A6" s="107" t="s">
        <v>13</v>
      </c>
      <c r="B6" s="123" t="s">
        <v>14</v>
      </c>
      <c r="C6" s="51"/>
      <c r="D6" s="52" t="str">
        <f t="shared" ref="D6:D12" si="0" xml:space="preserve"> IF(C6="","",ROUND(C6/$C$42 * 100,2))</f>
        <v/>
      </c>
      <c r="E6" s="51"/>
      <c r="F6" s="53" t="str">
        <f t="shared" ref="F6:F12" si="1">IF(E6="","",E6/$E$42 * 100)</f>
        <v/>
      </c>
      <c r="G6" s="54">
        <f t="shared" ref="G6:G33" si="2">E6 -C6</f>
        <v>0</v>
      </c>
      <c r="H6" s="55">
        <f t="shared" ref="H6:H19" si="3" xml:space="preserve"> IF(C6=0,0,G6 / C6 * 100)</f>
        <v>0</v>
      </c>
      <c r="I6" s="56"/>
      <c r="J6" s="51"/>
      <c r="K6" s="57">
        <f>J6 -I6</f>
        <v>0</v>
      </c>
      <c r="L6" s="58">
        <f>IF(I6=0,0,ROUND(K6/I6 *100,4))</f>
        <v>0</v>
      </c>
      <c r="M6" s="59"/>
      <c r="N6" s="60"/>
      <c r="O6" s="61"/>
      <c r="P6" s="62"/>
      <c r="R6" s="3"/>
      <c r="S6" s="4"/>
    </row>
    <row r="7" spans="1:29" ht="21" customHeight="1" x14ac:dyDescent="0.25">
      <c r="A7" s="107" t="s">
        <v>15</v>
      </c>
      <c r="B7" s="123" t="s">
        <v>16</v>
      </c>
      <c r="C7" s="51"/>
      <c r="D7" s="52" t="str">
        <f t="shared" si="0"/>
        <v/>
      </c>
      <c r="E7" s="51"/>
      <c r="F7" s="53" t="str">
        <f t="shared" si="1"/>
        <v/>
      </c>
      <c r="G7" s="54">
        <f t="shared" si="2"/>
        <v>0</v>
      </c>
      <c r="H7" s="55">
        <f t="shared" si="3"/>
        <v>0</v>
      </c>
      <c r="I7" s="56"/>
      <c r="J7" s="51"/>
      <c r="K7" s="57">
        <f t="shared" ref="K7:K42" si="4">J7 -I7</f>
        <v>0</v>
      </c>
      <c r="L7" s="58">
        <f t="shared" ref="L7:L42" si="5">IF(I7=0,0,ROUND(K7/I7 *100,4))</f>
        <v>0</v>
      </c>
      <c r="M7" s="59"/>
      <c r="N7" s="60"/>
      <c r="O7" s="61"/>
      <c r="P7" s="62"/>
      <c r="R7" s="3"/>
      <c r="S7" s="4"/>
      <c r="U7" s="5"/>
      <c r="V7" s="5"/>
      <c r="W7" s="5"/>
      <c r="X7" s="5"/>
      <c r="Y7" s="5"/>
      <c r="Z7" s="5"/>
      <c r="AA7" s="5"/>
      <c r="AB7" s="5"/>
      <c r="AC7" s="5"/>
    </row>
    <row r="8" spans="1:29" s="6" customFormat="1" ht="21" customHeight="1" x14ac:dyDescent="0.25">
      <c r="A8" s="124" t="s">
        <v>17</v>
      </c>
      <c r="B8" s="125" t="s">
        <v>18</v>
      </c>
      <c r="C8" s="51"/>
      <c r="D8" s="52" t="str">
        <f t="shared" si="0"/>
        <v/>
      </c>
      <c r="E8" s="51"/>
      <c r="F8" s="53" t="str">
        <f t="shared" si="1"/>
        <v/>
      </c>
      <c r="G8" s="54">
        <f t="shared" si="2"/>
        <v>0</v>
      </c>
      <c r="H8" s="55">
        <f t="shared" si="3"/>
        <v>0</v>
      </c>
      <c r="I8" s="56"/>
      <c r="J8" s="51"/>
      <c r="K8" s="57">
        <f t="shared" si="4"/>
        <v>0</v>
      </c>
      <c r="L8" s="58">
        <f t="shared" si="5"/>
        <v>0</v>
      </c>
      <c r="M8" s="59"/>
      <c r="N8" s="60"/>
      <c r="O8" s="61"/>
      <c r="P8" s="62"/>
      <c r="Q8" s="1"/>
      <c r="R8" s="3"/>
      <c r="S8" s="4"/>
      <c r="T8" s="1"/>
      <c r="U8" s="5"/>
      <c r="V8" s="5"/>
      <c r="W8" s="5"/>
      <c r="X8" s="5"/>
      <c r="Y8" s="5"/>
      <c r="Z8" s="5"/>
      <c r="AA8" s="5"/>
      <c r="AB8" s="5"/>
      <c r="AC8" s="5"/>
    </row>
    <row r="9" spans="1:29" ht="21" customHeight="1" x14ac:dyDescent="0.25">
      <c r="A9" s="107" t="s">
        <v>19</v>
      </c>
      <c r="B9" s="123" t="s">
        <v>20</v>
      </c>
      <c r="C9" s="51"/>
      <c r="D9" s="52" t="str">
        <f t="shared" si="0"/>
        <v/>
      </c>
      <c r="E9" s="51"/>
      <c r="F9" s="53" t="str">
        <f t="shared" si="1"/>
        <v/>
      </c>
      <c r="G9" s="54">
        <f t="shared" si="2"/>
        <v>0</v>
      </c>
      <c r="H9" s="55">
        <f t="shared" si="3"/>
        <v>0</v>
      </c>
      <c r="I9" s="56"/>
      <c r="J9" s="51"/>
      <c r="K9" s="57">
        <f t="shared" si="4"/>
        <v>0</v>
      </c>
      <c r="L9" s="58">
        <f t="shared" si="5"/>
        <v>0</v>
      </c>
      <c r="M9" s="59"/>
      <c r="N9" s="60"/>
      <c r="O9" s="61"/>
      <c r="P9" s="62"/>
      <c r="R9" s="3"/>
      <c r="S9" s="4"/>
      <c r="U9" s="5"/>
      <c r="V9" s="5"/>
      <c r="W9" s="5"/>
      <c r="X9" s="5"/>
      <c r="Y9" s="5"/>
      <c r="Z9" s="5"/>
      <c r="AA9" s="5"/>
      <c r="AB9" s="5"/>
      <c r="AC9" s="5"/>
    </row>
    <row r="10" spans="1:29" ht="21" customHeight="1" x14ac:dyDescent="0.25">
      <c r="A10" s="107" t="s">
        <v>21</v>
      </c>
      <c r="B10" s="123" t="s">
        <v>22</v>
      </c>
      <c r="C10" s="51"/>
      <c r="D10" s="52" t="str">
        <f t="shared" si="0"/>
        <v/>
      </c>
      <c r="E10" s="51"/>
      <c r="F10" s="53" t="str">
        <f t="shared" si="1"/>
        <v/>
      </c>
      <c r="G10" s="54">
        <f t="shared" si="2"/>
        <v>0</v>
      </c>
      <c r="H10" s="55">
        <f t="shared" si="3"/>
        <v>0</v>
      </c>
      <c r="I10" s="56"/>
      <c r="J10" s="51"/>
      <c r="K10" s="57">
        <f t="shared" si="4"/>
        <v>0</v>
      </c>
      <c r="L10" s="58">
        <f t="shared" si="5"/>
        <v>0</v>
      </c>
      <c r="M10" s="59"/>
      <c r="N10" s="60"/>
      <c r="O10" s="61"/>
      <c r="P10" s="62"/>
      <c r="R10" s="3"/>
      <c r="S10" s="4"/>
      <c r="U10" s="5"/>
      <c r="V10" s="5"/>
      <c r="W10" s="5"/>
      <c r="X10" s="5"/>
      <c r="Y10" s="5"/>
      <c r="Z10" s="5"/>
      <c r="AA10" s="5"/>
      <c r="AB10" s="5"/>
      <c r="AC10" s="5"/>
    </row>
    <row r="11" spans="1:29" ht="21" customHeight="1" x14ac:dyDescent="0.25">
      <c r="A11" s="107" t="s">
        <v>23</v>
      </c>
      <c r="B11" s="123" t="s">
        <v>24</v>
      </c>
      <c r="C11" s="51"/>
      <c r="D11" s="52" t="str">
        <f t="shared" si="0"/>
        <v/>
      </c>
      <c r="E11" s="51"/>
      <c r="F11" s="53" t="str">
        <f t="shared" si="1"/>
        <v/>
      </c>
      <c r="G11" s="54">
        <f t="shared" si="2"/>
        <v>0</v>
      </c>
      <c r="H11" s="55">
        <f t="shared" si="3"/>
        <v>0</v>
      </c>
      <c r="I11" s="56"/>
      <c r="J11" s="51"/>
      <c r="K11" s="57">
        <f t="shared" si="4"/>
        <v>0</v>
      </c>
      <c r="L11" s="58">
        <f t="shared" si="5"/>
        <v>0</v>
      </c>
      <c r="M11" s="59"/>
      <c r="N11" s="60"/>
      <c r="O11" s="61"/>
      <c r="P11" s="62"/>
      <c r="R11" s="3"/>
      <c r="S11" s="4"/>
      <c r="U11" s="5"/>
      <c r="V11" s="5"/>
      <c r="W11" s="5"/>
      <c r="X11" s="5"/>
      <c r="Y11" s="5"/>
      <c r="Z11" s="5"/>
      <c r="AA11" s="5"/>
      <c r="AB11" s="5"/>
      <c r="AC11" s="5"/>
    </row>
    <row r="12" spans="1:29" ht="21" customHeight="1" x14ac:dyDescent="0.25">
      <c r="A12" s="107" t="s">
        <v>25</v>
      </c>
      <c r="B12" s="123" t="s">
        <v>26</v>
      </c>
      <c r="C12" s="51"/>
      <c r="D12" s="52" t="str">
        <f t="shared" si="0"/>
        <v/>
      </c>
      <c r="E12" s="51"/>
      <c r="F12" s="53" t="str">
        <f t="shared" si="1"/>
        <v/>
      </c>
      <c r="G12" s="54">
        <f t="shared" si="2"/>
        <v>0</v>
      </c>
      <c r="H12" s="55">
        <f t="shared" si="3"/>
        <v>0</v>
      </c>
      <c r="I12" s="56"/>
      <c r="J12" s="51"/>
      <c r="K12" s="57">
        <f t="shared" si="4"/>
        <v>0</v>
      </c>
      <c r="L12" s="58">
        <f t="shared" si="5"/>
        <v>0</v>
      </c>
      <c r="M12" s="59"/>
      <c r="N12" s="60"/>
      <c r="O12" s="61"/>
      <c r="P12" s="62"/>
      <c r="R12" s="3"/>
      <c r="S12" s="4"/>
      <c r="U12" s="5"/>
      <c r="V12" s="5"/>
      <c r="W12" s="5"/>
      <c r="X12" s="5"/>
      <c r="Y12" s="5"/>
      <c r="Z12" s="5"/>
      <c r="AA12" s="5"/>
      <c r="AB12" s="5"/>
      <c r="AC12" s="5"/>
    </row>
    <row r="13" spans="1:29" ht="21" customHeight="1" x14ac:dyDescent="0.25">
      <c r="A13" s="107"/>
      <c r="B13" s="123" t="s">
        <v>99</v>
      </c>
      <c r="C13" s="51"/>
      <c r="D13" s="52" t="str">
        <f xml:space="preserve"> IF(C13="","",ROUND(C13/$C$42 * 100,2))</f>
        <v/>
      </c>
      <c r="E13" s="51"/>
      <c r="F13" s="53" t="str">
        <f>IF(E13="","",E13/$E$42 * 100)</f>
        <v/>
      </c>
      <c r="G13" s="54">
        <f>E13 -C13</f>
        <v>0</v>
      </c>
      <c r="H13" s="55">
        <f xml:space="preserve"> IF(C13=0,0,G13 / C13 * 100)</f>
        <v>0</v>
      </c>
      <c r="I13" s="56"/>
      <c r="J13" s="51"/>
      <c r="K13" s="57">
        <f>J13 -I13</f>
        <v>0</v>
      </c>
      <c r="L13" s="58">
        <f>IF(I13=0,0,ROUND(K13/I13 *100,4))</f>
        <v>0</v>
      </c>
      <c r="M13" s="59"/>
      <c r="N13" s="60"/>
      <c r="O13" s="61"/>
      <c r="P13" s="62"/>
      <c r="R13" s="3"/>
      <c r="S13" s="4"/>
      <c r="U13" s="5"/>
      <c r="V13" s="5"/>
      <c r="W13" s="5"/>
      <c r="X13" s="5"/>
      <c r="Y13" s="5"/>
      <c r="Z13" s="5"/>
      <c r="AA13" s="5"/>
      <c r="AB13" s="5"/>
      <c r="AC13" s="5"/>
    </row>
    <row r="14" spans="1:29" ht="21" customHeight="1" x14ac:dyDescent="0.25">
      <c r="A14" s="107"/>
      <c r="B14" s="123" t="s">
        <v>104</v>
      </c>
      <c r="C14" s="51"/>
      <c r="D14" s="52" t="str">
        <f xml:space="preserve"> IF(C14="","",ROUND(C14/$C$42 * 100,2))</f>
        <v/>
      </c>
      <c r="E14" s="51"/>
      <c r="F14" s="53" t="str">
        <f>IF(E14="","",E14/$E$42 * 100)</f>
        <v/>
      </c>
      <c r="G14" s="54">
        <f>E14 -C14</f>
        <v>0</v>
      </c>
      <c r="H14" s="55">
        <f xml:space="preserve"> IF(C14=0,0,G14 / C14 * 100)</f>
        <v>0</v>
      </c>
      <c r="I14" s="56"/>
      <c r="J14" s="51"/>
      <c r="K14" s="57">
        <f>J14 -I14</f>
        <v>0</v>
      </c>
      <c r="L14" s="58">
        <f>IF(I14=0,0,ROUND(K14/I14 *100,4))</f>
        <v>0</v>
      </c>
      <c r="M14" s="59"/>
      <c r="N14" s="60"/>
      <c r="O14" s="61"/>
      <c r="P14" s="62"/>
      <c r="R14" s="3"/>
      <c r="S14" s="4"/>
      <c r="U14" s="5"/>
      <c r="V14" s="5"/>
      <c r="W14" s="5"/>
      <c r="X14" s="5"/>
      <c r="Y14" s="5"/>
      <c r="Z14" s="5"/>
      <c r="AA14" s="5"/>
      <c r="AB14" s="5"/>
      <c r="AC14" s="5"/>
    </row>
    <row r="15" spans="1:29" ht="21" customHeight="1" x14ac:dyDescent="0.25">
      <c r="A15" s="107"/>
      <c r="B15" s="103" t="s">
        <v>110</v>
      </c>
      <c r="C15" s="51"/>
      <c r="D15" s="52" t="str">
        <f xml:space="preserve"> IF(C15="","",ROUND(C15/$C$42 * 100,2))</f>
        <v/>
      </c>
      <c r="E15" s="51"/>
      <c r="F15" s="53" t="str">
        <f>IF(E15="","",E15/$E$42 * 100)</f>
        <v/>
      </c>
      <c r="G15" s="54">
        <f>E15 -C15</f>
        <v>0</v>
      </c>
      <c r="H15" s="55">
        <f xml:space="preserve"> IF(C15=0,0,G15 / C15 * 100)</f>
        <v>0</v>
      </c>
      <c r="I15" s="56"/>
      <c r="J15" s="51"/>
      <c r="K15" s="57">
        <f>J15 -I15</f>
        <v>0</v>
      </c>
      <c r="L15" s="58">
        <f>IF(I15=0,0,ROUND(K15/I15 *100,4))</f>
        <v>0</v>
      </c>
      <c r="M15" s="59"/>
      <c r="N15" s="60"/>
      <c r="O15" s="61"/>
      <c r="P15" s="62"/>
      <c r="R15" s="3"/>
      <c r="S15" s="4"/>
      <c r="U15" s="5"/>
      <c r="V15" s="5"/>
      <c r="W15" s="5"/>
      <c r="X15" s="5"/>
      <c r="Y15" s="5"/>
      <c r="Z15" s="5"/>
      <c r="AA15" s="5"/>
      <c r="AB15" s="5"/>
      <c r="AC15" s="5"/>
    </row>
    <row r="16" spans="1:29" ht="21" customHeight="1" x14ac:dyDescent="0.25">
      <c r="A16" s="107"/>
      <c r="B16" s="103" t="s">
        <v>109</v>
      </c>
      <c r="C16" s="51"/>
      <c r="D16" s="52" t="str">
        <f xml:space="preserve"> IF(C16="","",ROUND(C16/$C$42 * 100,2))</f>
        <v/>
      </c>
      <c r="E16" s="51"/>
      <c r="F16" s="53" t="str">
        <f>IF(E16="","",E16/$E$42 * 100)</f>
        <v/>
      </c>
      <c r="G16" s="54">
        <f>E16 -C16</f>
        <v>0</v>
      </c>
      <c r="H16" s="55">
        <f xml:space="preserve"> IF(C16=0,0,G16 / C16 * 100)</f>
        <v>0</v>
      </c>
      <c r="I16" s="56"/>
      <c r="J16" s="51"/>
      <c r="K16" s="57">
        <f>J16 -I16</f>
        <v>0</v>
      </c>
      <c r="L16" s="58">
        <f>IF(I16=0,0,ROUND(K16/I16 *100,4))</f>
        <v>0</v>
      </c>
      <c r="M16" s="59"/>
      <c r="N16" s="60"/>
      <c r="O16" s="61"/>
      <c r="P16" s="62"/>
      <c r="R16" s="3"/>
      <c r="S16" s="4"/>
      <c r="U16" s="5"/>
      <c r="V16" s="5"/>
      <c r="W16" s="5"/>
      <c r="X16" s="5"/>
      <c r="Y16" s="5"/>
      <c r="Z16" s="5"/>
      <c r="AA16" s="5"/>
      <c r="AB16" s="5"/>
      <c r="AC16" s="5"/>
    </row>
    <row r="17" spans="1:36" ht="21" hidden="1" customHeight="1" x14ac:dyDescent="0.25">
      <c r="A17" s="107"/>
      <c r="B17" s="103" t="s">
        <v>116</v>
      </c>
      <c r="C17" s="51"/>
      <c r="D17" s="52"/>
      <c r="E17" s="51"/>
      <c r="F17" s="53"/>
      <c r="G17" s="54"/>
      <c r="H17" s="55"/>
      <c r="I17" s="56"/>
      <c r="J17" s="51"/>
      <c r="K17" s="57"/>
      <c r="L17" s="58"/>
      <c r="M17" s="59"/>
      <c r="N17" s="60"/>
      <c r="O17" s="61"/>
      <c r="P17" s="62"/>
      <c r="R17" s="3"/>
      <c r="S17" s="4"/>
      <c r="U17" s="5"/>
      <c r="V17" s="5"/>
      <c r="W17" s="5"/>
      <c r="X17" s="5"/>
      <c r="Y17" s="5"/>
      <c r="Z17" s="5"/>
      <c r="AA17" s="5"/>
      <c r="AB17" s="5"/>
      <c r="AC17" s="5"/>
    </row>
    <row r="18" spans="1:36" ht="21" customHeight="1" x14ac:dyDescent="0.25">
      <c r="A18" s="107" t="s">
        <v>27</v>
      </c>
      <c r="B18" s="123" t="s">
        <v>28</v>
      </c>
      <c r="C18" s="51"/>
      <c r="D18" s="52" t="str">
        <f t="shared" ref="D18:D40" si="6" xml:space="preserve"> IF(C18="","",ROUND(C18/$C$42 * 100,2))</f>
        <v/>
      </c>
      <c r="E18" s="51"/>
      <c r="F18" s="53" t="str">
        <f t="shared" ref="F18:F40" si="7">IF(E18="","",E18/$E$42 * 100)</f>
        <v/>
      </c>
      <c r="G18" s="54">
        <f t="shared" si="2"/>
        <v>0</v>
      </c>
      <c r="H18" s="55">
        <f t="shared" si="3"/>
        <v>0</v>
      </c>
      <c r="I18" s="56"/>
      <c r="J18" s="51"/>
      <c r="K18" s="57">
        <f t="shared" si="4"/>
        <v>0</v>
      </c>
      <c r="L18" s="58">
        <f t="shared" si="5"/>
        <v>0</v>
      </c>
      <c r="M18" s="59"/>
      <c r="N18" s="60"/>
      <c r="O18" s="61"/>
      <c r="P18" s="62"/>
      <c r="R18" s="3"/>
      <c r="S18" s="4"/>
    </row>
    <row r="19" spans="1:36" ht="21" customHeight="1" x14ac:dyDescent="0.25">
      <c r="A19" s="107" t="s">
        <v>29</v>
      </c>
      <c r="B19" s="123" t="s">
        <v>30</v>
      </c>
      <c r="C19" s="51"/>
      <c r="D19" s="52" t="str">
        <f t="shared" si="6"/>
        <v/>
      </c>
      <c r="E19" s="51"/>
      <c r="F19" s="53" t="str">
        <f t="shared" si="7"/>
        <v/>
      </c>
      <c r="G19" s="54">
        <f t="shared" si="2"/>
        <v>0</v>
      </c>
      <c r="H19" s="55">
        <f t="shared" si="3"/>
        <v>0</v>
      </c>
      <c r="I19" s="56"/>
      <c r="J19" s="51"/>
      <c r="K19" s="57">
        <f t="shared" si="4"/>
        <v>0</v>
      </c>
      <c r="L19" s="58">
        <f t="shared" si="5"/>
        <v>0</v>
      </c>
      <c r="M19" s="59"/>
      <c r="N19" s="60"/>
      <c r="O19" s="61"/>
      <c r="P19" s="62"/>
      <c r="R19" s="3"/>
      <c r="S19" s="4"/>
    </row>
    <row r="20" spans="1:36" ht="21" customHeight="1" x14ac:dyDescent="0.25">
      <c r="A20" s="107" t="s">
        <v>31</v>
      </c>
      <c r="B20" s="123" t="s">
        <v>32</v>
      </c>
      <c r="C20" s="51"/>
      <c r="D20" s="52" t="str">
        <f t="shared" si="6"/>
        <v/>
      </c>
      <c r="E20" s="51"/>
      <c r="F20" s="53" t="str">
        <f t="shared" si="7"/>
        <v/>
      </c>
      <c r="G20" s="54">
        <f t="shared" si="2"/>
        <v>0</v>
      </c>
      <c r="H20" s="55">
        <f t="shared" ref="H20:H25" si="8" xml:space="preserve"> IF(C20=0,0,G20 / C20 * 100)</f>
        <v>0</v>
      </c>
      <c r="I20" s="56"/>
      <c r="J20" s="51"/>
      <c r="K20" s="57">
        <f t="shared" si="4"/>
        <v>0</v>
      </c>
      <c r="L20" s="58">
        <f t="shared" si="5"/>
        <v>0</v>
      </c>
      <c r="M20" s="59"/>
      <c r="N20" s="60"/>
      <c r="O20" s="61"/>
      <c r="P20" s="62"/>
      <c r="R20" s="3"/>
      <c r="S20" s="4"/>
    </row>
    <row r="21" spans="1:36" ht="21" customHeight="1" x14ac:dyDescent="0.25">
      <c r="A21" s="107"/>
      <c r="B21" s="123" t="s">
        <v>117</v>
      </c>
      <c r="C21" s="51"/>
      <c r="D21" s="52" t="str">
        <f xml:space="preserve"> IF(C21="","",ROUND(C21/$C$42 * 100,2))</f>
        <v/>
      </c>
      <c r="E21" s="51"/>
      <c r="F21" s="53" t="str">
        <f>IF(E21="","",E21/$E$42 * 100)</f>
        <v/>
      </c>
      <c r="G21" s="54">
        <f>E21 -C21</f>
        <v>0</v>
      </c>
      <c r="H21" s="55">
        <f t="shared" si="8"/>
        <v>0</v>
      </c>
      <c r="I21" s="56"/>
      <c r="J21" s="51"/>
      <c r="K21" s="57">
        <f>J21 -I21</f>
        <v>0</v>
      </c>
      <c r="L21" s="58">
        <f>IF(I21=0,0,ROUND(K21/I21 *100,4))</f>
        <v>0</v>
      </c>
      <c r="M21" s="59"/>
      <c r="N21" s="60"/>
      <c r="O21" s="61"/>
      <c r="P21" s="62"/>
      <c r="R21" s="3"/>
      <c r="S21" s="4"/>
    </row>
    <row r="22" spans="1:36" ht="21" customHeight="1" x14ac:dyDescent="0.25">
      <c r="A22" s="107"/>
      <c r="B22" s="123" t="s">
        <v>91</v>
      </c>
      <c r="C22" s="63"/>
      <c r="D22" s="52" t="str">
        <f t="shared" si="6"/>
        <v/>
      </c>
      <c r="E22" s="51"/>
      <c r="F22" s="53" t="str">
        <f t="shared" si="7"/>
        <v/>
      </c>
      <c r="G22" s="54">
        <f>E22 -C22</f>
        <v>0</v>
      </c>
      <c r="H22" s="55">
        <f t="shared" si="8"/>
        <v>0</v>
      </c>
      <c r="I22" s="64"/>
      <c r="J22" s="51"/>
      <c r="K22" s="57">
        <f>J22 -I22</f>
        <v>0</v>
      </c>
      <c r="L22" s="58">
        <f>IF(I22=0,0,ROUND(K22/I22 *100,4))</f>
        <v>0</v>
      </c>
      <c r="M22" s="59"/>
      <c r="N22" s="60"/>
      <c r="O22" s="61"/>
      <c r="P22" s="62"/>
      <c r="R22" s="3"/>
      <c r="S22" s="4"/>
    </row>
    <row r="23" spans="1:36" ht="21" customHeight="1" x14ac:dyDescent="0.25">
      <c r="A23" s="107" t="s">
        <v>33</v>
      </c>
      <c r="B23" s="123" t="s">
        <v>92</v>
      </c>
      <c r="C23" s="51"/>
      <c r="D23" s="52" t="str">
        <f t="shared" si="6"/>
        <v/>
      </c>
      <c r="E23" s="51"/>
      <c r="F23" s="53" t="str">
        <f t="shared" si="7"/>
        <v/>
      </c>
      <c r="G23" s="54">
        <f>E23 -C23</f>
        <v>0</v>
      </c>
      <c r="H23" s="55">
        <f t="shared" si="8"/>
        <v>0</v>
      </c>
      <c r="I23" s="56"/>
      <c r="J23" s="51"/>
      <c r="K23" s="57">
        <f t="shared" si="4"/>
        <v>0</v>
      </c>
      <c r="L23" s="58">
        <f t="shared" si="5"/>
        <v>0</v>
      </c>
      <c r="M23" s="59"/>
      <c r="N23" s="60"/>
      <c r="O23" s="61"/>
      <c r="P23" s="62"/>
      <c r="R23" s="3"/>
      <c r="S23" s="4"/>
    </row>
    <row r="24" spans="1:36" s="6" customFormat="1" ht="21" customHeight="1" x14ac:dyDescent="0.25">
      <c r="A24" s="124" t="s">
        <v>34</v>
      </c>
      <c r="B24" s="126" t="s">
        <v>35</v>
      </c>
      <c r="C24" s="63"/>
      <c r="D24" s="52" t="str">
        <f t="shared" si="6"/>
        <v/>
      </c>
      <c r="E24" s="51"/>
      <c r="F24" s="53" t="str">
        <f t="shared" si="7"/>
        <v/>
      </c>
      <c r="G24" s="54">
        <f>E24 -C24</f>
        <v>0</v>
      </c>
      <c r="H24" s="55">
        <f t="shared" si="8"/>
        <v>0</v>
      </c>
      <c r="I24" s="64"/>
      <c r="J24" s="51"/>
      <c r="K24" s="57">
        <f>J24 -I24</f>
        <v>0</v>
      </c>
      <c r="L24" s="58">
        <f>IF(I24=0,0,ROUND(K24/I24 *100,4))</f>
        <v>0</v>
      </c>
      <c r="M24" s="59"/>
      <c r="N24" s="60"/>
      <c r="O24" s="61"/>
      <c r="P24" s="62"/>
      <c r="Q24" s="1"/>
      <c r="R24" s="3"/>
      <c r="S24" s="1"/>
      <c r="T24" s="1"/>
      <c r="U24" s="1"/>
      <c r="V24" s="1"/>
      <c r="W24" s="1"/>
    </row>
    <row r="25" spans="1:36" ht="21" customHeight="1" x14ac:dyDescent="0.25">
      <c r="A25" s="107" t="s">
        <v>36</v>
      </c>
      <c r="B25" s="126" t="s">
        <v>37</v>
      </c>
      <c r="C25" s="63"/>
      <c r="D25" s="52" t="str">
        <f t="shared" si="6"/>
        <v/>
      </c>
      <c r="E25" s="51"/>
      <c r="F25" s="53" t="str">
        <f t="shared" si="7"/>
        <v/>
      </c>
      <c r="G25" s="54">
        <f>E25 -C25</f>
        <v>0</v>
      </c>
      <c r="H25" s="55">
        <f t="shared" si="8"/>
        <v>0</v>
      </c>
      <c r="I25" s="64"/>
      <c r="J25" s="51"/>
      <c r="K25" s="57">
        <f>J25 -I25</f>
        <v>0</v>
      </c>
      <c r="L25" s="58">
        <f>IF(I25=0,0,ROUND(K25/I25 *100,4))</f>
        <v>0</v>
      </c>
      <c r="M25" s="59"/>
      <c r="N25" s="60"/>
      <c r="O25" s="61"/>
      <c r="P25" s="62"/>
      <c r="R25" s="3"/>
      <c r="S25" s="4"/>
      <c r="U25" s="5"/>
      <c r="V25" s="5"/>
      <c r="W25" s="5"/>
      <c r="X25" s="5"/>
      <c r="Y25" s="5"/>
      <c r="Z25" s="5"/>
      <c r="AA25" s="5"/>
      <c r="AB25" s="5"/>
      <c r="AC25" s="5"/>
      <c r="AD25" s="5"/>
      <c r="AE25" s="5"/>
      <c r="AF25" s="5"/>
      <c r="AG25" s="5"/>
      <c r="AH25" s="5"/>
      <c r="AI25" s="5"/>
      <c r="AJ25" s="5"/>
    </row>
    <row r="26" spans="1:36" ht="21" customHeight="1" x14ac:dyDescent="0.25">
      <c r="A26" s="107" t="s">
        <v>34</v>
      </c>
      <c r="B26" s="126" t="s">
        <v>105</v>
      </c>
      <c r="C26" s="63"/>
      <c r="D26" s="52" t="str">
        <f t="shared" si="6"/>
        <v/>
      </c>
      <c r="E26" s="51"/>
      <c r="F26" s="53" t="str">
        <f t="shared" si="7"/>
        <v/>
      </c>
      <c r="G26" s="54">
        <f t="shared" si="2"/>
        <v>0</v>
      </c>
      <c r="H26" s="55">
        <f t="shared" ref="H26:H41" si="9" xml:space="preserve"> IF(C26=0,0,G26 / C26 * 100)</f>
        <v>0</v>
      </c>
      <c r="I26" s="64"/>
      <c r="J26" s="51"/>
      <c r="K26" s="57">
        <f t="shared" si="4"/>
        <v>0</v>
      </c>
      <c r="L26" s="58">
        <f t="shared" si="5"/>
        <v>0</v>
      </c>
      <c r="M26" s="59"/>
      <c r="N26" s="60"/>
      <c r="O26" s="61"/>
      <c r="P26" s="62"/>
      <c r="R26" s="3"/>
    </row>
    <row r="27" spans="1:36" ht="21" customHeight="1" x14ac:dyDescent="0.25">
      <c r="A27" s="107" t="s">
        <v>36</v>
      </c>
      <c r="B27" s="126" t="s">
        <v>106</v>
      </c>
      <c r="C27" s="63"/>
      <c r="D27" s="52" t="str">
        <f t="shared" si="6"/>
        <v/>
      </c>
      <c r="E27" s="51"/>
      <c r="F27" s="53" t="str">
        <f t="shared" si="7"/>
        <v/>
      </c>
      <c r="G27" s="54">
        <f t="shared" si="2"/>
        <v>0</v>
      </c>
      <c r="H27" s="55">
        <f t="shared" si="9"/>
        <v>0</v>
      </c>
      <c r="I27" s="64"/>
      <c r="J27" s="51"/>
      <c r="K27" s="57">
        <f t="shared" si="4"/>
        <v>0</v>
      </c>
      <c r="L27" s="58">
        <f t="shared" si="5"/>
        <v>0</v>
      </c>
      <c r="M27" s="59"/>
      <c r="N27" s="60"/>
      <c r="O27" s="61"/>
      <c r="P27" s="62"/>
      <c r="R27" s="3"/>
      <c r="S27" s="4"/>
      <c r="U27" s="5"/>
      <c r="V27" s="5"/>
      <c r="W27" s="5"/>
      <c r="X27" s="5"/>
      <c r="Y27" s="5"/>
      <c r="Z27" s="5"/>
      <c r="AA27" s="5"/>
      <c r="AB27" s="5"/>
      <c r="AC27" s="5"/>
      <c r="AD27" s="5"/>
      <c r="AE27" s="5"/>
      <c r="AF27" s="5"/>
      <c r="AG27" s="5"/>
      <c r="AH27" s="5"/>
      <c r="AI27" s="5"/>
      <c r="AJ27" s="5"/>
    </row>
    <row r="28" spans="1:36" ht="21" customHeight="1" x14ac:dyDescent="0.25">
      <c r="A28" s="107" t="s">
        <v>34</v>
      </c>
      <c r="B28" s="126" t="s">
        <v>115</v>
      </c>
      <c r="C28" s="63"/>
      <c r="D28" s="52" t="str">
        <f xml:space="preserve"> IF(C28="","",ROUND(C28/$C$42 * 100,2))</f>
        <v/>
      </c>
      <c r="E28" s="51"/>
      <c r="F28" s="53" t="str">
        <f>IF(E28="","",E28/$E$42 * 100)</f>
        <v/>
      </c>
      <c r="G28" s="54">
        <f>E28 -C28</f>
        <v>0</v>
      </c>
      <c r="H28" s="55">
        <f xml:space="preserve"> IF(C28=0,0,G28 / C28 * 100)</f>
        <v>0</v>
      </c>
      <c r="I28" s="64"/>
      <c r="J28" s="51"/>
      <c r="K28" s="57">
        <f>J28 -I28</f>
        <v>0</v>
      </c>
      <c r="L28" s="58">
        <f>IF(I28=0,0,ROUND(K28/I28 *100,4))</f>
        <v>0</v>
      </c>
      <c r="M28" s="59"/>
      <c r="N28" s="60"/>
      <c r="O28" s="61"/>
      <c r="P28" s="62"/>
      <c r="R28" s="3"/>
    </row>
    <row r="29" spans="1:36" ht="21" customHeight="1" x14ac:dyDescent="0.25">
      <c r="A29" s="107" t="s">
        <v>36</v>
      </c>
      <c r="B29" s="126" t="s">
        <v>118</v>
      </c>
      <c r="C29" s="63"/>
      <c r="D29" s="52" t="str">
        <f xml:space="preserve"> IF(C29="","",ROUND(C29/$C$42 * 100,2))</f>
        <v/>
      </c>
      <c r="E29" s="51"/>
      <c r="F29" s="53" t="str">
        <f>IF(E29="","",E29/$E$42 * 100)</f>
        <v/>
      </c>
      <c r="G29" s="54">
        <f>E29 -C29</f>
        <v>0</v>
      </c>
      <c r="H29" s="55">
        <f xml:space="preserve"> IF(C29=0,0,G29 / C29 * 100)</f>
        <v>0</v>
      </c>
      <c r="I29" s="64"/>
      <c r="J29" s="51"/>
      <c r="K29" s="57">
        <f>J29 -I29</f>
        <v>0</v>
      </c>
      <c r="L29" s="58">
        <f>IF(I29=0,0,ROUND(K29/I29 *100,4))</f>
        <v>0</v>
      </c>
      <c r="M29" s="59"/>
      <c r="N29" s="60"/>
      <c r="O29" s="61"/>
      <c r="P29" s="62"/>
      <c r="R29" s="3"/>
      <c r="S29" s="4"/>
      <c r="U29" s="5"/>
      <c r="V29" s="5"/>
      <c r="W29" s="5"/>
      <c r="X29" s="5"/>
      <c r="Y29" s="5"/>
      <c r="Z29" s="5"/>
      <c r="AA29" s="5"/>
      <c r="AB29" s="5"/>
      <c r="AC29" s="5"/>
      <c r="AD29" s="5"/>
      <c r="AE29" s="5"/>
      <c r="AF29" s="5"/>
      <c r="AG29" s="5"/>
      <c r="AH29" s="5"/>
      <c r="AI29" s="5"/>
      <c r="AJ29" s="5"/>
    </row>
    <row r="30" spans="1:36" s="6" customFormat="1" ht="21" customHeight="1" thickBot="1" x14ac:dyDescent="0.3">
      <c r="A30" s="124" t="s">
        <v>38</v>
      </c>
      <c r="B30" s="127" t="s">
        <v>39</v>
      </c>
      <c r="C30" s="50">
        <f>SUM(C6:C27)</f>
        <v>0</v>
      </c>
      <c r="D30" s="65" t="e">
        <f t="shared" si="6"/>
        <v>#DIV/0!</v>
      </c>
      <c r="E30" s="50">
        <f>SUM(E6:E27)</f>
        <v>0</v>
      </c>
      <c r="F30" s="66" t="e">
        <f t="shared" si="7"/>
        <v>#DIV/0!</v>
      </c>
      <c r="G30" s="67">
        <f t="shared" si="2"/>
        <v>0</v>
      </c>
      <c r="H30" s="68">
        <f t="shared" si="9"/>
        <v>0</v>
      </c>
      <c r="I30" s="69">
        <f xml:space="preserve"> SUM(I6:I27)</f>
        <v>0</v>
      </c>
      <c r="J30" s="50">
        <f xml:space="preserve"> SUM(J6:J27)</f>
        <v>0</v>
      </c>
      <c r="K30" s="67">
        <f t="shared" si="4"/>
        <v>0</v>
      </c>
      <c r="L30" s="70">
        <f>IF(I30=0,0,ROUND(K30/I30 *100,4))</f>
        <v>0</v>
      </c>
      <c r="M30" s="59"/>
      <c r="N30" s="60"/>
      <c r="O30" s="61"/>
      <c r="P30" s="71"/>
      <c r="Q30" s="1"/>
      <c r="R30" s="3"/>
      <c r="S30" s="4"/>
      <c r="T30" s="1"/>
      <c r="U30" s="5"/>
      <c r="V30" s="5"/>
      <c r="W30" s="5"/>
      <c r="X30" s="5"/>
      <c r="Y30" s="5"/>
      <c r="Z30" s="5"/>
      <c r="AA30" s="5"/>
      <c r="AB30" s="5"/>
      <c r="AC30" s="5"/>
      <c r="AD30" s="5"/>
      <c r="AE30" s="5"/>
      <c r="AF30" s="5"/>
      <c r="AG30" s="5"/>
      <c r="AH30" s="5"/>
      <c r="AI30" s="5"/>
      <c r="AJ30" s="5"/>
    </row>
    <row r="31" spans="1:36" s="6" customFormat="1" ht="21" customHeight="1" thickTop="1" x14ac:dyDescent="0.25">
      <c r="A31" s="124" t="s">
        <v>40</v>
      </c>
      <c r="B31" s="128" t="s">
        <v>41</v>
      </c>
      <c r="C31" s="72"/>
      <c r="D31" s="73" t="str">
        <f t="shared" si="6"/>
        <v/>
      </c>
      <c r="E31" s="72"/>
      <c r="F31" s="74" t="str">
        <f t="shared" si="7"/>
        <v/>
      </c>
      <c r="G31" s="54">
        <f t="shared" si="2"/>
        <v>0</v>
      </c>
      <c r="H31" s="75">
        <f t="shared" si="9"/>
        <v>0</v>
      </c>
      <c r="I31" s="76"/>
      <c r="J31" s="72"/>
      <c r="K31" s="54">
        <f t="shared" si="4"/>
        <v>0</v>
      </c>
      <c r="L31" s="77">
        <f t="shared" si="5"/>
        <v>0</v>
      </c>
      <c r="M31" s="59"/>
      <c r="N31" s="60"/>
      <c r="O31" s="61"/>
      <c r="P31" s="62"/>
      <c r="Q31" s="1"/>
      <c r="R31" s="3"/>
      <c r="S31" s="4"/>
      <c r="T31" s="1"/>
      <c r="U31" s="5"/>
      <c r="V31" s="5"/>
      <c r="W31" s="5"/>
      <c r="X31" s="5"/>
      <c r="Y31" s="5"/>
      <c r="Z31" s="5"/>
      <c r="AA31" s="5"/>
      <c r="AB31" s="5"/>
      <c r="AC31" s="5"/>
      <c r="AD31" s="5"/>
      <c r="AE31" s="5"/>
      <c r="AF31" s="5"/>
      <c r="AG31" s="5"/>
      <c r="AH31" s="5"/>
      <c r="AI31" s="5"/>
      <c r="AJ31" s="5"/>
    </row>
    <row r="32" spans="1:36" s="6" customFormat="1" ht="21" customHeight="1" x14ac:dyDescent="0.25">
      <c r="A32" s="124" t="s">
        <v>42</v>
      </c>
      <c r="B32" s="129" t="s">
        <v>43</v>
      </c>
      <c r="C32" s="51"/>
      <c r="D32" s="52" t="str">
        <f t="shared" si="6"/>
        <v/>
      </c>
      <c r="E32" s="51"/>
      <c r="F32" s="53" t="str">
        <f t="shared" si="7"/>
        <v/>
      </c>
      <c r="G32" s="54">
        <f t="shared" si="2"/>
        <v>0</v>
      </c>
      <c r="H32" s="55">
        <f t="shared" si="9"/>
        <v>0</v>
      </c>
      <c r="I32" s="56"/>
      <c r="J32" s="51"/>
      <c r="K32" s="57">
        <f t="shared" si="4"/>
        <v>0</v>
      </c>
      <c r="L32" s="58">
        <f t="shared" si="5"/>
        <v>0</v>
      </c>
      <c r="M32" s="59"/>
      <c r="N32" s="60"/>
      <c r="O32" s="61"/>
      <c r="P32" s="62"/>
      <c r="Q32" s="1"/>
      <c r="R32" s="3"/>
      <c r="S32" s="4"/>
      <c r="T32" s="1"/>
      <c r="U32" s="5"/>
      <c r="V32" s="5"/>
      <c r="W32" s="5"/>
      <c r="X32" s="5"/>
      <c r="Y32" s="5"/>
      <c r="Z32" s="5"/>
      <c r="AA32" s="5"/>
      <c r="AB32" s="5"/>
      <c r="AC32" s="5"/>
      <c r="AD32" s="5"/>
      <c r="AE32" s="5"/>
      <c r="AF32" s="5"/>
      <c r="AG32" s="5"/>
      <c r="AH32" s="5"/>
      <c r="AI32" s="5"/>
      <c r="AJ32" s="5"/>
    </row>
    <row r="33" spans="1:36" s="6" customFormat="1" ht="21" customHeight="1" x14ac:dyDescent="0.25">
      <c r="A33" s="124" t="s">
        <v>44</v>
      </c>
      <c r="B33" s="129" t="s">
        <v>45</v>
      </c>
      <c r="C33" s="51"/>
      <c r="D33" s="52" t="str">
        <f t="shared" si="6"/>
        <v/>
      </c>
      <c r="E33" s="51"/>
      <c r="F33" s="53" t="str">
        <f t="shared" si="7"/>
        <v/>
      </c>
      <c r="G33" s="54">
        <f t="shared" si="2"/>
        <v>0</v>
      </c>
      <c r="H33" s="55">
        <f t="shared" si="9"/>
        <v>0</v>
      </c>
      <c r="I33" s="56"/>
      <c r="J33" s="51"/>
      <c r="K33" s="57">
        <f t="shared" si="4"/>
        <v>0</v>
      </c>
      <c r="L33" s="58">
        <f t="shared" si="5"/>
        <v>0</v>
      </c>
      <c r="M33" s="59"/>
      <c r="N33" s="60"/>
      <c r="O33" s="61"/>
      <c r="P33" s="62"/>
      <c r="Q33" s="1"/>
      <c r="R33" s="3"/>
      <c r="S33" s="4"/>
      <c r="T33" s="1"/>
      <c r="U33" s="5"/>
      <c r="V33" s="5"/>
      <c r="W33" s="5"/>
      <c r="X33" s="5"/>
      <c r="Y33" s="5"/>
      <c r="Z33" s="5"/>
      <c r="AA33" s="5"/>
      <c r="AB33" s="5"/>
      <c r="AC33" s="5"/>
      <c r="AD33" s="5"/>
      <c r="AE33" s="5"/>
      <c r="AF33" s="5"/>
      <c r="AG33" s="5"/>
      <c r="AH33" s="5"/>
      <c r="AI33" s="5"/>
      <c r="AJ33" s="5"/>
    </row>
    <row r="34" spans="1:36" s="6" customFormat="1" ht="21" customHeight="1" x14ac:dyDescent="0.25">
      <c r="A34" s="124" t="s">
        <v>46</v>
      </c>
      <c r="B34" s="123" t="s">
        <v>47</v>
      </c>
      <c r="C34" s="51"/>
      <c r="D34" s="52" t="str">
        <f t="shared" si="6"/>
        <v/>
      </c>
      <c r="E34" s="51"/>
      <c r="F34" s="53" t="str">
        <f t="shared" si="7"/>
        <v/>
      </c>
      <c r="G34" s="54">
        <f t="shared" ref="G34:G40" si="10">E34 -C34</f>
        <v>0</v>
      </c>
      <c r="H34" s="55">
        <f t="shared" si="9"/>
        <v>0</v>
      </c>
      <c r="I34" s="56"/>
      <c r="J34" s="51"/>
      <c r="K34" s="57">
        <f t="shared" si="4"/>
        <v>0</v>
      </c>
      <c r="L34" s="58">
        <f t="shared" si="5"/>
        <v>0</v>
      </c>
      <c r="M34" s="59"/>
      <c r="N34" s="60"/>
      <c r="O34" s="61"/>
      <c r="P34" s="62"/>
      <c r="Q34" s="1"/>
      <c r="R34" s="3"/>
      <c r="S34" s="4"/>
      <c r="T34" s="1"/>
      <c r="U34" s="5"/>
      <c r="V34" s="5"/>
      <c r="W34" s="5"/>
      <c r="X34" s="5"/>
      <c r="Y34" s="5"/>
      <c r="Z34" s="5"/>
      <c r="AA34" s="5"/>
      <c r="AB34" s="5"/>
      <c r="AC34" s="5"/>
      <c r="AD34" s="5"/>
      <c r="AE34" s="5"/>
      <c r="AF34" s="5"/>
      <c r="AG34" s="5"/>
      <c r="AH34" s="5"/>
      <c r="AI34" s="5"/>
      <c r="AJ34" s="5"/>
    </row>
    <row r="35" spans="1:36" s="6" customFormat="1" ht="21" customHeight="1" x14ac:dyDescent="0.25">
      <c r="A35" s="124" t="s">
        <v>48</v>
      </c>
      <c r="B35" s="123" t="s">
        <v>49</v>
      </c>
      <c r="C35" s="51"/>
      <c r="D35" s="52" t="str">
        <f t="shared" si="6"/>
        <v/>
      </c>
      <c r="E35" s="51"/>
      <c r="F35" s="53" t="str">
        <f t="shared" si="7"/>
        <v/>
      </c>
      <c r="G35" s="54">
        <f t="shared" si="10"/>
        <v>0</v>
      </c>
      <c r="H35" s="55">
        <f t="shared" si="9"/>
        <v>0</v>
      </c>
      <c r="I35" s="56"/>
      <c r="J35" s="51"/>
      <c r="K35" s="57">
        <f t="shared" si="4"/>
        <v>0</v>
      </c>
      <c r="L35" s="58">
        <f t="shared" si="5"/>
        <v>0</v>
      </c>
      <c r="M35" s="59"/>
      <c r="N35" s="60"/>
      <c r="O35" s="61"/>
      <c r="P35" s="62"/>
      <c r="Q35" s="1"/>
      <c r="R35" s="3"/>
      <c r="S35" s="4"/>
      <c r="T35" s="1"/>
      <c r="U35" s="5"/>
      <c r="V35" s="5"/>
      <c r="W35" s="5"/>
      <c r="X35" s="5"/>
      <c r="Y35" s="5"/>
      <c r="Z35" s="5"/>
      <c r="AA35" s="5"/>
      <c r="AB35" s="5"/>
      <c r="AC35" s="5"/>
      <c r="AD35" s="5"/>
      <c r="AE35" s="5"/>
      <c r="AF35" s="5"/>
      <c r="AG35" s="5"/>
      <c r="AH35" s="5"/>
      <c r="AI35" s="5"/>
      <c r="AJ35" s="5"/>
    </row>
    <row r="36" spans="1:36" s="6" customFormat="1" ht="21" customHeight="1" x14ac:dyDescent="0.25">
      <c r="A36" s="124" t="s">
        <v>50</v>
      </c>
      <c r="B36" s="123" t="s">
        <v>51</v>
      </c>
      <c r="C36" s="51"/>
      <c r="D36" s="52" t="str">
        <f t="shared" si="6"/>
        <v/>
      </c>
      <c r="E36" s="51"/>
      <c r="F36" s="53" t="str">
        <f t="shared" si="7"/>
        <v/>
      </c>
      <c r="G36" s="54">
        <f t="shared" si="10"/>
        <v>0</v>
      </c>
      <c r="H36" s="55">
        <f t="shared" si="9"/>
        <v>0</v>
      </c>
      <c r="I36" s="56"/>
      <c r="J36" s="51"/>
      <c r="K36" s="57">
        <f t="shared" si="4"/>
        <v>0</v>
      </c>
      <c r="L36" s="58">
        <f t="shared" si="5"/>
        <v>0</v>
      </c>
      <c r="M36" s="59"/>
      <c r="N36" s="60"/>
      <c r="O36" s="61"/>
      <c r="P36" s="62"/>
      <c r="Q36" s="1"/>
      <c r="R36" s="5"/>
      <c r="S36" s="5"/>
      <c r="T36" s="5"/>
      <c r="U36" s="5"/>
      <c r="V36" s="5"/>
      <c r="W36" s="5"/>
      <c r="X36" s="7"/>
      <c r="Y36" s="7"/>
      <c r="Z36" s="7"/>
      <c r="AA36" s="7"/>
      <c r="AB36" s="7"/>
      <c r="AC36" s="7"/>
      <c r="AD36" s="7"/>
      <c r="AE36" s="7"/>
      <c r="AF36" s="7"/>
      <c r="AG36" s="7"/>
      <c r="AH36" s="7"/>
      <c r="AI36" s="7"/>
      <c r="AJ36" s="7"/>
    </row>
    <row r="37" spans="1:36" s="6" customFormat="1" ht="21" customHeight="1" x14ac:dyDescent="0.25">
      <c r="A37" s="124"/>
      <c r="B37" s="123" t="s">
        <v>93</v>
      </c>
      <c r="C37" s="51"/>
      <c r="D37" s="52" t="str">
        <f t="shared" si="6"/>
        <v/>
      </c>
      <c r="E37" s="51"/>
      <c r="F37" s="53" t="str">
        <f t="shared" si="7"/>
        <v/>
      </c>
      <c r="G37" s="54">
        <f t="shared" si="10"/>
        <v>0</v>
      </c>
      <c r="H37" s="55">
        <f t="shared" si="9"/>
        <v>0</v>
      </c>
      <c r="I37" s="56"/>
      <c r="J37" s="51"/>
      <c r="K37" s="57">
        <f t="shared" si="4"/>
        <v>0</v>
      </c>
      <c r="L37" s="58">
        <f t="shared" si="5"/>
        <v>0</v>
      </c>
      <c r="M37" s="59"/>
      <c r="N37" s="60"/>
      <c r="O37" s="61"/>
      <c r="P37" s="62"/>
      <c r="Q37" s="1"/>
      <c r="R37" s="5"/>
      <c r="S37" s="5"/>
      <c r="T37" s="5"/>
      <c r="U37" s="5"/>
      <c r="V37" s="5"/>
      <c r="W37" s="5"/>
      <c r="X37" s="7"/>
      <c r="Y37" s="7"/>
      <c r="Z37" s="7"/>
      <c r="AA37" s="7"/>
      <c r="AB37" s="7"/>
      <c r="AC37" s="7"/>
      <c r="AD37" s="7"/>
      <c r="AE37" s="7"/>
      <c r="AF37" s="7"/>
      <c r="AG37" s="7"/>
      <c r="AH37" s="7"/>
      <c r="AI37" s="7"/>
      <c r="AJ37" s="7"/>
    </row>
    <row r="38" spans="1:36" s="6" customFormat="1" ht="21" customHeight="1" x14ac:dyDescent="0.25">
      <c r="A38" s="124" t="s">
        <v>52</v>
      </c>
      <c r="B38" s="123" t="s">
        <v>94</v>
      </c>
      <c r="C38" s="51"/>
      <c r="D38" s="52" t="str">
        <f t="shared" si="6"/>
        <v/>
      </c>
      <c r="E38" s="51"/>
      <c r="F38" s="53" t="str">
        <f t="shared" si="7"/>
        <v/>
      </c>
      <c r="G38" s="54">
        <f t="shared" si="10"/>
        <v>0</v>
      </c>
      <c r="H38" s="55">
        <f t="shared" si="9"/>
        <v>0</v>
      </c>
      <c r="I38" s="56"/>
      <c r="J38" s="51"/>
      <c r="K38" s="57">
        <f t="shared" si="4"/>
        <v>0</v>
      </c>
      <c r="L38" s="58">
        <f t="shared" si="5"/>
        <v>0</v>
      </c>
      <c r="M38" s="59"/>
      <c r="N38" s="60"/>
      <c r="O38" s="61"/>
      <c r="P38" s="62"/>
      <c r="Q38" s="1"/>
      <c r="R38" s="5"/>
      <c r="S38" s="5"/>
      <c r="T38" s="5"/>
      <c r="U38" s="5"/>
      <c r="V38" s="5"/>
      <c r="W38" s="5"/>
      <c r="X38" s="7"/>
      <c r="Y38" s="7"/>
      <c r="Z38" s="7"/>
      <c r="AA38" s="7"/>
      <c r="AB38" s="7"/>
      <c r="AC38" s="7"/>
      <c r="AD38" s="7"/>
      <c r="AE38" s="7"/>
      <c r="AF38" s="7"/>
      <c r="AG38" s="7"/>
      <c r="AH38" s="7"/>
      <c r="AI38" s="7"/>
      <c r="AJ38" s="7"/>
    </row>
    <row r="39" spans="1:36" s="6" customFormat="1" ht="21" customHeight="1" x14ac:dyDescent="0.25">
      <c r="A39" s="124"/>
      <c r="B39" s="126" t="s">
        <v>100</v>
      </c>
      <c r="C39" s="51"/>
      <c r="D39" s="52" t="str">
        <f t="shared" si="6"/>
        <v/>
      </c>
      <c r="E39" s="51"/>
      <c r="F39" s="53" t="str">
        <f t="shared" si="7"/>
        <v/>
      </c>
      <c r="G39" s="54">
        <f t="shared" si="10"/>
        <v>0</v>
      </c>
      <c r="H39" s="55">
        <f xml:space="preserve"> IF(C39=0,0,G39 / C39 * 100)</f>
        <v>0</v>
      </c>
      <c r="I39" s="56"/>
      <c r="J39" s="51"/>
      <c r="K39" s="57">
        <f>J39 -I39</f>
        <v>0</v>
      </c>
      <c r="L39" s="58">
        <f>IF(I39=0,0,ROUND(K39/I39 *100,4))</f>
        <v>0</v>
      </c>
      <c r="M39" s="59"/>
      <c r="N39" s="60"/>
      <c r="O39" s="61"/>
      <c r="P39" s="62"/>
      <c r="Q39" s="1"/>
      <c r="R39" s="5"/>
      <c r="S39" s="5"/>
      <c r="T39" s="5"/>
      <c r="U39" s="5"/>
      <c r="V39" s="5"/>
      <c r="W39" s="5"/>
      <c r="X39" s="7"/>
      <c r="Y39" s="7"/>
      <c r="Z39" s="7"/>
      <c r="AA39" s="7"/>
      <c r="AB39" s="7"/>
      <c r="AC39" s="7"/>
      <c r="AD39" s="7"/>
      <c r="AE39" s="7"/>
      <c r="AF39" s="7"/>
      <c r="AG39" s="7"/>
      <c r="AH39" s="7"/>
      <c r="AI39" s="7"/>
      <c r="AJ39" s="7"/>
    </row>
    <row r="40" spans="1:36" s="6" customFormat="1" ht="21" customHeight="1" x14ac:dyDescent="0.25">
      <c r="A40" s="124"/>
      <c r="B40" s="126" t="s">
        <v>101</v>
      </c>
      <c r="C40" s="51"/>
      <c r="D40" s="52" t="str">
        <f t="shared" si="6"/>
        <v/>
      </c>
      <c r="E40" s="51"/>
      <c r="F40" s="53" t="str">
        <f t="shared" si="7"/>
        <v/>
      </c>
      <c r="G40" s="54">
        <f t="shared" si="10"/>
        <v>0</v>
      </c>
      <c r="H40" s="55">
        <f xml:space="preserve"> IF(C40=0,0,G40 / C40 * 100)</f>
        <v>0</v>
      </c>
      <c r="I40" s="56"/>
      <c r="J40" s="51"/>
      <c r="K40" s="57">
        <f>J40 -I40</f>
        <v>0</v>
      </c>
      <c r="L40" s="58">
        <f>IF(I40=0,0,ROUND(K40/I40 *100,4))</f>
        <v>0</v>
      </c>
      <c r="M40" s="59"/>
      <c r="N40" s="60"/>
      <c r="O40" s="61"/>
      <c r="P40" s="62"/>
      <c r="Q40" s="1"/>
      <c r="R40" s="5"/>
      <c r="S40" s="5"/>
      <c r="T40" s="5"/>
      <c r="U40" s="5"/>
      <c r="V40" s="5"/>
      <c r="W40" s="5"/>
      <c r="X40" s="7"/>
      <c r="Y40" s="7"/>
      <c r="Z40" s="7"/>
      <c r="AA40" s="7"/>
      <c r="AB40" s="7"/>
      <c r="AC40" s="7"/>
      <c r="AD40" s="7"/>
      <c r="AE40" s="7"/>
      <c r="AF40" s="7"/>
      <c r="AG40" s="7"/>
      <c r="AH40" s="7"/>
      <c r="AI40" s="7"/>
      <c r="AJ40" s="7"/>
    </row>
    <row r="41" spans="1:36" ht="21" customHeight="1" thickBot="1" x14ac:dyDescent="0.3">
      <c r="A41" s="107" t="s">
        <v>53</v>
      </c>
      <c r="B41" s="127" t="s">
        <v>54</v>
      </c>
      <c r="C41" s="50">
        <f>SUM(C31:C40)</f>
        <v>0</v>
      </c>
      <c r="D41" s="65" t="e">
        <f xml:space="preserve"> 100 - D30</f>
        <v>#DIV/0!</v>
      </c>
      <c r="E41" s="50">
        <f>SUM(E31:E40)</f>
        <v>0</v>
      </c>
      <c r="F41" s="66" t="e">
        <f xml:space="preserve"> 100 - F30</f>
        <v>#DIV/0!</v>
      </c>
      <c r="G41" s="78">
        <f>SUM(G31:G40)</f>
        <v>0</v>
      </c>
      <c r="H41" s="68">
        <f t="shared" si="9"/>
        <v>0</v>
      </c>
      <c r="I41" s="69">
        <f>SUM(I31:I40)</f>
        <v>0</v>
      </c>
      <c r="J41" s="50">
        <f>SUM(J31:J40)</f>
        <v>0</v>
      </c>
      <c r="K41" s="67">
        <f t="shared" si="4"/>
        <v>0</v>
      </c>
      <c r="L41" s="70">
        <f t="shared" si="5"/>
        <v>0</v>
      </c>
      <c r="M41" s="79"/>
      <c r="N41" s="80"/>
      <c r="O41" s="81"/>
      <c r="P41" s="71"/>
      <c r="R41" s="5"/>
      <c r="S41" s="5"/>
      <c r="T41" s="5"/>
      <c r="U41" s="5"/>
      <c r="V41" s="5"/>
      <c r="W41" s="5"/>
      <c r="X41" s="5"/>
      <c r="Y41" s="5"/>
      <c r="Z41" s="5"/>
      <c r="AA41" s="5"/>
      <c r="AB41" s="5"/>
      <c r="AC41" s="5"/>
      <c r="AD41" s="5"/>
      <c r="AE41" s="5"/>
      <c r="AF41" s="5"/>
      <c r="AG41" s="5"/>
      <c r="AH41" s="5"/>
      <c r="AI41" s="5"/>
      <c r="AJ41" s="5"/>
    </row>
    <row r="42" spans="1:36" ht="21" customHeight="1" thickTop="1" thickBot="1" x14ac:dyDescent="0.3">
      <c r="A42" s="107"/>
      <c r="B42" s="130" t="s">
        <v>55</v>
      </c>
      <c r="C42" s="82">
        <f>C30 +C41</f>
        <v>0</v>
      </c>
      <c r="D42" s="83">
        <v>100</v>
      </c>
      <c r="E42" s="82">
        <f>E30 + E41</f>
        <v>0</v>
      </c>
      <c r="F42" s="84">
        <v>100</v>
      </c>
      <c r="G42" s="85">
        <f>G30 + G41</f>
        <v>0</v>
      </c>
      <c r="H42" s="75">
        <f xml:space="preserve"> IF(C42=0,0,G42 / C42 * 100)</f>
        <v>0</v>
      </c>
      <c r="I42" s="86">
        <f>I30+I41</f>
        <v>0</v>
      </c>
      <c r="J42" s="82">
        <f>J30+J41</f>
        <v>0</v>
      </c>
      <c r="K42" s="54">
        <f t="shared" si="4"/>
        <v>0</v>
      </c>
      <c r="L42" s="77">
        <f t="shared" si="5"/>
        <v>0</v>
      </c>
      <c r="M42" s="87"/>
      <c r="N42" s="88"/>
      <c r="O42" s="89"/>
      <c r="P42" s="90"/>
      <c r="R42" s="5"/>
    </row>
    <row r="43" spans="1:36" s="8" customFormat="1" ht="14.25" customHeight="1" x14ac:dyDescent="0.25">
      <c r="A43" s="107"/>
      <c r="B43" s="165" t="s">
        <v>122</v>
      </c>
      <c r="C43" s="166"/>
      <c r="D43" s="166"/>
      <c r="E43" s="166"/>
      <c r="F43" s="166"/>
      <c r="G43" s="166"/>
      <c r="H43" s="166"/>
      <c r="I43" s="166"/>
      <c r="J43" s="166"/>
      <c r="K43" s="166"/>
      <c r="L43" s="166"/>
      <c r="M43" s="166"/>
      <c r="N43" s="166"/>
      <c r="O43" s="166"/>
      <c r="P43" s="166"/>
    </row>
    <row r="44" spans="1:36" ht="12.75" customHeight="1" x14ac:dyDescent="0.25">
      <c r="A44" s="107"/>
      <c r="B44" s="167" t="str">
        <f>IF(F1="%","註2：自106年5月起，本表之統計數據涵蓋一般交易時段及盤後交易時段。","")</f>
        <v>註2：自106年5月起，本表之統計數據涵蓋一般交易時段及盤後交易時段。</v>
      </c>
      <c r="C44" s="168"/>
      <c r="D44" s="168"/>
      <c r="E44" s="168"/>
      <c r="F44" s="168"/>
      <c r="G44" s="168"/>
      <c r="H44" s="168"/>
      <c r="I44" s="168"/>
      <c r="J44" s="168"/>
      <c r="K44" s="168"/>
      <c r="L44" s="168"/>
      <c r="M44" s="168"/>
      <c r="N44" s="168"/>
      <c r="O44" s="168"/>
      <c r="P44" s="168"/>
    </row>
    <row r="46" spans="1:36" ht="21" customHeight="1" x14ac:dyDescent="0.25">
      <c r="F46" s="48"/>
    </row>
  </sheetData>
  <mergeCells count="14">
    <mergeCell ref="G4:G5"/>
    <mergeCell ref="H4:H5"/>
    <mergeCell ref="K4:K5"/>
    <mergeCell ref="L4:L5"/>
    <mergeCell ref="M4:N4"/>
    <mergeCell ref="O4:P4"/>
    <mergeCell ref="B43:P43"/>
    <mergeCell ref="B44:P44"/>
    <mergeCell ref="B2:O2"/>
    <mergeCell ref="B3:B5"/>
    <mergeCell ref="C3:H3"/>
    <mergeCell ref="I3:L3"/>
    <mergeCell ref="M3:N3"/>
    <mergeCell ref="O3:P3"/>
  </mergeCells>
  <phoneticPr fontId="3" type="noConversion"/>
  <printOptions horizontalCentered="1"/>
  <pageMargins left="0.74803149606299213" right="0.43307086614173229" top="0.98425196850393704" bottom="0.98425196850393704" header="0.51181102362204722" footer="0.51181102362204722"/>
  <pageSetup paperSize="9" scale="7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tabColor theme="9" tint="0.39997558519241921"/>
    <pageSetUpPr fitToPage="1"/>
  </sheetPr>
  <dimension ref="A1:P46"/>
  <sheetViews>
    <sheetView showGridLines="0" zoomScale="85" zoomScaleNormal="85" zoomScaleSheetLayoutView="50" workbookViewId="0">
      <pane xSplit="2" ySplit="5" topLeftCell="C21" activePane="bottomRight" state="frozen"/>
      <selection activeCell="K32" sqref="K32"/>
      <selection pane="topRight" activeCell="K32" sqref="K32"/>
      <selection pane="bottomLeft" activeCell="K32" sqref="K32"/>
      <selection pane="bottomRight" activeCell="A17" sqref="A17:IV17"/>
    </sheetView>
  </sheetViews>
  <sheetFormatPr defaultColWidth="11.625" defaultRowHeight="15.75" x14ac:dyDescent="0.25"/>
  <cols>
    <col min="1" max="1" width="9.125" style="23" hidden="1" customWidth="1"/>
    <col min="2" max="2" width="23.75" style="23" bestFit="1" customWidth="1"/>
    <col min="3" max="6" width="14.625" style="23" bestFit="1" customWidth="1"/>
    <col min="7" max="7" width="14.625" style="23" customWidth="1"/>
    <col min="8" max="8" width="14.625" style="23" bestFit="1" customWidth="1"/>
    <col min="9" max="14" width="13" style="23" customWidth="1"/>
    <col min="15" max="15" width="11.5" style="23" customWidth="1"/>
    <col min="16" max="16384" width="11.625" style="23"/>
  </cols>
  <sheetData>
    <row r="1" spans="1:16" ht="41.25" hidden="1" customHeight="1" x14ac:dyDescent="0.25">
      <c r="C1" s="23">
        <v>3</v>
      </c>
      <c r="D1" s="23">
        <v>8</v>
      </c>
      <c r="F1" s="105" t="s">
        <v>113</v>
      </c>
    </row>
    <row r="2" spans="1:16" hidden="1" x14ac:dyDescent="0.25"/>
    <row r="3" spans="1:16" ht="21.75" thickBot="1" x14ac:dyDescent="0.35">
      <c r="B3" s="186" t="str">
        <f>"                    附表2　期貨暨選擇權最近6個月("&amp;C1&amp;"至"&amp;D1&amp;"月)市場成交量彙總表"&amp;IF(F1="1","(盤後交易時段)",IF(F1="0","(一般交易時段)",""))</f>
        <v xml:space="preserve">                    附表2　期貨暨選擇權最近6個月(3至8月)市場成交量彙總表</v>
      </c>
      <c r="C3" s="187"/>
      <c r="D3" s="187"/>
      <c r="E3" s="187"/>
      <c r="F3" s="187"/>
      <c r="G3" s="187"/>
      <c r="H3" s="187"/>
      <c r="I3" s="187"/>
      <c r="J3" s="187"/>
      <c r="K3" s="187"/>
      <c r="M3" s="131"/>
      <c r="N3" s="132" t="s">
        <v>0</v>
      </c>
      <c r="O3" s="131"/>
    </row>
    <row r="4" spans="1:16" ht="21" customHeight="1" thickBot="1" x14ac:dyDescent="0.3">
      <c r="B4" s="188" t="s">
        <v>1</v>
      </c>
      <c r="C4" s="133"/>
      <c r="D4" s="134"/>
      <c r="E4" s="190" t="s">
        <v>56</v>
      </c>
      <c r="F4" s="190"/>
      <c r="G4" s="190"/>
      <c r="H4" s="191"/>
      <c r="I4" s="133"/>
      <c r="J4" s="134"/>
      <c r="K4" s="190" t="s">
        <v>57</v>
      </c>
      <c r="L4" s="190"/>
      <c r="M4" s="190"/>
      <c r="N4" s="191"/>
      <c r="O4" s="135"/>
    </row>
    <row r="5" spans="1:16" s="141" customFormat="1" ht="20.25" customHeight="1" x14ac:dyDescent="0.25">
      <c r="A5" s="136" t="s">
        <v>9</v>
      </c>
      <c r="B5" s="189"/>
      <c r="C5" s="137" t="str">
        <f>$C$1 &amp;"月"</f>
        <v>3月</v>
      </c>
      <c r="D5" s="138" t="str">
        <f>IF($C$1+1&lt;=12,$C$1+1,$C$1+1-12)&amp;"月"</f>
        <v>4月</v>
      </c>
      <c r="E5" s="138" t="str">
        <f>IF($C$1+2&lt;=12,$C$1+2,$C$1+2-12)&amp;"月"</f>
        <v>5月</v>
      </c>
      <c r="F5" s="138" t="str">
        <f>IF($C$1+3&lt;=12,$C$1+3,$C$1+3-12)&amp;"月"</f>
        <v>6月</v>
      </c>
      <c r="G5" s="138" t="str">
        <f>IF($C$1+4&lt;=12,$C$1+4,$C$1+4-12)&amp;"月"</f>
        <v>7月</v>
      </c>
      <c r="H5" s="139" t="str">
        <f>IF($C$1+5&lt;=12,$C$1+5,$C$1+5-12)&amp;"月"</f>
        <v>8月</v>
      </c>
      <c r="I5" s="138" t="str">
        <f>$C$1 &amp;"月"</f>
        <v>3月</v>
      </c>
      <c r="J5" s="138" t="str">
        <f>IF($C$1+1&lt;=12,$C$1+1,$C$1+1-12)&amp;"月"</f>
        <v>4月</v>
      </c>
      <c r="K5" s="138" t="str">
        <f>IF($C$1+2&lt;=12,$C$1+2,$C$1+2-12)&amp;"月"</f>
        <v>5月</v>
      </c>
      <c r="L5" s="138" t="str">
        <f>IF($C$1+3&lt;=12,$C$1+3,$C$1+3-12)&amp;"月"</f>
        <v>6月</v>
      </c>
      <c r="M5" s="138" t="str">
        <f>IF($C$1+4&lt;=12,$C$1+4,$C$1+4-12)&amp;"月"</f>
        <v>7月</v>
      </c>
      <c r="N5" s="139" t="str">
        <f>IF($C$1+5&lt;=12,$C$1+5,$C$1+5-12)&amp;"月"</f>
        <v>8月</v>
      </c>
      <c r="O5" s="140"/>
    </row>
    <row r="6" spans="1:16" ht="22.5" customHeight="1" x14ac:dyDescent="0.25">
      <c r="A6" s="98" t="s">
        <v>58</v>
      </c>
      <c r="B6" s="142" t="s">
        <v>14</v>
      </c>
      <c r="C6" s="143"/>
      <c r="D6" s="144"/>
      <c r="E6" s="144"/>
      <c r="F6" s="144"/>
      <c r="G6" s="144"/>
      <c r="H6" s="145"/>
      <c r="I6" s="146"/>
      <c r="J6" s="147"/>
      <c r="K6" s="147"/>
      <c r="L6" s="147"/>
      <c r="M6" s="147"/>
      <c r="N6" s="148"/>
      <c r="O6" s="97"/>
    </row>
    <row r="7" spans="1:16" ht="22.5" customHeight="1" x14ac:dyDescent="0.25">
      <c r="A7" s="23" t="s">
        <v>59</v>
      </c>
      <c r="B7" s="142" t="s">
        <v>22</v>
      </c>
      <c r="C7" s="143"/>
      <c r="D7" s="144"/>
      <c r="E7" s="144"/>
      <c r="F7" s="144"/>
      <c r="G7" s="144"/>
      <c r="H7" s="145"/>
      <c r="I7" s="146"/>
      <c r="J7" s="147"/>
      <c r="K7" s="147"/>
      <c r="L7" s="147"/>
      <c r="M7" s="147"/>
      <c r="N7" s="148"/>
      <c r="O7" s="97"/>
    </row>
    <row r="8" spans="1:16" ht="22.5" customHeight="1" x14ac:dyDescent="0.25">
      <c r="A8" s="98" t="s">
        <v>60</v>
      </c>
      <c r="B8" s="142" t="s">
        <v>16</v>
      </c>
      <c r="C8" s="143"/>
      <c r="D8" s="144"/>
      <c r="E8" s="144"/>
      <c r="F8" s="144"/>
      <c r="G8" s="144"/>
      <c r="H8" s="145"/>
      <c r="I8" s="146"/>
      <c r="J8" s="147"/>
      <c r="K8" s="147"/>
      <c r="L8" s="147"/>
      <c r="M8" s="147"/>
      <c r="N8" s="148"/>
      <c r="O8" s="97"/>
    </row>
    <row r="9" spans="1:16" ht="22.5" customHeight="1" x14ac:dyDescent="0.25">
      <c r="A9" s="91" t="s">
        <v>61</v>
      </c>
      <c r="B9" s="142" t="s">
        <v>18</v>
      </c>
      <c r="C9" s="143"/>
      <c r="D9" s="144"/>
      <c r="E9" s="144"/>
      <c r="F9" s="144"/>
      <c r="G9" s="144"/>
      <c r="H9" s="145"/>
      <c r="I9" s="146"/>
      <c r="J9" s="147"/>
      <c r="K9" s="147"/>
      <c r="L9" s="147"/>
      <c r="M9" s="147"/>
      <c r="N9" s="148"/>
      <c r="O9" s="97"/>
    </row>
    <row r="10" spans="1:16" ht="22.5" customHeight="1" x14ac:dyDescent="0.25">
      <c r="A10" s="98" t="s">
        <v>62</v>
      </c>
      <c r="B10" s="142" t="s">
        <v>20</v>
      </c>
      <c r="C10" s="143"/>
      <c r="D10" s="144"/>
      <c r="E10" s="144"/>
      <c r="F10" s="144"/>
      <c r="G10" s="144"/>
      <c r="H10" s="145"/>
      <c r="I10" s="144"/>
      <c r="J10" s="149"/>
      <c r="K10" s="147"/>
      <c r="L10" s="147"/>
      <c r="M10" s="147"/>
      <c r="N10" s="148"/>
      <c r="O10" s="97"/>
    </row>
    <row r="11" spans="1:16" ht="22.5" customHeight="1" x14ac:dyDescent="0.25">
      <c r="A11" s="98" t="s">
        <v>63</v>
      </c>
      <c r="B11" s="104" t="s">
        <v>24</v>
      </c>
      <c r="C11" s="143"/>
      <c r="D11" s="144"/>
      <c r="E11" s="144"/>
      <c r="F11" s="144"/>
      <c r="G11" s="144"/>
      <c r="H11" s="145"/>
      <c r="I11" s="144"/>
      <c r="J11" s="149"/>
      <c r="K11" s="147"/>
      <c r="L11" s="147"/>
      <c r="M11" s="147"/>
      <c r="N11" s="148"/>
      <c r="O11" s="97"/>
      <c r="P11" s="150"/>
    </row>
    <row r="12" spans="1:16" ht="22.5" customHeight="1" x14ac:dyDescent="0.25">
      <c r="A12" s="98" t="s">
        <v>64</v>
      </c>
      <c r="B12" s="104" t="s">
        <v>26</v>
      </c>
      <c r="C12" s="143"/>
      <c r="D12" s="144"/>
      <c r="E12" s="144"/>
      <c r="F12" s="144"/>
      <c r="G12" s="144"/>
      <c r="H12" s="145"/>
      <c r="I12" s="144"/>
      <c r="J12" s="149"/>
      <c r="K12" s="147"/>
      <c r="L12" s="147"/>
      <c r="M12" s="147"/>
      <c r="N12" s="148"/>
      <c r="O12" s="97"/>
      <c r="P12" s="150"/>
    </row>
    <row r="13" spans="1:16" ht="22.5" customHeight="1" x14ac:dyDescent="0.25">
      <c r="A13" s="98"/>
      <c r="B13" s="151" t="s">
        <v>99</v>
      </c>
      <c r="C13" s="143"/>
      <c r="D13" s="144"/>
      <c r="E13" s="144"/>
      <c r="F13" s="144"/>
      <c r="G13" s="144"/>
      <c r="H13" s="145"/>
      <c r="I13" s="144"/>
      <c r="J13" s="144"/>
      <c r="K13" s="144"/>
      <c r="L13" s="144"/>
      <c r="M13" s="144"/>
      <c r="N13" s="145"/>
      <c r="O13" s="97"/>
    </row>
    <row r="14" spans="1:16" ht="22.5" customHeight="1" x14ac:dyDescent="0.25">
      <c r="A14" s="98"/>
      <c r="B14" s="151" t="s">
        <v>107</v>
      </c>
      <c r="C14" s="143"/>
      <c r="D14" s="144"/>
      <c r="E14" s="144"/>
      <c r="F14" s="144"/>
      <c r="G14" s="144"/>
      <c r="H14" s="145"/>
      <c r="I14" s="144"/>
      <c r="J14" s="144"/>
      <c r="K14" s="144"/>
      <c r="L14" s="144"/>
      <c r="M14" s="144"/>
      <c r="N14" s="145"/>
      <c r="O14" s="97"/>
    </row>
    <row r="15" spans="1:16" ht="22.5" customHeight="1" x14ac:dyDescent="0.25">
      <c r="A15" s="98" t="s">
        <v>108</v>
      </c>
      <c r="B15" s="104" t="s">
        <v>110</v>
      </c>
      <c r="C15" s="143"/>
      <c r="D15" s="144"/>
      <c r="E15" s="144"/>
      <c r="F15" s="144"/>
      <c r="G15" s="144"/>
      <c r="H15" s="145"/>
      <c r="I15" s="144"/>
      <c r="J15" s="144"/>
      <c r="K15" s="144"/>
      <c r="L15" s="144"/>
      <c r="M15" s="144"/>
      <c r="N15" s="145"/>
      <c r="O15" s="97"/>
    </row>
    <row r="16" spans="1:16" ht="22.5" customHeight="1" x14ac:dyDescent="0.25">
      <c r="A16" s="98"/>
      <c r="B16" s="104" t="s">
        <v>111</v>
      </c>
      <c r="C16" s="143"/>
      <c r="D16" s="144"/>
      <c r="E16" s="144"/>
      <c r="F16" s="144"/>
      <c r="G16" s="144"/>
      <c r="H16" s="145"/>
      <c r="I16" s="144"/>
      <c r="J16" s="144"/>
      <c r="K16" s="144"/>
      <c r="L16" s="144"/>
      <c r="M16" s="144"/>
      <c r="N16" s="145"/>
      <c r="O16" s="97"/>
    </row>
    <row r="17" spans="1:16" ht="22.5" hidden="1" customHeight="1" x14ac:dyDescent="0.25">
      <c r="A17" s="98"/>
      <c r="B17" s="104" t="s">
        <v>116</v>
      </c>
      <c r="C17" s="143"/>
      <c r="D17" s="144"/>
      <c r="E17" s="144"/>
      <c r="F17" s="144"/>
      <c r="G17" s="144"/>
      <c r="H17" s="145"/>
      <c r="I17" s="144"/>
      <c r="J17" s="144"/>
      <c r="K17" s="144"/>
      <c r="L17" s="144"/>
      <c r="M17" s="144"/>
      <c r="N17" s="145"/>
      <c r="O17" s="97"/>
    </row>
    <row r="18" spans="1:16" ht="22.5" customHeight="1" x14ac:dyDescent="0.25">
      <c r="A18" s="98" t="s">
        <v>65</v>
      </c>
      <c r="B18" s="104" t="s">
        <v>28</v>
      </c>
      <c r="C18" s="143"/>
      <c r="D18" s="144"/>
      <c r="E18" s="144"/>
      <c r="F18" s="144"/>
      <c r="G18" s="144"/>
      <c r="H18" s="145"/>
      <c r="I18" s="144"/>
      <c r="J18" s="149"/>
      <c r="K18" s="147"/>
      <c r="L18" s="147"/>
      <c r="M18" s="147"/>
      <c r="N18" s="148"/>
      <c r="O18" s="97"/>
      <c r="P18" s="150"/>
    </row>
    <row r="19" spans="1:16" ht="22.5" customHeight="1" x14ac:dyDescent="0.25">
      <c r="A19" s="98" t="s">
        <v>66</v>
      </c>
      <c r="B19" s="104" t="s">
        <v>30</v>
      </c>
      <c r="C19" s="143"/>
      <c r="D19" s="144"/>
      <c r="E19" s="144"/>
      <c r="F19" s="144"/>
      <c r="G19" s="144"/>
      <c r="H19" s="145"/>
      <c r="I19" s="144"/>
      <c r="J19" s="144"/>
      <c r="K19" s="144"/>
      <c r="L19" s="144"/>
      <c r="M19" s="144"/>
      <c r="N19" s="148"/>
      <c r="O19" s="97"/>
    </row>
    <row r="20" spans="1:16" ht="22.5" customHeight="1" x14ac:dyDescent="0.25">
      <c r="A20" s="98" t="s">
        <v>67</v>
      </c>
      <c r="B20" s="104" t="s">
        <v>32</v>
      </c>
      <c r="C20" s="143"/>
      <c r="D20" s="144"/>
      <c r="E20" s="144"/>
      <c r="F20" s="144"/>
      <c r="G20" s="144"/>
      <c r="H20" s="145"/>
      <c r="I20" s="144"/>
      <c r="J20" s="144"/>
      <c r="K20" s="144"/>
      <c r="L20" s="144"/>
      <c r="M20" s="144"/>
      <c r="N20" s="145"/>
      <c r="O20" s="97"/>
      <c r="P20" s="150"/>
    </row>
    <row r="21" spans="1:16" ht="22.5" customHeight="1" x14ac:dyDescent="0.25">
      <c r="A21" s="98"/>
      <c r="B21" s="152" t="s">
        <v>117</v>
      </c>
      <c r="C21" s="143"/>
      <c r="D21" s="144"/>
      <c r="E21" s="144"/>
      <c r="F21" s="144"/>
      <c r="G21" s="144"/>
      <c r="H21" s="145"/>
      <c r="I21" s="144"/>
      <c r="J21" s="144"/>
      <c r="K21" s="144"/>
      <c r="L21" s="144"/>
      <c r="M21" s="144"/>
      <c r="N21" s="145"/>
      <c r="O21" s="97"/>
      <c r="P21" s="150"/>
    </row>
    <row r="22" spans="1:16" ht="22.5" customHeight="1" x14ac:dyDescent="0.25">
      <c r="A22" s="98"/>
      <c r="B22" s="152" t="s">
        <v>91</v>
      </c>
      <c r="C22" s="143"/>
      <c r="D22" s="144"/>
      <c r="E22" s="144"/>
      <c r="F22" s="144"/>
      <c r="G22" s="144"/>
      <c r="H22" s="145"/>
      <c r="I22" s="144"/>
      <c r="J22" s="144"/>
      <c r="K22" s="144"/>
      <c r="L22" s="144"/>
      <c r="M22" s="144"/>
      <c r="N22" s="145"/>
      <c r="O22" s="97"/>
      <c r="P22" s="150"/>
    </row>
    <row r="23" spans="1:16" ht="22.5" customHeight="1" x14ac:dyDescent="0.25">
      <c r="A23" s="98" t="s">
        <v>68</v>
      </c>
      <c r="B23" s="152" t="s">
        <v>92</v>
      </c>
      <c r="C23" s="143"/>
      <c r="D23" s="144"/>
      <c r="E23" s="144"/>
      <c r="F23" s="144"/>
      <c r="G23" s="144"/>
      <c r="H23" s="145"/>
      <c r="I23" s="144"/>
      <c r="J23" s="144"/>
      <c r="K23" s="144"/>
      <c r="L23" s="144"/>
      <c r="M23" s="144"/>
      <c r="N23" s="145"/>
      <c r="O23" s="97"/>
      <c r="P23" s="150"/>
    </row>
    <row r="24" spans="1:16" ht="22.5" customHeight="1" x14ac:dyDescent="0.25">
      <c r="A24" s="98" t="s">
        <v>69</v>
      </c>
      <c r="B24" s="152" t="s">
        <v>35</v>
      </c>
      <c r="C24" s="143"/>
      <c r="D24" s="144"/>
      <c r="E24" s="144"/>
      <c r="F24" s="144"/>
      <c r="G24" s="144"/>
      <c r="H24" s="145"/>
      <c r="I24" s="144"/>
      <c r="J24" s="144"/>
      <c r="K24" s="144"/>
      <c r="L24" s="144"/>
      <c r="M24" s="144"/>
      <c r="N24" s="145"/>
      <c r="O24" s="97"/>
      <c r="P24" s="150"/>
    </row>
    <row r="25" spans="1:16" ht="22.5" customHeight="1" x14ac:dyDescent="0.25">
      <c r="A25" s="98"/>
      <c r="B25" s="152" t="s">
        <v>37</v>
      </c>
      <c r="C25" s="143"/>
      <c r="D25" s="144"/>
      <c r="E25" s="144"/>
      <c r="F25" s="144"/>
      <c r="G25" s="144"/>
      <c r="H25" s="145"/>
      <c r="I25" s="144"/>
      <c r="J25" s="144"/>
      <c r="K25" s="144"/>
      <c r="L25" s="144"/>
      <c r="M25" s="144"/>
      <c r="N25" s="145"/>
      <c r="O25" s="97"/>
      <c r="P25" s="150"/>
    </row>
    <row r="26" spans="1:16" ht="22.5" customHeight="1" x14ac:dyDescent="0.25">
      <c r="A26" s="98"/>
      <c r="B26" s="152" t="s">
        <v>105</v>
      </c>
      <c r="C26" s="143"/>
      <c r="D26" s="144"/>
      <c r="E26" s="144"/>
      <c r="F26" s="144"/>
      <c r="G26" s="144"/>
      <c r="H26" s="145"/>
      <c r="I26" s="144"/>
      <c r="J26" s="144"/>
      <c r="K26" s="144"/>
      <c r="L26" s="144"/>
      <c r="M26" s="144"/>
      <c r="N26" s="145"/>
      <c r="O26" s="97"/>
      <c r="P26" s="150"/>
    </row>
    <row r="27" spans="1:16" ht="22.5" customHeight="1" x14ac:dyDescent="0.25">
      <c r="A27" s="98" t="s">
        <v>70</v>
      </c>
      <c r="B27" s="152" t="s">
        <v>106</v>
      </c>
      <c r="C27" s="143"/>
      <c r="D27" s="144"/>
      <c r="E27" s="144"/>
      <c r="F27" s="144"/>
      <c r="G27" s="144"/>
      <c r="H27" s="145"/>
      <c r="I27" s="144"/>
      <c r="J27" s="144"/>
      <c r="K27" s="144"/>
      <c r="L27" s="144"/>
      <c r="M27" s="144"/>
      <c r="N27" s="145"/>
      <c r="O27" s="97"/>
    </row>
    <row r="28" spans="1:16" ht="22.5" customHeight="1" x14ac:dyDescent="0.25">
      <c r="A28" s="98"/>
      <c r="B28" s="106" t="s">
        <v>115</v>
      </c>
      <c r="C28" s="143"/>
      <c r="D28" s="144"/>
      <c r="E28" s="144"/>
      <c r="F28" s="144"/>
      <c r="G28" s="144"/>
      <c r="H28" s="145"/>
      <c r="I28" s="144"/>
      <c r="J28" s="144"/>
      <c r="K28" s="144"/>
      <c r="L28" s="144"/>
      <c r="M28" s="144"/>
      <c r="N28" s="145"/>
      <c r="O28" s="97"/>
      <c r="P28" s="150"/>
    </row>
    <row r="29" spans="1:16" ht="22.5" customHeight="1" x14ac:dyDescent="0.25">
      <c r="A29" s="98" t="s">
        <v>36</v>
      </c>
      <c r="B29" s="106" t="s">
        <v>118</v>
      </c>
      <c r="C29" s="143"/>
      <c r="D29" s="144"/>
      <c r="E29" s="144"/>
      <c r="F29" s="144"/>
      <c r="G29" s="144"/>
      <c r="H29" s="145"/>
      <c r="I29" s="144"/>
      <c r="J29" s="144"/>
      <c r="K29" s="144"/>
      <c r="L29" s="144"/>
      <c r="M29" s="144"/>
      <c r="N29" s="145"/>
      <c r="O29" s="97"/>
    </row>
    <row r="30" spans="1:16" ht="22.5" customHeight="1" thickBot="1" x14ac:dyDescent="0.3">
      <c r="A30" s="91" t="s">
        <v>38</v>
      </c>
      <c r="B30" s="92" t="s">
        <v>39</v>
      </c>
      <c r="C30" s="93">
        <f t="shared" ref="C30:N30" si="0">SUM(C6:C27)</f>
        <v>0</v>
      </c>
      <c r="D30" s="94">
        <f t="shared" si="0"/>
        <v>0</v>
      </c>
      <c r="E30" s="94">
        <f t="shared" si="0"/>
        <v>0</v>
      </c>
      <c r="F30" s="94">
        <f t="shared" si="0"/>
        <v>0</v>
      </c>
      <c r="G30" s="94">
        <f t="shared" si="0"/>
        <v>0</v>
      </c>
      <c r="H30" s="95">
        <f t="shared" si="0"/>
        <v>0</v>
      </c>
      <c r="I30" s="96">
        <f t="shared" si="0"/>
        <v>0</v>
      </c>
      <c r="J30" s="94">
        <f t="shared" si="0"/>
        <v>0</v>
      </c>
      <c r="K30" s="94">
        <f t="shared" si="0"/>
        <v>0</v>
      </c>
      <c r="L30" s="94">
        <f t="shared" si="0"/>
        <v>0</v>
      </c>
      <c r="M30" s="94">
        <f t="shared" si="0"/>
        <v>0</v>
      </c>
      <c r="N30" s="95">
        <f t="shared" si="0"/>
        <v>0</v>
      </c>
      <c r="O30" s="97"/>
    </row>
    <row r="31" spans="1:16" ht="22.5" customHeight="1" thickTop="1" x14ac:dyDescent="0.25">
      <c r="A31" s="91" t="s">
        <v>71</v>
      </c>
      <c r="B31" s="142" t="s">
        <v>41</v>
      </c>
      <c r="C31" s="143"/>
      <c r="D31" s="144"/>
      <c r="E31" s="144"/>
      <c r="F31" s="144"/>
      <c r="G31" s="144"/>
      <c r="H31" s="145"/>
      <c r="I31" s="149"/>
      <c r="J31" s="153"/>
      <c r="K31" s="153"/>
      <c r="L31" s="153"/>
      <c r="M31" s="153"/>
      <c r="N31" s="154"/>
      <c r="O31" s="97"/>
    </row>
    <row r="32" spans="1:16" ht="22.5" customHeight="1" x14ac:dyDescent="0.25">
      <c r="A32" s="91" t="s">
        <v>72</v>
      </c>
      <c r="B32" s="142" t="s">
        <v>43</v>
      </c>
      <c r="C32" s="143"/>
      <c r="D32" s="144"/>
      <c r="E32" s="144"/>
      <c r="F32" s="144"/>
      <c r="G32" s="144"/>
      <c r="H32" s="145"/>
      <c r="I32" s="149"/>
      <c r="J32" s="147"/>
      <c r="K32" s="147"/>
      <c r="L32" s="147"/>
      <c r="M32" s="147"/>
      <c r="N32" s="155"/>
      <c r="O32" s="97"/>
    </row>
    <row r="33" spans="1:16" ht="22.5" customHeight="1" x14ac:dyDescent="0.25">
      <c r="A33" s="91" t="s">
        <v>73</v>
      </c>
      <c r="B33" s="142" t="s">
        <v>45</v>
      </c>
      <c r="C33" s="143"/>
      <c r="D33" s="144"/>
      <c r="E33" s="144"/>
      <c r="F33" s="144"/>
      <c r="G33" s="144"/>
      <c r="H33" s="145"/>
      <c r="I33" s="149"/>
      <c r="J33" s="147"/>
      <c r="K33" s="147"/>
      <c r="L33" s="147"/>
      <c r="M33" s="147"/>
      <c r="N33" s="155"/>
      <c r="O33" s="97"/>
      <c r="P33" s="150"/>
    </row>
    <row r="34" spans="1:16" ht="22.5" customHeight="1" x14ac:dyDescent="0.25">
      <c r="A34" s="91" t="s">
        <v>74</v>
      </c>
      <c r="B34" s="104" t="s">
        <v>47</v>
      </c>
      <c r="C34" s="143"/>
      <c r="D34" s="144"/>
      <c r="E34" s="144"/>
      <c r="F34" s="144"/>
      <c r="G34" s="144"/>
      <c r="H34" s="145"/>
      <c r="I34" s="144"/>
      <c r="J34" s="156"/>
      <c r="K34" s="156"/>
      <c r="L34" s="156"/>
      <c r="M34" s="156"/>
      <c r="N34" s="155"/>
      <c r="O34" s="97"/>
      <c r="P34" s="150"/>
    </row>
    <row r="35" spans="1:16" ht="22.5" customHeight="1" x14ac:dyDescent="0.25">
      <c r="A35" s="91" t="s">
        <v>75</v>
      </c>
      <c r="B35" s="104" t="s">
        <v>49</v>
      </c>
      <c r="C35" s="143"/>
      <c r="D35" s="144"/>
      <c r="E35" s="144"/>
      <c r="F35" s="144"/>
      <c r="G35" s="144"/>
      <c r="H35" s="145"/>
      <c r="I35" s="144"/>
      <c r="J35" s="156"/>
      <c r="K35" s="156"/>
      <c r="L35" s="156"/>
      <c r="M35" s="156"/>
      <c r="N35" s="155"/>
      <c r="O35" s="97"/>
      <c r="P35" s="150"/>
    </row>
    <row r="36" spans="1:16" ht="22.5" customHeight="1" x14ac:dyDescent="0.25">
      <c r="A36" s="98" t="s">
        <v>76</v>
      </c>
      <c r="B36" s="104" t="s">
        <v>51</v>
      </c>
      <c r="C36" s="143"/>
      <c r="D36" s="144"/>
      <c r="E36" s="144"/>
      <c r="F36" s="144"/>
      <c r="G36" s="144"/>
      <c r="H36" s="145"/>
      <c r="I36" s="144"/>
      <c r="J36" s="156"/>
      <c r="K36" s="156"/>
      <c r="L36" s="156"/>
      <c r="M36" s="156"/>
      <c r="N36" s="155"/>
      <c r="O36" s="97"/>
      <c r="P36" s="150"/>
    </row>
    <row r="37" spans="1:16" ht="22.5" customHeight="1" x14ac:dyDescent="0.25">
      <c r="A37" s="98"/>
      <c r="B37" s="142" t="s">
        <v>93</v>
      </c>
      <c r="C37" s="143"/>
      <c r="D37" s="144"/>
      <c r="E37" s="144"/>
      <c r="F37" s="144"/>
      <c r="G37" s="144"/>
      <c r="H37" s="145"/>
      <c r="I37" s="144"/>
      <c r="J37" s="156"/>
      <c r="K37" s="156"/>
      <c r="L37" s="156"/>
      <c r="M37" s="156"/>
      <c r="N37" s="155"/>
      <c r="O37" s="97"/>
      <c r="P37" s="150"/>
    </row>
    <row r="38" spans="1:16" ht="22.5" customHeight="1" x14ac:dyDescent="0.25">
      <c r="A38" s="98" t="s">
        <v>77</v>
      </c>
      <c r="B38" s="142" t="s">
        <v>94</v>
      </c>
      <c r="C38" s="143"/>
      <c r="D38" s="144"/>
      <c r="E38" s="144"/>
      <c r="F38" s="144"/>
      <c r="G38" s="144"/>
      <c r="H38" s="145"/>
      <c r="I38" s="149"/>
      <c r="J38" s="147"/>
      <c r="K38" s="147"/>
      <c r="L38" s="147"/>
      <c r="M38" s="147"/>
      <c r="N38" s="155"/>
      <c r="O38" s="97"/>
    </row>
    <row r="39" spans="1:16" ht="22.5" customHeight="1" x14ac:dyDescent="0.25">
      <c r="A39" s="98"/>
      <c r="B39" s="157" t="s">
        <v>102</v>
      </c>
      <c r="C39" s="143"/>
      <c r="D39" s="144"/>
      <c r="E39" s="144"/>
      <c r="F39" s="144"/>
      <c r="G39" s="144"/>
      <c r="H39" s="145"/>
      <c r="I39" s="144"/>
      <c r="J39" s="156"/>
      <c r="K39" s="156"/>
      <c r="L39" s="156"/>
      <c r="M39" s="156"/>
      <c r="N39" s="155"/>
      <c r="O39" s="97"/>
      <c r="P39" s="150"/>
    </row>
    <row r="40" spans="1:16" ht="22.5" customHeight="1" x14ac:dyDescent="0.25">
      <c r="A40" s="98" t="s">
        <v>52</v>
      </c>
      <c r="B40" s="157" t="s">
        <v>103</v>
      </c>
      <c r="C40" s="143"/>
      <c r="D40" s="144"/>
      <c r="E40" s="144"/>
      <c r="F40" s="144"/>
      <c r="G40" s="144"/>
      <c r="H40" s="145"/>
      <c r="I40" s="149"/>
      <c r="J40" s="147"/>
      <c r="K40" s="147"/>
      <c r="L40" s="147"/>
      <c r="M40" s="147"/>
      <c r="N40" s="155"/>
      <c r="O40" s="97"/>
    </row>
    <row r="41" spans="1:16" ht="18.75" customHeight="1" thickBot="1" x14ac:dyDescent="0.3">
      <c r="A41" s="98" t="s">
        <v>97</v>
      </c>
      <c r="B41" s="92" t="s">
        <v>54</v>
      </c>
      <c r="C41" s="93">
        <f>SUM(C31:C38)</f>
        <v>0</v>
      </c>
      <c r="D41" s="94">
        <f t="shared" ref="D41:N41" si="1">SUM(D31:D38)</f>
        <v>0</v>
      </c>
      <c r="E41" s="94">
        <f t="shared" si="1"/>
        <v>0</v>
      </c>
      <c r="F41" s="94">
        <f t="shared" si="1"/>
        <v>0</v>
      </c>
      <c r="G41" s="94">
        <f t="shared" si="1"/>
        <v>0</v>
      </c>
      <c r="H41" s="95">
        <f t="shared" si="1"/>
        <v>0</v>
      </c>
      <c r="I41" s="93">
        <f t="shared" si="1"/>
        <v>0</v>
      </c>
      <c r="J41" s="94">
        <f t="shared" si="1"/>
        <v>0</v>
      </c>
      <c r="K41" s="94">
        <f t="shared" si="1"/>
        <v>0</v>
      </c>
      <c r="L41" s="94">
        <f t="shared" si="1"/>
        <v>0</v>
      </c>
      <c r="M41" s="94">
        <f t="shared" si="1"/>
        <v>0</v>
      </c>
      <c r="N41" s="94">
        <f t="shared" si="1"/>
        <v>0</v>
      </c>
      <c r="O41" s="97"/>
    </row>
    <row r="42" spans="1:16" ht="18.75" customHeight="1" thickTop="1" thickBot="1" x14ac:dyDescent="0.3">
      <c r="A42" s="98" t="s">
        <v>98</v>
      </c>
      <c r="B42" s="99" t="s">
        <v>55</v>
      </c>
      <c r="C42" s="100">
        <f>SUM(C30,C41)</f>
        <v>0</v>
      </c>
      <c r="D42" s="101">
        <f t="shared" ref="D42:N42" si="2">SUM(D30,D41)</f>
        <v>0</v>
      </c>
      <c r="E42" s="101">
        <f t="shared" si="2"/>
        <v>0</v>
      </c>
      <c r="F42" s="101">
        <f t="shared" si="2"/>
        <v>0</v>
      </c>
      <c r="G42" s="101">
        <f t="shared" si="2"/>
        <v>0</v>
      </c>
      <c r="H42" s="102">
        <f t="shared" si="2"/>
        <v>0</v>
      </c>
      <c r="I42" s="100">
        <f t="shared" si="2"/>
        <v>0</v>
      </c>
      <c r="J42" s="101">
        <f t="shared" si="2"/>
        <v>0</v>
      </c>
      <c r="K42" s="101">
        <f t="shared" si="2"/>
        <v>0</v>
      </c>
      <c r="L42" s="101">
        <f t="shared" si="2"/>
        <v>0</v>
      </c>
      <c r="M42" s="101">
        <f t="shared" si="2"/>
        <v>0</v>
      </c>
      <c r="N42" s="101">
        <f t="shared" si="2"/>
        <v>0</v>
      </c>
      <c r="O42" s="97"/>
    </row>
    <row r="43" spans="1:16" ht="17.25" customHeight="1" x14ac:dyDescent="0.25">
      <c r="B43" s="192" t="s">
        <v>114</v>
      </c>
      <c r="C43" s="193"/>
      <c r="D43" s="193"/>
      <c r="E43" s="193"/>
      <c r="F43" s="193"/>
      <c r="G43" s="193"/>
      <c r="H43" s="193"/>
      <c r="I43" s="193"/>
      <c r="J43" s="193"/>
      <c r="K43" s="193"/>
      <c r="L43" s="193"/>
      <c r="M43" s="158"/>
      <c r="N43" s="158"/>
      <c r="O43" s="158"/>
    </row>
    <row r="44" spans="1:16" ht="16.5" x14ac:dyDescent="0.25">
      <c r="B44" s="194" t="str">
        <f>IF(F1="%","註2：自106年5月起，本表之統計數據涵蓋一般交易時段及盤後交易時段。","")</f>
        <v>註2：自106年5月起，本表之統計數據涵蓋一般交易時段及盤後交易時段。</v>
      </c>
      <c r="C44" s="195"/>
      <c r="D44" s="195"/>
      <c r="E44" s="195"/>
      <c r="F44" s="195"/>
      <c r="G44" s="195"/>
      <c r="H44" s="195"/>
      <c r="I44" s="195"/>
      <c r="J44" s="195"/>
      <c r="K44" s="195"/>
      <c r="L44" s="195"/>
      <c r="M44" s="195"/>
      <c r="N44" s="195"/>
      <c r="O44" s="159"/>
      <c r="P44" s="159"/>
    </row>
    <row r="46" spans="1:16" x14ac:dyDescent="0.25">
      <c r="H46" s="160"/>
      <c r="N46" s="160"/>
    </row>
  </sheetData>
  <mergeCells count="6">
    <mergeCell ref="B3:K3"/>
    <mergeCell ref="B4:B5"/>
    <mergeCell ref="E4:H4"/>
    <mergeCell ref="K4:N4"/>
    <mergeCell ref="B43:L43"/>
    <mergeCell ref="B44:N44"/>
  </mergeCells>
  <phoneticPr fontId="3" type="noConversion"/>
  <printOptions horizontalCentered="1"/>
  <pageMargins left="0.76" right="0.43307086614173229" top="0.98425196850393704" bottom="0.98425196850393704" header="0.51181102362204722" footer="0.51181102362204722"/>
  <pageSetup paperSize="9" scale="7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L26"/>
  <sheetViews>
    <sheetView showGridLines="0" topLeftCell="A2" zoomScale="85" zoomScaleNormal="85" workbookViewId="0">
      <selection activeCell="E8" sqref="E8"/>
    </sheetView>
  </sheetViews>
  <sheetFormatPr defaultRowHeight="15.75" x14ac:dyDescent="0.25"/>
  <cols>
    <col min="1" max="1" width="7.5" style="13" customWidth="1"/>
    <col min="2" max="2" width="35.625" style="13" customWidth="1"/>
    <col min="3" max="4" width="28.125" style="13" customWidth="1"/>
    <col min="5" max="5" width="14.5" style="13" customWidth="1"/>
    <col min="6" max="6" width="10.875" style="14" customWidth="1"/>
    <col min="7" max="7" width="9" style="14"/>
    <col min="8" max="16384" width="9" style="13"/>
  </cols>
  <sheetData>
    <row r="1" spans="1:12" ht="36" hidden="1" customHeight="1" x14ac:dyDescent="0.25">
      <c r="A1" s="13">
        <v>8</v>
      </c>
      <c r="F1" s="105" t="s">
        <v>112</v>
      </c>
    </row>
    <row r="2" spans="1:12" ht="19.5" x14ac:dyDescent="0.25">
      <c r="A2" s="196" t="str">
        <f>"附表4　國內期貨市場主要期貨商"&amp;IF(F1="1","於盤後交易時段",IF(F1="0","於一般交易時段",""))&amp;A1&amp;"月市占率概況表(依成交量排序)"</f>
        <v>附表4　國內期貨市場主要期貨商8月市占率概況表(依成交量排序)</v>
      </c>
      <c r="B2" s="197"/>
      <c r="C2" s="197"/>
      <c r="D2" s="197"/>
    </row>
    <row r="3" spans="1:12" ht="16.5" x14ac:dyDescent="0.25">
      <c r="A3" s="15" t="s">
        <v>78</v>
      </c>
      <c r="B3" s="16" t="s">
        <v>79</v>
      </c>
      <c r="C3" s="17" t="s">
        <v>80</v>
      </c>
      <c r="D3" s="17" t="s">
        <v>81</v>
      </c>
    </row>
    <row r="4" spans="1:12" ht="20.100000000000001" customHeight="1" x14ac:dyDescent="0.25">
      <c r="A4" s="18">
        <v>1</v>
      </c>
      <c r="B4" s="16"/>
      <c r="C4" s="19"/>
      <c r="D4" s="20"/>
      <c r="F4" s="21"/>
      <c r="G4" s="22"/>
      <c r="H4" s="23"/>
      <c r="I4" s="23"/>
      <c r="J4" s="23"/>
      <c r="K4" s="23"/>
      <c r="L4" s="23"/>
    </row>
    <row r="5" spans="1:12" ht="20.100000000000001" customHeight="1" x14ac:dyDescent="0.25">
      <c r="A5" s="18">
        <v>2</v>
      </c>
      <c r="B5" s="16"/>
      <c r="C5" s="19"/>
      <c r="D5" s="20"/>
      <c r="F5" s="21"/>
      <c r="G5" s="22"/>
      <c r="H5" s="23"/>
      <c r="I5" s="23"/>
      <c r="J5" s="23"/>
      <c r="K5" s="23"/>
      <c r="L5" s="23"/>
    </row>
    <row r="6" spans="1:12" ht="20.100000000000001" customHeight="1" x14ac:dyDescent="0.25">
      <c r="A6" s="18">
        <v>3</v>
      </c>
      <c r="B6" s="16"/>
      <c r="C6" s="19"/>
      <c r="D6" s="20"/>
      <c r="F6" s="21"/>
      <c r="G6" s="22"/>
      <c r="H6" s="23"/>
      <c r="I6" s="23"/>
      <c r="J6" s="23"/>
      <c r="K6" s="23"/>
      <c r="L6" s="23"/>
    </row>
    <row r="7" spans="1:12" ht="20.100000000000001" customHeight="1" x14ac:dyDescent="0.25">
      <c r="A7" s="18">
        <v>4</v>
      </c>
      <c r="B7" s="16"/>
      <c r="C7" s="19"/>
      <c r="D7" s="20"/>
      <c r="F7" s="21"/>
      <c r="G7" s="22"/>
      <c r="H7" s="23"/>
      <c r="I7" s="23"/>
      <c r="J7" s="23"/>
      <c r="K7" s="23"/>
      <c r="L7" s="23"/>
    </row>
    <row r="8" spans="1:12" ht="20.100000000000001" customHeight="1" x14ac:dyDescent="0.25">
      <c r="A8" s="18">
        <v>5</v>
      </c>
      <c r="B8" s="16"/>
      <c r="C8" s="19"/>
      <c r="D8" s="20"/>
      <c r="F8" s="21"/>
      <c r="G8" s="22"/>
      <c r="H8" s="23"/>
      <c r="I8" s="23"/>
      <c r="J8" s="23"/>
      <c r="K8" s="23"/>
      <c r="L8" s="23"/>
    </row>
    <row r="9" spans="1:12" ht="20.100000000000001" customHeight="1" x14ac:dyDescent="0.25">
      <c r="A9" s="18">
        <v>6</v>
      </c>
      <c r="B9" s="16"/>
      <c r="C9" s="19"/>
      <c r="D9" s="20"/>
      <c r="F9" s="21"/>
      <c r="G9" s="22"/>
      <c r="H9" s="23"/>
      <c r="I9" s="23"/>
      <c r="J9" s="23"/>
      <c r="K9" s="23"/>
      <c r="L9" s="23"/>
    </row>
    <row r="10" spans="1:12" ht="20.100000000000001" customHeight="1" x14ac:dyDescent="0.25">
      <c r="A10" s="18">
        <v>7</v>
      </c>
      <c r="B10" s="16"/>
      <c r="C10" s="19"/>
      <c r="D10" s="20"/>
      <c r="F10" s="24"/>
      <c r="G10" s="22"/>
      <c r="H10" s="23"/>
      <c r="I10" s="23"/>
      <c r="J10" s="23"/>
      <c r="K10" s="23"/>
      <c r="L10" s="23"/>
    </row>
    <row r="11" spans="1:12" ht="20.100000000000001" customHeight="1" x14ac:dyDescent="0.25">
      <c r="A11" s="18">
        <v>8</v>
      </c>
      <c r="B11" s="16"/>
      <c r="C11" s="19"/>
      <c r="D11" s="20"/>
      <c r="F11" s="21"/>
      <c r="G11" s="22"/>
      <c r="H11" s="23"/>
      <c r="I11" s="23"/>
      <c r="J11" s="23"/>
      <c r="K11" s="23"/>
      <c r="L11" s="23"/>
    </row>
    <row r="12" spans="1:12" ht="20.100000000000001" customHeight="1" x14ac:dyDescent="0.25">
      <c r="A12" s="18">
        <v>9</v>
      </c>
      <c r="B12" s="16"/>
      <c r="C12" s="19"/>
      <c r="D12" s="20"/>
      <c r="F12" s="21"/>
      <c r="G12" s="22"/>
      <c r="H12" s="23"/>
      <c r="I12" s="23"/>
      <c r="J12" s="23"/>
      <c r="K12" s="23"/>
      <c r="L12" s="23"/>
    </row>
    <row r="13" spans="1:12" ht="20.100000000000001" customHeight="1" x14ac:dyDescent="0.25">
      <c r="A13" s="18">
        <v>10</v>
      </c>
      <c r="B13" s="16"/>
      <c r="C13" s="19"/>
      <c r="D13" s="20"/>
      <c r="F13" s="21"/>
      <c r="G13" s="22"/>
      <c r="H13" s="23"/>
      <c r="I13" s="23"/>
      <c r="J13" s="23"/>
      <c r="K13" s="23"/>
      <c r="L13" s="23"/>
    </row>
    <row r="14" spans="1:12" ht="16.5" x14ac:dyDescent="0.25">
      <c r="A14" s="25" t="str">
        <f>IF(F1="%","註：自106年5月起，本表之統計數據涵蓋一般交易時段及盤後交易時段。","")</f>
        <v>註：自106年5月起，本表之統計數據涵蓋一般交易時段及盤後交易時段。</v>
      </c>
      <c r="F14" s="21"/>
      <c r="G14" s="23"/>
      <c r="H14" s="23"/>
      <c r="I14" s="23"/>
      <c r="J14" s="23"/>
      <c r="K14" s="23"/>
      <c r="L14" s="23"/>
    </row>
    <row r="15" spans="1:12" ht="16.5" x14ac:dyDescent="0.25">
      <c r="B15"/>
      <c r="C15"/>
      <c r="D15"/>
      <c r="E15"/>
    </row>
    <row r="16" spans="1:12" ht="16.5" x14ac:dyDescent="0.25">
      <c r="B16"/>
      <c r="C16"/>
      <c r="D16"/>
      <c r="E16"/>
    </row>
    <row r="17" spans="1:12" ht="16.5" x14ac:dyDescent="0.25">
      <c r="B17"/>
      <c r="C17"/>
      <c r="D17"/>
      <c r="E17"/>
    </row>
    <row r="18" spans="1:12" ht="16.5" x14ac:dyDescent="0.25">
      <c r="B18"/>
      <c r="C18"/>
      <c r="D18"/>
      <c r="E18"/>
    </row>
    <row r="19" spans="1:12" ht="16.5" x14ac:dyDescent="0.25">
      <c r="B19"/>
      <c r="C19"/>
      <c r="D19"/>
      <c r="E19"/>
    </row>
    <row r="20" spans="1:12" ht="16.5" x14ac:dyDescent="0.25">
      <c r="B20"/>
      <c r="C20"/>
      <c r="D20"/>
      <c r="E20"/>
    </row>
    <row r="21" spans="1:12" ht="16.5" x14ac:dyDescent="0.25">
      <c r="B21"/>
      <c r="C21"/>
      <c r="D21"/>
      <c r="E21"/>
    </row>
    <row r="22" spans="1:12" ht="16.5" x14ac:dyDescent="0.25">
      <c r="B22"/>
      <c r="C22"/>
      <c r="D22"/>
      <c r="E22"/>
    </row>
    <row r="23" spans="1:12" ht="16.5" x14ac:dyDescent="0.25">
      <c r="B23"/>
      <c r="C23"/>
      <c r="D23"/>
      <c r="E23"/>
    </row>
    <row r="24" spans="1:12" s="14" customFormat="1" ht="16.5" x14ac:dyDescent="0.25">
      <c r="A24" s="13"/>
      <c r="B24"/>
      <c r="C24"/>
      <c r="D24"/>
      <c r="E24"/>
      <c r="H24" s="13"/>
      <c r="I24" s="13"/>
      <c r="J24" s="13"/>
      <c r="K24" s="13"/>
      <c r="L24" s="13"/>
    </row>
    <row r="25" spans="1:12" s="14" customFormat="1" ht="16.5" x14ac:dyDescent="0.25">
      <c r="A25" s="13"/>
      <c r="B25"/>
      <c r="C25"/>
      <c r="D25"/>
      <c r="E25"/>
      <c r="H25" s="13"/>
      <c r="I25" s="13"/>
      <c r="J25" s="13"/>
      <c r="K25" s="13"/>
      <c r="L25" s="13"/>
    </row>
    <row r="26" spans="1:12" s="14" customFormat="1" ht="16.5" x14ac:dyDescent="0.25">
      <c r="A26" s="13"/>
      <c r="B26"/>
      <c r="C26"/>
      <c r="D26"/>
      <c r="E26"/>
      <c r="H26" s="13"/>
      <c r="I26" s="13"/>
      <c r="J26" s="13"/>
      <c r="K26" s="13"/>
      <c r="L26" s="13"/>
    </row>
  </sheetData>
  <mergeCells count="1">
    <mergeCell ref="A2:D2"/>
  </mergeCells>
  <phoneticPr fontId="3" type="noConversion"/>
  <printOptions horizontalCentered="1"/>
  <pageMargins left="0.76" right="0.43307086614173229" top="0.98425196850393704" bottom="0.98425196850393704" header="0.51181102362204722" footer="0.51181102362204722"/>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F29"/>
  <sheetViews>
    <sheetView showGridLines="0" topLeftCell="A2" zoomScale="85" zoomScaleNormal="85" workbookViewId="0">
      <selection activeCell="D18" sqref="D18"/>
    </sheetView>
  </sheetViews>
  <sheetFormatPr defaultRowHeight="15.75" x14ac:dyDescent="0.25"/>
  <cols>
    <col min="1" max="1" width="6.375" style="1" customWidth="1"/>
    <col min="2" max="2" width="36" style="1" customWidth="1"/>
    <col min="3" max="3" width="18" style="1" customWidth="1"/>
    <col min="4" max="4" width="16.25" style="1" customWidth="1"/>
    <col min="5" max="5" width="11.875" style="1" customWidth="1"/>
    <col min="6" max="6" width="13.5" style="1" customWidth="1"/>
    <col min="7" max="7" width="12.625" style="1" customWidth="1"/>
    <col min="8" max="16384" width="9" style="1"/>
  </cols>
  <sheetData>
    <row r="1" spans="1:6" ht="46.5" hidden="1" customHeight="1" x14ac:dyDescent="0.25">
      <c r="A1" s="1">
        <v>8</v>
      </c>
      <c r="F1" s="49" t="s">
        <v>112</v>
      </c>
    </row>
    <row r="2" spans="1:6" ht="19.5" x14ac:dyDescent="0.3">
      <c r="A2" s="26" t="str">
        <f>"附表5　國內期貨市場期貨商"&amp;A1&amp;"月成交量成長暨衰退概況表"&amp;IF(F1="1","(盤後交易時段)",IF(F1="0","(一般交易時段)",""))</f>
        <v>附表5　國內期貨市場期貨商8月成交量成長暨衰退概況表</v>
      </c>
      <c r="B2" s="26"/>
      <c r="C2" s="26"/>
      <c r="D2" s="26"/>
      <c r="E2" s="47"/>
      <c r="F2" s="27" t="s">
        <v>82</v>
      </c>
    </row>
    <row r="3" spans="1:6" ht="19.5" x14ac:dyDescent="0.3">
      <c r="A3" s="28"/>
      <c r="B3" s="29" t="s">
        <v>83</v>
      </c>
      <c r="C3" s="30"/>
      <c r="D3" s="30"/>
      <c r="E3" s="30"/>
      <c r="F3" s="31"/>
    </row>
    <row r="4" spans="1:6" ht="16.5" x14ac:dyDescent="0.25">
      <c r="A4" s="32" t="s">
        <v>84</v>
      </c>
      <c r="B4" s="32" t="s">
        <v>85</v>
      </c>
      <c r="C4" s="33" t="str">
        <f>IF(A1-1 &lt; 1, A1-1+12, A1 - 1) &amp;  "月成交量"</f>
        <v>7月成交量</v>
      </c>
      <c r="D4" s="33" t="str">
        <f>A1&amp;"月成交量"</f>
        <v>8月成交量</v>
      </c>
      <c r="E4" s="33" t="s">
        <v>86</v>
      </c>
      <c r="F4" s="33" t="s">
        <v>87</v>
      </c>
    </row>
    <row r="5" spans="1:6" ht="16.5" x14ac:dyDescent="0.25">
      <c r="A5" s="34">
        <v>1</v>
      </c>
      <c r="B5" s="35"/>
      <c r="C5" s="36"/>
      <c r="D5" s="36"/>
      <c r="E5" s="37"/>
      <c r="F5" s="38" t="s">
        <v>96</v>
      </c>
    </row>
    <row r="6" spans="1:6" ht="16.5" x14ac:dyDescent="0.25">
      <c r="A6" s="34">
        <v>2</v>
      </c>
      <c r="B6" s="35"/>
      <c r="C6" s="36"/>
      <c r="D6" s="36"/>
      <c r="E6" s="37"/>
      <c r="F6" s="38"/>
    </row>
    <row r="7" spans="1:6" ht="16.5" x14ac:dyDescent="0.25">
      <c r="A7" s="34">
        <v>3</v>
      </c>
      <c r="B7" s="35"/>
      <c r="C7" s="36"/>
      <c r="D7" s="36"/>
      <c r="E7" s="37"/>
      <c r="F7" s="38"/>
    </row>
    <row r="8" spans="1:6" ht="19.5" x14ac:dyDescent="0.3">
      <c r="A8" s="28"/>
      <c r="B8" s="29" t="s">
        <v>88</v>
      </c>
      <c r="C8" s="30"/>
      <c r="D8" s="30"/>
      <c r="E8" s="39"/>
      <c r="F8" s="31"/>
    </row>
    <row r="9" spans="1:6" ht="16.5" x14ac:dyDescent="0.25">
      <c r="A9" s="32" t="s">
        <v>84</v>
      </c>
      <c r="B9" s="32" t="s">
        <v>85</v>
      </c>
      <c r="C9" s="33" t="str">
        <f>IF(A1-1 &lt; 1, A1-1+12, A1 - 1) &amp;  "月成交量"</f>
        <v>7月成交量</v>
      </c>
      <c r="D9" s="33" t="str">
        <f>A1&amp;"月成交量"</f>
        <v>8月成交量</v>
      </c>
      <c r="E9" s="40" t="s">
        <v>89</v>
      </c>
      <c r="F9" s="33" t="s">
        <v>90</v>
      </c>
    </row>
    <row r="10" spans="1:6" ht="16.5" x14ac:dyDescent="0.25">
      <c r="A10" s="34">
        <v>1</v>
      </c>
      <c r="B10" s="35"/>
      <c r="C10" s="36"/>
      <c r="D10" s="36"/>
      <c r="E10" s="37"/>
      <c r="F10" s="38"/>
    </row>
    <row r="11" spans="1:6" ht="16.5" x14ac:dyDescent="0.25">
      <c r="A11" s="34">
        <v>2</v>
      </c>
      <c r="B11" s="35"/>
      <c r="C11" s="36"/>
      <c r="D11" s="36"/>
      <c r="E11" s="37"/>
      <c r="F11" s="38"/>
    </row>
    <row r="12" spans="1:6" ht="16.5" x14ac:dyDescent="0.25">
      <c r="A12" s="41">
        <v>3</v>
      </c>
      <c r="B12" s="35"/>
      <c r="C12" s="36"/>
      <c r="D12" s="36"/>
      <c r="E12" s="37"/>
      <c r="F12" s="38"/>
    </row>
    <row r="13" spans="1:6" x14ac:dyDescent="0.25">
      <c r="A13" s="198" t="str">
        <f>IF(F1="%","註：自106年5月起，本表之統計數據涵蓋一般交易時段及盤後交易時段。","")</f>
        <v>註：自106年5月起，本表之統計數據涵蓋一般交易時段及盤後交易時段。</v>
      </c>
      <c r="B13" s="198" t="e">
        <f>IF(#REF!="%","註：自106年5月起，本表之統計數據涵蓋一般交易時段及盤後交易時段。","")</f>
        <v>#REF!</v>
      </c>
      <c r="C13" s="198" t="e">
        <f>IF(#REF!="%","註：自106年5月起，本表之統計數據涵蓋一般交易時段及盤後交易時段。","")</f>
        <v>#REF!</v>
      </c>
      <c r="D13" s="198" t="e">
        <f>IF(#REF!="%","註：自106年5月起，本表之統計數據涵蓋一般交易時段及盤後交易時段。","")</f>
        <v>#REF!</v>
      </c>
      <c r="E13" s="198" t="e">
        <f>IF(#REF!="%","註：自106年5月起，本表之統計數據涵蓋一般交易時段及盤後交易時段。","")</f>
        <v>#REF!</v>
      </c>
      <c r="F13" s="198" t="e">
        <f>IF(#REF!="%","註：自106年5月起，本表之統計數據涵蓋一般交易時段及盤後交易時段。","")</f>
        <v>#REF!</v>
      </c>
    </row>
    <row r="14" spans="1:6" x14ac:dyDescent="0.25">
      <c r="B14" s="42"/>
      <c r="C14" s="43"/>
      <c r="D14" s="43"/>
    </row>
    <row r="16" spans="1:6" x14ac:dyDescent="0.25">
      <c r="B16" s="44"/>
    </row>
    <row r="17" spans="2:5" ht="16.5" x14ac:dyDescent="0.25">
      <c r="B17" s="45"/>
      <c r="C17" s="46"/>
      <c r="D17" s="46"/>
    </row>
    <row r="20" spans="2:5" ht="16.5" x14ac:dyDescent="0.25">
      <c r="B20"/>
      <c r="C20"/>
      <c r="D20"/>
      <c r="E20"/>
    </row>
    <row r="21" spans="2:5" ht="16.5" x14ac:dyDescent="0.25">
      <c r="B21"/>
      <c r="C21"/>
      <c r="D21"/>
      <c r="E21"/>
    </row>
    <row r="22" spans="2:5" ht="16.5" x14ac:dyDescent="0.25">
      <c r="B22"/>
      <c r="C22"/>
      <c r="D22"/>
      <c r="E22"/>
    </row>
    <row r="23" spans="2:5" ht="16.5" x14ac:dyDescent="0.25">
      <c r="B23"/>
      <c r="C23"/>
      <c r="D23"/>
      <c r="E23"/>
    </row>
    <row r="24" spans="2:5" ht="16.5" x14ac:dyDescent="0.25">
      <c r="B24"/>
      <c r="C24"/>
      <c r="D24"/>
      <c r="E24"/>
    </row>
    <row r="25" spans="2:5" ht="16.5" x14ac:dyDescent="0.25">
      <c r="B25"/>
      <c r="C25"/>
      <c r="D25"/>
      <c r="E25"/>
    </row>
    <row r="26" spans="2:5" ht="16.5" x14ac:dyDescent="0.25">
      <c r="B26"/>
      <c r="C26"/>
      <c r="D26"/>
      <c r="E26"/>
    </row>
    <row r="27" spans="2:5" ht="16.5" x14ac:dyDescent="0.25">
      <c r="B27"/>
      <c r="C27"/>
      <c r="D27"/>
      <c r="E27"/>
    </row>
    <row r="28" spans="2:5" ht="16.5" x14ac:dyDescent="0.25">
      <c r="B28"/>
      <c r="C28"/>
      <c r="D28"/>
      <c r="E28"/>
    </row>
    <row r="29" spans="2:5" ht="16.5" x14ac:dyDescent="0.25">
      <c r="B29"/>
      <c r="C29"/>
      <c r="D29"/>
      <c r="E29"/>
    </row>
  </sheetData>
  <mergeCells count="1">
    <mergeCell ref="A13:F13"/>
  </mergeCells>
  <phoneticPr fontId="3" type="noConversion"/>
  <printOptions horizontalCentered="1"/>
  <pageMargins left="0.76" right="0.43307086614173229"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5</vt:i4>
      </vt:variant>
    </vt:vector>
  </HeadingPairs>
  <TitlesOfParts>
    <vt:vector size="9" baseType="lpstr">
      <vt:lpstr>附表1</vt:lpstr>
      <vt:lpstr>附表2</vt:lpstr>
      <vt:lpstr>附表4_交易量前10名</vt:lpstr>
      <vt:lpstr>附表5_成長衰退前3名</vt:lpstr>
      <vt:lpstr>附表1!Print_Area</vt:lpstr>
      <vt:lpstr>T5_new_1</vt:lpstr>
      <vt:lpstr>T5_new_2</vt:lpstr>
      <vt:lpstr>T5_old_1</vt:lpstr>
      <vt:lpstr>T5_old_2</vt:lpstr>
    </vt:vector>
  </TitlesOfParts>
  <Company>Taiwan Futures Exchange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dc:creator>
  <cp:lastModifiedBy>tsai jason</cp:lastModifiedBy>
  <cp:lastPrinted>2015-09-23T06:58:37Z</cp:lastPrinted>
  <dcterms:created xsi:type="dcterms:W3CDTF">2015-09-23T06:53:52Z</dcterms:created>
  <dcterms:modified xsi:type="dcterms:W3CDTF">2019-03-29T07:23:46Z</dcterms:modified>
</cp:coreProperties>
</file>