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F:\上線用文件程式\CIN\10800268\待更新程式\Excel_Template\"/>
    </mc:Choice>
  </mc:AlternateContent>
  <bookViews>
    <workbookView xWindow="0" yWindow="0" windowWidth="23040" windowHeight="7965" tabRatio="899"/>
  </bookViews>
  <sheets>
    <sheet name="保證金調整檢核表" sheetId="19" r:id="rId1"/>
    <sheet name="檢核表(SMA)" sheetId="18" r:id="rId2"/>
    <sheet name="檢核表(EWMA)" sheetId="22" r:id="rId3"/>
    <sheet name="檢核表(Max)" sheetId="4" r:id="rId4"/>
    <sheet name="檢核表(ETF類)" sheetId="21" r:id="rId5"/>
    <sheet name="檢核表(ETF類)-SMA" sheetId="2" r:id="rId6"/>
    <sheet name="檢核表(ETF類)-EWMA" sheetId="23" r:id="rId7"/>
    <sheet name="檢核表(ETF類)-MAX" sheetId="20" r:id="rId8"/>
    <sheet name="SPAN" sheetId="3" r:id="rId9"/>
    <sheet name="TX" sheetId="5" r:id="rId10"/>
    <sheet name="黃金" sheetId="6" r:id="rId11"/>
    <sheet name="人民幣" sheetId="7" r:id="rId12"/>
    <sheet name="歐元" sheetId="8" r:id="rId13"/>
    <sheet name="日圓" sheetId="9" r:id="rId14"/>
    <sheet name="英鎊" sheetId="10" r:id="rId15"/>
    <sheet name="澳幣" sheetId="11" r:id="rId16"/>
    <sheet name="TOPIX" sheetId="12" r:id="rId17"/>
    <sheet name="Nifty50" sheetId="13" r:id="rId18"/>
    <sheet name="DJIA" sheetId="14" r:id="rId19"/>
    <sheet name="S&amp;P500" sheetId="15" r:id="rId20"/>
    <sheet name="NASDAQ100" sheetId="16" r:id="rId21"/>
    <sheet name="BRF" sheetId="17" r:id="rId22"/>
  </sheets>
  <definedNames>
    <definedName name="_xlnm.Print_Titles" localSheetId="0">保證金調整檢核表!$4:$6</definedName>
    <definedName name="_xlnm.Print_Titles" localSheetId="4">'檢核表(ETF類)'!$1:$6</definedName>
    <definedName name="_xlnm.Print_Titles" localSheetId="6">'檢核表(ETF類)-EWMA'!$1:$10</definedName>
    <definedName name="_xlnm.Print_Titles" localSheetId="7">'檢核表(ETF類)-MAX'!$1:$10</definedName>
    <definedName name="_xlnm.Print_Titles" localSheetId="5">'檢核表(ETF類)-SMA'!$1:$10</definedName>
    <definedName name="_xlnm.Print_Titles" localSheetId="2">'檢核表(EWMA)'!$19:$21</definedName>
    <definedName name="_xlnm.Print_Titles" localSheetId="3">'檢核表(Max)'!$19:$21</definedName>
    <definedName name="_xlnm.Print_Titles" localSheetId="1">'檢核表(SMA)'!$19:$21</definedName>
  </definedNames>
  <calcPr calcId="162913"/>
</workbook>
</file>

<file path=xl/calcChain.xml><?xml version="1.0" encoding="utf-8"?>
<calcChain xmlns="http://schemas.openxmlformats.org/spreadsheetml/2006/main">
  <c r="P1" i="21" l="1"/>
  <c r="O1" i="19"/>
  <c r="I8" i="21" l="1"/>
  <c r="J8" i="21"/>
  <c r="I9" i="21"/>
  <c r="J9" i="21"/>
  <c r="I10" i="21"/>
  <c r="J10" i="21"/>
  <c r="I11" i="21"/>
  <c r="J11" i="21"/>
  <c r="I12" i="21"/>
  <c r="J12" i="21"/>
  <c r="I13" i="21"/>
  <c r="J13" i="21"/>
  <c r="I14" i="21"/>
  <c r="J14" i="21"/>
  <c r="I15" i="21"/>
  <c r="J15" i="21"/>
  <c r="I16" i="21"/>
  <c r="J16" i="21"/>
  <c r="I17" i="21"/>
  <c r="J17" i="21"/>
  <c r="I18" i="21"/>
  <c r="J18" i="21"/>
  <c r="I19" i="21"/>
  <c r="J19" i="21"/>
  <c r="I20" i="21"/>
  <c r="J20" i="21"/>
  <c r="I21" i="21"/>
  <c r="J21" i="21"/>
  <c r="I22" i="21"/>
  <c r="J22" i="21"/>
  <c r="I23" i="21"/>
  <c r="J23" i="21"/>
  <c r="I24" i="21"/>
  <c r="J24" i="21"/>
  <c r="I25" i="21"/>
  <c r="J25" i="21"/>
  <c r="I26" i="21"/>
  <c r="J26" i="21"/>
  <c r="I27" i="21"/>
  <c r="J27" i="21"/>
  <c r="I28" i="21"/>
  <c r="J28" i="21"/>
  <c r="I29" i="21"/>
  <c r="J29" i="21"/>
  <c r="I30" i="21"/>
  <c r="J30" i="21"/>
  <c r="I31" i="21"/>
  <c r="J31" i="21"/>
  <c r="I32" i="21"/>
  <c r="J32" i="21"/>
  <c r="I33" i="21"/>
  <c r="J33" i="21"/>
  <c r="I34" i="21"/>
  <c r="J34" i="21"/>
  <c r="I35" i="21"/>
  <c r="J35" i="21"/>
  <c r="I36" i="21"/>
  <c r="J36" i="21"/>
  <c r="I37" i="21"/>
  <c r="J37" i="21"/>
  <c r="I38" i="21"/>
  <c r="J38" i="21"/>
  <c r="I39" i="21"/>
  <c r="J39" i="21"/>
  <c r="I40" i="21"/>
  <c r="J40" i="21"/>
  <c r="I41" i="21"/>
  <c r="J41" i="21"/>
  <c r="I42" i="21"/>
  <c r="J42" i="21"/>
  <c r="I43" i="21"/>
  <c r="J43" i="21"/>
  <c r="I44" i="21"/>
  <c r="J44" i="21"/>
  <c r="I45" i="21"/>
  <c r="J45" i="21"/>
  <c r="I46" i="21"/>
  <c r="J46" i="21"/>
  <c r="I47" i="21"/>
  <c r="J47" i="21"/>
  <c r="I48" i="21"/>
  <c r="J48" i="21"/>
  <c r="I49" i="21"/>
  <c r="J49" i="21"/>
  <c r="I50" i="21"/>
  <c r="J50" i="21"/>
  <c r="I51" i="21"/>
  <c r="J51" i="21"/>
  <c r="I52" i="21"/>
  <c r="J52" i="21"/>
  <c r="I53" i="21"/>
  <c r="J53" i="21"/>
  <c r="I54" i="21"/>
  <c r="J54" i="21"/>
  <c r="I55" i="21"/>
  <c r="J55" i="21"/>
  <c r="I56" i="21"/>
  <c r="J56" i="21"/>
  <c r="J7" i="21"/>
  <c r="I7" i="21"/>
  <c r="F8" i="19" l="1"/>
  <c r="F9" i="19"/>
  <c r="F10" i="19"/>
  <c r="F11" i="19"/>
  <c r="F12" i="19"/>
  <c r="F13" i="19"/>
  <c r="F14" i="19"/>
  <c r="F15" i="19"/>
  <c r="F16" i="19"/>
  <c r="F17" i="19"/>
  <c r="F18" i="19"/>
  <c r="F19" i="19"/>
  <c r="F20" i="19"/>
  <c r="F21" i="19"/>
  <c r="F22" i="19"/>
  <c r="F23" i="19"/>
  <c r="F24" i="19"/>
  <c r="F25" i="19"/>
  <c r="F26" i="19"/>
  <c r="F27" i="19"/>
  <c r="F28" i="19"/>
  <c r="F29" i="19"/>
  <c r="F30" i="19"/>
  <c r="F31" i="19"/>
  <c r="F32" i="19"/>
  <c r="F33" i="19"/>
  <c r="F34" i="19"/>
  <c r="F35" i="19"/>
  <c r="F36" i="19"/>
  <c r="F37" i="19"/>
  <c r="F38" i="19"/>
  <c r="F39" i="19"/>
  <c r="F40" i="19"/>
  <c r="F41" i="19"/>
  <c r="F7" i="19"/>
  <c r="E8" i="19"/>
  <c r="E9" i="19"/>
  <c r="E10" i="19"/>
  <c r="E11" i="19"/>
  <c r="E12" i="19"/>
  <c r="E13" i="19"/>
  <c r="E14" i="19"/>
  <c r="E15" i="19"/>
  <c r="E16" i="19"/>
  <c r="E17" i="19"/>
  <c r="E18" i="19"/>
  <c r="E19" i="19"/>
  <c r="E20" i="19"/>
  <c r="E21" i="19"/>
  <c r="E22" i="19"/>
  <c r="E23" i="19"/>
  <c r="E24" i="19"/>
  <c r="E25" i="19"/>
  <c r="E26" i="19"/>
  <c r="E27" i="19"/>
  <c r="E28" i="19"/>
  <c r="E29" i="19"/>
  <c r="E30" i="19"/>
  <c r="E31" i="19"/>
  <c r="E32" i="19"/>
  <c r="E33" i="19"/>
  <c r="E34" i="19"/>
  <c r="E35" i="19"/>
  <c r="E36" i="19"/>
  <c r="E37" i="19"/>
  <c r="E38" i="19"/>
  <c r="E39" i="19"/>
  <c r="E40" i="19"/>
  <c r="E41" i="19"/>
  <c r="E7" i="19"/>
  <c r="D7" i="19" l="1"/>
  <c r="D8" i="19"/>
  <c r="D9" i="19"/>
  <c r="D10" i="19"/>
  <c r="D11" i="19"/>
  <c r="D12" i="19"/>
  <c r="D13" i="19"/>
  <c r="Q13" i="19" s="1"/>
  <c r="D14" i="19"/>
  <c r="D15" i="19"/>
  <c r="D16" i="19"/>
  <c r="D17" i="19"/>
  <c r="D18" i="19"/>
  <c r="D19" i="19"/>
  <c r="D20" i="19"/>
  <c r="D21" i="19"/>
  <c r="D22" i="19"/>
  <c r="D23" i="19"/>
  <c r="D24" i="19"/>
  <c r="D25" i="19"/>
  <c r="D26" i="19"/>
  <c r="D27" i="19"/>
  <c r="D28" i="19"/>
  <c r="D29" i="19"/>
  <c r="D30" i="19"/>
  <c r="D31" i="19"/>
  <c r="D32" i="19"/>
  <c r="D33" i="19"/>
  <c r="D34" i="19"/>
  <c r="D35" i="19"/>
  <c r="D36" i="19"/>
  <c r="D37" i="19"/>
  <c r="D38" i="19"/>
  <c r="D39" i="19"/>
  <c r="D40" i="19"/>
  <c r="D41" i="19"/>
  <c r="P7" i="19" l="1"/>
  <c r="G8" i="19"/>
  <c r="G9" i="19"/>
  <c r="G10" i="19"/>
  <c r="G11" i="19"/>
  <c r="G12" i="19"/>
  <c r="G13" i="19"/>
  <c r="G14" i="19"/>
  <c r="G15" i="19"/>
  <c r="G16" i="19"/>
  <c r="G17" i="19"/>
  <c r="G18" i="19"/>
  <c r="G19" i="19"/>
  <c r="G20" i="19"/>
  <c r="G21" i="19"/>
  <c r="G22" i="19"/>
  <c r="G23" i="19"/>
  <c r="G24" i="19"/>
  <c r="G25" i="19"/>
  <c r="G26" i="19"/>
  <c r="G27" i="19"/>
  <c r="G28" i="19"/>
  <c r="G29" i="19"/>
  <c r="G30" i="19"/>
  <c r="G31" i="19"/>
  <c r="G32" i="19"/>
  <c r="G33" i="19"/>
  <c r="G34" i="19"/>
  <c r="G35" i="19"/>
  <c r="G36" i="19"/>
  <c r="G37" i="19"/>
  <c r="G38" i="19"/>
  <c r="G39" i="19"/>
  <c r="G40" i="19"/>
  <c r="G41" i="19"/>
  <c r="G7" i="19"/>
  <c r="C24" i="21" l="1"/>
  <c r="C25" i="21"/>
  <c r="C26" i="21"/>
  <c r="C27" i="21"/>
  <c r="C28" i="21"/>
  <c r="C29" i="21"/>
  <c r="C30" i="21"/>
  <c r="C31" i="21"/>
  <c r="C32" i="21"/>
  <c r="C33" i="21"/>
  <c r="C34" i="21"/>
  <c r="C35" i="21"/>
  <c r="C36" i="21"/>
  <c r="C37" i="21"/>
  <c r="C38" i="21"/>
  <c r="C39" i="21"/>
  <c r="C40" i="21"/>
  <c r="C41" i="21"/>
  <c r="C42" i="21"/>
  <c r="C43" i="21"/>
  <c r="C44" i="21"/>
  <c r="C45" i="21"/>
  <c r="C46" i="21"/>
  <c r="C47" i="21"/>
  <c r="C48" i="21"/>
  <c r="C49" i="21"/>
  <c r="C50" i="21"/>
  <c r="C51" i="21"/>
  <c r="M51" i="21" s="1"/>
  <c r="C52" i="21"/>
  <c r="G52" i="21" s="1"/>
  <c r="C53" i="21"/>
  <c r="M53" i="21" s="1"/>
  <c r="C54" i="21"/>
  <c r="G54" i="21" s="1"/>
  <c r="C55" i="21"/>
  <c r="M55" i="21" s="1"/>
  <c r="C56" i="21"/>
  <c r="D51" i="21"/>
  <c r="F51" i="21"/>
  <c r="H51" i="21"/>
  <c r="K51" i="21"/>
  <c r="L51" i="21"/>
  <c r="N51" i="21"/>
  <c r="P51" i="21"/>
  <c r="D52" i="21"/>
  <c r="E52" i="21"/>
  <c r="F52" i="21"/>
  <c r="H52" i="21"/>
  <c r="L52" i="21"/>
  <c r="M52" i="21"/>
  <c r="N52" i="21"/>
  <c r="O52" i="21"/>
  <c r="P52" i="21"/>
  <c r="D53" i="21"/>
  <c r="F53" i="21"/>
  <c r="H53" i="21"/>
  <c r="K53" i="21"/>
  <c r="L53" i="21"/>
  <c r="N53" i="21"/>
  <c r="P53" i="21"/>
  <c r="E54" i="21"/>
  <c r="F54" i="21"/>
  <c r="O54" i="21"/>
  <c r="P54" i="21"/>
  <c r="L55" i="21"/>
  <c r="D56" i="21"/>
  <c r="E56" i="21"/>
  <c r="F56" i="21"/>
  <c r="G56" i="21"/>
  <c r="H56" i="21"/>
  <c r="K56" i="21"/>
  <c r="L56" i="21"/>
  <c r="M56" i="21"/>
  <c r="N56" i="21"/>
  <c r="O56" i="21"/>
  <c r="P56" i="21"/>
  <c r="Q56" i="21"/>
  <c r="K55" i="21" l="1"/>
  <c r="N54" i="21"/>
  <c r="Q55" i="21"/>
  <c r="G55" i="21"/>
  <c r="M54" i="21"/>
  <c r="Q53" i="21"/>
  <c r="G53" i="21"/>
  <c r="Q51" i="21"/>
  <c r="G51" i="21"/>
  <c r="H55" i="21"/>
  <c r="D54" i="21"/>
  <c r="P55" i="21"/>
  <c r="F55" i="21"/>
  <c r="L54" i="21"/>
  <c r="O55" i="21"/>
  <c r="E55" i="21"/>
  <c r="K54" i="21"/>
  <c r="O53" i="21"/>
  <c r="E53" i="21"/>
  <c r="K52" i="21"/>
  <c r="O51" i="21"/>
  <c r="E51" i="21"/>
  <c r="N55" i="21"/>
  <c r="D55" i="21"/>
  <c r="H54" i="21"/>
  <c r="Q54" i="21"/>
  <c r="Q52" i="21"/>
  <c r="C8" i="21"/>
  <c r="C9" i="21"/>
  <c r="C10" i="21"/>
  <c r="C11" i="21"/>
  <c r="C12" i="21"/>
  <c r="C13" i="21"/>
  <c r="C14" i="21"/>
  <c r="C15" i="21"/>
  <c r="C16" i="21"/>
  <c r="C17" i="21"/>
  <c r="C18" i="21"/>
  <c r="C19" i="21"/>
  <c r="C20" i="21"/>
  <c r="C21" i="21"/>
  <c r="C22" i="21"/>
  <c r="C23" i="21"/>
  <c r="C7" i="21"/>
  <c r="C8" i="19" l="1"/>
  <c r="C9" i="19"/>
  <c r="C10" i="19"/>
  <c r="C11" i="19"/>
  <c r="C12" i="19"/>
  <c r="C13" i="19"/>
  <c r="C14" i="19"/>
  <c r="C15" i="19"/>
  <c r="C16" i="19"/>
  <c r="C17" i="19"/>
  <c r="C18" i="19"/>
  <c r="C19" i="19"/>
  <c r="C20" i="19"/>
  <c r="C21" i="19"/>
  <c r="C22" i="19"/>
  <c r="C23" i="19"/>
  <c r="C24" i="19"/>
  <c r="C25" i="19"/>
  <c r="C26" i="19"/>
  <c r="C27" i="19"/>
  <c r="C28" i="19"/>
  <c r="C29" i="19"/>
  <c r="C30" i="19"/>
  <c r="C31" i="19"/>
  <c r="C32" i="19"/>
  <c r="C33" i="19"/>
  <c r="C34" i="19"/>
  <c r="C35" i="19"/>
  <c r="C36" i="19"/>
  <c r="C37" i="19"/>
  <c r="C38" i="19"/>
  <c r="C39" i="19"/>
  <c r="C40" i="19"/>
  <c r="C41" i="19"/>
  <c r="C7" i="19"/>
  <c r="Q8" i="21"/>
  <c r="Q9" i="21"/>
  <c r="Q10" i="21"/>
  <c r="Q11" i="21"/>
  <c r="Q12" i="21"/>
  <c r="Q13" i="21"/>
  <c r="Q14" i="21"/>
  <c r="Q15" i="21"/>
  <c r="Q16" i="21"/>
  <c r="Q17" i="21"/>
  <c r="Q18" i="21"/>
  <c r="Q19" i="21"/>
  <c r="Q20" i="21"/>
  <c r="Q21" i="21"/>
  <c r="Q22" i="21"/>
  <c r="Q23" i="21"/>
  <c r="Q24" i="21"/>
  <c r="Q25" i="21"/>
  <c r="Q26" i="21"/>
  <c r="Q27" i="21"/>
  <c r="Q28" i="21"/>
  <c r="Q29" i="21"/>
  <c r="Q30" i="21"/>
  <c r="Q31" i="21"/>
  <c r="Q32" i="21"/>
  <c r="Q33" i="21"/>
  <c r="Q34" i="21"/>
  <c r="Q35" i="21"/>
  <c r="Q36" i="21"/>
  <c r="Q37" i="21"/>
  <c r="Q38" i="21"/>
  <c r="Q39" i="21"/>
  <c r="Q40" i="21"/>
  <c r="Q41" i="21"/>
  <c r="Q42" i="21"/>
  <c r="Q43" i="21"/>
  <c r="Q44" i="21"/>
  <c r="Q45" i="21"/>
  <c r="Q46" i="21"/>
  <c r="Q47" i="21"/>
  <c r="Q48" i="21"/>
  <c r="Q49" i="21"/>
  <c r="Q50" i="21"/>
  <c r="Q7" i="21"/>
  <c r="P8" i="21"/>
  <c r="P9" i="21"/>
  <c r="P10" i="21"/>
  <c r="P11" i="21"/>
  <c r="P12" i="21"/>
  <c r="P13" i="21"/>
  <c r="P14" i="21"/>
  <c r="P15" i="21"/>
  <c r="P16" i="21"/>
  <c r="P17" i="21"/>
  <c r="P18" i="21"/>
  <c r="P19" i="21"/>
  <c r="P20" i="21"/>
  <c r="P21" i="21"/>
  <c r="P22" i="21"/>
  <c r="P23" i="21"/>
  <c r="P24" i="21"/>
  <c r="P25" i="21"/>
  <c r="P26" i="21"/>
  <c r="P27" i="21"/>
  <c r="P28" i="21"/>
  <c r="P29" i="21"/>
  <c r="P30" i="21"/>
  <c r="P31" i="21"/>
  <c r="P32" i="21"/>
  <c r="P33" i="21"/>
  <c r="P34" i="21"/>
  <c r="P35" i="21"/>
  <c r="P36" i="21"/>
  <c r="P37" i="21"/>
  <c r="P38" i="21"/>
  <c r="P39" i="21"/>
  <c r="P40" i="21"/>
  <c r="P41" i="21"/>
  <c r="P42" i="21"/>
  <c r="P43" i="21"/>
  <c r="P44" i="21"/>
  <c r="P45" i="21"/>
  <c r="P46" i="21"/>
  <c r="P47" i="21"/>
  <c r="P48" i="21"/>
  <c r="P49" i="21"/>
  <c r="P50" i="21"/>
  <c r="P7" i="21"/>
  <c r="O8" i="21"/>
  <c r="O9" i="21"/>
  <c r="O10" i="21"/>
  <c r="O11" i="21"/>
  <c r="O12" i="21"/>
  <c r="O13" i="21"/>
  <c r="O14" i="21"/>
  <c r="O15" i="21"/>
  <c r="O16" i="21"/>
  <c r="O17" i="21"/>
  <c r="O18" i="21"/>
  <c r="O19" i="21"/>
  <c r="O20" i="21"/>
  <c r="O21" i="21"/>
  <c r="O22" i="21"/>
  <c r="O23" i="21"/>
  <c r="O24" i="21"/>
  <c r="O25" i="21"/>
  <c r="O26" i="21"/>
  <c r="O27" i="21"/>
  <c r="O28" i="21"/>
  <c r="O29" i="21"/>
  <c r="O30" i="21"/>
  <c r="O31" i="21"/>
  <c r="O32" i="21"/>
  <c r="O33" i="21"/>
  <c r="O34" i="21"/>
  <c r="O35" i="21"/>
  <c r="O36" i="21"/>
  <c r="O37" i="21"/>
  <c r="O38" i="21"/>
  <c r="O39" i="21"/>
  <c r="O40" i="21"/>
  <c r="O41" i="21"/>
  <c r="O42" i="21"/>
  <c r="O43" i="21"/>
  <c r="O44" i="21"/>
  <c r="O45" i="21"/>
  <c r="O46" i="21"/>
  <c r="O47" i="21"/>
  <c r="O48" i="21"/>
  <c r="O49" i="21"/>
  <c r="O50" i="21"/>
  <c r="O7" i="21"/>
  <c r="D24" i="21"/>
  <c r="D25" i="21"/>
  <c r="D26" i="21"/>
  <c r="D27" i="21"/>
  <c r="D28" i="21"/>
  <c r="D29" i="21"/>
  <c r="D30" i="21"/>
  <c r="D31" i="21"/>
  <c r="D32" i="21"/>
  <c r="D33" i="21"/>
  <c r="D34" i="21"/>
  <c r="D35" i="21"/>
  <c r="D36" i="21"/>
  <c r="D37" i="21"/>
  <c r="D38" i="21"/>
  <c r="D39" i="21"/>
  <c r="D40" i="21"/>
  <c r="D41" i="21"/>
  <c r="D42" i="21"/>
  <c r="D43" i="21"/>
  <c r="D44" i="21"/>
  <c r="D45" i="21"/>
  <c r="D46" i="21"/>
  <c r="D47" i="21"/>
  <c r="D48" i="21"/>
  <c r="D49" i="21"/>
  <c r="D50" i="21"/>
  <c r="E24" i="21"/>
  <c r="F24" i="21"/>
  <c r="G24" i="21"/>
  <c r="H24" i="21"/>
  <c r="K24" i="21"/>
  <c r="L24" i="21"/>
  <c r="M24" i="21"/>
  <c r="N24" i="21"/>
  <c r="E25" i="21"/>
  <c r="F25" i="21"/>
  <c r="G25" i="21"/>
  <c r="H25" i="21"/>
  <c r="K25" i="21"/>
  <c r="L25" i="21"/>
  <c r="M25" i="21"/>
  <c r="N25" i="21"/>
  <c r="E26" i="21"/>
  <c r="F26" i="21"/>
  <c r="G26" i="21"/>
  <c r="H26" i="21"/>
  <c r="K26" i="21"/>
  <c r="L26" i="21"/>
  <c r="M26" i="21"/>
  <c r="N26" i="21"/>
  <c r="E27" i="21"/>
  <c r="F27" i="21"/>
  <c r="G27" i="21"/>
  <c r="H27" i="21"/>
  <c r="K27" i="21"/>
  <c r="L27" i="21"/>
  <c r="M27" i="21"/>
  <c r="N27" i="21"/>
  <c r="E28" i="21"/>
  <c r="F28" i="21"/>
  <c r="G28" i="21"/>
  <c r="H28" i="21"/>
  <c r="K28" i="21"/>
  <c r="L28" i="21"/>
  <c r="M28" i="21"/>
  <c r="N28" i="21"/>
  <c r="E29" i="21"/>
  <c r="F29" i="21"/>
  <c r="G29" i="21"/>
  <c r="H29" i="21"/>
  <c r="K29" i="21"/>
  <c r="L29" i="21"/>
  <c r="M29" i="21"/>
  <c r="N29" i="21"/>
  <c r="E30" i="21"/>
  <c r="F30" i="21"/>
  <c r="G30" i="21"/>
  <c r="H30" i="21"/>
  <c r="K30" i="21"/>
  <c r="L30" i="21"/>
  <c r="M30" i="21"/>
  <c r="N30" i="21"/>
  <c r="E31" i="21"/>
  <c r="F31" i="21"/>
  <c r="G31" i="21"/>
  <c r="H31" i="21"/>
  <c r="K31" i="21"/>
  <c r="L31" i="21"/>
  <c r="M31" i="21"/>
  <c r="N31" i="21"/>
  <c r="E32" i="21"/>
  <c r="F32" i="21"/>
  <c r="G32" i="21"/>
  <c r="H32" i="21"/>
  <c r="K32" i="21"/>
  <c r="L32" i="21"/>
  <c r="M32" i="21"/>
  <c r="N32" i="21"/>
  <c r="E33" i="21"/>
  <c r="F33" i="21"/>
  <c r="G33" i="21"/>
  <c r="H33" i="21"/>
  <c r="K33" i="21"/>
  <c r="L33" i="21"/>
  <c r="M33" i="21"/>
  <c r="N33" i="21"/>
  <c r="E34" i="21"/>
  <c r="F34" i="21"/>
  <c r="G34" i="21"/>
  <c r="H34" i="21"/>
  <c r="K34" i="21"/>
  <c r="L34" i="21"/>
  <c r="M34" i="21"/>
  <c r="N34" i="21"/>
  <c r="E35" i="21"/>
  <c r="F35" i="21"/>
  <c r="G35" i="21"/>
  <c r="H35" i="21"/>
  <c r="K35" i="21"/>
  <c r="L35" i="21"/>
  <c r="M35" i="21"/>
  <c r="N35" i="21"/>
  <c r="E36" i="21"/>
  <c r="F36" i="21"/>
  <c r="G36" i="21"/>
  <c r="H36" i="21"/>
  <c r="K36" i="21"/>
  <c r="L36" i="21"/>
  <c r="M36" i="21"/>
  <c r="N36" i="21"/>
  <c r="E37" i="21"/>
  <c r="F37" i="21"/>
  <c r="G37" i="21"/>
  <c r="H37" i="21"/>
  <c r="K37" i="21"/>
  <c r="L37" i="21"/>
  <c r="M37" i="21"/>
  <c r="N37" i="21"/>
  <c r="E38" i="21"/>
  <c r="F38" i="21"/>
  <c r="G38" i="21"/>
  <c r="H38" i="21"/>
  <c r="K38" i="21"/>
  <c r="L38" i="21"/>
  <c r="M38" i="21"/>
  <c r="N38" i="21"/>
  <c r="E39" i="21"/>
  <c r="F39" i="21"/>
  <c r="G39" i="21"/>
  <c r="H39" i="21"/>
  <c r="K39" i="21"/>
  <c r="L39" i="21"/>
  <c r="M39" i="21"/>
  <c r="N39" i="21"/>
  <c r="E40" i="21"/>
  <c r="F40" i="21"/>
  <c r="G40" i="21"/>
  <c r="H40" i="21"/>
  <c r="K40" i="21"/>
  <c r="L40" i="21"/>
  <c r="M40" i="21"/>
  <c r="N40" i="21"/>
  <c r="E41" i="21"/>
  <c r="F41" i="21"/>
  <c r="G41" i="21"/>
  <c r="H41" i="21"/>
  <c r="K41" i="21"/>
  <c r="L41" i="21"/>
  <c r="M41" i="21"/>
  <c r="N41" i="21"/>
  <c r="E42" i="21"/>
  <c r="F42" i="21"/>
  <c r="G42" i="21"/>
  <c r="H42" i="21"/>
  <c r="K42" i="21"/>
  <c r="L42" i="21"/>
  <c r="M42" i="21"/>
  <c r="N42" i="21"/>
  <c r="E43" i="21"/>
  <c r="F43" i="21"/>
  <c r="G43" i="21"/>
  <c r="H43" i="21"/>
  <c r="K43" i="21"/>
  <c r="L43" i="21"/>
  <c r="M43" i="21"/>
  <c r="N43" i="21"/>
  <c r="E44" i="21"/>
  <c r="F44" i="21"/>
  <c r="G44" i="21"/>
  <c r="H44" i="21"/>
  <c r="K44" i="21"/>
  <c r="L44" i="21"/>
  <c r="M44" i="21"/>
  <c r="N44" i="21"/>
  <c r="E45" i="21"/>
  <c r="F45" i="21"/>
  <c r="G45" i="21"/>
  <c r="H45" i="21"/>
  <c r="K45" i="21"/>
  <c r="L45" i="21"/>
  <c r="M45" i="21"/>
  <c r="N45" i="21"/>
  <c r="E46" i="21"/>
  <c r="F46" i="21"/>
  <c r="G46" i="21"/>
  <c r="H46" i="21"/>
  <c r="K46" i="21"/>
  <c r="L46" i="21"/>
  <c r="M46" i="21"/>
  <c r="N46" i="21"/>
  <c r="E47" i="21"/>
  <c r="F47" i="21"/>
  <c r="G47" i="21"/>
  <c r="H47" i="21"/>
  <c r="K47" i="21"/>
  <c r="L47" i="21"/>
  <c r="M47" i="21"/>
  <c r="N47" i="21"/>
  <c r="E48" i="21"/>
  <c r="F48" i="21"/>
  <c r="G48" i="21"/>
  <c r="H48" i="21"/>
  <c r="K48" i="21"/>
  <c r="L48" i="21"/>
  <c r="M48" i="21"/>
  <c r="N48" i="21"/>
  <c r="E49" i="21"/>
  <c r="F49" i="21"/>
  <c r="G49" i="21"/>
  <c r="H49" i="21"/>
  <c r="K49" i="21"/>
  <c r="L49" i="21"/>
  <c r="M49" i="21"/>
  <c r="N49" i="21"/>
  <c r="E50" i="21"/>
  <c r="F50" i="21"/>
  <c r="G50" i="21"/>
  <c r="H50" i="21"/>
  <c r="K50" i="21"/>
  <c r="L50" i="21"/>
  <c r="M50" i="21"/>
  <c r="N50" i="21"/>
  <c r="N8" i="21"/>
  <c r="N9" i="21"/>
  <c r="N10" i="21"/>
  <c r="N11" i="21"/>
  <c r="N12" i="21"/>
  <c r="N13" i="21"/>
  <c r="N14" i="21"/>
  <c r="N15" i="21"/>
  <c r="N16" i="21"/>
  <c r="N17" i="21"/>
  <c r="N18" i="21"/>
  <c r="N19" i="21"/>
  <c r="N20" i="21"/>
  <c r="N21" i="21"/>
  <c r="N22" i="21"/>
  <c r="N23" i="21"/>
  <c r="N7" i="21"/>
  <c r="M18" i="21"/>
  <c r="M19" i="21"/>
  <c r="M20" i="21"/>
  <c r="M21" i="21"/>
  <c r="M22" i="21"/>
  <c r="M23" i="21"/>
  <c r="M8" i="21"/>
  <c r="M9" i="21"/>
  <c r="M10" i="21"/>
  <c r="M11" i="21"/>
  <c r="M12" i="21"/>
  <c r="M13" i="21"/>
  <c r="M14" i="21"/>
  <c r="M15" i="21"/>
  <c r="M16" i="21"/>
  <c r="M17" i="21"/>
  <c r="M7" i="21"/>
  <c r="D7" i="21"/>
  <c r="D8" i="21"/>
  <c r="D9" i="21"/>
  <c r="D10" i="21"/>
  <c r="D11" i="21"/>
  <c r="D12" i="21"/>
  <c r="D13" i="21"/>
  <c r="D14" i="21"/>
  <c r="D15" i="21"/>
  <c r="D16" i="21"/>
  <c r="D17" i="21"/>
  <c r="D18" i="21"/>
  <c r="D19" i="21"/>
  <c r="D20" i="21"/>
  <c r="D21" i="21"/>
  <c r="D22" i="21"/>
  <c r="D23" i="21"/>
  <c r="L8" i="21"/>
  <c r="L9" i="21"/>
  <c r="L10" i="21"/>
  <c r="L11" i="21"/>
  <c r="L12" i="21"/>
  <c r="L13" i="21"/>
  <c r="L14" i="21"/>
  <c r="L15" i="21"/>
  <c r="L16" i="21"/>
  <c r="L17" i="21"/>
  <c r="L18" i="21"/>
  <c r="L19" i="21"/>
  <c r="L20" i="21"/>
  <c r="L21" i="21"/>
  <c r="L22" i="21"/>
  <c r="L23" i="21"/>
  <c r="L7" i="21"/>
  <c r="K8" i="21"/>
  <c r="K9" i="21"/>
  <c r="K10" i="21"/>
  <c r="K11" i="21"/>
  <c r="K12" i="21"/>
  <c r="K13" i="21"/>
  <c r="K14" i="21"/>
  <c r="K15" i="21"/>
  <c r="K16" i="21"/>
  <c r="K17" i="21"/>
  <c r="K18" i="21"/>
  <c r="K19" i="21"/>
  <c r="K20" i="21"/>
  <c r="K21" i="21"/>
  <c r="K22" i="21"/>
  <c r="K23" i="21"/>
  <c r="K7" i="21"/>
  <c r="H8" i="21"/>
  <c r="H9" i="21"/>
  <c r="H10" i="21"/>
  <c r="H11" i="21"/>
  <c r="H12" i="21"/>
  <c r="H13" i="21"/>
  <c r="H14" i="21"/>
  <c r="H15" i="21"/>
  <c r="H16" i="21"/>
  <c r="H17" i="21"/>
  <c r="H18" i="21"/>
  <c r="H19" i="21"/>
  <c r="H20" i="21"/>
  <c r="H21" i="21"/>
  <c r="H22" i="21"/>
  <c r="H23" i="21"/>
  <c r="H7" i="21"/>
  <c r="G8" i="21"/>
  <c r="G9" i="21"/>
  <c r="G10" i="21"/>
  <c r="G11" i="21"/>
  <c r="G12" i="21"/>
  <c r="G13" i="21"/>
  <c r="G14" i="21"/>
  <c r="G15" i="21"/>
  <c r="G16" i="21"/>
  <c r="G17" i="21"/>
  <c r="G18" i="21"/>
  <c r="G19" i="21"/>
  <c r="G20" i="21"/>
  <c r="G21" i="21"/>
  <c r="G22" i="21"/>
  <c r="G23" i="21"/>
  <c r="G7" i="21"/>
  <c r="F8" i="21"/>
  <c r="F9" i="21"/>
  <c r="F10" i="21"/>
  <c r="F11" i="21"/>
  <c r="F12" i="21"/>
  <c r="F13" i="21"/>
  <c r="F14" i="21"/>
  <c r="F15" i="21"/>
  <c r="F16" i="21"/>
  <c r="F17" i="21"/>
  <c r="F18" i="21"/>
  <c r="F19" i="21"/>
  <c r="F20" i="21"/>
  <c r="F21" i="21"/>
  <c r="F22" i="21"/>
  <c r="F23" i="21"/>
  <c r="F7" i="21"/>
  <c r="E8" i="21"/>
  <c r="E9" i="21"/>
  <c r="E10" i="21"/>
  <c r="E11" i="21"/>
  <c r="E12" i="21"/>
  <c r="E13" i="21"/>
  <c r="E14" i="21"/>
  <c r="E15" i="21"/>
  <c r="E16" i="21"/>
  <c r="E17" i="21"/>
  <c r="E18" i="21"/>
  <c r="E19" i="21"/>
  <c r="E20" i="21"/>
  <c r="E21" i="21"/>
  <c r="E22" i="21"/>
  <c r="E23" i="21"/>
  <c r="E7" i="21"/>
  <c r="P12" i="19" l="1"/>
  <c r="N8" i="19"/>
  <c r="O8" i="19"/>
  <c r="N9" i="19"/>
  <c r="O9" i="19"/>
  <c r="N10" i="19"/>
  <c r="O10" i="19"/>
  <c r="N11" i="19"/>
  <c r="O11" i="19"/>
  <c r="N12" i="19"/>
  <c r="O12" i="19"/>
  <c r="N13" i="19"/>
  <c r="O13" i="19"/>
  <c r="N14" i="19"/>
  <c r="O14" i="19"/>
  <c r="N15" i="19"/>
  <c r="O15" i="19"/>
  <c r="N16" i="19"/>
  <c r="O16" i="19"/>
  <c r="N17" i="19"/>
  <c r="O17" i="19"/>
  <c r="N18" i="19"/>
  <c r="O18" i="19"/>
  <c r="N19" i="19"/>
  <c r="O19" i="19"/>
  <c r="N20" i="19"/>
  <c r="O20" i="19"/>
  <c r="N21" i="19"/>
  <c r="O21" i="19"/>
  <c r="N22" i="19"/>
  <c r="O22" i="19"/>
  <c r="N23" i="19"/>
  <c r="O23" i="19"/>
  <c r="N24" i="19"/>
  <c r="O24" i="19"/>
  <c r="N25" i="19"/>
  <c r="O25" i="19"/>
  <c r="N26" i="19"/>
  <c r="O26" i="19"/>
  <c r="N27" i="19"/>
  <c r="O27" i="19"/>
  <c r="N28" i="19"/>
  <c r="O28" i="19"/>
  <c r="N29" i="19"/>
  <c r="O29" i="19"/>
  <c r="N30" i="19"/>
  <c r="O30" i="19"/>
  <c r="N31" i="19"/>
  <c r="O31" i="19"/>
  <c r="N32" i="19"/>
  <c r="O32" i="19"/>
  <c r="N33" i="19"/>
  <c r="O33" i="19"/>
  <c r="N34" i="19"/>
  <c r="O34" i="19"/>
  <c r="N35" i="19"/>
  <c r="O35" i="19"/>
  <c r="N36" i="19"/>
  <c r="O36" i="19"/>
  <c r="N37" i="19"/>
  <c r="O37" i="19"/>
  <c r="N38" i="19"/>
  <c r="O38" i="19"/>
  <c r="N39" i="19"/>
  <c r="O39" i="19"/>
  <c r="N40" i="19"/>
  <c r="O40" i="19"/>
  <c r="N41" i="19"/>
  <c r="O41" i="19"/>
  <c r="O7" i="19"/>
  <c r="N7" i="19"/>
  <c r="Q12" i="19" l="1"/>
  <c r="L8" i="19"/>
  <c r="M8" i="19"/>
  <c r="L9" i="19"/>
  <c r="M9" i="19"/>
  <c r="L10" i="19"/>
  <c r="M10" i="19"/>
  <c r="L11" i="19"/>
  <c r="M11" i="19"/>
  <c r="L12" i="19"/>
  <c r="M12" i="19"/>
  <c r="L13" i="19"/>
  <c r="M13" i="19"/>
  <c r="L14" i="19"/>
  <c r="M14" i="19"/>
  <c r="L15" i="19"/>
  <c r="M15" i="19"/>
  <c r="L16" i="19"/>
  <c r="M16" i="19"/>
  <c r="L17" i="19"/>
  <c r="M17" i="19"/>
  <c r="L18" i="19"/>
  <c r="M18" i="19"/>
  <c r="L19" i="19"/>
  <c r="M19" i="19"/>
  <c r="L20" i="19"/>
  <c r="M20" i="19"/>
  <c r="L21" i="19"/>
  <c r="M21" i="19"/>
  <c r="L22" i="19"/>
  <c r="M22" i="19"/>
  <c r="L23" i="19"/>
  <c r="M23" i="19"/>
  <c r="L24" i="19"/>
  <c r="M24" i="19"/>
  <c r="L25" i="19"/>
  <c r="M25" i="19"/>
  <c r="L26" i="19"/>
  <c r="M26" i="19"/>
  <c r="L27" i="19"/>
  <c r="M27" i="19"/>
  <c r="L28" i="19"/>
  <c r="M28" i="19"/>
  <c r="L29" i="19"/>
  <c r="M29" i="19"/>
  <c r="L30" i="19"/>
  <c r="M30" i="19"/>
  <c r="L31" i="19"/>
  <c r="M31" i="19"/>
  <c r="L32" i="19"/>
  <c r="M32" i="19"/>
  <c r="L33" i="19"/>
  <c r="M33" i="19"/>
  <c r="L34" i="19"/>
  <c r="M34" i="19"/>
  <c r="L35" i="19"/>
  <c r="M35" i="19"/>
  <c r="L36" i="19"/>
  <c r="M36" i="19"/>
  <c r="L37" i="19"/>
  <c r="M37" i="19"/>
  <c r="L38" i="19"/>
  <c r="M38" i="19"/>
  <c r="L39" i="19"/>
  <c r="M39" i="19"/>
  <c r="L40" i="19"/>
  <c r="M40" i="19"/>
  <c r="L41" i="19"/>
  <c r="M41" i="19"/>
  <c r="M7" i="19"/>
  <c r="L7" i="19"/>
  <c r="K38" i="19"/>
  <c r="K39" i="19"/>
  <c r="K40" i="19"/>
  <c r="K41" i="19"/>
  <c r="K24" i="19"/>
  <c r="K25" i="19"/>
  <c r="K26" i="19"/>
  <c r="K27" i="19"/>
  <c r="K28" i="19"/>
  <c r="K29" i="19"/>
  <c r="K30" i="19"/>
  <c r="K31" i="19"/>
  <c r="K32" i="19"/>
  <c r="K33" i="19"/>
  <c r="K34" i="19"/>
  <c r="K35" i="19"/>
  <c r="K36" i="19"/>
  <c r="K37" i="19"/>
  <c r="K8" i="19"/>
  <c r="K9" i="19"/>
  <c r="K10" i="19"/>
  <c r="K11" i="19"/>
  <c r="K12" i="19"/>
  <c r="K13" i="19"/>
  <c r="K14" i="19"/>
  <c r="K15" i="19"/>
  <c r="K16" i="19"/>
  <c r="K17" i="19"/>
  <c r="K18" i="19"/>
  <c r="K19" i="19"/>
  <c r="K20" i="19"/>
  <c r="K21" i="19"/>
  <c r="K22" i="19"/>
  <c r="K23" i="19"/>
  <c r="K7" i="19"/>
  <c r="J27" i="19"/>
  <c r="J28" i="19"/>
  <c r="J29" i="19"/>
  <c r="J30" i="19"/>
  <c r="J31" i="19"/>
  <c r="J32" i="19"/>
  <c r="J33" i="19"/>
  <c r="J34" i="19"/>
  <c r="J35" i="19"/>
  <c r="J36" i="19"/>
  <c r="J37" i="19"/>
  <c r="J38" i="19"/>
  <c r="J39" i="19"/>
  <c r="J40" i="19"/>
  <c r="J41" i="19"/>
  <c r="J8" i="19"/>
  <c r="J9" i="19"/>
  <c r="J10" i="19"/>
  <c r="J11" i="19"/>
  <c r="J12" i="19"/>
  <c r="J13" i="19"/>
  <c r="J14" i="19"/>
  <c r="J15" i="19"/>
  <c r="J16" i="19"/>
  <c r="J17" i="19"/>
  <c r="J18" i="19"/>
  <c r="J19" i="19"/>
  <c r="J20" i="19"/>
  <c r="J21" i="19"/>
  <c r="J22" i="19"/>
  <c r="J23" i="19"/>
  <c r="J24" i="19"/>
  <c r="J25" i="19"/>
  <c r="J26" i="19"/>
  <c r="J7" i="19"/>
  <c r="I26" i="19"/>
  <c r="I27" i="19"/>
  <c r="I28" i="19"/>
  <c r="I29" i="19"/>
  <c r="I30" i="19"/>
  <c r="I31" i="19"/>
  <c r="I32" i="19"/>
  <c r="I33" i="19"/>
  <c r="I34" i="19"/>
  <c r="I35" i="19"/>
  <c r="I36" i="19"/>
  <c r="I37" i="19"/>
  <c r="I38" i="19"/>
  <c r="I39" i="19"/>
  <c r="I40" i="19"/>
  <c r="I41" i="19"/>
  <c r="I8" i="19"/>
  <c r="I9" i="19"/>
  <c r="I10" i="19"/>
  <c r="I11" i="19"/>
  <c r="I12" i="19"/>
  <c r="I13" i="19"/>
  <c r="I14" i="19"/>
  <c r="I15" i="19"/>
  <c r="I16" i="19"/>
  <c r="I17" i="19"/>
  <c r="I18" i="19"/>
  <c r="I19" i="19"/>
  <c r="I20" i="19"/>
  <c r="I21" i="19"/>
  <c r="I22" i="19"/>
  <c r="I23" i="19"/>
  <c r="I24" i="19"/>
  <c r="I25" i="19"/>
  <c r="I7" i="19"/>
  <c r="H8" i="19"/>
  <c r="H9" i="19"/>
  <c r="H10" i="19"/>
  <c r="H11" i="19"/>
  <c r="H12" i="19"/>
  <c r="H13" i="19"/>
  <c r="H14" i="19"/>
  <c r="H15" i="19"/>
  <c r="H16" i="19"/>
  <c r="H17" i="19"/>
  <c r="H18" i="19"/>
  <c r="H19" i="19"/>
  <c r="H20" i="19"/>
  <c r="H21" i="19"/>
  <c r="H22" i="19"/>
  <c r="H23" i="19"/>
  <c r="H24" i="19"/>
  <c r="H25" i="19"/>
  <c r="H26" i="19"/>
  <c r="H27" i="19"/>
  <c r="H28" i="19"/>
  <c r="H29" i="19"/>
  <c r="H30" i="19"/>
  <c r="H31" i="19"/>
  <c r="H32" i="19"/>
  <c r="H33" i="19"/>
  <c r="H34" i="19"/>
  <c r="H35" i="19"/>
  <c r="H36" i="19"/>
  <c r="H37" i="19"/>
  <c r="H38" i="19"/>
  <c r="H39" i="19"/>
  <c r="H40" i="19"/>
  <c r="H41" i="19"/>
  <c r="H7" i="19"/>
  <c r="P13" i="19"/>
  <c r="P22" i="19"/>
  <c r="Q17" i="19" l="1"/>
  <c r="P17" i="19"/>
  <c r="Q18" i="19"/>
  <c r="P18" i="19"/>
  <c r="Q25" i="19"/>
  <c r="P25" i="19"/>
  <c r="Q23" i="19"/>
  <c r="P23" i="19"/>
  <c r="P21" i="19"/>
  <c r="Q21" i="19"/>
  <c r="Q27" i="19"/>
  <c r="P27" i="19"/>
  <c r="Q26" i="19"/>
  <c r="P26" i="19"/>
  <c r="Q22" i="19"/>
  <c r="Q20" i="19"/>
  <c r="P20" i="19"/>
  <c r="P19" i="19"/>
  <c r="Q19" i="19"/>
  <c r="P28" i="19"/>
  <c r="Q28" i="19"/>
  <c r="Q7" i="19"/>
  <c r="C7" i="9" l="1"/>
  <c r="D7" i="9"/>
  <c r="D14" i="11" l="1"/>
  <c r="C14" i="11"/>
  <c r="D7" i="11"/>
  <c r="C7" i="11"/>
  <c r="D14" i="9"/>
  <c r="C14" i="9"/>
  <c r="D14" i="8"/>
  <c r="C14" i="8"/>
  <c r="D7" i="8"/>
  <c r="C7" i="8"/>
  <c r="G14" i="7"/>
  <c r="F14" i="7"/>
  <c r="E14" i="7"/>
  <c r="D14" i="7"/>
  <c r="C14" i="7"/>
  <c r="G7" i="7"/>
  <c r="F7" i="7"/>
  <c r="E7" i="7"/>
  <c r="D7" i="7"/>
  <c r="C7" i="7"/>
  <c r="G13" i="6"/>
  <c r="F13" i="6"/>
  <c r="E13" i="6"/>
  <c r="D13" i="6"/>
  <c r="C13" i="6"/>
  <c r="G6" i="6"/>
  <c r="F6" i="6"/>
  <c r="E6" i="6"/>
  <c r="D6" i="6"/>
  <c r="C6" i="6"/>
  <c r="C35" i="3" l="1"/>
</calcChain>
</file>

<file path=xl/sharedStrings.xml><?xml version="1.0" encoding="utf-8"?>
<sst xmlns="http://schemas.openxmlformats.org/spreadsheetml/2006/main" count="717" uniqueCount="337">
  <si>
    <t>現貨、期貨漲跌幅度</t>
    <phoneticPr fontId="1" type="noConversion"/>
  </si>
  <si>
    <t>TX</t>
    <phoneticPr fontId="1" type="noConversion"/>
  </si>
  <si>
    <t>TE</t>
    <phoneticPr fontId="1" type="noConversion"/>
  </si>
  <si>
    <t>TF</t>
    <phoneticPr fontId="1" type="noConversion"/>
  </si>
  <si>
    <t>T5F</t>
    <phoneticPr fontId="1" type="noConversion"/>
  </si>
  <si>
    <t>GBF</t>
    <phoneticPr fontId="1" type="noConversion"/>
  </si>
  <si>
    <r>
      <rPr>
        <sz val="12"/>
        <color indexed="8"/>
        <rFont val="標楷體"/>
        <family val="4"/>
        <charset val="136"/>
      </rPr>
      <t>一、</t>
    </r>
    <phoneticPr fontId="1" type="noConversion"/>
  </si>
  <si>
    <r>
      <rPr>
        <sz val="12"/>
        <color indexed="8"/>
        <rFont val="標楷體"/>
        <family val="4"/>
        <charset val="136"/>
      </rPr>
      <t>檢核條件設定說明</t>
    </r>
    <phoneticPr fontId="1" type="noConversion"/>
  </si>
  <si>
    <r>
      <rPr>
        <sz val="12"/>
        <color indexed="8"/>
        <rFont val="標楷體"/>
        <family val="4"/>
        <charset val="136"/>
      </rPr>
      <t>保證金變動幅度：記錄各商品變動幅度</t>
    </r>
    <phoneticPr fontId="1" type="noConversion"/>
  </si>
  <si>
    <r>
      <rPr>
        <sz val="12"/>
        <color indexed="8"/>
        <rFont val="標楷體"/>
        <family val="4"/>
        <charset val="136"/>
      </rPr>
      <t>未沖銷部位數：</t>
    </r>
    <r>
      <rPr>
        <sz val="12"/>
        <color indexed="8"/>
        <rFont val="Times New Roman"/>
        <family val="1"/>
      </rPr>
      <t>OI</t>
    </r>
    <r>
      <rPr>
        <sz val="12"/>
        <color indexed="8"/>
        <rFont val="標楷體"/>
        <family val="4"/>
        <charset val="136"/>
      </rPr>
      <t>≧</t>
    </r>
    <r>
      <rPr>
        <sz val="12"/>
        <color indexed="8"/>
        <rFont val="Times New Roman"/>
        <family val="1"/>
      </rPr>
      <t>0.5%</t>
    </r>
    <r>
      <rPr>
        <sz val="12"/>
        <color indexed="8"/>
        <rFont val="標楷體"/>
        <family val="4"/>
        <charset val="136"/>
      </rPr>
      <t>，當日各契約未平倉量占當日所有商品合計未平倉量比例是否≧</t>
    </r>
    <r>
      <rPr>
        <sz val="12"/>
        <color indexed="8"/>
        <rFont val="Times New Roman"/>
        <family val="1"/>
      </rPr>
      <t>0.5%</t>
    </r>
    <phoneticPr fontId="1" type="noConversion"/>
  </si>
  <si>
    <r>
      <rPr>
        <sz val="12"/>
        <color indexed="8"/>
        <rFont val="標楷體"/>
        <family val="4"/>
        <charset val="136"/>
      </rPr>
      <t>二、</t>
    </r>
    <phoneticPr fontId="1" type="noConversion"/>
  </si>
  <si>
    <r>
      <rPr>
        <sz val="12"/>
        <color indexed="8"/>
        <rFont val="標楷體"/>
        <family val="4"/>
        <charset val="136"/>
      </rPr>
      <t>本日檢核結果表</t>
    </r>
    <phoneticPr fontId="1" type="noConversion"/>
  </si>
  <si>
    <r>
      <t>1.</t>
    </r>
    <r>
      <rPr>
        <sz val="12"/>
        <color indexed="8"/>
        <rFont val="標楷體"/>
        <family val="4"/>
        <charset val="136"/>
      </rPr>
      <t>保證金變動幅度之趨勢</t>
    </r>
    <phoneticPr fontId="1" type="noConversion"/>
  </si>
  <si>
    <r>
      <t>2.</t>
    </r>
    <r>
      <rPr>
        <sz val="12"/>
        <color indexed="8"/>
        <rFont val="標楷體"/>
        <family val="4"/>
        <charset val="136"/>
      </rPr>
      <t>未沖銷部位數</t>
    </r>
    <phoneticPr fontId="1" type="noConversion"/>
  </si>
  <si>
    <r>
      <t>3.</t>
    </r>
    <r>
      <rPr>
        <sz val="12"/>
        <color indexed="8"/>
        <rFont val="標楷體"/>
        <family val="4"/>
        <charset val="136"/>
      </rPr>
      <t>現貨、期貨漲跌</t>
    </r>
    <phoneticPr fontId="1" type="noConversion"/>
  </si>
  <si>
    <r>
      <rPr>
        <sz val="12"/>
        <color indexed="8"/>
        <rFont val="標楷體"/>
        <family val="4"/>
        <charset val="136"/>
      </rPr>
      <t>保證金變動幅度</t>
    </r>
    <phoneticPr fontId="1" type="noConversion"/>
  </si>
  <si>
    <r>
      <rPr>
        <sz val="12"/>
        <color indexed="8"/>
        <rFont val="標楷體"/>
        <family val="4"/>
        <charset val="136"/>
      </rPr>
      <t>達得調整標準之天數</t>
    </r>
    <phoneticPr fontId="1" type="noConversion"/>
  </si>
  <si>
    <r>
      <t>OI</t>
    </r>
    <r>
      <rPr>
        <sz val="12"/>
        <color indexed="8"/>
        <rFont val="標楷體"/>
        <family val="4"/>
        <charset val="136"/>
      </rPr>
      <t>≧</t>
    </r>
    <r>
      <rPr>
        <sz val="12"/>
        <color indexed="8"/>
        <rFont val="Times New Roman"/>
        <family val="1"/>
      </rPr>
      <t>0.5%</t>
    </r>
    <phoneticPr fontId="1" type="noConversion"/>
  </si>
  <si>
    <r>
      <rPr>
        <sz val="12"/>
        <color indexed="8"/>
        <rFont val="標楷體"/>
        <family val="4"/>
        <charset val="136"/>
      </rPr>
      <t>屆到期日前</t>
    </r>
    <r>
      <rPr>
        <sz val="12"/>
        <color indexed="8"/>
        <rFont val="Times New Roman"/>
        <family val="1"/>
      </rPr>
      <t>7</t>
    </r>
    <r>
      <rPr>
        <sz val="12"/>
        <color indexed="8"/>
        <rFont val="標楷體"/>
        <family val="4"/>
        <charset val="136"/>
      </rPr>
      <t>個交易日</t>
    </r>
    <phoneticPr fontId="1" type="noConversion"/>
  </si>
  <si>
    <r>
      <t>X</t>
    </r>
    <r>
      <rPr>
        <sz val="12"/>
        <color indexed="8"/>
        <rFont val="標楷體"/>
        <family val="4"/>
        <charset val="136"/>
      </rPr>
      <t>≧</t>
    </r>
    <r>
      <rPr>
        <sz val="12"/>
        <color indexed="8"/>
        <rFont val="Times New Roman"/>
        <family val="1"/>
      </rPr>
      <t>15%</t>
    </r>
    <phoneticPr fontId="1" type="noConversion"/>
  </si>
  <si>
    <r>
      <rPr>
        <sz val="12"/>
        <color indexed="8"/>
        <rFont val="標楷體"/>
        <family val="4"/>
        <charset val="136"/>
      </rPr>
      <t>期貨</t>
    </r>
    <phoneticPr fontId="1" type="noConversion"/>
  </si>
  <si>
    <t>前一交易日保證金變動幅度</t>
    <phoneticPr fontId="1" type="noConversion"/>
  </si>
  <si>
    <r>
      <rPr>
        <sz val="12"/>
        <color indexed="8"/>
        <rFont val="標楷體"/>
        <family val="4"/>
        <charset val="136"/>
      </rPr>
      <t>變動幅度由前一交易日</t>
    </r>
    <r>
      <rPr>
        <sz val="12"/>
        <color indexed="8"/>
        <rFont val="Times New Roman"/>
        <family val="1"/>
      </rPr>
      <t>±10%</t>
    </r>
    <r>
      <rPr>
        <sz val="12"/>
        <color indexed="8"/>
        <rFont val="標楷體"/>
        <family val="4"/>
        <charset val="136"/>
      </rPr>
      <t>以下擴大為</t>
    </r>
    <r>
      <rPr>
        <sz val="12"/>
        <color indexed="8"/>
        <rFont val="Times New Roman"/>
        <family val="1"/>
      </rPr>
      <t>±15%</t>
    </r>
    <r>
      <rPr>
        <sz val="12"/>
        <color indexed="8"/>
        <rFont val="標楷體"/>
        <family val="4"/>
        <charset val="136"/>
      </rPr>
      <t>以上</t>
    </r>
    <phoneticPr fontId="1" type="noConversion"/>
  </si>
  <si>
    <r>
      <rPr>
        <sz val="12"/>
        <color indexed="8"/>
        <rFont val="標楷體"/>
        <family val="4"/>
        <charset val="136"/>
      </rPr>
      <t>當日未沖銷部位數及比例</t>
    </r>
    <phoneticPr fontId="1" type="noConversion"/>
  </si>
  <si>
    <r>
      <t>現貨、期貨漲跌幅度，及漲跌與調整</t>
    </r>
    <r>
      <rPr>
        <sz val="12"/>
        <color indexed="8"/>
        <rFont val="標楷體"/>
        <family val="4"/>
        <charset val="136"/>
      </rPr>
      <t>方向是否相同：參考現貨及期貨漲跌幅度是否為劇漲、劇跌之突發事件，若無現貨供參則以期貨漲跌方向為依據</t>
    </r>
    <phoneticPr fontId="1" type="noConversion"/>
  </si>
  <si>
    <r>
      <t>a.</t>
    </r>
    <r>
      <rPr>
        <sz val="12"/>
        <rFont val="標楷體"/>
        <family val="4"/>
        <charset val="136"/>
      </rPr>
      <t>比較</t>
    </r>
    <r>
      <rPr>
        <sz val="12"/>
        <rFont val="Times New Roman"/>
        <family val="1"/>
      </rPr>
      <t>GDF</t>
    </r>
    <r>
      <rPr>
        <sz val="12"/>
        <rFont val="標楷體"/>
        <family val="4"/>
        <charset val="136"/>
      </rPr>
      <t>之保證金與</t>
    </r>
    <r>
      <rPr>
        <sz val="12"/>
        <rFont val="Times New Roman"/>
        <family val="1"/>
      </rPr>
      <t>NYSE/LIFFE</t>
    </r>
    <r>
      <rPr>
        <sz val="12"/>
        <rFont val="標楷體"/>
        <family val="4"/>
        <charset val="136"/>
      </rPr>
      <t>、</t>
    </r>
    <r>
      <rPr>
        <sz val="12"/>
        <rFont val="Times New Roman"/>
        <family val="1"/>
      </rPr>
      <t>CME/COMEX</t>
    </r>
    <r>
      <rPr>
        <sz val="12"/>
        <rFont val="標楷體"/>
        <family val="4"/>
        <charset val="136"/>
      </rPr>
      <t>及</t>
    </r>
    <r>
      <rPr>
        <sz val="12"/>
        <rFont val="Times New Roman"/>
        <family val="1"/>
      </rPr>
      <t>TOCOM</t>
    </r>
    <r>
      <rPr>
        <sz val="12"/>
        <rFont val="標楷體"/>
        <family val="4"/>
        <charset val="136"/>
      </rPr>
      <t>保證金。</t>
    </r>
    <phoneticPr fontId="1" type="noConversion"/>
  </si>
  <si>
    <r>
      <t>15%</t>
    </r>
    <r>
      <rPr>
        <sz val="12"/>
        <color indexed="8"/>
        <rFont val="標楷體"/>
        <family val="4"/>
        <charset val="136"/>
      </rPr>
      <t>＞</t>
    </r>
    <r>
      <rPr>
        <sz val="12"/>
        <color indexed="8"/>
        <rFont val="Times New Roman"/>
        <family val="1"/>
      </rPr>
      <t>X</t>
    </r>
    <r>
      <rPr>
        <sz val="12"/>
        <color indexed="8"/>
        <rFont val="標楷體"/>
        <family val="4"/>
        <charset val="136"/>
      </rPr>
      <t>≧</t>
    </r>
    <r>
      <rPr>
        <sz val="12"/>
        <color indexed="8"/>
        <rFont val="Times New Roman"/>
        <family val="1"/>
      </rPr>
      <t>10%</t>
    </r>
    <phoneticPr fontId="1" type="noConversion"/>
  </si>
  <si>
    <t>XIF</t>
    <phoneticPr fontId="1" type="noConversion"/>
  </si>
  <si>
    <t>TXO</t>
    <phoneticPr fontId="1" type="noConversion"/>
  </si>
  <si>
    <t>TEO</t>
    <phoneticPr fontId="1" type="noConversion"/>
  </si>
  <si>
    <t>TFO</t>
    <phoneticPr fontId="1" type="noConversion"/>
  </si>
  <si>
    <t>GTO</t>
    <phoneticPr fontId="1" type="noConversion"/>
  </si>
  <si>
    <t>XIO</t>
    <phoneticPr fontId="1" type="noConversion"/>
  </si>
  <si>
    <t>TGO</t>
    <phoneticPr fontId="1" type="noConversion"/>
  </si>
  <si>
    <t>序號</t>
  </si>
  <si>
    <t>股票期貨
英文代碼</t>
  </si>
  <si>
    <t>股票期貨
中文簡稱</t>
  </si>
  <si>
    <t>股票期貨
標的證券代號</t>
  </si>
  <si>
    <t>上市/上櫃類別</t>
  </si>
  <si>
    <r>
      <rPr>
        <sz val="12"/>
        <color indexed="8"/>
        <rFont val="標楷體"/>
        <family val="4"/>
        <charset val="136"/>
      </rPr>
      <t>現貨漲跌與保證金調整方向相同</t>
    </r>
    <r>
      <rPr>
        <sz val="12"/>
        <color indexed="8"/>
        <rFont val="Times New Roman"/>
        <family val="1"/>
      </rPr>
      <t>(</t>
    </r>
    <r>
      <rPr>
        <sz val="12"/>
        <color indexed="8"/>
        <rFont val="標楷體"/>
        <family val="4"/>
        <charset val="136"/>
      </rPr>
      <t>註</t>
    </r>
    <r>
      <rPr>
        <sz val="12"/>
        <color indexed="8"/>
        <rFont val="Times New Roman"/>
        <family val="1"/>
      </rPr>
      <t>2)</t>
    </r>
    <phoneticPr fontId="1" type="noConversion"/>
  </si>
  <si>
    <r>
      <rPr>
        <sz val="12"/>
        <color indexed="8"/>
        <rFont val="標楷體"/>
        <family val="4"/>
        <charset val="136"/>
      </rPr>
      <t>註</t>
    </r>
    <r>
      <rPr>
        <sz val="12"/>
        <color indexed="8"/>
        <rFont val="Times New Roman"/>
        <family val="1"/>
      </rPr>
      <t>1</t>
    </r>
    <r>
      <rPr>
        <sz val="12"/>
        <color indexed="8"/>
        <rFont val="標楷體"/>
        <family val="4"/>
        <charset val="136"/>
      </rPr>
      <t>：當現貨有開盤參考價，但現貨全日無交易，則現貨漲跌計算公式</t>
    </r>
    <r>
      <rPr>
        <sz val="12"/>
        <color indexed="8"/>
        <rFont val="Times New Roman"/>
        <family val="1"/>
      </rPr>
      <t>=(</t>
    </r>
    <r>
      <rPr>
        <sz val="12"/>
        <color indexed="8"/>
        <rFont val="標楷體"/>
        <family val="4"/>
        <charset val="136"/>
      </rPr>
      <t>開盤參考價</t>
    </r>
    <r>
      <rPr>
        <sz val="12"/>
        <color indexed="8"/>
        <rFont val="Times New Roman"/>
        <family val="1"/>
      </rPr>
      <t>-</t>
    </r>
    <r>
      <rPr>
        <sz val="12"/>
        <color indexed="8"/>
        <rFont val="標楷體"/>
        <family val="4"/>
        <charset val="136"/>
      </rPr>
      <t>開盤參考價</t>
    </r>
    <r>
      <rPr>
        <sz val="12"/>
        <color indexed="8"/>
        <rFont val="Times New Roman"/>
        <family val="1"/>
      </rPr>
      <t>)</t>
    </r>
    <r>
      <rPr>
        <sz val="12"/>
        <color indexed="8"/>
        <rFont val="標楷體"/>
        <family val="4"/>
        <charset val="136"/>
      </rPr>
      <t>。</t>
    </r>
    <phoneticPr fontId="1" type="noConversion"/>
  </si>
  <si>
    <r>
      <rPr>
        <sz val="12"/>
        <color indexed="8"/>
        <rFont val="標楷體"/>
        <family val="4"/>
        <charset val="136"/>
      </rPr>
      <t>現貨</t>
    </r>
    <r>
      <rPr>
        <sz val="12"/>
        <color indexed="8"/>
        <rFont val="Times New Roman"/>
        <family val="1"/>
      </rPr>
      <t>(</t>
    </r>
    <r>
      <rPr>
        <sz val="12"/>
        <color indexed="8"/>
        <rFont val="標楷體"/>
        <family val="4"/>
        <charset val="136"/>
      </rPr>
      <t>註</t>
    </r>
    <r>
      <rPr>
        <sz val="12"/>
        <color indexed="8"/>
        <rFont val="Times New Roman"/>
        <family val="1"/>
      </rPr>
      <t>1)</t>
    </r>
    <phoneticPr fontId="1" type="noConversion"/>
  </si>
  <si>
    <r>
      <rPr>
        <sz val="12"/>
        <color indexed="8"/>
        <rFont val="標楷體"/>
        <family val="4"/>
        <charset val="136"/>
      </rPr>
      <t>期貨漲跌與保證金調整方向相同</t>
    </r>
    <r>
      <rPr>
        <sz val="12"/>
        <color indexed="8"/>
        <rFont val="Times New Roman"/>
        <family val="1"/>
      </rPr>
      <t>(</t>
    </r>
    <r>
      <rPr>
        <sz val="12"/>
        <color indexed="8"/>
        <rFont val="標楷體"/>
        <family val="4"/>
        <charset val="136"/>
      </rPr>
      <t>註</t>
    </r>
    <r>
      <rPr>
        <sz val="12"/>
        <color indexed="8"/>
        <rFont val="Times New Roman"/>
        <family val="1"/>
      </rPr>
      <t>3)</t>
    </r>
    <phoneticPr fontId="1" type="noConversion"/>
  </si>
  <si>
    <r>
      <rPr>
        <sz val="12"/>
        <color indexed="8"/>
        <rFont val="標楷體"/>
        <family val="4"/>
        <charset val="136"/>
      </rPr>
      <t>註</t>
    </r>
    <r>
      <rPr>
        <sz val="12"/>
        <color indexed="8"/>
        <rFont val="Times New Roman"/>
        <family val="1"/>
      </rPr>
      <t>3</t>
    </r>
    <r>
      <rPr>
        <sz val="12"/>
        <color indexed="8"/>
        <rFont val="標楷體"/>
        <family val="4"/>
        <charset val="136"/>
      </rPr>
      <t>：當期貨無漲跌時，則期貨漲跌與保證金調整方向相同欄位顯示</t>
    </r>
    <r>
      <rPr>
        <sz val="12"/>
        <color indexed="8"/>
        <rFont val="Times New Roman"/>
        <family val="1"/>
      </rPr>
      <t xml:space="preserve"> -</t>
    </r>
    <r>
      <rPr>
        <sz val="12"/>
        <color indexed="8"/>
        <rFont val="標楷體"/>
        <family val="4"/>
        <charset val="136"/>
      </rPr>
      <t xml:space="preserve">。
</t>
    </r>
    <phoneticPr fontId="1" type="noConversion"/>
  </si>
  <si>
    <r>
      <rPr>
        <sz val="12"/>
        <color indexed="8"/>
        <rFont val="標楷體"/>
        <family val="4"/>
        <charset val="136"/>
      </rPr>
      <t>註</t>
    </r>
    <r>
      <rPr>
        <sz val="12"/>
        <color indexed="8"/>
        <rFont val="Times New Roman"/>
        <family val="1"/>
      </rPr>
      <t>2</t>
    </r>
    <r>
      <rPr>
        <sz val="12"/>
        <color indexed="8"/>
        <rFont val="標楷體"/>
        <family val="4"/>
        <charset val="136"/>
      </rPr>
      <t>：當現貨無漲跌時，則現貨漲跌與保證金調整方向相同欄位顯示</t>
    </r>
    <r>
      <rPr>
        <sz val="12"/>
        <color indexed="8"/>
        <rFont val="Times New Roman"/>
        <family val="1"/>
      </rPr>
      <t xml:space="preserve"> -</t>
    </r>
    <r>
      <rPr>
        <sz val="12"/>
        <color indexed="8"/>
        <rFont val="標楷體"/>
        <family val="4"/>
        <charset val="136"/>
      </rPr>
      <t xml:space="preserve">。
</t>
    </r>
    <phoneticPr fontId="1" type="noConversion"/>
  </si>
  <si>
    <r>
      <rPr>
        <sz val="12"/>
        <color indexed="8"/>
        <rFont val="標楷體"/>
        <family val="4"/>
        <charset val="136"/>
      </rPr>
      <t>一、本日波動度偵測全距</t>
    </r>
    <r>
      <rPr>
        <sz val="12"/>
        <color indexed="8"/>
        <rFont val="Times New Roman"/>
        <family val="1"/>
      </rPr>
      <t>(VSR)</t>
    </r>
    <r>
      <rPr>
        <sz val="12"/>
        <color indexed="8"/>
        <rFont val="標楷體"/>
        <family val="4"/>
        <charset val="136"/>
      </rPr>
      <t>變動狀況</t>
    </r>
    <phoneticPr fontId="1" type="noConversion"/>
  </si>
  <si>
    <t>資料日期：</t>
    <phoneticPr fontId="1" type="noConversion"/>
  </si>
  <si>
    <r>
      <t>VSR</t>
    </r>
    <r>
      <rPr>
        <sz val="12"/>
        <color indexed="8"/>
        <rFont val="標楷體"/>
        <family val="4"/>
        <charset val="136"/>
      </rPr>
      <t>變動幅度</t>
    </r>
    <phoneticPr fontId="1" type="noConversion"/>
  </si>
  <si>
    <r>
      <rPr>
        <sz val="12"/>
        <color indexed="8"/>
        <rFont val="標楷體"/>
        <family val="4"/>
        <charset val="136"/>
      </rPr>
      <t>達得調整
標準之天數</t>
    </r>
    <phoneticPr fontId="1" type="noConversion"/>
  </si>
  <si>
    <r>
      <t>30%</t>
    </r>
    <r>
      <rPr>
        <sz val="11.5"/>
        <color indexed="8"/>
        <rFont val="標楷體"/>
        <family val="4"/>
        <charset val="136"/>
      </rPr>
      <t>＞</t>
    </r>
    <r>
      <rPr>
        <sz val="11.5"/>
        <color indexed="8"/>
        <rFont val="Times New Roman"/>
        <family val="1"/>
      </rPr>
      <t>X</t>
    </r>
    <r>
      <rPr>
        <sz val="11.5"/>
        <color indexed="8"/>
        <rFont val="標楷體"/>
        <family val="4"/>
        <charset val="136"/>
      </rPr>
      <t>≧</t>
    </r>
    <r>
      <rPr>
        <sz val="11.5"/>
        <color indexed="8"/>
        <rFont val="Times New Roman"/>
        <family val="1"/>
      </rPr>
      <t>10%</t>
    </r>
    <phoneticPr fontId="1" type="noConversion"/>
  </si>
  <si>
    <r>
      <t>50%</t>
    </r>
    <r>
      <rPr>
        <sz val="11.5"/>
        <color indexed="8"/>
        <rFont val="標楷體"/>
        <family val="4"/>
        <charset val="136"/>
      </rPr>
      <t>＞</t>
    </r>
    <r>
      <rPr>
        <sz val="11.5"/>
        <color indexed="8"/>
        <rFont val="Times New Roman"/>
        <family val="1"/>
      </rPr>
      <t>X</t>
    </r>
    <r>
      <rPr>
        <sz val="11.5"/>
        <color indexed="8"/>
        <rFont val="標楷體"/>
        <family val="4"/>
        <charset val="136"/>
      </rPr>
      <t>≧</t>
    </r>
    <r>
      <rPr>
        <sz val="11.5"/>
        <color indexed="8"/>
        <rFont val="Times New Roman"/>
        <family val="1"/>
      </rPr>
      <t>30%</t>
    </r>
    <phoneticPr fontId="1" type="noConversion"/>
  </si>
  <si>
    <r>
      <t>70%</t>
    </r>
    <r>
      <rPr>
        <sz val="11.5"/>
        <color indexed="8"/>
        <rFont val="標楷體"/>
        <family val="4"/>
        <charset val="136"/>
      </rPr>
      <t>＞</t>
    </r>
    <r>
      <rPr>
        <sz val="11.5"/>
        <color indexed="8"/>
        <rFont val="Times New Roman"/>
        <family val="1"/>
      </rPr>
      <t>X</t>
    </r>
    <r>
      <rPr>
        <sz val="11.5"/>
        <color indexed="8"/>
        <rFont val="標楷體"/>
        <family val="4"/>
        <charset val="136"/>
      </rPr>
      <t>≧</t>
    </r>
    <r>
      <rPr>
        <sz val="11.5"/>
        <color indexed="8"/>
        <rFont val="Times New Roman"/>
        <family val="1"/>
      </rPr>
      <t>50%</t>
    </r>
    <phoneticPr fontId="1" type="noConversion"/>
  </si>
  <si>
    <r>
      <t>X</t>
    </r>
    <r>
      <rPr>
        <sz val="11.5"/>
        <color indexed="8"/>
        <rFont val="標楷體"/>
        <family val="4"/>
        <charset val="136"/>
      </rPr>
      <t>≧</t>
    </r>
    <r>
      <rPr>
        <sz val="11.5"/>
        <color indexed="8"/>
        <rFont val="Times New Roman"/>
        <family val="1"/>
      </rPr>
      <t>70%</t>
    </r>
    <phoneticPr fontId="1" type="noConversion"/>
  </si>
  <si>
    <t>STC</t>
    <phoneticPr fontId="1" type="noConversion"/>
  </si>
  <si>
    <r>
      <rPr>
        <sz val="12"/>
        <color indexed="8"/>
        <rFont val="標楷體"/>
        <family val="4"/>
        <charset val="136"/>
      </rPr>
      <t>二、本日契約價值耗用比率</t>
    </r>
    <r>
      <rPr>
        <sz val="12"/>
        <color indexed="8"/>
        <rFont val="Times New Roman"/>
        <family val="1"/>
      </rPr>
      <t>(Delta Per Spread Ratio )</t>
    </r>
    <r>
      <rPr>
        <sz val="12"/>
        <color indexed="8"/>
        <rFont val="標楷體"/>
        <family val="4"/>
        <charset val="136"/>
      </rPr>
      <t>變動狀況</t>
    </r>
    <phoneticPr fontId="1" type="noConversion"/>
  </si>
  <si>
    <r>
      <rPr>
        <sz val="12"/>
        <color indexed="8"/>
        <rFont val="標楷體"/>
        <family val="4"/>
        <charset val="136"/>
      </rPr>
      <t>商品</t>
    </r>
  </si>
  <si>
    <t>T5</t>
  </si>
  <si>
    <t>XI</t>
  </si>
  <si>
    <r>
      <rPr>
        <sz val="12"/>
        <color indexed="8"/>
        <rFont val="標楷體"/>
        <family val="4"/>
        <charset val="136"/>
      </rPr>
      <t>註：</t>
    </r>
    <phoneticPr fontId="1" type="noConversion"/>
  </si>
  <si>
    <t>ETC</t>
    <phoneticPr fontId="1" type="noConversion"/>
  </si>
  <si>
    <t>2014/12/1</t>
    <phoneticPr fontId="13" type="noConversion"/>
  </si>
  <si>
    <t>GT</t>
    <phoneticPr fontId="13" type="noConversion"/>
  </si>
  <si>
    <r>
      <t>c.</t>
    </r>
    <r>
      <rPr>
        <sz val="12"/>
        <rFont val="標楷體"/>
        <family val="4"/>
        <charset val="136"/>
      </rPr>
      <t>比較</t>
    </r>
    <r>
      <rPr>
        <sz val="12"/>
        <rFont val="Times New Roman"/>
        <family val="1"/>
      </rPr>
      <t>RHF</t>
    </r>
    <r>
      <rPr>
        <sz val="12"/>
        <rFont val="標楷體"/>
        <family val="4"/>
        <charset val="136"/>
      </rPr>
      <t>及</t>
    </r>
    <r>
      <rPr>
        <sz val="12"/>
        <rFont val="Times New Roman"/>
        <family val="1"/>
      </rPr>
      <t>RTF</t>
    </r>
    <r>
      <rPr>
        <sz val="12"/>
        <rFont val="標楷體"/>
        <family val="4"/>
        <charset val="136"/>
      </rPr>
      <t>之保證金與</t>
    </r>
    <r>
      <rPr>
        <sz val="12"/>
        <rFont val="Times New Roman"/>
        <family val="1"/>
      </rPr>
      <t>HKEX</t>
    </r>
    <r>
      <rPr>
        <sz val="12"/>
        <rFont val="標楷體"/>
        <family val="4"/>
        <charset val="136"/>
      </rPr>
      <t>、</t>
    </r>
    <r>
      <rPr>
        <sz val="12"/>
        <rFont val="Times New Roman"/>
        <family val="1"/>
      </rPr>
      <t>CME</t>
    </r>
    <r>
      <rPr>
        <sz val="12"/>
        <rFont val="標楷體"/>
        <family val="4"/>
        <charset val="136"/>
      </rPr>
      <t>及</t>
    </r>
    <r>
      <rPr>
        <sz val="12"/>
        <rFont val="Times New Roman"/>
        <family val="1"/>
      </rPr>
      <t>SGX</t>
    </r>
    <r>
      <rPr>
        <sz val="12"/>
        <rFont val="標楷體"/>
        <family val="4"/>
        <charset val="136"/>
      </rPr>
      <t>保證金。</t>
    </r>
    <phoneticPr fontId="1" type="noConversion"/>
  </si>
  <si>
    <t>RHF</t>
    <phoneticPr fontId="1" type="noConversion"/>
  </si>
  <si>
    <t>RTF</t>
    <phoneticPr fontId="1" type="noConversion"/>
  </si>
  <si>
    <r>
      <rPr>
        <sz val="12"/>
        <rFont val="標楷體"/>
        <family val="4"/>
        <charset val="136"/>
      </rPr>
      <t>前一交易日保證金變動幅度</t>
    </r>
    <phoneticPr fontId="1" type="noConversion"/>
  </si>
  <si>
    <t>TJF</t>
    <phoneticPr fontId="16" type="noConversion"/>
  </si>
  <si>
    <t>RHO</t>
    <phoneticPr fontId="16" type="noConversion"/>
  </si>
  <si>
    <t>RTO</t>
    <phoneticPr fontId="16" type="noConversion"/>
  </si>
  <si>
    <r>
      <t>d.</t>
    </r>
    <r>
      <rPr>
        <sz val="12"/>
        <rFont val="標楷體"/>
        <family val="4"/>
        <charset val="136"/>
      </rPr>
      <t>比較</t>
    </r>
    <r>
      <rPr>
        <sz val="12"/>
        <rFont val="Times New Roman"/>
        <family val="1"/>
      </rPr>
      <t>TJF</t>
    </r>
    <r>
      <rPr>
        <sz val="12"/>
        <rFont val="標楷體"/>
        <family val="4"/>
        <charset val="136"/>
      </rPr>
      <t>之保證金與</t>
    </r>
    <r>
      <rPr>
        <sz val="12"/>
        <rFont val="Times New Roman"/>
        <family val="1"/>
      </rPr>
      <t>JPX</t>
    </r>
    <r>
      <rPr>
        <sz val="12"/>
        <rFont val="標楷體"/>
        <family val="4"/>
        <charset val="136"/>
      </rPr>
      <t>保證金。</t>
    </r>
    <phoneticPr fontId="1" type="noConversion"/>
  </si>
  <si>
    <t>BT</t>
    <phoneticPr fontId="13" type="noConversion"/>
  </si>
  <si>
    <t>RHO</t>
    <phoneticPr fontId="13" type="noConversion"/>
  </si>
  <si>
    <t>RTO</t>
    <phoneticPr fontId="13" type="noConversion"/>
  </si>
  <si>
    <t>RT</t>
    <phoneticPr fontId="1" type="noConversion"/>
  </si>
  <si>
    <t>RH</t>
    <phoneticPr fontId="1" type="noConversion"/>
  </si>
  <si>
    <r>
      <rPr>
        <sz val="12"/>
        <rFont val="標楷體"/>
        <family val="4"/>
        <charset val="136"/>
      </rPr>
      <t>一、</t>
    </r>
    <phoneticPr fontId="1" type="noConversion"/>
  </si>
  <si>
    <r>
      <rPr>
        <sz val="12"/>
        <rFont val="標楷體"/>
        <family val="4"/>
        <charset val="136"/>
      </rPr>
      <t>檢核條件設定說明</t>
    </r>
    <phoneticPr fontId="1" type="noConversion"/>
  </si>
  <si>
    <r>
      <rPr>
        <sz val="12"/>
        <rFont val="標楷體"/>
        <family val="4"/>
        <charset val="136"/>
      </rPr>
      <t>保證金變動幅度：記錄各商品變動幅度</t>
    </r>
    <phoneticPr fontId="1" type="noConversion"/>
  </si>
  <si>
    <r>
      <rPr>
        <sz val="12"/>
        <rFont val="標楷體"/>
        <family val="4"/>
        <charset val="136"/>
      </rPr>
      <t>未沖銷部位數：</t>
    </r>
    <r>
      <rPr>
        <sz val="12"/>
        <rFont val="Times New Roman"/>
        <family val="1"/>
      </rPr>
      <t>OI</t>
    </r>
    <r>
      <rPr>
        <sz val="12"/>
        <rFont val="標楷體"/>
        <family val="4"/>
        <charset val="136"/>
      </rPr>
      <t>≧</t>
    </r>
    <r>
      <rPr>
        <sz val="12"/>
        <rFont val="Times New Roman"/>
        <family val="1"/>
      </rPr>
      <t>0.5%</t>
    </r>
    <r>
      <rPr>
        <sz val="12"/>
        <rFont val="標楷體"/>
        <family val="4"/>
        <charset val="136"/>
      </rPr>
      <t>，當日各契約未平倉量占當日所有商品合計未平倉量比例是否≧</t>
    </r>
    <r>
      <rPr>
        <sz val="12"/>
        <rFont val="Times New Roman"/>
        <family val="1"/>
      </rPr>
      <t>0.5%</t>
    </r>
    <phoneticPr fontId="1" type="noConversion"/>
  </si>
  <si>
    <r>
      <rPr>
        <sz val="12"/>
        <rFont val="標楷體"/>
        <family val="4"/>
        <charset val="136"/>
      </rPr>
      <t>現貨、期貨漲跌幅度，及漲跌與調整方向是否相同：參考現貨及期貨漲跌幅度是否為劇漲、劇跌之突發事件，若無現貨供參則以期貨漲跌方向為依據</t>
    </r>
    <phoneticPr fontId="1" type="noConversion"/>
  </si>
  <si>
    <r>
      <rPr>
        <sz val="12"/>
        <rFont val="標楷體"/>
        <family val="4"/>
        <charset val="136"/>
      </rPr>
      <t>保證金與國外水準相較：</t>
    </r>
    <phoneticPr fontId="1" type="noConversion"/>
  </si>
  <si>
    <r>
      <t>b.</t>
    </r>
    <r>
      <rPr>
        <sz val="12"/>
        <rFont val="標楷體"/>
        <family val="4"/>
        <charset val="136"/>
      </rPr>
      <t>比較</t>
    </r>
    <r>
      <rPr>
        <sz val="12"/>
        <rFont val="Times New Roman"/>
        <family val="1"/>
      </rPr>
      <t>TX</t>
    </r>
    <r>
      <rPr>
        <sz val="12"/>
        <rFont val="標楷體"/>
        <family val="4"/>
        <charset val="136"/>
      </rPr>
      <t>之保證金與</t>
    </r>
    <r>
      <rPr>
        <sz val="12"/>
        <rFont val="Times New Roman"/>
        <family val="1"/>
      </rPr>
      <t>SGX</t>
    </r>
    <r>
      <rPr>
        <sz val="12"/>
        <rFont val="標楷體"/>
        <family val="4"/>
        <charset val="136"/>
      </rPr>
      <t>摩臺指期貨保證金。</t>
    </r>
    <phoneticPr fontId="1" type="noConversion"/>
  </si>
  <si>
    <r>
      <t>(</t>
    </r>
    <r>
      <rPr>
        <sz val="12"/>
        <rFont val="標楷體"/>
        <family val="4"/>
        <charset val="136"/>
      </rPr>
      <t>以上皆經契約規模換算，以「結算保證金占各契約價值之比例」為比較基準。</t>
    </r>
    <r>
      <rPr>
        <sz val="12"/>
        <rFont val="Times New Roman"/>
        <family val="1"/>
      </rPr>
      <t>)</t>
    </r>
    <phoneticPr fontId="1" type="noConversion"/>
  </si>
  <si>
    <r>
      <rPr>
        <sz val="12"/>
        <rFont val="標楷體"/>
        <family val="4"/>
        <charset val="136"/>
      </rPr>
      <t>重大事件：例如遇國際金融事件、重要選舉及長假等</t>
    </r>
    <phoneticPr fontId="1" type="noConversion"/>
  </si>
  <si>
    <r>
      <rPr>
        <sz val="12"/>
        <rFont val="標楷體"/>
        <family val="4"/>
        <charset val="136"/>
      </rPr>
      <t>二、</t>
    </r>
    <phoneticPr fontId="1" type="noConversion"/>
  </si>
  <si>
    <r>
      <rPr>
        <sz val="12"/>
        <rFont val="標楷體"/>
        <family val="4"/>
        <charset val="136"/>
      </rPr>
      <t>本日檢核結果表</t>
    </r>
    <phoneticPr fontId="1" type="noConversion"/>
  </si>
  <si>
    <r>
      <t>1.</t>
    </r>
    <r>
      <rPr>
        <sz val="12"/>
        <rFont val="標楷體"/>
        <family val="4"/>
        <charset val="136"/>
      </rPr>
      <t>保證金變動幅度之趨勢</t>
    </r>
    <phoneticPr fontId="1" type="noConversion"/>
  </si>
  <si>
    <r>
      <t>2.</t>
    </r>
    <r>
      <rPr>
        <sz val="12"/>
        <rFont val="標楷體"/>
        <family val="4"/>
        <charset val="136"/>
      </rPr>
      <t>未沖銷部位數</t>
    </r>
    <phoneticPr fontId="1" type="noConversion"/>
  </si>
  <si>
    <r>
      <t>3.</t>
    </r>
    <r>
      <rPr>
        <sz val="12"/>
        <rFont val="標楷體"/>
        <family val="4"/>
        <charset val="136"/>
      </rPr>
      <t>現貨、期貨漲跌</t>
    </r>
    <phoneticPr fontId="1" type="noConversion"/>
  </si>
  <si>
    <r>
      <t>4.</t>
    </r>
    <r>
      <rPr>
        <sz val="12"/>
        <rFont val="標楷體"/>
        <family val="4"/>
        <charset val="136"/>
      </rPr>
      <t>與國外水準相較</t>
    </r>
    <phoneticPr fontId="1" type="noConversion"/>
  </si>
  <si>
    <r>
      <t>5.</t>
    </r>
    <r>
      <rPr>
        <sz val="12"/>
        <rFont val="標楷體"/>
        <family val="4"/>
        <charset val="136"/>
      </rPr>
      <t>重大事件</t>
    </r>
    <phoneticPr fontId="1" type="noConversion"/>
  </si>
  <si>
    <r>
      <rPr>
        <sz val="12"/>
        <rFont val="標楷體"/>
        <family val="4"/>
        <charset val="136"/>
      </rPr>
      <t>保證金變動幅度</t>
    </r>
    <phoneticPr fontId="1" type="noConversion"/>
  </si>
  <si>
    <r>
      <rPr>
        <sz val="12"/>
        <rFont val="標楷體"/>
        <family val="4"/>
        <charset val="136"/>
      </rPr>
      <t>變動幅度由前一交易日</t>
    </r>
    <r>
      <rPr>
        <sz val="12"/>
        <rFont val="Times New Roman"/>
        <family val="1"/>
      </rPr>
      <t>±10%(</t>
    </r>
    <r>
      <rPr>
        <sz val="12"/>
        <rFont val="標楷體"/>
        <family val="4"/>
        <charset val="136"/>
      </rPr>
      <t>匯率類商品為</t>
    </r>
    <r>
      <rPr>
        <sz val="12"/>
        <rFont val="Times New Roman"/>
        <family val="1"/>
      </rPr>
      <t>5%)</t>
    </r>
    <r>
      <rPr>
        <sz val="12"/>
        <rFont val="標楷體"/>
        <family val="4"/>
        <charset val="136"/>
      </rPr>
      <t>以下擴大為</t>
    </r>
    <r>
      <rPr>
        <sz val="12"/>
        <rFont val="Times New Roman"/>
        <family val="1"/>
      </rPr>
      <t>±15%
(</t>
    </r>
    <r>
      <rPr>
        <sz val="12"/>
        <rFont val="標楷體"/>
        <family val="4"/>
        <charset val="136"/>
      </rPr>
      <t>匯率類商品為</t>
    </r>
    <r>
      <rPr>
        <sz val="12"/>
        <rFont val="Times New Roman"/>
        <family val="1"/>
      </rPr>
      <t>10%)</t>
    </r>
    <r>
      <rPr>
        <sz val="12"/>
        <rFont val="標楷體"/>
        <family val="4"/>
        <charset val="136"/>
      </rPr>
      <t>以上</t>
    </r>
    <phoneticPr fontId="1" type="noConversion"/>
  </si>
  <si>
    <r>
      <rPr>
        <sz val="12"/>
        <rFont val="標楷體"/>
        <family val="4"/>
        <charset val="136"/>
      </rPr>
      <t>達得調整標準之天數</t>
    </r>
    <phoneticPr fontId="1" type="noConversion"/>
  </si>
  <si>
    <r>
      <rPr>
        <sz val="12"/>
        <rFont val="標楷體"/>
        <family val="4"/>
        <charset val="136"/>
      </rPr>
      <t>當日未沖銷部位數及比例</t>
    </r>
    <phoneticPr fontId="1" type="noConversion"/>
  </si>
  <si>
    <r>
      <t>OI</t>
    </r>
    <r>
      <rPr>
        <sz val="12"/>
        <rFont val="標楷體"/>
        <family val="4"/>
        <charset val="136"/>
      </rPr>
      <t>≧</t>
    </r>
    <r>
      <rPr>
        <sz val="12"/>
        <rFont val="Times New Roman"/>
        <family val="1"/>
      </rPr>
      <t>0.5%</t>
    </r>
    <phoneticPr fontId="1" type="noConversion"/>
  </si>
  <si>
    <r>
      <rPr>
        <sz val="12"/>
        <rFont val="標楷體"/>
        <family val="4"/>
        <charset val="136"/>
      </rPr>
      <t>屆到期日前</t>
    </r>
    <r>
      <rPr>
        <sz val="12"/>
        <rFont val="Times New Roman"/>
        <family val="1"/>
      </rPr>
      <t>7</t>
    </r>
    <r>
      <rPr>
        <sz val="12"/>
        <rFont val="標楷體"/>
        <family val="4"/>
        <charset val="136"/>
      </rPr>
      <t>個交易日</t>
    </r>
    <phoneticPr fontId="1" type="noConversion"/>
  </si>
  <si>
    <r>
      <rPr>
        <sz val="12"/>
        <rFont val="標楷體"/>
        <family val="4"/>
        <charset val="136"/>
      </rPr>
      <t>現貨、期貨漲跌幅度</t>
    </r>
    <phoneticPr fontId="1" type="noConversion"/>
  </si>
  <si>
    <r>
      <rPr>
        <sz val="12"/>
        <rFont val="標楷體"/>
        <family val="4"/>
        <charset val="136"/>
      </rPr>
      <t xml:space="preserve">現貨漲跌與保證金調整方向相同
</t>
    </r>
    <r>
      <rPr>
        <sz val="12"/>
        <rFont val="Times New Roman"/>
        <family val="1"/>
      </rPr>
      <t>(</t>
    </r>
    <r>
      <rPr>
        <sz val="12"/>
        <rFont val="標楷體"/>
        <family val="4"/>
        <charset val="136"/>
      </rPr>
      <t>註</t>
    </r>
    <r>
      <rPr>
        <sz val="12"/>
        <rFont val="Times New Roman"/>
        <family val="1"/>
      </rPr>
      <t>2)</t>
    </r>
    <phoneticPr fontId="1" type="noConversion"/>
  </si>
  <si>
    <r>
      <rPr>
        <sz val="12"/>
        <rFont val="標楷體"/>
        <family val="4"/>
        <charset val="136"/>
      </rPr>
      <t xml:space="preserve">期貨漲跌與保證金調整方向相同
</t>
    </r>
    <r>
      <rPr>
        <sz val="12"/>
        <rFont val="Times New Roman"/>
        <family val="1"/>
      </rPr>
      <t>(</t>
    </r>
    <r>
      <rPr>
        <sz val="12"/>
        <rFont val="標楷體"/>
        <family val="4"/>
        <charset val="136"/>
      </rPr>
      <t>註</t>
    </r>
    <r>
      <rPr>
        <sz val="12"/>
        <rFont val="Times New Roman"/>
        <family val="1"/>
      </rPr>
      <t>3)</t>
    </r>
    <phoneticPr fontId="1" type="noConversion"/>
  </si>
  <si>
    <r>
      <rPr>
        <sz val="12"/>
        <rFont val="標楷體"/>
        <family val="4"/>
        <charset val="136"/>
      </rPr>
      <t>保證金與國外水準相較</t>
    </r>
    <phoneticPr fontId="1" type="noConversion"/>
  </si>
  <si>
    <r>
      <t>15%</t>
    </r>
    <r>
      <rPr>
        <sz val="12"/>
        <rFont val="標楷體"/>
        <family val="4"/>
        <charset val="136"/>
      </rPr>
      <t>＞</t>
    </r>
    <r>
      <rPr>
        <sz val="12"/>
        <rFont val="Times New Roman"/>
        <family val="1"/>
      </rPr>
      <t>X</t>
    </r>
    <r>
      <rPr>
        <sz val="12"/>
        <rFont val="標楷體"/>
        <family val="4"/>
        <charset val="136"/>
      </rPr>
      <t>≧</t>
    </r>
    <r>
      <rPr>
        <sz val="12"/>
        <rFont val="Times New Roman"/>
        <family val="1"/>
      </rPr>
      <t>10%
(</t>
    </r>
    <r>
      <rPr>
        <sz val="12"/>
        <rFont val="標楷體"/>
        <family val="4"/>
        <charset val="136"/>
      </rPr>
      <t xml:space="preserve">匯率類商品為
</t>
    </r>
    <r>
      <rPr>
        <sz val="12"/>
        <rFont val="Times New Roman"/>
        <family val="1"/>
      </rPr>
      <t>10%</t>
    </r>
    <r>
      <rPr>
        <sz val="12"/>
        <rFont val="標楷體"/>
        <family val="4"/>
        <charset val="136"/>
      </rPr>
      <t>＞</t>
    </r>
    <r>
      <rPr>
        <sz val="12"/>
        <rFont val="Times New Roman"/>
        <family val="1"/>
      </rPr>
      <t>X</t>
    </r>
    <r>
      <rPr>
        <sz val="12"/>
        <rFont val="標楷體"/>
        <family val="4"/>
        <charset val="136"/>
      </rPr>
      <t>≧</t>
    </r>
    <r>
      <rPr>
        <sz val="12"/>
        <rFont val="Times New Roman"/>
        <family val="1"/>
      </rPr>
      <t>5%)</t>
    </r>
    <phoneticPr fontId="1" type="noConversion"/>
  </si>
  <si>
    <r>
      <t>X</t>
    </r>
    <r>
      <rPr>
        <sz val="12"/>
        <rFont val="標楷體"/>
        <family val="4"/>
        <charset val="136"/>
      </rPr>
      <t>≧</t>
    </r>
    <r>
      <rPr>
        <sz val="12"/>
        <rFont val="Times New Roman"/>
        <family val="1"/>
      </rPr>
      <t>15%
(</t>
    </r>
    <r>
      <rPr>
        <sz val="12"/>
        <rFont val="標楷體"/>
        <family val="4"/>
        <charset val="136"/>
      </rPr>
      <t xml:space="preserve">匯率類商品為
</t>
    </r>
    <r>
      <rPr>
        <sz val="12"/>
        <rFont val="Times New Roman"/>
        <family val="1"/>
      </rPr>
      <t>X</t>
    </r>
    <r>
      <rPr>
        <sz val="12"/>
        <rFont val="標楷體"/>
        <family val="4"/>
        <charset val="136"/>
      </rPr>
      <t>≧</t>
    </r>
    <r>
      <rPr>
        <sz val="12"/>
        <rFont val="Times New Roman"/>
        <family val="1"/>
      </rPr>
      <t>10%)</t>
    </r>
    <phoneticPr fontId="1" type="noConversion"/>
  </si>
  <si>
    <r>
      <rPr>
        <sz val="12"/>
        <rFont val="標楷體"/>
        <family val="4"/>
        <charset val="136"/>
      </rPr>
      <t xml:space="preserve">現貨
</t>
    </r>
    <r>
      <rPr>
        <sz val="10"/>
        <rFont val="Times New Roman"/>
        <family val="1"/>
      </rPr>
      <t>(</t>
    </r>
    <r>
      <rPr>
        <sz val="10"/>
        <rFont val="標楷體"/>
        <family val="4"/>
        <charset val="136"/>
      </rPr>
      <t>註</t>
    </r>
    <r>
      <rPr>
        <sz val="10"/>
        <rFont val="Times New Roman"/>
        <family val="1"/>
      </rPr>
      <t>1)</t>
    </r>
    <phoneticPr fontId="1" type="noConversion"/>
  </si>
  <si>
    <r>
      <rPr>
        <sz val="12"/>
        <rFont val="標楷體"/>
        <family val="4"/>
        <charset val="136"/>
      </rPr>
      <t>期貨</t>
    </r>
    <phoneticPr fontId="1" type="noConversion"/>
  </si>
  <si>
    <r>
      <rPr>
        <sz val="12"/>
        <rFont val="標楷體"/>
        <family val="4"/>
        <charset val="136"/>
      </rPr>
      <t>現行保證金較國外高或低</t>
    </r>
    <phoneticPr fontId="1" type="noConversion"/>
  </si>
  <si>
    <r>
      <rPr>
        <sz val="12"/>
        <rFont val="標楷體"/>
        <family val="4"/>
        <charset val="136"/>
      </rPr>
      <t>調整後保證金較國外高或低</t>
    </r>
    <phoneticPr fontId="1" type="noConversion"/>
  </si>
  <si>
    <r>
      <rPr>
        <sz val="12"/>
        <rFont val="標楷體"/>
        <family val="4"/>
        <charset val="136"/>
      </rPr>
      <t>註</t>
    </r>
    <r>
      <rPr>
        <sz val="12"/>
        <rFont val="Times New Roman"/>
        <family val="1"/>
      </rPr>
      <t>1</t>
    </r>
    <r>
      <rPr>
        <sz val="12"/>
        <rFont val="標楷體"/>
        <family val="4"/>
        <charset val="136"/>
      </rPr>
      <t>：黃金現貨之價格係以倫敦交易所前一營業日黃金午盤收盤價。當各類商品現貨有開盤參考價，但現貨全日無交易，則現貨漲跌計算公式</t>
    </r>
    <r>
      <rPr>
        <sz val="12"/>
        <rFont val="Times New Roman"/>
        <family val="1"/>
      </rPr>
      <t>=(</t>
    </r>
    <r>
      <rPr>
        <sz val="12"/>
        <rFont val="標楷體"/>
        <family val="4"/>
        <charset val="136"/>
      </rPr>
      <t>開盤參考價</t>
    </r>
    <r>
      <rPr>
        <sz val="12"/>
        <rFont val="Times New Roman"/>
        <family val="1"/>
      </rPr>
      <t>-</t>
    </r>
    <r>
      <rPr>
        <sz val="12"/>
        <rFont val="標楷體"/>
        <family val="4"/>
        <charset val="136"/>
      </rPr>
      <t>開盤參考價</t>
    </r>
    <r>
      <rPr>
        <sz val="12"/>
        <rFont val="Times New Roman"/>
        <family val="1"/>
      </rPr>
      <t>)</t>
    </r>
    <r>
      <rPr>
        <sz val="12"/>
        <rFont val="標楷體"/>
        <family val="4"/>
        <charset val="136"/>
      </rPr>
      <t>。</t>
    </r>
    <phoneticPr fontId="1" type="noConversion"/>
  </si>
  <si>
    <r>
      <rPr>
        <sz val="12"/>
        <rFont val="標楷體"/>
        <family val="4"/>
        <charset val="136"/>
      </rPr>
      <t>註</t>
    </r>
    <r>
      <rPr>
        <sz val="12"/>
        <rFont val="Times New Roman"/>
        <family val="1"/>
      </rPr>
      <t>2</t>
    </r>
    <r>
      <rPr>
        <sz val="12"/>
        <rFont val="標楷體"/>
        <family val="4"/>
        <charset val="136"/>
      </rPr>
      <t>：當現貨無漲跌時，則現貨漲跌與保證金調整方向相同欄位顯示</t>
    </r>
    <r>
      <rPr>
        <sz val="12"/>
        <rFont val="Times New Roman"/>
        <family val="1"/>
      </rPr>
      <t xml:space="preserve"> -</t>
    </r>
    <r>
      <rPr>
        <sz val="12"/>
        <rFont val="標楷體"/>
        <family val="4"/>
        <charset val="136"/>
      </rPr>
      <t>。</t>
    </r>
    <phoneticPr fontId="1" type="noConversion"/>
  </si>
  <si>
    <r>
      <rPr>
        <sz val="12"/>
        <rFont val="標楷體"/>
        <family val="4"/>
        <charset val="136"/>
      </rPr>
      <t>註</t>
    </r>
    <r>
      <rPr>
        <sz val="12"/>
        <rFont val="Times New Roman"/>
        <family val="1"/>
      </rPr>
      <t>3</t>
    </r>
    <r>
      <rPr>
        <sz val="12"/>
        <rFont val="標楷體"/>
        <family val="4"/>
        <charset val="136"/>
      </rPr>
      <t>：黃金類</t>
    </r>
    <r>
      <rPr>
        <sz val="12"/>
        <rFont val="Times New Roman"/>
        <family val="1"/>
      </rPr>
      <t>(GDF</t>
    </r>
    <r>
      <rPr>
        <sz val="12"/>
        <rFont val="標楷體"/>
        <family val="4"/>
        <charset val="136"/>
      </rPr>
      <t>、</t>
    </r>
    <r>
      <rPr>
        <sz val="12"/>
        <rFont val="Times New Roman"/>
        <family val="1"/>
      </rPr>
      <t>TGF</t>
    </r>
    <r>
      <rPr>
        <sz val="12"/>
        <rFont val="標楷體"/>
        <family val="4"/>
        <charset val="136"/>
      </rPr>
      <t>及</t>
    </r>
    <r>
      <rPr>
        <sz val="12"/>
        <rFont val="Times New Roman"/>
        <family val="1"/>
      </rPr>
      <t>TGO)</t>
    </r>
    <r>
      <rPr>
        <sz val="12"/>
        <rFont val="標楷體"/>
        <family val="4"/>
        <charset val="136"/>
      </rPr>
      <t>及利率類</t>
    </r>
    <r>
      <rPr>
        <sz val="12"/>
        <rFont val="Times New Roman"/>
        <family val="1"/>
      </rPr>
      <t>(GBF)</t>
    </r>
    <r>
      <rPr>
        <sz val="12"/>
        <rFont val="標楷體"/>
        <family val="4"/>
        <charset val="136"/>
      </rPr>
      <t>係以期貨漲跌與該契約之保證金調整方向比較。當期貨無漲跌時，則期貨漲跌與保證金調整方向相同欄位顯示</t>
    </r>
    <r>
      <rPr>
        <sz val="12"/>
        <rFont val="Times New Roman"/>
        <family val="1"/>
      </rPr>
      <t xml:space="preserve"> -</t>
    </r>
    <r>
      <rPr>
        <sz val="12"/>
        <rFont val="標楷體"/>
        <family val="4"/>
        <charset val="136"/>
      </rPr>
      <t>。</t>
    </r>
    <phoneticPr fontId="1" type="noConversion"/>
  </si>
  <si>
    <t>XEF</t>
    <phoneticPr fontId="16" type="noConversion"/>
  </si>
  <si>
    <t>XJF</t>
    <phoneticPr fontId="16" type="noConversion"/>
  </si>
  <si>
    <t>I5F</t>
    <phoneticPr fontId="16" type="noConversion"/>
  </si>
  <si>
    <t>UD</t>
    <phoneticPr fontId="1" type="noConversion"/>
  </si>
  <si>
    <t>SP</t>
    <phoneticPr fontId="1" type="noConversion"/>
  </si>
  <si>
    <r>
      <t>f.</t>
    </r>
    <r>
      <rPr>
        <sz val="12"/>
        <color indexed="8"/>
        <rFont val="標楷體"/>
        <family val="4"/>
        <charset val="136"/>
      </rPr>
      <t>比較</t>
    </r>
    <r>
      <rPr>
        <sz val="12"/>
        <color indexed="8"/>
        <rFont val="Times New Roman"/>
        <family val="1"/>
      </rPr>
      <t>I5F</t>
    </r>
    <r>
      <rPr>
        <sz val="12"/>
        <color indexed="8"/>
        <rFont val="標楷體"/>
        <family val="4"/>
        <charset val="136"/>
      </rPr>
      <t>之保證金與</t>
    </r>
    <r>
      <rPr>
        <sz val="12"/>
        <color indexed="8"/>
        <rFont val="Times New Roman"/>
        <family val="1"/>
      </rPr>
      <t>JPX</t>
    </r>
    <r>
      <rPr>
        <sz val="12"/>
        <color indexed="8"/>
        <rFont val="標楷體"/>
        <family val="4"/>
        <charset val="136"/>
      </rPr>
      <t>及</t>
    </r>
    <r>
      <rPr>
        <sz val="12"/>
        <color indexed="8"/>
        <rFont val="Times New Roman"/>
        <family val="1"/>
      </rPr>
      <t>SGX</t>
    </r>
    <r>
      <rPr>
        <sz val="12"/>
        <color indexed="8"/>
        <rFont val="標楷體"/>
        <family val="4"/>
        <charset val="136"/>
      </rPr>
      <t>保證金</t>
    </r>
    <phoneticPr fontId="16" type="noConversion"/>
  </si>
  <si>
    <t>UDF</t>
    <phoneticPr fontId="16" type="noConversion"/>
  </si>
  <si>
    <t>SPF</t>
    <phoneticPr fontId="16" type="noConversion"/>
  </si>
  <si>
    <t>XAF</t>
    <phoneticPr fontId="16" type="noConversion"/>
  </si>
  <si>
    <r>
      <t>e.</t>
    </r>
    <r>
      <rPr>
        <sz val="12"/>
        <rFont val="標楷體"/>
        <family val="4"/>
        <charset val="136"/>
      </rPr>
      <t>比較</t>
    </r>
    <r>
      <rPr>
        <sz val="12"/>
        <rFont val="Times New Roman"/>
        <family val="1"/>
      </rPr>
      <t>XEF</t>
    </r>
    <r>
      <rPr>
        <sz val="12"/>
        <rFont val="標楷體"/>
        <family val="4"/>
        <charset val="136"/>
      </rPr>
      <t>、</t>
    </r>
    <r>
      <rPr>
        <sz val="12"/>
        <rFont val="Times New Roman"/>
        <family val="1"/>
      </rPr>
      <t>XBF</t>
    </r>
    <r>
      <rPr>
        <sz val="12"/>
        <rFont val="標楷體"/>
        <family val="4"/>
        <charset val="136"/>
      </rPr>
      <t>、</t>
    </r>
    <r>
      <rPr>
        <sz val="12"/>
        <rFont val="Times New Roman"/>
        <family val="1"/>
      </rPr>
      <t>XAF</t>
    </r>
    <r>
      <rPr>
        <sz val="12"/>
        <rFont val="標楷體"/>
        <family val="4"/>
        <charset val="136"/>
      </rPr>
      <t>之保證金與</t>
    </r>
    <r>
      <rPr>
        <sz val="12"/>
        <rFont val="Times New Roman"/>
        <family val="1"/>
      </rPr>
      <t>CME</t>
    </r>
    <r>
      <rPr>
        <sz val="12"/>
        <rFont val="標楷體"/>
        <family val="4"/>
        <charset val="136"/>
      </rPr>
      <t>保證金；比較</t>
    </r>
    <r>
      <rPr>
        <sz val="12"/>
        <rFont val="Times New Roman"/>
        <family val="1"/>
      </rPr>
      <t>XJF</t>
    </r>
    <r>
      <rPr>
        <sz val="12"/>
        <rFont val="標楷體"/>
        <family val="4"/>
        <charset val="136"/>
      </rPr>
      <t>之保證金與</t>
    </r>
    <r>
      <rPr>
        <sz val="12"/>
        <rFont val="Times New Roman"/>
        <family val="1"/>
      </rPr>
      <t>SGX</t>
    </r>
    <r>
      <rPr>
        <sz val="12"/>
        <rFont val="標楷體"/>
        <family val="4"/>
        <charset val="136"/>
      </rPr>
      <t>保證金</t>
    </r>
    <phoneticPr fontId="1" type="noConversion"/>
  </si>
  <si>
    <t>UNF</t>
    <phoneticPr fontId="16" type="noConversion"/>
  </si>
  <si>
    <t>BRF</t>
    <phoneticPr fontId="16" type="noConversion"/>
  </si>
  <si>
    <t xml:space="preserve">     布蘭特原油現貨之價格係以本公司一般交易時段收盤時洲際歐洲交易所布蘭特原油期貨之即時價格。</t>
    <phoneticPr fontId="16" type="noConversion"/>
  </si>
  <si>
    <r>
      <t>g.</t>
    </r>
    <r>
      <rPr>
        <sz val="12"/>
        <rFont val="標楷體"/>
        <family val="4"/>
        <charset val="136"/>
      </rPr>
      <t>比較</t>
    </r>
    <r>
      <rPr>
        <sz val="12"/>
        <rFont val="Times New Roman"/>
        <family val="1"/>
      </rPr>
      <t>UDF</t>
    </r>
    <r>
      <rPr>
        <sz val="12"/>
        <rFont val="標楷體"/>
        <family val="4"/>
        <charset val="136"/>
      </rPr>
      <t>、</t>
    </r>
    <r>
      <rPr>
        <sz val="12"/>
        <rFont val="Times New Roman"/>
        <family val="1"/>
      </rPr>
      <t>SPF</t>
    </r>
    <r>
      <rPr>
        <sz val="12"/>
        <rFont val="標楷體"/>
        <family val="4"/>
        <charset val="136"/>
      </rPr>
      <t>之保證金與</t>
    </r>
    <r>
      <rPr>
        <sz val="12"/>
        <rFont val="Times New Roman"/>
        <family val="1"/>
      </rPr>
      <t>CME</t>
    </r>
    <r>
      <rPr>
        <sz val="12"/>
        <rFont val="標楷體"/>
        <family val="4"/>
        <charset val="136"/>
      </rPr>
      <t>保證金。</t>
    </r>
    <phoneticPr fontId="16" type="noConversion"/>
  </si>
  <si>
    <r>
      <t>h.</t>
    </r>
    <r>
      <rPr>
        <sz val="12"/>
        <rFont val="標楷體"/>
        <family val="4"/>
        <charset val="136"/>
      </rPr>
      <t>比較</t>
    </r>
    <r>
      <rPr>
        <sz val="12"/>
        <rFont val="Times New Roman"/>
        <family val="1"/>
      </rPr>
      <t>BRF</t>
    </r>
    <r>
      <rPr>
        <sz val="12"/>
        <rFont val="標楷體"/>
        <family val="4"/>
        <charset val="136"/>
      </rPr>
      <t>之保證金與</t>
    </r>
    <r>
      <rPr>
        <sz val="12"/>
        <rFont val="Times New Roman"/>
        <family val="1"/>
      </rPr>
      <t>ICE</t>
    </r>
    <r>
      <rPr>
        <sz val="12"/>
        <rFont val="標楷體"/>
        <family val="4"/>
        <charset val="136"/>
      </rPr>
      <t>保證金。</t>
    </r>
    <phoneticPr fontId="16" type="noConversion"/>
  </si>
  <si>
    <t>資料日期：2019年05月23日</t>
    <phoneticPr fontId="1" type="noConversion"/>
  </si>
  <si>
    <t>TE</t>
    <phoneticPr fontId="1" type="noConversion"/>
  </si>
  <si>
    <t>TF</t>
    <phoneticPr fontId="1" type="noConversion"/>
  </si>
  <si>
    <t>GDF</t>
    <phoneticPr fontId="1" type="noConversion"/>
  </si>
  <si>
    <t>TGF</t>
    <phoneticPr fontId="1" type="noConversion"/>
  </si>
  <si>
    <t>GTF</t>
    <phoneticPr fontId="1" type="noConversion"/>
  </si>
  <si>
    <t>XBF</t>
    <phoneticPr fontId="16" type="noConversion"/>
  </si>
  <si>
    <t>資料日期：2019年05月23日</t>
    <phoneticPr fontId="1" type="noConversion"/>
  </si>
  <si>
    <r>
      <t>本公司臺股期貨期貨</t>
    </r>
    <r>
      <rPr>
        <sz val="12"/>
        <color indexed="8"/>
        <rFont val="標楷體"/>
        <family val="4"/>
        <charset val="136"/>
      </rPr>
      <t>保證金占契約價值比與國際主要交易所比較表</t>
    </r>
    <phoneticPr fontId="1" type="noConversion"/>
  </si>
  <si>
    <r>
      <rPr>
        <sz val="11"/>
        <color indexed="8"/>
        <rFont val="標楷體"/>
        <family val="4"/>
        <charset val="136"/>
      </rPr>
      <t>交易所</t>
    </r>
  </si>
  <si>
    <t>現行比例</t>
    <phoneticPr fontId="1" type="noConversion"/>
  </si>
  <si>
    <t>調整後</t>
    <phoneticPr fontId="1" type="noConversion"/>
  </si>
  <si>
    <r>
      <t>TAIFEX
TXF
(</t>
    </r>
    <r>
      <rPr>
        <sz val="11"/>
        <color indexed="8"/>
        <rFont val="標楷體"/>
        <family val="4"/>
        <charset val="136"/>
      </rPr>
      <t>新臺幣元</t>
    </r>
    <r>
      <rPr>
        <sz val="11"/>
        <color indexed="8"/>
        <rFont val="Times New Roman"/>
        <family val="1"/>
      </rPr>
      <t>)</t>
    </r>
    <phoneticPr fontId="1" type="noConversion"/>
  </si>
  <si>
    <r>
      <t xml:space="preserve">SGX
</t>
    </r>
    <r>
      <rPr>
        <sz val="11"/>
        <color indexed="8"/>
        <rFont val="標楷體"/>
        <family val="4"/>
        <charset val="136"/>
      </rPr>
      <t>摩臺指期貨</t>
    </r>
    <r>
      <rPr>
        <sz val="11"/>
        <color indexed="8"/>
        <rFont val="Times New Roman"/>
        <family val="1"/>
      </rPr>
      <t xml:space="preserve">
(</t>
    </r>
    <r>
      <rPr>
        <sz val="11"/>
        <color indexed="8"/>
        <rFont val="標楷體"/>
        <family val="4"/>
        <charset val="136"/>
      </rPr>
      <t>美元</t>
    </r>
    <r>
      <rPr>
        <sz val="11"/>
        <color indexed="8"/>
        <rFont val="Times New Roman"/>
        <family val="1"/>
      </rPr>
      <t>)</t>
    </r>
    <phoneticPr fontId="1" type="noConversion"/>
  </si>
  <si>
    <t xml:space="preserve"> 臺股期貨契約結算保證金</t>
    <phoneticPr fontId="1" type="noConversion"/>
  </si>
  <si>
    <t>結算保證金占契約總值比例</t>
    <phoneticPr fontId="1" type="noConversion"/>
  </si>
  <si>
    <t>原始保證金占契約總值比例</t>
    <phoneticPr fontId="1" type="noConversion"/>
  </si>
  <si>
    <t>資料日期：2011年2月22日</t>
    <phoneticPr fontId="1" type="noConversion"/>
  </si>
  <si>
    <r>
      <t>本公司</t>
    </r>
    <r>
      <rPr>
        <b/>
        <sz val="12"/>
        <color indexed="8"/>
        <rFont val="標楷體"/>
        <family val="4"/>
        <charset val="136"/>
      </rPr>
      <t>現行</t>
    </r>
    <r>
      <rPr>
        <sz val="12"/>
        <color indexed="8"/>
        <rFont val="標楷體"/>
        <family val="4"/>
        <charset val="136"/>
      </rPr>
      <t>黃金期貨保證金占契約價值比與國際主要黃金交易所比較表</t>
    </r>
  </si>
  <si>
    <r>
      <t>GDF
TAIFEX
(</t>
    </r>
    <r>
      <rPr>
        <sz val="11"/>
        <color indexed="8"/>
        <rFont val="標楷體"/>
        <family val="4"/>
        <charset val="136"/>
      </rPr>
      <t>美元</t>
    </r>
    <r>
      <rPr>
        <sz val="11"/>
        <color indexed="8"/>
        <rFont val="Times New Roman"/>
        <family val="1"/>
      </rPr>
      <t>)</t>
    </r>
    <phoneticPr fontId="1" type="noConversion"/>
  </si>
  <si>
    <r>
      <t>TGF
TAIFEX
(</t>
    </r>
    <r>
      <rPr>
        <sz val="11"/>
        <color indexed="8"/>
        <rFont val="標楷體"/>
        <family val="4"/>
        <charset val="136"/>
      </rPr>
      <t>新臺幣元</t>
    </r>
    <r>
      <rPr>
        <sz val="11"/>
        <color indexed="8"/>
        <rFont val="Times New Roman"/>
        <family val="1"/>
      </rPr>
      <t>)</t>
    </r>
    <phoneticPr fontId="1" type="noConversion"/>
  </si>
  <si>
    <r>
      <t>NYSE/LIFFE
(</t>
    </r>
    <r>
      <rPr>
        <sz val="11"/>
        <color indexed="8"/>
        <rFont val="標楷體"/>
        <family val="4"/>
        <charset val="136"/>
      </rPr>
      <t>美元</t>
    </r>
    <r>
      <rPr>
        <sz val="11"/>
        <color indexed="8"/>
        <rFont val="Times New Roman"/>
        <family val="1"/>
      </rPr>
      <t>)</t>
    </r>
    <phoneticPr fontId="1" type="noConversion"/>
  </si>
  <si>
    <r>
      <t>CME/COMEX
(</t>
    </r>
    <r>
      <rPr>
        <sz val="11"/>
        <color indexed="8"/>
        <rFont val="標楷體"/>
        <family val="4"/>
        <charset val="136"/>
      </rPr>
      <t>美元</t>
    </r>
    <r>
      <rPr>
        <sz val="11"/>
        <color indexed="8"/>
        <rFont val="Times New Roman"/>
        <family val="1"/>
      </rPr>
      <t>)</t>
    </r>
    <phoneticPr fontId="1" type="noConversion"/>
  </si>
  <si>
    <r>
      <t>TOCOM
(</t>
    </r>
    <r>
      <rPr>
        <sz val="11"/>
        <color indexed="8"/>
        <rFont val="標楷體"/>
        <family val="4"/>
        <charset val="136"/>
      </rPr>
      <t>日幣</t>
    </r>
    <r>
      <rPr>
        <sz val="11"/>
        <color indexed="8"/>
        <rFont val="Times New Roman"/>
        <family val="1"/>
      </rPr>
      <t>)</t>
    </r>
    <phoneticPr fontId="1" type="noConversion"/>
  </si>
  <si>
    <t>黃金期貨契約結算保證金</t>
  </si>
  <si>
    <t>契約總值</t>
  </si>
  <si>
    <r>
      <t>本公司</t>
    </r>
    <r>
      <rPr>
        <b/>
        <sz val="12"/>
        <color indexed="8"/>
        <rFont val="標楷體"/>
        <family val="4"/>
        <charset val="136"/>
      </rPr>
      <t>調整後</t>
    </r>
    <r>
      <rPr>
        <sz val="12"/>
        <color indexed="8"/>
        <rFont val="標楷體"/>
        <family val="4"/>
        <charset val="136"/>
      </rPr>
      <t>黃金期貨保證金與國際主要黃金交易所保證金比較表</t>
    </r>
  </si>
  <si>
    <t>資料日期：2013年10月14日</t>
    <phoneticPr fontId="1" type="noConversion"/>
  </si>
  <si>
    <r>
      <rPr>
        <sz val="10"/>
        <color indexed="10"/>
        <rFont val="細明體"/>
        <family val="3"/>
        <charset val="136"/>
      </rPr>
      <t>單位：</t>
    </r>
    <r>
      <rPr>
        <sz val="10"/>
        <color indexed="10"/>
        <rFont val="Times New Roman"/>
        <family val="1"/>
      </rPr>
      <t>RMB</t>
    </r>
    <phoneticPr fontId="1" type="noConversion"/>
  </si>
  <si>
    <r>
      <t>本公司</t>
    </r>
    <r>
      <rPr>
        <b/>
        <sz val="12"/>
        <color indexed="8"/>
        <rFont val="標楷體"/>
        <family val="4"/>
        <charset val="136"/>
      </rPr>
      <t>現行美元兌人民幣匯率</t>
    </r>
    <r>
      <rPr>
        <sz val="12"/>
        <color indexed="8"/>
        <rFont val="標楷體"/>
        <family val="4"/>
        <charset val="136"/>
      </rPr>
      <t>期貨保證金占契約價值比與國際主要交易所比較表</t>
    </r>
    <phoneticPr fontId="1" type="noConversion"/>
  </si>
  <si>
    <t>RHF
TAIFEX</t>
    <phoneticPr fontId="1" type="noConversion"/>
  </si>
  <si>
    <t>RTF
TAIFEX</t>
    <phoneticPr fontId="1" type="noConversion"/>
  </si>
  <si>
    <t>HKEX</t>
    <phoneticPr fontId="1" type="noConversion"/>
  </si>
  <si>
    <t>CME</t>
    <phoneticPr fontId="1" type="noConversion"/>
  </si>
  <si>
    <t>SGX</t>
    <phoneticPr fontId="1" type="noConversion"/>
  </si>
  <si>
    <t>美元兌人民幣
匯率期貨契約
結算保證金</t>
    <phoneticPr fontId="1" type="noConversion"/>
  </si>
  <si>
    <r>
      <t>本公司</t>
    </r>
    <r>
      <rPr>
        <b/>
        <sz val="12"/>
        <color indexed="8"/>
        <rFont val="標楷體"/>
        <family val="4"/>
        <charset val="136"/>
      </rPr>
      <t>調整後</t>
    </r>
    <r>
      <rPr>
        <sz val="12"/>
        <color indexed="8"/>
        <rFont val="標楷體"/>
        <family val="4"/>
        <charset val="136"/>
      </rPr>
      <t>美元兌人民幣匯率期貨保證金與國際主要交易所保證金比較表</t>
    </r>
    <phoneticPr fontId="1" type="noConversion"/>
  </si>
  <si>
    <t>資料日期：2013年10月14日</t>
    <phoneticPr fontId="1" type="noConversion"/>
  </si>
  <si>
    <t>單位：USD</t>
    <phoneticPr fontId="1" type="noConversion"/>
  </si>
  <si>
    <t>單位：USD</t>
    <phoneticPr fontId="1" type="noConversion"/>
  </si>
  <si>
    <r>
      <t>本公司</t>
    </r>
    <r>
      <rPr>
        <b/>
        <sz val="12"/>
        <color indexed="8"/>
        <rFont val="標楷體"/>
        <family val="4"/>
        <charset val="136"/>
      </rPr>
      <t>現行歐元兌美元匯率</t>
    </r>
    <r>
      <rPr>
        <sz val="12"/>
        <color indexed="8"/>
        <rFont val="標楷體"/>
        <family val="4"/>
        <charset val="136"/>
      </rPr>
      <t>期貨保證金占契約價值比與國際主要交易所比較表</t>
    </r>
    <phoneticPr fontId="1" type="noConversion"/>
  </si>
  <si>
    <t>XEF
TAIFEX</t>
    <phoneticPr fontId="1" type="noConversion"/>
  </si>
  <si>
    <t>CME</t>
    <phoneticPr fontId="1" type="noConversion"/>
  </si>
  <si>
    <t>歐元兌美元
匯率期貨契約
結算保證金</t>
    <phoneticPr fontId="1" type="noConversion"/>
  </si>
  <si>
    <t>結算保證金占契約總值比例</t>
    <phoneticPr fontId="1" type="noConversion"/>
  </si>
  <si>
    <t>原始保證金占契約總值比例</t>
    <phoneticPr fontId="1" type="noConversion"/>
  </si>
  <si>
    <r>
      <t>本公司</t>
    </r>
    <r>
      <rPr>
        <b/>
        <sz val="12"/>
        <color indexed="8"/>
        <rFont val="標楷體"/>
        <family val="4"/>
        <charset val="136"/>
      </rPr>
      <t>調整後歐元兌美元</t>
    </r>
    <r>
      <rPr>
        <sz val="12"/>
        <color indexed="8"/>
        <rFont val="標楷體"/>
        <family val="4"/>
        <charset val="136"/>
      </rPr>
      <t>匯率期貨保證金與國際主要交易所保證金比較表</t>
    </r>
    <phoneticPr fontId="1" type="noConversion"/>
  </si>
  <si>
    <t>資料日期：2013年10月14日</t>
    <phoneticPr fontId="1" type="noConversion"/>
  </si>
  <si>
    <t>單位：YEN</t>
    <phoneticPr fontId="1" type="noConversion"/>
  </si>
  <si>
    <r>
      <t>本公司</t>
    </r>
    <r>
      <rPr>
        <b/>
        <sz val="12"/>
        <color indexed="8"/>
        <rFont val="標楷體"/>
        <family val="4"/>
        <charset val="136"/>
      </rPr>
      <t>現行美元兌日圓匯率</t>
    </r>
    <r>
      <rPr>
        <sz val="12"/>
        <color indexed="8"/>
        <rFont val="標楷體"/>
        <family val="4"/>
        <charset val="136"/>
      </rPr>
      <t>期貨保證金占契約價值比與國際主要交易所比較表</t>
    </r>
    <phoneticPr fontId="1" type="noConversion"/>
  </si>
  <si>
    <t>XJF
TAIFEX</t>
    <phoneticPr fontId="1" type="noConversion"/>
  </si>
  <si>
    <t>SGX</t>
    <phoneticPr fontId="1" type="noConversion"/>
  </si>
  <si>
    <t>美元兌日圓
匯率期貨契約
結算保證金</t>
    <phoneticPr fontId="1" type="noConversion"/>
  </si>
  <si>
    <t>結算保證金占契約總值比例</t>
    <phoneticPr fontId="1" type="noConversion"/>
  </si>
  <si>
    <t>原始保證金占契約總值比例</t>
    <phoneticPr fontId="1" type="noConversion"/>
  </si>
  <si>
    <r>
      <t>本公司</t>
    </r>
    <r>
      <rPr>
        <b/>
        <sz val="12"/>
        <color indexed="8"/>
        <rFont val="標楷體"/>
        <family val="4"/>
        <charset val="136"/>
      </rPr>
      <t>調整後美元兌日圓</t>
    </r>
    <r>
      <rPr>
        <sz val="12"/>
        <color indexed="8"/>
        <rFont val="標楷體"/>
        <family val="4"/>
        <charset val="136"/>
      </rPr>
      <t>匯率期貨保證金與國際主要交易所保證金比較表</t>
    </r>
    <phoneticPr fontId="1" type="noConversion"/>
  </si>
  <si>
    <t>資料日期：2019年05月23日</t>
    <phoneticPr fontId="1" type="noConversion"/>
  </si>
  <si>
    <t>單位：USD</t>
    <phoneticPr fontId="1" type="noConversion"/>
  </si>
  <si>
    <t>本公司現行英鎊兌美元匯率期貨保證金占契約價值比與國際主要交易所比較表</t>
    <phoneticPr fontId="1" type="noConversion"/>
  </si>
  <si>
    <t>XBF
TAIFEX</t>
    <phoneticPr fontId="1" type="noConversion"/>
  </si>
  <si>
    <t>CME</t>
    <phoneticPr fontId="1" type="noConversion"/>
  </si>
  <si>
    <t>英鎊兌美元
匯率期貨契約
結算保證金</t>
    <phoneticPr fontId="1" type="noConversion"/>
  </si>
  <si>
    <t>本公司調整後英鎊兌美元匯率期貨保證金與國際主要交易所保證金比較表</t>
    <phoneticPr fontId="1" type="noConversion"/>
  </si>
  <si>
    <t>本公司現行澳幣兌美元匯率期貨保證金占契約價值比與國際主要交易所比較表</t>
    <phoneticPr fontId="1" type="noConversion"/>
  </si>
  <si>
    <t>XAF
TAIFEX</t>
    <phoneticPr fontId="1" type="noConversion"/>
  </si>
  <si>
    <t>澳幣兌日圓
匯率期貨契約
結算保證金</t>
  </si>
  <si>
    <t>本公司調整後澳幣兌美元匯率期貨保證金與國際主要交易所保證金比較表</t>
    <phoneticPr fontId="1" type="noConversion"/>
  </si>
  <si>
    <t>資料日期：2019年05月23日</t>
    <phoneticPr fontId="1" type="noConversion"/>
  </si>
  <si>
    <r>
      <t>本公司</t>
    </r>
    <r>
      <rPr>
        <sz val="12"/>
        <color indexed="8"/>
        <rFont val="標楷體"/>
        <family val="4"/>
        <charset val="136"/>
      </rPr>
      <t>東證期貨保證金占契約價值比與國際主要交易所比較表</t>
    </r>
    <phoneticPr fontId="1" type="noConversion"/>
  </si>
  <si>
    <t>現行比例</t>
    <phoneticPr fontId="1" type="noConversion"/>
  </si>
  <si>
    <t>調整後</t>
    <phoneticPr fontId="1" type="noConversion"/>
  </si>
  <si>
    <r>
      <t>TAIFEX
TJF
(</t>
    </r>
    <r>
      <rPr>
        <sz val="11"/>
        <color indexed="8"/>
        <rFont val="標楷體"/>
        <family val="4"/>
        <charset val="136"/>
      </rPr>
      <t>新臺幣元</t>
    </r>
    <r>
      <rPr>
        <sz val="11"/>
        <color indexed="8"/>
        <rFont val="Times New Roman"/>
        <family val="1"/>
      </rPr>
      <t>)</t>
    </r>
    <phoneticPr fontId="1" type="noConversion"/>
  </si>
  <si>
    <r>
      <t>JPX TOPIX Futures
(</t>
    </r>
    <r>
      <rPr>
        <sz val="11"/>
        <color indexed="8"/>
        <rFont val="標楷體"/>
        <family val="4"/>
        <charset val="136"/>
      </rPr>
      <t>日幣</t>
    </r>
    <r>
      <rPr>
        <sz val="11"/>
        <color indexed="8"/>
        <rFont val="Times New Roman"/>
        <family val="1"/>
      </rPr>
      <t>)</t>
    </r>
    <phoneticPr fontId="1" type="noConversion"/>
  </si>
  <si>
    <r>
      <t>JPX mini TOPIX Futures
(</t>
    </r>
    <r>
      <rPr>
        <sz val="11"/>
        <color indexed="8"/>
        <rFont val="標楷體"/>
        <family val="4"/>
        <charset val="136"/>
      </rPr>
      <t>日幣</t>
    </r>
    <r>
      <rPr>
        <sz val="11"/>
        <color indexed="8"/>
        <rFont val="Times New Roman"/>
        <family val="1"/>
      </rPr>
      <t>)</t>
    </r>
    <phoneticPr fontId="1" type="noConversion"/>
  </si>
  <si>
    <t>東證期貨契約結算保證金</t>
    <phoneticPr fontId="1" type="noConversion"/>
  </si>
  <si>
    <t>結算保證金占契約總值比例</t>
    <phoneticPr fontId="1" type="noConversion"/>
  </si>
  <si>
    <t>原始保證金占契約總值比例</t>
    <phoneticPr fontId="1" type="noConversion"/>
  </si>
  <si>
    <t>資料日期：2018年12月4日</t>
    <phoneticPr fontId="1" type="noConversion"/>
  </si>
  <si>
    <r>
      <t>本公司Nifty50</t>
    </r>
    <r>
      <rPr>
        <sz val="12"/>
        <color indexed="8"/>
        <rFont val="標楷體"/>
        <family val="4"/>
        <charset val="136"/>
      </rPr>
      <t>期貨保證金占契約價值比與國際主要交易所比較表</t>
    </r>
    <phoneticPr fontId="1" type="noConversion"/>
  </si>
  <si>
    <r>
      <t>TAIFEX
I5F
(</t>
    </r>
    <r>
      <rPr>
        <sz val="11"/>
        <color indexed="8"/>
        <rFont val="標楷體"/>
        <family val="4"/>
        <charset val="136"/>
      </rPr>
      <t>新臺幣元</t>
    </r>
    <r>
      <rPr>
        <sz val="11"/>
        <color indexed="8"/>
        <rFont val="Times New Roman"/>
        <family val="1"/>
      </rPr>
      <t>)</t>
    </r>
    <phoneticPr fontId="1" type="noConversion"/>
  </si>
  <si>
    <r>
      <t>SGX
(</t>
    </r>
    <r>
      <rPr>
        <sz val="11"/>
        <color indexed="8"/>
        <rFont val="標楷體"/>
        <family val="4"/>
        <charset val="136"/>
      </rPr>
      <t>美元</t>
    </r>
    <r>
      <rPr>
        <sz val="11"/>
        <color indexed="8"/>
        <rFont val="Times New Roman"/>
        <family val="1"/>
      </rPr>
      <t>)</t>
    </r>
    <phoneticPr fontId="1" type="noConversion"/>
  </si>
  <si>
    <t>Nifty50期貨契約結算保證金</t>
    <phoneticPr fontId="1" type="noConversion"/>
  </si>
  <si>
    <t>資料日期：2011年2月22日</t>
    <phoneticPr fontId="1" type="noConversion"/>
  </si>
  <si>
    <r>
      <t>本公司美國道瓊</t>
    </r>
    <r>
      <rPr>
        <sz val="12"/>
        <color indexed="8"/>
        <rFont val="標楷體"/>
        <family val="4"/>
        <charset val="136"/>
      </rPr>
      <t>期貨保證金占契約價值比與國際主要交易所比較表</t>
    </r>
    <phoneticPr fontId="1" type="noConversion"/>
  </si>
  <si>
    <t>現行比例</t>
    <phoneticPr fontId="1" type="noConversion"/>
  </si>
  <si>
    <t>調整後</t>
    <phoneticPr fontId="1" type="noConversion"/>
  </si>
  <si>
    <r>
      <t>TAIFEX
UDF
(</t>
    </r>
    <r>
      <rPr>
        <sz val="11"/>
        <color indexed="8"/>
        <rFont val="標楷體"/>
        <family val="4"/>
        <charset val="136"/>
      </rPr>
      <t>新臺幣元</t>
    </r>
    <r>
      <rPr>
        <sz val="11"/>
        <color indexed="8"/>
        <rFont val="Times New Roman"/>
        <family val="1"/>
      </rPr>
      <t>)</t>
    </r>
    <phoneticPr fontId="1" type="noConversion"/>
  </si>
  <si>
    <r>
      <t>CME 
E-mini Dow ($5) Futures
(</t>
    </r>
    <r>
      <rPr>
        <sz val="11"/>
        <color indexed="8"/>
        <rFont val="標楷體"/>
        <family val="4"/>
        <charset val="136"/>
      </rPr>
      <t>美元</t>
    </r>
    <r>
      <rPr>
        <sz val="11"/>
        <color indexed="8"/>
        <rFont val="Times New Roman"/>
        <family val="1"/>
      </rPr>
      <t>)</t>
    </r>
    <phoneticPr fontId="1" type="noConversion"/>
  </si>
  <si>
    <t>道瓊期貨契約結算保證金</t>
    <phoneticPr fontId="1" type="noConversion"/>
  </si>
  <si>
    <t>結算保證金占契約總值比例</t>
    <phoneticPr fontId="1" type="noConversion"/>
  </si>
  <si>
    <t>原始保證金占契約總值比例</t>
    <phoneticPr fontId="1" type="noConversion"/>
  </si>
  <si>
    <r>
      <t>本公司美國標普500</t>
    </r>
    <r>
      <rPr>
        <sz val="12"/>
        <color indexed="8"/>
        <rFont val="標楷體"/>
        <family val="4"/>
        <charset val="136"/>
      </rPr>
      <t>期貨保證金占契約價值比與國際主要交易所比較表</t>
    </r>
    <phoneticPr fontId="1" type="noConversion"/>
  </si>
  <si>
    <r>
      <t>TAIFEX
SPF
(</t>
    </r>
    <r>
      <rPr>
        <sz val="11"/>
        <color indexed="8"/>
        <rFont val="標楷體"/>
        <family val="4"/>
        <charset val="136"/>
      </rPr>
      <t>新臺幣元</t>
    </r>
    <r>
      <rPr>
        <sz val="11"/>
        <color indexed="8"/>
        <rFont val="Times New Roman"/>
        <family val="1"/>
      </rPr>
      <t>)</t>
    </r>
    <phoneticPr fontId="1" type="noConversion"/>
  </si>
  <si>
    <r>
      <t>CME 
E-mini S&amp;P 500 Futures
(</t>
    </r>
    <r>
      <rPr>
        <sz val="11"/>
        <color indexed="8"/>
        <rFont val="標楷體"/>
        <family val="4"/>
        <charset val="136"/>
      </rPr>
      <t>美元</t>
    </r>
    <r>
      <rPr>
        <sz val="11"/>
        <color indexed="8"/>
        <rFont val="Times New Roman"/>
        <family val="1"/>
      </rPr>
      <t>)</t>
    </r>
    <phoneticPr fontId="1" type="noConversion"/>
  </si>
  <si>
    <t>標普500期貨契約結算保證金</t>
    <phoneticPr fontId="1" type="noConversion"/>
  </si>
  <si>
    <r>
      <t>本公司美國那斯達克100期貨</t>
    </r>
    <r>
      <rPr>
        <sz val="12"/>
        <color indexed="8"/>
        <rFont val="標楷體"/>
        <family val="4"/>
        <charset val="136"/>
      </rPr>
      <t>保證金占契約價值比與國際主要交易所
比較表</t>
    </r>
    <phoneticPr fontId="1" type="noConversion"/>
  </si>
  <si>
    <r>
      <t>TAIFEX
UNF
(</t>
    </r>
    <r>
      <rPr>
        <sz val="11"/>
        <color indexed="8"/>
        <rFont val="標楷體"/>
        <family val="4"/>
        <charset val="136"/>
      </rPr>
      <t>新臺幣元</t>
    </r>
    <r>
      <rPr>
        <sz val="11"/>
        <color indexed="8"/>
        <rFont val="Times New Roman"/>
        <family val="1"/>
      </rPr>
      <t>)</t>
    </r>
    <phoneticPr fontId="1" type="noConversion"/>
  </si>
  <si>
    <r>
      <t>CME 
E-mini NASDAQ 100 Futures
(</t>
    </r>
    <r>
      <rPr>
        <sz val="11"/>
        <color indexed="8"/>
        <rFont val="標楷體"/>
        <family val="4"/>
        <charset val="136"/>
      </rPr>
      <t>美元</t>
    </r>
    <r>
      <rPr>
        <sz val="11"/>
        <color indexed="8"/>
        <rFont val="Times New Roman"/>
        <family val="1"/>
      </rPr>
      <t>)</t>
    </r>
    <phoneticPr fontId="1" type="noConversion"/>
  </si>
  <si>
    <t>美國那斯達克100期貨契約結算保證金</t>
    <phoneticPr fontId="1" type="noConversion"/>
  </si>
  <si>
    <r>
      <t>本公司布蘭特原油期貨</t>
    </r>
    <r>
      <rPr>
        <sz val="12"/>
        <color indexed="8"/>
        <rFont val="標楷體"/>
        <family val="4"/>
        <charset val="136"/>
      </rPr>
      <t>保證金占契約價值比與國際主要交易所比較表</t>
    </r>
    <phoneticPr fontId="1" type="noConversion"/>
  </si>
  <si>
    <r>
      <t>TAIFEX
BRF
(</t>
    </r>
    <r>
      <rPr>
        <sz val="11"/>
        <color indexed="8"/>
        <rFont val="標楷體"/>
        <family val="4"/>
        <charset val="136"/>
      </rPr>
      <t>新臺幣元</t>
    </r>
    <r>
      <rPr>
        <sz val="11"/>
        <color indexed="8"/>
        <rFont val="Times New Roman"/>
        <family val="1"/>
      </rPr>
      <t>)</t>
    </r>
    <phoneticPr fontId="1" type="noConversion"/>
  </si>
  <si>
    <r>
      <t>ICE 
Brent Crude Futures
(</t>
    </r>
    <r>
      <rPr>
        <sz val="11"/>
        <color indexed="8"/>
        <rFont val="標楷體"/>
        <family val="4"/>
        <charset val="136"/>
      </rPr>
      <t>美元</t>
    </r>
    <r>
      <rPr>
        <sz val="11"/>
        <color indexed="8"/>
        <rFont val="Times New Roman"/>
        <family val="1"/>
      </rPr>
      <t>)</t>
    </r>
    <phoneticPr fontId="1" type="noConversion"/>
  </si>
  <si>
    <t>布蘭特原油期貨契約結算保證金</t>
    <phoneticPr fontId="1" type="noConversion"/>
  </si>
  <si>
    <t>保證金與國外水準相較</t>
    <phoneticPr fontId="1" type="noConversion"/>
  </si>
  <si>
    <t>現行結算保證金較國外高或低</t>
    <phoneticPr fontId="1" type="noConversion"/>
  </si>
  <si>
    <t>調整後結算保證金較國外高或低</t>
    <phoneticPr fontId="1" type="noConversion"/>
  </si>
  <si>
    <t>G2F</t>
    <phoneticPr fontId="16" type="noConversion"/>
  </si>
  <si>
    <t>一、</t>
    <phoneticPr fontId="1" type="noConversion"/>
  </si>
  <si>
    <r>
      <rPr>
        <sz val="12"/>
        <rFont val="標楷體"/>
        <family val="4"/>
        <charset val="136"/>
      </rPr>
      <t>本日檢核結果表</t>
    </r>
    <phoneticPr fontId="1" type="noConversion"/>
  </si>
  <si>
    <r>
      <t>1.</t>
    </r>
    <r>
      <rPr>
        <sz val="12"/>
        <rFont val="標楷體"/>
        <family val="4"/>
        <charset val="136"/>
      </rPr>
      <t>各項指標計算結算保證金變動幅度</t>
    </r>
    <phoneticPr fontId="1" type="noConversion"/>
  </si>
  <si>
    <r>
      <t>2.</t>
    </r>
    <r>
      <rPr>
        <sz val="12"/>
        <rFont val="標楷體"/>
        <family val="4"/>
        <charset val="136"/>
      </rPr>
      <t>未沖銷部位數</t>
    </r>
    <phoneticPr fontId="1" type="noConversion"/>
  </si>
  <si>
    <r>
      <t>3.</t>
    </r>
    <r>
      <rPr>
        <sz val="12"/>
        <rFont val="標楷體"/>
        <family val="4"/>
        <charset val="136"/>
      </rPr>
      <t>現貨、期貨漲跌</t>
    </r>
    <phoneticPr fontId="1" type="noConversion"/>
  </si>
  <si>
    <r>
      <t>4.</t>
    </r>
    <r>
      <rPr>
        <sz val="12"/>
        <rFont val="標楷體"/>
        <family val="4"/>
        <charset val="136"/>
      </rPr>
      <t>與國外水準相較</t>
    </r>
    <phoneticPr fontId="1" type="noConversion"/>
  </si>
  <si>
    <t>1.簡單移動平均法(SMA)</t>
    <phoneticPr fontId="1" type="noConversion"/>
  </si>
  <si>
    <t>2.加權指數移動平均法(EWMA)</t>
    <phoneticPr fontId="1" type="noConversion"/>
  </si>
  <si>
    <t>3.簡單移動平均法
-日內變動(MAX)</t>
    <phoneticPr fontId="1" type="noConversion"/>
  </si>
  <si>
    <t>當日未沖銷部位數及比例</t>
    <phoneticPr fontId="1" type="noConversion"/>
  </si>
  <si>
    <r>
      <rPr>
        <sz val="12"/>
        <rFont val="標楷體"/>
        <family val="4"/>
        <charset val="136"/>
      </rPr>
      <t>屆到期日前</t>
    </r>
    <r>
      <rPr>
        <sz val="12"/>
        <rFont val="Times New Roman"/>
        <family val="1"/>
      </rPr>
      <t>7</t>
    </r>
    <r>
      <rPr>
        <sz val="12"/>
        <rFont val="標楷體"/>
        <family val="4"/>
        <charset val="136"/>
      </rPr>
      <t>個交易日</t>
    </r>
    <phoneticPr fontId="1" type="noConversion"/>
  </si>
  <si>
    <r>
      <rPr>
        <sz val="12"/>
        <rFont val="標楷體"/>
        <family val="4"/>
        <charset val="136"/>
      </rPr>
      <t xml:space="preserve">現貨
漲跌(比例%)
</t>
    </r>
    <r>
      <rPr>
        <sz val="10"/>
        <rFont val="Times New Roman"/>
        <family val="1"/>
      </rPr>
      <t>(</t>
    </r>
    <r>
      <rPr>
        <sz val="10"/>
        <rFont val="標楷體"/>
        <family val="4"/>
        <charset val="136"/>
      </rPr>
      <t>註</t>
    </r>
    <r>
      <rPr>
        <sz val="10"/>
        <rFont val="Times New Roman"/>
        <family val="1"/>
      </rPr>
      <t>1)</t>
    </r>
    <phoneticPr fontId="1" type="noConversion"/>
  </si>
  <si>
    <r>
      <rPr>
        <sz val="12"/>
        <rFont val="標楷體"/>
        <family val="4"/>
        <charset val="136"/>
      </rPr>
      <t xml:space="preserve">期貨
漲跌(比例%)
</t>
    </r>
    <r>
      <rPr>
        <sz val="10"/>
        <rFont val="Times New Roman"/>
        <family val="1"/>
      </rPr>
      <t/>
    </r>
    <phoneticPr fontId="1" type="noConversion"/>
  </si>
  <si>
    <t>原始保證金占本日契約價值比率</t>
    <phoneticPr fontId="1" type="noConversion"/>
  </si>
  <si>
    <t>本日保證金變動幅度</t>
    <phoneticPr fontId="1" type="noConversion"/>
  </si>
  <si>
    <t>達得調整標準天數</t>
    <phoneticPr fontId="1" type="noConversion"/>
  </si>
  <si>
    <t>未沖銷
部位數</t>
    <phoneticPr fontId="1" type="noConversion"/>
  </si>
  <si>
    <t>占全市場部位比例</t>
    <phoneticPr fontId="1" type="noConversion"/>
  </si>
  <si>
    <t>現行原始保證金占比</t>
    <phoneticPr fontId="1" type="noConversion"/>
  </si>
  <si>
    <t>調整後原始保證金占比</t>
    <phoneticPr fontId="1" type="noConversion"/>
  </si>
  <si>
    <t>國外同類商品原始保證金占比</t>
    <phoneticPr fontId="1" type="noConversion"/>
  </si>
  <si>
    <t>國外交易所</t>
    <phoneticPr fontId="1" type="noConversion"/>
  </si>
  <si>
    <t>TX</t>
    <phoneticPr fontId="1" type="noConversion"/>
  </si>
  <si>
    <t>TE</t>
    <phoneticPr fontId="1" type="noConversion"/>
  </si>
  <si>
    <t>TF</t>
    <phoneticPr fontId="1" type="noConversion"/>
  </si>
  <si>
    <t>T5F</t>
    <phoneticPr fontId="1" type="noConversion"/>
  </si>
  <si>
    <t>GBF</t>
    <phoneticPr fontId="1" type="noConversion"/>
  </si>
  <si>
    <t>GDF</t>
    <phoneticPr fontId="1" type="noConversion"/>
  </si>
  <si>
    <t>TGF</t>
    <phoneticPr fontId="1" type="noConversion"/>
  </si>
  <si>
    <t>GTF</t>
    <phoneticPr fontId="1" type="noConversion"/>
  </si>
  <si>
    <t>BTF</t>
    <phoneticPr fontId="1" type="noConversion"/>
  </si>
  <si>
    <t>XIF</t>
    <phoneticPr fontId="1" type="noConversion"/>
  </si>
  <si>
    <t>TJF</t>
    <phoneticPr fontId="1" type="noConversion"/>
  </si>
  <si>
    <t>I5F</t>
    <phoneticPr fontId="1" type="noConversion"/>
  </si>
  <si>
    <t>UDF</t>
    <phoneticPr fontId="1" type="noConversion"/>
  </si>
  <si>
    <t>SPF</t>
    <phoneticPr fontId="1" type="noConversion"/>
  </si>
  <si>
    <t>UNF</t>
    <phoneticPr fontId="1" type="noConversion"/>
  </si>
  <si>
    <t>BRF</t>
    <phoneticPr fontId="1" type="noConversion"/>
  </si>
  <si>
    <t>RHF</t>
    <phoneticPr fontId="1" type="noConversion"/>
  </si>
  <si>
    <t>RTF</t>
    <phoneticPr fontId="1" type="noConversion"/>
  </si>
  <si>
    <t>XEF</t>
    <phoneticPr fontId="1" type="noConversion"/>
  </si>
  <si>
    <t>XJF</t>
    <phoneticPr fontId="1" type="noConversion"/>
  </si>
  <si>
    <t>XBF</t>
    <phoneticPr fontId="1" type="noConversion"/>
  </si>
  <si>
    <t>XAF</t>
    <phoneticPr fontId="1" type="noConversion"/>
  </si>
  <si>
    <t>TXO</t>
    <phoneticPr fontId="1" type="noConversion"/>
  </si>
  <si>
    <t>TXO_TX</t>
    <phoneticPr fontId="1" type="noConversion"/>
  </si>
  <si>
    <t>TEO</t>
    <phoneticPr fontId="1" type="noConversion"/>
  </si>
  <si>
    <t>TEO_TE</t>
    <phoneticPr fontId="1" type="noConversion"/>
  </si>
  <si>
    <t>TFO</t>
    <phoneticPr fontId="1" type="noConversion"/>
  </si>
  <si>
    <t>TFO_TF</t>
    <phoneticPr fontId="1" type="noConversion"/>
  </si>
  <si>
    <t>GTO</t>
    <phoneticPr fontId="1" type="noConversion"/>
  </si>
  <si>
    <t>GTO_GT</t>
    <phoneticPr fontId="1" type="noConversion"/>
  </si>
  <si>
    <t>XIO</t>
    <phoneticPr fontId="1" type="noConversion"/>
  </si>
  <si>
    <t>XIO_XI</t>
    <phoneticPr fontId="1" type="noConversion"/>
  </si>
  <si>
    <t>TGO</t>
    <phoneticPr fontId="1" type="noConversion"/>
  </si>
  <si>
    <t>RHO</t>
    <phoneticPr fontId="1" type="noConversion"/>
  </si>
  <si>
    <t>RTO</t>
    <phoneticPr fontId="1" type="noConversion"/>
  </si>
  <si>
    <r>
      <rPr>
        <sz val="12"/>
        <rFont val="標楷體"/>
        <family val="4"/>
        <charset val="136"/>
      </rPr>
      <t>註</t>
    </r>
    <r>
      <rPr>
        <sz val="12"/>
        <rFont val="Times New Roman"/>
        <family val="1"/>
      </rPr>
      <t>1</t>
    </r>
    <r>
      <rPr>
        <sz val="12"/>
        <rFont val="標楷體"/>
        <family val="4"/>
        <charset val="136"/>
      </rPr>
      <t>：黃金現貨價格採前一營業日公布之</t>
    </r>
    <r>
      <rPr>
        <sz val="12"/>
        <rFont val="Times New Roman"/>
        <family val="1"/>
      </rPr>
      <t>LBMA</t>
    </r>
    <r>
      <rPr>
        <sz val="12"/>
        <rFont val="標楷體"/>
        <family val="4"/>
        <charset val="136"/>
      </rPr>
      <t>黃金午盤價。當各類商品現貨有開盤參考價，但現貨全日無交易，則現貨漲跌計算公式</t>
    </r>
    <r>
      <rPr>
        <sz val="12"/>
        <rFont val="Times New Roman"/>
        <family val="1"/>
      </rPr>
      <t>=(</t>
    </r>
    <r>
      <rPr>
        <sz val="12"/>
        <rFont val="標楷體"/>
        <family val="4"/>
        <charset val="136"/>
      </rPr>
      <t>開盤參考價</t>
    </r>
    <r>
      <rPr>
        <sz val="12"/>
        <rFont val="Times New Roman"/>
        <family val="1"/>
      </rPr>
      <t>-</t>
    </r>
    <r>
      <rPr>
        <sz val="12"/>
        <rFont val="標楷體"/>
        <family val="4"/>
        <charset val="136"/>
      </rPr>
      <t>開盤參考價</t>
    </r>
    <r>
      <rPr>
        <sz val="12"/>
        <rFont val="Times New Roman"/>
        <family val="1"/>
      </rPr>
      <t>)</t>
    </r>
    <r>
      <rPr>
        <sz val="12"/>
        <rFont val="標楷體"/>
        <family val="4"/>
        <charset val="136"/>
      </rPr>
      <t>。</t>
    </r>
    <phoneticPr fontId="1" type="noConversion"/>
  </si>
  <si>
    <t xml:space="preserve">     布蘭特原油現貨之價格採本公司一般交易時段收盤時洲際歐洲交易所布蘭特原油期貨之即時價格。</t>
    <phoneticPr fontId="1" type="noConversion"/>
  </si>
  <si>
    <r>
      <rPr>
        <sz val="12"/>
        <rFont val="標楷體"/>
        <family val="4"/>
        <charset val="136"/>
      </rPr>
      <t>註</t>
    </r>
    <r>
      <rPr>
        <sz val="12"/>
        <rFont val="Times New Roman"/>
        <family val="1"/>
      </rPr>
      <t>2</t>
    </r>
    <r>
      <rPr>
        <sz val="12"/>
        <rFont val="標楷體"/>
        <family val="4"/>
        <charset val="136"/>
      </rPr>
      <t>：當現貨無漲跌時，則現貨漲跌與保證金調整方向相同欄位顯示</t>
    </r>
    <r>
      <rPr>
        <sz val="12"/>
        <rFont val="Times New Roman"/>
        <family val="1"/>
      </rPr>
      <t xml:space="preserve"> -</t>
    </r>
    <r>
      <rPr>
        <sz val="12"/>
        <rFont val="標楷體"/>
        <family val="4"/>
        <charset val="136"/>
      </rPr>
      <t>。</t>
    </r>
    <phoneticPr fontId="1" type="noConversion"/>
  </si>
  <si>
    <r>
      <rPr>
        <sz val="12"/>
        <rFont val="標楷體"/>
        <family val="4"/>
        <charset val="136"/>
      </rPr>
      <t>註</t>
    </r>
    <r>
      <rPr>
        <sz val="12"/>
        <rFont val="Times New Roman"/>
        <family val="1"/>
      </rPr>
      <t>3</t>
    </r>
    <r>
      <rPr>
        <sz val="12"/>
        <rFont val="標楷體"/>
        <family val="4"/>
        <charset val="136"/>
      </rPr>
      <t>：黃金類</t>
    </r>
    <r>
      <rPr>
        <sz val="12"/>
        <rFont val="Times New Roman"/>
        <family val="1"/>
      </rPr>
      <t>(GDF</t>
    </r>
    <r>
      <rPr>
        <sz val="12"/>
        <rFont val="標楷體"/>
        <family val="4"/>
        <charset val="136"/>
      </rPr>
      <t>、</t>
    </r>
    <r>
      <rPr>
        <sz val="12"/>
        <rFont val="Times New Roman"/>
        <family val="1"/>
      </rPr>
      <t>TGF</t>
    </r>
    <r>
      <rPr>
        <sz val="12"/>
        <rFont val="標楷體"/>
        <family val="4"/>
        <charset val="136"/>
      </rPr>
      <t>及</t>
    </r>
    <r>
      <rPr>
        <sz val="12"/>
        <rFont val="Times New Roman"/>
        <family val="1"/>
      </rPr>
      <t>TGO)</t>
    </r>
    <r>
      <rPr>
        <sz val="12"/>
        <rFont val="標楷體"/>
        <family val="4"/>
        <charset val="136"/>
      </rPr>
      <t>及利率類</t>
    </r>
    <r>
      <rPr>
        <sz val="12"/>
        <rFont val="Times New Roman"/>
        <family val="1"/>
      </rPr>
      <t>(GBF)</t>
    </r>
    <r>
      <rPr>
        <sz val="12"/>
        <rFont val="標楷體"/>
        <family val="4"/>
        <charset val="136"/>
      </rPr>
      <t>以期貨漲跌與該契約之保證金調整方向比較。當期貨無漲跌時，則期貨漲跌與保證金調整方向相同欄位顯示</t>
    </r>
    <r>
      <rPr>
        <sz val="12"/>
        <rFont val="Times New Roman"/>
        <family val="1"/>
      </rPr>
      <t xml:space="preserve"> -</t>
    </r>
    <r>
      <rPr>
        <sz val="12"/>
        <rFont val="標楷體"/>
        <family val="4"/>
        <charset val="136"/>
      </rPr>
      <t>。</t>
    </r>
    <phoneticPr fontId="1" type="noConversion"/>
  </si>
  <si>
    <t>二、</t>
    <phoneticPr fontId="1" type="noConversion"/>
  </si>
  <si>
    <r>
      <rPr>
        <sz val="12"/>
        <rFont val="標楷體"/>
        <family val="4"/>
        <charset val="136"/>
      </rPr>
      <t>檢核條件設定說明</t>
    </r>
    <phoneticPr fontId="1" type="noConversion"/>
  </si>
  <si>
    <r>
      <rPr>
        <sz val="12"/>
        <rFont val="標楷體"/>
        <family val="4"/>
        <charset val="136"/>
      </rPr>
      <t>保證金變動幅度：記錄各商品變動幅度</t>
    </r>
    <phoneticPr fontId="1" type="noConversion"/>
  </si>
  <si>
    <r>
      <rPr>
        <sz val="12"/>
        <rFont val="標楷體"/>
        <family val="4"/>
        <charset val="136"/>
      </rPr>
      <t>現貨、期貨漲跌幅度，及漲跌與調整方向是否相同：參考現貨及期貨漲跌幅度是否為劇漲、劇跌之突發事件，若無現貨供參則以期貨漲跌方向為依據</t>
    </r>
    <phoneticPr fontId="1" type="noConversion"/>
  </si>
  <si>
    <r>
      <rPr>
        <sz val="12"/>
        <rFont val="標楷體"/>
        <family val="4"/>
        <charset val="136"/>
      </rPr>
      <t>保證金與國外水準相較：</t>
    </r>
    <phoneticPr fontId="1" type="noConversion"/>
  </si>
  <si>
    <r>
      <t>a.</t>
    </r>
    <r>
      <rPr>
        <sz val="12"/>
        <rFont val="標楷體"/>
        <family val="4"/>
        <charset val="136"/>
      </rPr>
      <t>比較</t>
    </r>
    <r>
      <rPr>
        <sz val="12"/>
        <rFont val="Times New Roman"/>
        <family val="1"/>
      </rPr>
      <t>GDF</t>
    </r>
    <r>
      <rPr>
        <sz val="12"/>
        <rFont val="標楷體"/>
        <family val="4"/>
        <charset val="136"/>
      </rPr>
      <t>之保證金與</t>
    </r>
    <r>
      <rPr>
        <sz val="12"/>
        <rFont val="Times New Roman"/>
        <family val="1"/>
      </rPr>
      <t>NYSE/LIFFE</t>
    </r>
    <r>
      <rPr>
        <sz val="12"/>
        <rFont val="標楷體"/>
        <family val="4"/>
        <charset val="136"/>
      </rPr>
      <t>、</t>
    </r>
    <r>
      <rPr>
        <sz val="12"/>
        <rFont val="Times New Roman"/>
        <family val="1"/>
      </rPr>
      <t>CME/COMEX</t>
    </r>
    <r>
      <rPr>
        <sz val="12"/>
        <rFont val="標楷體"/>
        <family val="4"/>
        <charset val="136"/>
      </rPr>
      <t>及</t>
    </r>
    <r>
      <rPr>
        <sz val="12"/>
        <rFont val="Times New Roman"/>
        <family val="1"/>
      </rPr>
      <t>TOCOM</t>
    </r>
    <r>
      <rPr>
        <sz val="12"/>
        <rFont val="標楷體"/>
        <family val="4"/>
        <charset val="136"/>
      </rPr>
      <t>保證金。</t>
    </r>
    <phoneticPr fontId="1" type="noConversion"/>
  </si>
  <si>
    <r>
      <t>b.</t>
    </r>
    <r>
      <rPr>
        <sz val="12"/>
        <rFont val="標楷體"/>
        <family val="4"/>
        <charset val="136"/>
      </rPr>
      <t>比較</t>
    </r>
    <r>
      <rPr>
        <sz val="12"/>
        <rFont val="Times New Roman"/>
        <family val="1"/>
      </rPr>
      <t>TX</t>
    </r>
    <r>
      <rPr>
        <sz val="12"/>
        <rFont val="標楷體"/>
        <family val="4"/>
        <charset val="136"/>
      </rPr>
      <t>之保證金與</t>
    </r>
    <r>
      <rPr>
        <sz val="12"/>
        <rFont val="Times New Roman"/>
        <family val="1"/>
      </rPr>
      <t>SGX</t>
    </r>
    <r>
      <rPr>
        <sz val="12"/>
        <rFont val="標楷體"/>
        <family val="4"/>
        <charset val="136"/>
      </rPr>
      <t>摩臺指期貨保證金。</t>
    </r>
    <phoneticPr fontId="1" type="noConversion"/>
  </si>
  <si>
    <r>
      <t>c.</t>
    </r>
    <r>
      <rPr>
        <sz val="12"/>
        <rFont val="標楷體"/>
        <family val="4"/>
        <charset val="136"/>
      </rPr>
      <t>比較</t>
    </r>
    <r>
      <rPr>
        <sz val="12"/>
        <rFont val="Times New Roman"/>
        <family val="1"/>
      </rPr>
      <t>RHF</t>
    </r>
    <r>
      <rPr>
        <sz val="12"/>
        <rFont val="標楷體"/>
        <family val="4"/>
        <charset val="136"/>
      </rPr>
      <t>及</t>
    </r>
    <r>
      <rPr>
        <sz val="12"/>
        <rFont val="Times New Roman"/>
        <family val="1"/>
      </rPr>
      <t>RTF</t>
    </r>
    <r>
      <rPr>
        <sz val="12"/>
        <rFont val="標楷體"/>
        <family val="4"/>
        <charset val="136"/>
      </rPr>
      <t>之保證金與</t>
    </r>
    <r>
      <rPr>
        <sz val="12"/>
        <rFont val="Times New Roman"/>
        <family val="1"/>
      </rPr>
      <t>HKEX</t>
    </r>
    <r>
      <rPr>
        <sz val="12"/>
        <rFont val="標楷體"/>
        <family val="4"/>
        <charset val="136"/>
      </rPr>
      <t>、</t>
    </r>
    <r>
      <rPr>
        <sz val="12"/>
        <rFont val="Times New Roman"/>
        <family val="1"/>
      </rPr>
      <t>CME</t>
    </r>
    <r>
      <rPr>
        <sz val="12"/>
        <rFont val="標楷體"/>
        <family val="4"/>
        <charset val="136"/>
      </rPr>
      <t>及</t>
    </r>
    <r>
      <rPr>
        <sz val="12"/>
        <rFont val="Times New Roman"/>
        <family val="1"/>
      </rPr>
      <t>SGX</t>
    </r>
    <r>
      <rPr>
        <sz val="12"/>
        <rFont val="標楷體"/>
        <family val="4"/>
        <charset val="136"/>
      </rPr>
      <t>保證金。</t>
    </r>
    <phoneticPr fontId="1" type="noConversion"/>
  </si>
  <si>
    <r>
      <t>d.</t>
    </r>
    <r>
      <rPr>
        <sz val="12"/>
        <rFont val="標楷體"/>
        <family val="4"/>
        <charset val="136"/>
      </rPr>
      <t>比較</t>
    </r>
    <r>
      <rPr>
        <sz val="12"/>
        <rFont val="Times New Roman"/>
        <family val="1"/>
      </rPr>
      <t>TJF</t>
    </r>
    <r>
      <rPr>
        <sz val="12"/>
        <rFont val="標楷體"/>
        <family val="4"/>
        <charset val="136"/>
      </rPr>
      <t>之保證金與</t>
    </r>
    <r>
      <rPr>
        <sz val="12"/>
        <rFont val="Times New Roman"/>
        <family val="1"/>
      </rPr>
      <t>JPX</t>
    </r>
    <r>
      <rPr>
        <sz val="12"/>
        <rFont val="標楷體"/>
        <family val="4"/>
        <charset val="136"/>
      </rPr>
      <t>保證金。</t>
    </r>
    <phoneticPr fontId="1" type="noConversion"/>
  </si>
  <si>
    <r>
      <t>e.</t>
    </r>
    <r>
      <rPr>
        <sz val="12"/>
        <rFont val="標楷體"/>
        <family val="4"/>
        <charset val="136"/>
      </rPr>
      <t>比較</t>
    </r>
    <r>
      <rPr>
        <sz val="12"/>
        <rFont val="Times New Roman"/>
        <family val="1"/>
      </rPr>
      <t>XEF</t>
    </r>
    <r>
      <rPr>
        <sz val="12"/>
        <rFont val="標楷體"/>
        <family val="4"/>
        <charset val="136"/>
      </rPr>
      <t>、</t>
    </r>
    <r>
      <rPr>
        <sz val="12"/>
        <rFont val="Times New Roman"/>
        <family val="1"/>
      </rPr>
      <t>XBF</t>
    </r>
    <r>
      <rPr>
        <sz val="12"/>
        <rFont val="標楷體"/>
        <family val="4"/>
        <charset val="136"/>
      </rPr>
      <t>、</t>
    </r>
    <r>
      <rPr>
        <sz val="12"/>
        <rFont val="Times New Roman"/>
        <family val="1"/>
      </rPr>
      <t>XAF</t>
    </r>
    <r>
      <rPr>
        <sz val="12"/>
        <rFont val="標楷體"/>
        <family val="4"/>
        <charset val="136"/>
      </rPr>
      <t>之保證金與</t>
    </r>
    <r>
      <rPr>
        <sz val="12"/>
        <rFont val="Times New Roman"/>
        <family val="1"/>
      </rPr>
      <t>CME</t>
    </r>
    <r>
      <rPr>
        <sz val="12"/>
        <rFont val="標楷體"/>
        <family val="4"/>
        <charset val="136"/>
      </rPr>
      <t>保證金；比較</t>
    </r>
    <r>
      <rPr>
        <sz val="12"/>
        <rFont val="Times New Roman"/>
        <family val="1"/>
      </rPr>
      <t>XJF</t>
    </r>
    <r>
      <rPr>
        <sz val="12"/>
        <rFont val="標楷體"/>
        <family val="4"/>
        <charset val="136"/>
      </rPr>
      <t>之保證金與</t>
    </r>
    <r>
      <rPr>
        <sz val="12"/>
        <rFont val="Times New Roman"/>
        <family val="1"/>
      </rPr>
      <t>SGX</t>
    </r>
    <r>
      <rPr>
        <sz val="12"/>
        <rFont val="標楷體"/>
        <family val="4"/>
        <charset val="136"/>
      </rPr>
      <t>保證金</t>
    </r>
    <phoneticPr fontId="1" type="noConversion"/>
  </si>
  <si>
    <r>
      <t>f.</t>
    </r>
    <r>
      <rPr>
        <sz val="12"/>
        <color indexed="8"/>
        <rFont val="標楷體"/>
        <family val="4"/>
        <charset val="136"/>
      </rPr>
      <t>比較</t>
    </r>
    <r>
      <rPr>
        <sz val="12"/>
        <color indexed="8"/>
        <rFont val="Times New Roman"/>
        <family val="1"/>
      </rPr>
      <t>I5F</t>
    </r>
    <r>
      <rPr>
        <sz val="12"/>
        <color indexed="8"/>
        <rFont val="標楷體"/>
        <family val="4"/>
        <charset val="136"/>
      </rPr>
      <t>之保證金與</t>
    </r>
    <r>
      <rPr>
        <sz val="12"/>
        <color indexed="8"/>
        <rFont val="Times New Roman"/>
        <family val="1"/>
      </rPr>
      <t>JPX</t>
    </r>
    <r>
      <rPr>
        <sz val="12"/>
        <color indexed="8"/>
        <rFont val="標楷體"/>
        <family val="4"/>
        <charset val="136"/>
      </rPr>
      <t>及</t>
    </r>
    <r>
      <rPr>
        <sz val="12"/>
        <color indexed="8"/>
        <rFont val="Times New Roman"/>
        <family val="1"/>
      </rPr>
      <t>SGX</t>
    </r>
    <r>
      <rPr>
        <sz val="12"/>
        <color indexed="8"/>
        <rFont val="標楷體"/>
        <family val="4"/>
        <charset val="136"/>
      </rPr>
      <t>保證金</t>
    </r>
    <phoneticPr fontId="1" type="noConversion"/>
  </si>
  <si>
    <r>
      <t>g.</t>
    </r>
    <r>
      <rPr>
        <sz val="12"/>
        <rFont val="標楷體"/>
        <family val="4"/>
        <charset val="136"/>
      </rPr>
      <t>比較</t>
    </r>
    <r>
      <rPr>
        <sz val="12"/>
        <rFont val="Times New Roman"/>
        <family val="1"/>
      </rPr>
      <t>UDF</t>
    </r>
    <r>
      <rPr>
        <sz val="12"/>
        <rFont val="標楷體"/>
        <family val="4"/>
        <charset val="136"/>
      </rPr>
      <t>、</t>
    </r>
    <r>
      <rPr>
        <sz val="12"/>
        <rFont val="Times New Roman"/>
        <family val="1"/>
      </rPr>
      <t>SPF</t>
    </r>
    <r>
      <rPr>
        <sz val="12"/>
        <rFont val="標楷體"/>
        <family val="4"/>
        <charset val="136"/>
      </rPr>
      <t>之保證金與</t>
    </r>
    <r>
      <rPr>
        <sz val="12"/>
        <rFont val="Times New Roman"/>
        <family val="1"/>
      </rPr>
      <t>CME</t>
    </r>
    <r>
      <rPr>
        <sz val="12"/>
        <rFont val="標楷體"/>
        <family val="4"/>
        <charset val="136"/>
      </rPr>
      <t>保證金。</t>
    </r>
    <phoneticPr fontId="1" type="noConversion"/>
  </si>
  <si>
    <r>
      <t>h.</t>
    </r>
    <r>
      <rPr>
        <sz val="12"/>
        <rFont val="標楷體"/>
        <family val="4"/>
        <charset val="136"/>
      </rPr>
      <t>比較</t>
    </r>
    <r>
      <rPr>
        <sz val="12"/>
        <rFont val="Times New Roman"/>
        <family val="1"/>
      </rPr>
      <t>BRF</t>
    </r>
    <r>
      <rPr>
        <sz val="12"/>
        <rFont val="標楷體"/>
        <family val="4"/>
        <charset val="136"/>
      </rPr>
      <t>之保證金與</t>
    </r>
    <r>
      <rPr>
        <sz val="12"/>
        <rFont val="Times New Roman"/>
        <family val="1"/>
      </rPr>
      <t>ICE</t>
    </r>
    <r>
      <rPr>
        <sz val="12"/>
        <rFont val="標楷體"/>
        <family val="4"/>
        <charset val="136"/>
      </rPr>
      <t>保證金。</t>
    </r>
    <phoneticPr fontId="1" type="noConversion"/>
  </si>
  <si>
    <r>
      <t>(</t>
    </r>
    <r>
      <rPr>
        <sz val="12"/>
        <rFont val="標楷體"/>
        <family val="4"/>
        <charset val="136"/>
      </rPr>
      <t>以上皆經契約規模換算，以「結算保證金占各契約價值之比例」為比較基準。</t>
    </r>
    <r>
      <rPr>
        <sz val="12"/>
        <rFont val="Times New Roman"/>
        <family val="1"/>
      </rPr>
      <t>)</t>
    </r>
    <phoneticPr fontId="1" type="noConversion"/>
  </si>
  <si>
    <t>TXO_TX</t>
    <phoneticPr fontId="1" type="noConversion"/>
  </si>
  <si>
    <t>TEO_TE</t>
    <phoneticPr fontId="1" type="noConversion"/>
  </si>
  <si>
    <t>TFO_TF</t>
    <phoneticPr fontId="1" type="noConversion"/>
  </si>
  <si>
    <t>GTO_GT</t>
    <phoneticPr fontId="1" type="noConversion"/>
  </si>
  <si>
    <t>XIO_XI</t>
    <phoneticPr fontId="1" type="noConversion"/>
  </si>
  <si>
    <r>
      <rPr>
        <sz val="12"/>
        <color indexed="8"/>
        <rFont val="標楷體"/>
        <family val="4"/>
        <charset val="136"/>
      </rPr>
      <t>本日檢核結果表</t>
    </r>
    <phoneticPr fontId="1" type="noConversion"/>
  </si>
  <si>
    <r>
      <t>1.</t>
    </r>
    <r>
      <rPr>
        <sz val="12"/>
        <rFont val="標楷體"/>
        <family val="4"/>
        <charset val="136"/>
      </rPr>
      <t>各項指標計算結算保證金變動幅度</t>
    </r>
    <phoneticPr fontId="1" type="noConversion"/>
  </si>
  <si>
    <r>
      <t>2.</t>
    </r>
    <r>
      <rPr>
        <sz val="12"/>
        <rFont val="標楷體"/>
        <family val="4"/>
        <charset val="136"/>
      </rPr>
      <t>未沖銷部位數</t>
    </r>
    <phoneticPr fontId="1" type="noConversion"/>
  </si>
  <si>
    <r>
      <t>3.</t>
    </r>
    <r>
      <rPr>
        <sz val="12"/>
        <rFont val="標楷體"/>
        <family val="4"/>
        <charset val="136"/>
      </rPr>
      <t>現貨、期貨漲跌</t>
    </r>
    <phoneticPr fontId="1" type="noConversion"/>
  </si>
  <si>
    <t>1.簡單移動平均法(SMA)</t>
    <phoneticPr fontId="1" type="noConversion"/>
  </si>
  <si>
    <t>2.加權指數移動平均法(EWMA)</t>
    <phoneticPr fontId="1" type="noConversion"/>
  </si>
  <si>
    <t>3.簡單移動平均法
-日內變動(MAX)</t>
    <phoneticPr fontId="1" type="noConversion"/>
  </si>
  <si>
    <t>當日未沖銷部位數及比例</t>
    <phoneticPr fontId="1" type="noConversion"/>
  </si>
  <si>
    <r>
      <rPr>
        <sz val="12"/>
        <rFont val="標楷體"/>
        <family val="4"/>
        <charset val="136"/>
      </rPr>
      <t>屆到期日前</t>
    </r>
    <r>
      <rPr>
        <sz val="12"/>
        <rFont val="Times New Roman"/>
        <family val="1"/>
      </rPr>
      <t>7</t>
    </r>
    <r>
      <rPr>
        <sz val="12"/>
        <rFont val="標楷體"/>
        <family val="4"/>
        <charset val="136"/>
      </rPr>
      <t>個交易日</t>
    </r>
    <phoneticPr fontId="1" type="noConversion"/>
  </si>
  <si>
    <r>
      <rPr>
        <sz val="12"/>
        <rFont val="標楷體"/>
        <family val="4"/>
        <charset val="136"/>
      </rPr>
      <t xml:space="preserve">現貨
漲跌(比例%)
</t>
    </r>
    <r>
      <rPr>
        <sz val="10"/>
        <rFont val="Times New Roman"/>
        <family val="1"/>
      </rPr>
      <t>(</t>
    </r>
    <r>
      <rPr>
        <sz val="10"/>
        <rFont val="標楷體"/>
        <family val="4"/>
        <charset val="136"/>
      </rPr>
      <t>註</t>
    </r>
    <r>
      <rPr>
        <sz val="10"/>
        <rFont val="Times New Roman"/>
        <family val="1"/>
      </rPr>
      <t>1)</t>
    </r>
    <phoneticPr fontId="1" type="noConversion"/>
  </si>
  <si>
    <r>
      <rPr>
        <sz val="12"/>
        <rFont val="標楷體"/>
        <family val="4"/>
        <charset val="136"/>
      </rPr>
      <t xml:space="preserve">期貨
漲跌(比例%)
</t>
    </r>
    <r>
      <rPr>
        <sz val="10"/>
        <rFont val="Times New Roman"/>
        <family val="1"/>
      </rPr>
      <t/>
    </r>
    <phoneticPr fontId="1" type="noConversion"/>
  </si>
  <si>
    <t>本日保證金變動幅度</t>
    <phoneticPr fontId="1" type="noConversion"/>
  </si>
  <si>
    <t>達得調整標準天數</t>
    <phoneticPr fontId="1" type="noConversion"/>
  </si>
  <si>
    <t>未沖銷
部位數</t>
    <phoneticPr fontId="1" type="noConversion"/>
  </si>
  <si>
    <t>占全市場部位比例</t>
    <phoneticPr fontId="1" type="noConversion"/>
  </si>
  <si>
    <r>
      <rPr>
        <sz val="12"/>
        <color indexed="8"/>
        <rFont val="標楷體"/>
        <family val="4"/>
        <charset val="136"/>
      </rPr>
      <t>註</t>
    </r>
    <r>
      <rPr>
        <sz val="12"/>
        <color indexed="8"/>
        <rFont val="Times New Roman"/>
        <family val="1"/>
      </rPr>
      <t>1</t>
    </r>
    <r>
      <rPr>
        <sz val="12"/>
        <color indexed="8"/>
        <rFont val="標楷體"/>
        <family val="4"/>
        <charset val="136"/>
      </rPr>
      <t>：當現貨有開盤參考價，但現貨全日無交易，則現貨漲跌計算公式</t>
    </r>
    <r>
      <rPr>
        <sz val="12"/>
        <color indexed="8"/>
        <rFont val="Times New Roman"/>
        <family val="1"/>
      </rPr>
      <t>=(</t>
    </r>
    <r>
      <rPr>
        <sz val="12"/>
        <color indexed="8"/>
        <rFont val="標楷體"/>
        <family val="4"/>
        <charset val="136"/>
      </rPr>
      <t>開盤參考價</t>
    </r>
    <r>
      <rPr>
        <sz val="12"/>
        <color indexed="8"/>
        <rFont val="Times New Roman"/>
        <family val="1"/>
      </rPr>
      <t>-</t>
    </r>
    <r>
      <rPr>
        <sz val="12"/>
        <color indexed="8"/>
        <rFont val="標楷體"/>
        <family val="4"/>
        <charset val="136"/>
      </rPr>
      <t>開盤參考價</t>
    </r>
    <r>
      <rPr>
        <sz val="12"/>
        <color indexed="8"/>
        <rFont val="Times New Roman"/>
        <family val="1"/>
      </rPr>
      <t>)</t>
    </r>
    <r>
      <rPr>
        <sz val="12"/>
        <color indexed="8"/>
        <rFont val="標楷體"/>
        <family val="4"/>
        <charset val="136"/>
      </rPr>
      <t>。</t>
    </r>
    <phoneticPr fontId="1" type="noConversion"/>
  </si>
  <si>
    <t>二、</t>
    <phoneticPr fontId="1" type="noConversion"/>
  </si>
  <si>
    <r>
      <rPr>
        <sz val="12"/>
        <color indexed="8"/>
        <rFont val="標楷體"/>
        <family val="4"/>
        <charset val="136"/>
      </rPr>
      <t>檢核條件設定說明</t>
    </r>
    <phoneticPr fontId="1" type="noConversion"/>
  </si>
  <si>
    <r>
      <rPr>
        <sz val="12"/>
        <color indexed="8"/>
        <rFont val="標楷體"/>
        <family val="4"/>
        <charset val="136"/>
      </rPr>
      <t>保證金變動幅度：記錄各商品變動幅度</t>
    </r>
    <phoneticPr fontId="1" type="noConversion"/>
  </si>
  <si>
    <r>
      <t>現貨、期貨漲跌幅度，及漲跌與調整</t>
    </r>
    <r>
      <rPr>
        <sz val="12"/>
        <color indexed="8"/>
        <rFont val="標楷體"/>
        <family val="4"/>
        <charset val="136"/>
      </rPr>
      <t>方向是否相同：參考現貨及期貨漲跌幅度是否為劇漲、劇跌之突發事件，若無現貨供參則以期貨漲跌方向為依據</t>
    </r>
    <phoneticPr fontId="1" type="noConversion"/>
  </si>
  <si>
    <t>前一交易日保證金變動幅度</t>
    <phoneticPr fontId="1" type="noConversion"/>
  </si>
  <si>
    <t>保證金變動幅度</t>
    <phoneticPr fontId="1" type="noConversion"/>
  </si>
  <si>
    <t>保證金變動幅度</t>
    <phoneticPr fontId="12" type="noConversion"/>
  </si>
  <si>
    <r>
      <rPr>
        <sz val="12"/>
        <color indexed="8"/>
        <rFont val="標楷體"/>
        <family val="4"/>
        <charset val="136"/>
      </rPr>
      <t>註</t>
    </r>
    <r>
      <rPr>
        <sz val="12"/>
        <color indexed="8"/>
        <rFont val="Times New Roman"/>
        <family val="1"/>
      </rPr>
      <t>2</t>
    </r>
    <r>
      <rPr>
        <sz val="12"/>
        <color indexed="8"/>
        <rFont val="標楷體"/>
        <family val="4"/>
        <charset val="136"/>
      </rPr>
      <t>：當現貨無漲跌時，則現貨漲跌與保證金調整方向相同欄位顯示</t>
    </r>
    <r>
      <rPr>
        <sz val="12"/>
        <color indexed="8"/>
        <rFont val="Times New Roman"/>
        <family val="1"/>
      </rPr>
      <t xml:space="preserve"> -</t>
    </r>
    <r>
      <rPr>
        <sz val="12"/>
        <color indexed="8"/>
        <rFont val="標楷體"/>
        <family val="4"/>
        <charset val="136"/>
      </rPr>
      <t>。</t>
    </r>
    <phoneticPr fontId="1" type="noConversion"/>
  </si>
  <si>
    <r>
      <rPr>
        <sz val="12"/>
        <color indexed="8"/>
        <rFont val="標楷體"/>
        <family val="4"/>
        <charset val="136"/>
      </rPr>
      <t>註</t>
    </r>
    <r>
      <rPr>
        <sz val="12"/>
        <color indexed="8"/>
        <rFont val="Times New Roman"/>
        <family val="1"/>
      </rPr>
      <t>3</t>
    </r>
    <r>
      <rPr>
        <sz val="12"/>
        <color indexed="8"/>
        <rFont val="標楷體"/>
        <family val="4"/>
        <charset val="136"/>
      </rPr>
      <t>：當期貨無漲跌時，則期貨漲跌與保證金調整方向相同欄位顯示</t>
    </r>
    <r>
      <rPr>
        <sz val="12"/>
        <color indexed="8"/>
        <rFont val="Times New Roman"/>
        <family val="1"/>
      </rPr>
      <t xml:space="preserve"> -</t>
    </r>
    <r>
      <rPr>
        <sz val="12"/>
        <color indexed="8"/>
        <rFont val="標楷體"/>
        <family val="4"/>
        <charset val="136"/>
      </rPr>
      <t>。</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</si>
</sst>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0.0%"/>
    <numFmt numFmtId="177" formatCode="#,##0_ "/>
    <numFmt numFmtId="178" formatCode="#,##0;\-#,##0;&quot;N/A&quot;"/>
    <numFmt numFmtId="180" formatCode="[$-F800]dddd\,\ mmmm\ dd\,\ yyyy"/>
  </numFmts>
  <fonts count="34">
    <font>
      <sz val="12"/>
      <color theme="1"/>
      <name val="新細明體"/>
      <family val="1"/>
      <charset val="136"/>
      <scheme val="minor"/>
    </font>
    <font>
      <sz val="9"/>
      <name val="新細明體"/>
      <family val="1"/>
      <charset val="136"/>
    </font>
    <font>
      <sz val="12"/>
      <color indexed="8"/>
      <name val="標楷體"/>
      <family val="4"/>
      <charset val="136"/>
    </font>
    <font>
      <sz val="12"/>
      <color indexed="9"/>
      <name val="Times New Roman"/>
      <family val="1"/>
    </font>
    <font>
      <sz val="12"/>
      <color indexed="8"/>
      <name val="Times New Roman"/>
      <family val="1"/>
    </font>
    <font>
      <sz val="12"/>
      <name val="新細明體"/>
      <family val="1"/>
      <charset val="136"/>
    </font>
    <font>
      <sz val="12"/>
      <color indexed="8"/>
      <name val="Times New Roman"/>
      <family val="1"/>
    </font>
    <font>
      <sz val="10"/>
      <color indexed="10"/>
      <name val="細明體"/>
      <family val="3"/>
    </font>
    <font>
      <sz val="12"/>
      <name val="標楷體"/>
      <family val="4"/>
      <charset val="136"/>
    </font>
    <font>
      <sz val="12"/>
      <name val="Times New Roman"/>
      <family val="1"/>
    </font>
    <font>
      <sz val="12"/>
      <color indexed="9"/>
      <name val="Arial"/>
      <family val="2"/>
    </font>
    <font>
      <sz val="12"/>
      <color indexed="8"/>
      <name val="Arial"/>
      <family val="2"/>
    </font>
    <font>
      <sz val="9"/>
      <name val="新細明體"/>
      <family val="1"/>
      <charset val="136"/>
    </font>
    <font>
      <sz val="9"/>
      <name val="新細明體"/>
      <family val="1"/>
      <charset val="136"/>
    </font>
    <font>
      <sz val="11.5"/>
      <color indexed="8"/>
      <name val="Times New Roman"/>
      <family val="1"/>
    </font>
    <font>
      <sz val="11.5"/>
      <color indexed="8"/>
      <name val="標楷體"/>
      <family val="4"/>
      <charset val="136"/>
    </font>
    <font>
      <sz val="9"/>
      <name val="新細明體"/>
      <family val="1"/>
      <charset val="136"/>
    </font>
    <font>
      <sz val="10"/>
      <name val="Times New Roman"/>
      <family val="1"/>
    </font>
    <font>
      <sz val="10"/>
      <name val="標楷體"/>
      <family val="4"/>
      <charset val="136"/>
    </font>
    <font>
      <sz val="12"/>
      <color theme="1"/>
      <name val="Times New Roman"/>
      <family val="1"/>
    </font>
    <font>
      <sz val="12"/>
      <color theme="0"/>
      <name val="Times New Roman"/>
      <family val="1"/>
    </font>
    <font>
      <sz val="12"/>
      <color rgb="FFFF0000"/>
      <name val="Times New Roman"/>
      <family val="1"/>
    </font>
    <font>
      <sz val="9"/>
      <name val="新細明體"/>
      <family val="1"/>
      <charset val="136"/>
      <scheme val="minor"/>
    </font>
    <font>
      <sz val="10"/>
      <color indexed="10"/>
      <name val="細明體"/>
      <family val="3"/>
      <charset val="136"/>
    </font>
    <font>
      <u/>
      <sz val="12"/>
      <color indexed="8"/>
      <name val="新細明體"/>
      <family val="1"/>
      <charset val="136"/>
    </font>
    <font>
      <sz val="11"/>
      <color indexed="8"/>
      <name val="Times New Roman"/>
      <family val="1"/>
    </font>
    <font>
      <sz val="11"/>
      <color indexed="8"/>
      <name val="標楷體"/>
      <family val="4"/>
      <charset val="136"/>
    </font>
    <font>
      <sz val="12"/>
      <color theme="1"/>
      <name val="標楷體"/>
      <family val="4"/>
      <charset val="136"/>
    </font>
    <font>
      <sz val="12"/>
      <color indexed="10"/>
      <name val="Times New Roman"/>
      <family val="1"/>
    </font>
    <font>
      <b/>
      <sz val="12"/>
      <color indexed="8"/>
      <name val="標楷體"/>
      <family val="4"/>
      <charset val="136"/>
    </font>
    <font>
      <sz val="10"/>
      <color indexed="10"/>
      <name val="Times New Roman"/>
      <family val="1"/>
    </font>
    <font>
      <sz val="11"/>
      <name val="Times New Roman"/>
      <family val="1"/>
    </font>
    <font>
      <sz val="12"/>
      <color theme="1"/>
      <name val="新細明體"/>
      <family val="1"/>
      <charset val="136"/>
      <scheme val="minor"/>
    </font>
    <font>
      <sz val="11"/>
      <name val="標楷體"/>
      <family val="4"/>
      <charset val="136"/>
    </font>
  </fonts>
  <fills count="3">
    <fill>
      <patternFill patternType="none"/>
    </fill>
    <fill>
      <patternFill patternType="gray125"/>
    </fill>
    <fill>
      <patternFill patternType="solid">
        <fgColor rgb="FFFFFF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3">
    <xf numFmtId="0" fontId="0" fillId="0" borderId="0">
      <alignment vertical="center"/>
    </xf>
    <xf numFmtId="0" fontId="5" fillId="0" borderId="0"/>
    <xf numFmtId="9" fontId="32" fillId="0" borderId="0" applyFont="0" applyFill="0" applyBorder="0" applyAlignment="0" applyProtection="0">
      <alignment vertical="center"/>
    </xf>
  </cellStyleXfs>
  <cellXfs count="236">
    <xf numFmtId="0" fontId="0" fillId="0" borderId="0" xfId="0">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6" fillId="0" borderId="0" xfId="0" applyFont="1">
      <alignment vertical="center"/>
    </xf>
    <xf numFmtId="0" fontId="4" fillId="0" borderId="0" xfId="0" applyFont="1" applyBorder="1">
      <alignment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176" fontId="4" fillId="0" borderId="1" xfId="0" applyNumberFormat="1" applyFont="1" applyBorder="1" applyAlignment="1">
      <alignment horizontal="center" vertical="center"/>
    </xf>
    <xf numFmtId="0" fontId="4" fillId="0" borderId="0" xfId="0" applyFont="1" applyFill="1" applyBorder="1" applyAlignment="1">
      <alignment horizontal="left" vertical="center"/>
    </xf>
    <xf numFmtId="176" fontId="6" fillId="0" borderId="0" xfId="0" applyNumberFormat="1" applyFont="1">
      <alignment vertical="center"/>
    </xf>
    <xf numFmtId="176" fontId="4" fillId="0" borderId="0" xfId="0" applyNumberFormat="1" applyFont="1">
      <alignment vertical="center"/>
    </xf>
    <xf numFmtId="0" fontId="10" fillId="0" borderId="0" xfId="0" applyFont="1" applyAlignment="1">
      <alignment vertical="center" wrapText="1"/>
    </xf>
    <xf numFmtId="0" fontId="11" fillId="0" borderId="1" xfId="0" applyFont="1" applyBorder="1" applyAlignment="1">
      <alignment horizontal="center" vertical="center" wrapText="1"/>
    </xf>
    <xf numFmtId="176" fontId="11" fillId="0" borderId="1" xfId="0" applyNumberFormat="1" applyFont="1" applyBorder="1" applyAlignment="1">
      <alignment horizontal="center" vertical="center" wrapText="1"/>
    </xf>
    <xf numFmtId="0" fontId="11" fillId="0" borderId="0" xfId="0" applyFont="1" applyAlignment="1">
      <alignment vertical="center" wrapText="1"/>
    </xf>
    <xf numFmtId="177" fontId="6" fillId="0" borderId="0" xfId="0" applyNumberFormat="1" applyFont="1">
      <alignment vertical="center"/>
    </xf>
    <xf numFmtId="177" fontId="4" fillId="0" borderId="0" xfId="0" applyNumberFormat="1" applyFont="1">
      <alignment vertical="center"/>
    </xf>
    <xf numFmtId="177" fontId="11" fillId="0" borderId="1" xfId="0" applyNumberFormat="1" applyFont="1" applyBorder="1" applyAlignment="1">
      <alignment horizontal="center" vertical="center" wrapText="1"/>
    </xf>
    <xf numFmtId="0" fontId="9" fillId="0" borderId="0" xfId="0" applyFont="1" applyBorder="1">
      <alignment vertical="center"/>
    </xf>
    <xf numFmtId="10" fontId="11" fillId="0" borderId="1" xfId="0" applyNumberFormat="1" applyFont="1" applyBorder="1" applyAlignment="1">
      <alignment horizontal="center" vertical="center" wrapText="1"/>
    </xf>
    <xf numFmtId="0" fontId="4" fillId="0" borderId="2" xfId="0" applyFont="1" applyBorder="1" applyAlignment="1">
      <alignment horizontal="center" vertical="center"/>
    </xf>
    <xf numFmtId="176" fontId="4" fillId="0" borderId="0" xfId="0" applyNumberFormat="1" applyFont="1" applyAlignment="1">
      <alignment vertical="center"/>
    </xf>
    <xf numFmtId="0" fontId="4" fillId="0" borderId="0" xfId="0" applyFont="1" applyAlignment="1">
      <alignment vertical="center"/>
    </xf>
    <xf numFmtId="177" fontId="4" fillId="0" borderId="0" xfId="0" applyNumberFormat="1" applyFont="1" applyAlignment="1">
      <alignment vertical="center"/>
    </xf>
    <xf numFmtId="0" fontId="4" fillId="0" borderId="0" xfId="0" applyFont="1" applyBorder="1" applyAlignment="1">
      <alignment vertical="center"/>
    </xf>
    <xf numFmtId="0" fontId="8" fillId="0" borderId="0" xfId="0" applyFont="1" applyBorder="1" applyAlignment="1">
      <alignment vertical="center"/>
    </xf>
    <xf numFmtId="176" fontId="4" fillId="0" borderId="0" xfId="0" applyNumberFormat="1" applyFont="1" applyBorder="1" applyAlignment="1">
      <alignment vertical="center"/>
    </xf>
    <xf numFmtId="177" fontId="4" fillId="0" borderId="0" xfId="0" applyNumberFormat="1" applyFont="1" applyBorder="1" applyAlignment="1">
      <alignment vertical="center"/>
    </xf>
    <xf numFmtId="0" fontId="9" fillId="0" borderId="1" xfId="1" applyFont="1" applyBorder="1" applyAlignment="1">
      <alignment horizontal="center" vertical="center" wrapText="1"/>
    </xf>
    <xf numFmtId="49" fontId="9" fillId="0" borderId="1" xfId="1" applyNumberFormat="1" applyFont="1" applyBorder="1" applyAlignment="1">
      <alignment horizontal="center" vertical="center" wrapText="1"/>
    </xf>
    <xf numFmtId="0" fontId="8" fillId="0" borderId="1" xfId="1" applyFont="1" applyBorder="1" applyAlignment="1">
      <alignment horizontal="center" vertical="center" wrapText="1"/>
    </xf>
    <xf numFmtId="176" fontId="2" fillId="0" borderId="0" xfId="0" applyNumberFormat="1" applyFont="1" applyAlignment="1">
      <alignment horizontal="right" vertical="center"/>
    </xf>
    <xf numFmtId="0" fontId="19" fillId="0" borderId="0" xfId="0" applyFont="1">
      <alignment vertical="center"/>
    </xf>
    <xf numFmtId="49" fontId="20" fillId="0" borderId="0" xfId="0" applyNumberFormat="1" applyFont="1">
      <alignment vertical="center"/>
    </xf>
    <xf numFmtId="176" fontId="4" fillId="0" borderId="1" xfId="0" applyNumberFormat="1" applyFont="1" applyBorder="1" applyAlignment="1">
      <alignment horizontal="center" vertical="center" wrapText="1"/>
    </xf>
    <xf numFmtId="0" fontId="9" fillId="0" borderId="1" xfId="0" applyFont="1" applyBorder="1" applyAlignment="1">
      <alignment horizontal="center" vertical="center" wrapText="1"/>
    </xf>
    <xf numFmtId="176" fontId="9" fillId="0" borderId="1" xfId="0" applyNumberFormat="1" applyFont="1" applyBorder="1" applyAlignment="1">
      <alignment horizontal="center" vertical="center" wrapText="1"/>
    </xf>
    <xf numFmtId="0" fontId="9" fillId="0" borderId="0" xfId="0" applyFont="1" applyAlignment="1">
      <alignment vertical="center" wrapText="1"/>
    </xf>
    <xf numFmtId="177" fontId="9" fillId="0" borderId="1" xfId="0" applyNumberFormat="1" applyFont="1" applyBorder="1" applyAlignment="1">
      <alignment horizontal="center" vertical="center" wrapText="1"/>
    </xf>
    <xf numFmtId="10" fontId="9" fillId="0" borderId="1" xfId="0" applyNumberFormat="1" applyFont="1" applyBorder="1" applyAlignment="1">
      <alignment horizontal="center" vertical="center" wrapText="1"/>
    </xf>
    <xf numFmtId="0" fontId="21" fillId="0" borderId="0" xfId="0" applyFont="1" applyAlignment="1">
      <alignment vertical="center" wrapText="1"/>
    </xf>
    <xf numFmtId="176" fontId="21" fillId="0" borderId="1" xfId="0" applyNumberFormat="1" applyFont="1" applyBorder="1" applyAlignment="1">
      <alignment horizontal="center" vertical="center" wrapText="1"/>
    </xf>
    <xf numFmtId="177" fontId="21" fillId="0" borderId="1" xfId="0" applyNumberFormat="1" applyFont="1" applyBorder="1" applyAlignment="1">
      <alignment horizontal="center" vertical="center" wrapText="1"/>
    </xf>
    <xf numFmtId="10" fontId="21" fillId="0" borderId="1" xfId="0" applyNumberFormat="1" applyFont="1" applyBorder="1" applyAlignment="1">
      <alignment horizontal="center" vertical="center" wrapText="1"/>
    </xf>
    <xf numFmtId="0" fontId="9" fillId="0" borderId="0" xfId="0" applyFont="1">
      <alignment vertical="center"/>
    </xf>
    <xf numFmtId="176" fontId="9" fillId="0" borderId="0" xfId="0" applyNumberFormat="1" applyFont="1" applyBorder="1">
      <alignment vertical="center"/>
    </xf>
    <xf numFmtId="177" fontId="9" fillId="0" borderId="0" xfId="0" applyNumberFormat="1" applyFont="1" applyBorder="1">
      <alignment vertical="center"/>
    </xf>
    <xf numFmtId="0" fontId="4" fillId="0" borderId="0" xfId="0" applyFont="1" applyBorder="1" applyAlignment="1">
      <alignment horizontal="center" vertical="center" wrapText="1"/>
    </xf>
    <xf numFmtId="176" fontId="4" fillId="0" borderId="0" xfId="0" applyNumberFormat="1" applyFont="1" applyBorder="1" applyAlignment="1">
      <alignment horizontal="center" vertical="center" wrapText="1"/>
    </xf>
    <xf numFmtId="176" fontId="4" fillId="0" borderId="0" xfId="0" applyNumberFormat="1" applyFont="1" applyBorder="1" applyAlignment="1">
      <alignment horizontal="center" vertical="center"/>
    </xf>
    <xf numFmtId="0" fontId="4" fillId="0" borderId="0" xfId="0" applyFont="1" applyBorder="1" applyAlignment="1">
      <alignment horizontal="center" vertical="center"/>
    </xf>
    <xf numFmtId="0" fontId="21" fillId="0" borderId="1" xfId="0" applyFont="1" applyBorder="1" applyAlignment="1">
      <alignment horizontal="center" vertical="center" wrapText="1"/>
    </xf>
    <xf numFmtId="176" fontId="9" fillId="0" borderId="0" xfId="0" applyNumberFormat="1" applyFont="1">
      <alignment vertical="center"/>
    </xf>
    <xf numFmtId="177" fontId="9" fillId="0" borderId="0" xfId="0" applyNumberFormat="1" applyFont="1">
      <alignment vertical="center"/>
    </xf>
    <xf numFmtId="0" fontId="9" fillId="0" borderId="1" xfId="0" applyFont="1" applyBorder="1" applyAlignment="1">
      <alignment horizontal="center" vertical="center"/>
    </xf>
    <xf numFmtId="49" fontId="9" fillId="0" borderId="1" xfId="0" applyNumberFormat="1" applyFont="1" applyBorder="1" applyAlignment="1">
      <alignment horizontal="center" vertical="center" wrapText="1"/>
    </xf>
    <xf numFmtId="0" fontId="9" fillId="0" borderId="0" xfId="0" applyFont="1" applyFill="1" applyBorder="1" applyAlignment="1">
      <alignment horizontal="left" vertical="center"/>
    </xf>
    <xf numFmtId="49" fontId="21" fillId="0" borderId="1" xfId="0" applyNumberFormat="1" applyFont="1" applyBorder="1" applyAlignment="1">
      <alignment horizontal="center" vertical="center" wrapText="1"/>
    </xf>
    <xf numFmtId="0" fontId="21" fillId="0" borderId="0" xfId="0" applyFont="1">
      <alignment vertical="center"/>
    </xf>
    <xf numFmtId="0" fontId="21" fillId="0" borderId="0" xfId="0" applyFont="1" applyBorder="1">
      <alignment vertical="center"/>
    </xf>
    <xf numFmtId="176" fontId="21" fillId="0" borderId="0" xfId="0" applyNumberFormat="1" applyFont="1" applyBorder="1">
      <alignment vertical="center"/>
    </xf>
    <xf numFmtId="177" fontId="21" fillId="0" borderId="0" xfId="0" applyNumberFormat="1" applyFont="1" applyBorder="1">
      <alignment vertical="center"/>
    </xf>
    <xf numFmtId="0" fontId="19" fillId="0" borderId="1" xfId="0" applyFont="1" applyBorder="1" applyAlignment="1">
      <alignment horizontal="center" vertical="center" wrapText="1"/>
    </xf>
    <xf numFmtId="0" fontId="19" fillId="0" borderId="0" xfId="0" applyFont="1" applyBorder="1">
      <alignment vertical="center"/>
    </xf>
    <xf numFmtId="176" fontId="19" fillId="0" borderId="0" xfId="0" applyNumberFormat="1" applyFont="1" applyBorder="1">
      <alignment vertical="center"/>
    </xf>
    <xf numFmtId="177" fontId="19" fillId="0" borderId="0" xfId="0" applyNumberFormat="1" applyFont="1" applyBorder="1">
      <alignment vertical="center"/>
    </xf>
    <xf numFmtId="0" fontId="9" fillId="0" borderId="1" xfId="0" applyFont="1" applyFill="1" applyBorder="1" applyAlignment="1">
      <alignment horizontal="center" vertical="center" wrapText="1"/>
    </xf>
    <xf numFmtId="0" fontId="9" fillId="0" borderId="1" xfId="0" applyFont="1" applyBorder="1" applyAlignment="1">
      <alignment horizontal="center" vertical="center"/>
    </xf>
    <xf numFmtId="0" fontId="9" fillId="0" borderId="0" xfId="0" applyFont="1" applyAlignment="1">
      <alignment vertical="center" wrapText="1"/>
    </xf>
    <xf numFmtId="0" fontId="9" fillId="0" borderId="1" xfId="0" applyFont="1" applyBorder="1" applyAlignment="1">
      <alignment horizontal="center" vertical="center" wrapText="1"/>
    </xf>
    <xf numFmtId="0" fontId="9" fillId="0" borderId="0" xfId="0" applyFont="1" applyFill="1" applyBorder="1" applyAlignment="1">
      <alignment horizontal="left" vertical="center"/>
    </xf>
    <xf numFmtId="177" fontId="9" fillId="0" borderId="1" xfId="0" applyNumberFormat="1" applyFont="1" applyBorder="1" applyAlignment="1">
      <alignment horizontal="center" vertical="center" wrapText="1"/>
    </xf>
    <xf numFmtId="176" fontId="9" fillId="0" borderId="1" xfId="0" applyNumberFormat="1" applyFont="1" applyBorder="1" applyAlignment="1">
      <alignment horizontal="center" vertical="center" wrapText="1"/>
    </xf>
    <xf numFmtId="176" fontId="9" fillId="0" borderId="1" xfId="0" applyNumberFormat="1" applyFont="1" applyBorder="1" applyAlignment="1">
      <alignment horizontal="center" vertical="center" wrapText="1"/>
    </xf>
    <xf numFmtId="0" fontId="23" fillId="0" borderId="0" xfId="0" applyFont="1" applyAlignment="1">
      <alignment horizontal="right" vertical="center"/>
    </xf>
    <xf numFmtId="0" fontId="24" fillId="0" borderId="0" xfId="0" applyFont="1">
      <alignment vertical="center"/>
    </xf>
    <xf numFmtId="0" fontId="25" fillId="0" borderId="1" xfId="0" applyFont="1" applyBorder="1" applyAlignment="1">
      <alignment horizontal="center" vertical="center" wrapText="1"/>
    </xf>
    <xf numFmtId="0" fontId="26" fillId="0" borderId="1" xfId="0" applyFont="1" applyBorder="1" applyAlignment="1">
      <alignment horizontal="center" vertical="center" wrapText="1"/>
    </xf>
    <xf numFmtId="3" fontId="4" fillId="0" borderId="1" xfId="0" applyNumberFormat="1" applyFont="1" applyBorder="1" applyAlignment="1">
      <alignment horizontal="center" vertical="center"/>
    </xf>
    <xf numFmtId="10" fontId="28" fillId="0" borderId="1" xfId="0" applyNumberFormat="1" applyFont="1" applyBorder="1" applyAlignment="1">
      <alignment horizontal="center" vertical="center"/>
    </xf>
    <xf numFmtId="3" fontId="4" fillId="0" borderId="1" xfId="0" applyNumberFormat="1" applyFont="1" applyBorder="1" applyAlignment="1">
      <alignment horizontal="center" vertical="center" wrapText="1"/>
    </xf>
    <xf numFmtId="178" fontId="4" fillId="0" borderId="1" xfId="0" applyNumberFormat="1" applyFont="1" applyBorder="1" applyAlignment="1">
      <alignment horizontal="center" vertical="center"/>
    </xf>
    <xf numFmtId="3" fontId="28" fillId="0" borderId="1" xfId="0" applyNumberFormat="1" applyFont="1" applyBorder="1" applyAlignment="1">
      <alignment horizontal="center" vertical="center"/>
    </xf>
    <xf numFmtId="10" fontId="9" fillId="0" borderId="1" xfId="0" applyNumberFormat="1" applyFont="1" applyBorder="1" applyAlignment="1">
      <alignment horizontal="center" vertical="center"/>
    </xf>
    <xf numFmtId="0" fontId="26" fillId="0" borderId="1" xfId="0" applyFont="1" applyFill="1" applyBorder="1" applyAlignment="1">
      <alignment horizontal="center" vertical="center" wrapText="1"/>
    </xf>
    <xf numFmtId="10" fontId="28" fillId="0" borderId="1" xfId="0" applyNumberFormat="1" applyFont="1" applyFill="1" applyBorder="1" applyAlignment="1">
      <alignment horizontal="center" vertical="center"/>
    </xf>
    <xf numFmtId="10" fontId="9" fillId="0" borderId="1" xfId="0" applyNumberFormat="1" applyFont="1" applyFill="1" applyBorder="1" applyAlignment="1">
      <alignment horizontal="center" vertical="center"/>
    </xf>
    <xf numFmtId="0" fontId="30" fillId="0" borderId="0" xfId="0" applyFont="1" applyAlignment="1">
      <alignment horizontal="right" vertical="center"/>
    </xf>
    <xf numFmtId="0" fontId="31" fillId="0" borderId="1" xfId="0" applyFont="1" applyBorder="1" applyAlignment="1">
      <alignment horizontal="center" vertical="center" wrapText="1"/>
    </xf>
    <xf numFmtId="0" fontId="26" fillId="0" borderId="1" xfId="0" applyFont="1" applyBorder="1" applyAlignment="1">
      <alignment horizontal="left" vertical="center" wrapText="1"/>
    </xf>
    <xf numFmtId="0" fontId="9" fillId="0" borderId="0" xfId="0" applyFont="1" applyFill="1" applyBorder="1" applyAlignment="1">
      <alignment horizontal="left" vertical="center"/>
    </xf>
    <xf numFmtId="0" fontId="9" fillId="0" borderId="1" xfId="0" applyFont="1" applyBorder="1" applyAlignment="1">
      <alignment horizontal="center" vertical="center" wrapText="1"/>
    </xf>
    <xf numFmtId="177" fontId="9" fillId="0" borderId="1" xfId="0" applyNumberFormat="1" applyFont="1" applyBorder="1" applyAlignment="1">
      <alignment horizontal="center" vertical="center" wrapText="1"/>
    </xf>
    <xf numFmtId="0" fontId="9" fillId="0" borderId="0" xfId="0" applyFont="1" applyAlignment="1">
      <alignment vertical="center" wrapText="1"/>
    </xf>
    <xf numFmtId="176" fontId="8" fillId="0" borderId="1" xfId="0" applyNumberFormat="1" applyFont="1" applyBorder="1" applyAlignment="1">
      <alignment horizontal="center" vertical="center" wrapText="1"/>
    </xf>
    <xf numFmtId="176" fontId="9" fillId="0" borderId="1" xfId="0" applyNumberFormat="1" applyFont="1" applyBorder="1" applyAlignment="1">
      <alignment horizontal="center" vertical="center" wrapText="1"/>
    </xf>
    <xf numFmtId="0" fontId="8" fillId="0" borderId="1" xfId="0" applyFont="1" applyBorder="1" applyAlignment="1">
      <alignment horizontal="center" vertical="center" wrapText="1"/>
    </xf>
    <xf numFmtId="0" fontId="9" fillId="0" borderId="0" xfId="0" applyFont="1" applyAlignment="1">
      <alignment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top" wrapText="1"/>
    </xf>
    <xf numFmtId="177" fontId="9" fillId="0" borderId="1" xfId="0" applyNumberFormat="1" applyFont="1" applyBorder="1" applyAlignment="1">
      <alignment horizontal="center" vertical="center" wrapText="1"/>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4" fillId="0" borderId="2" xfId="0" applyFont="1" applyBorder="1" applyAlignment="1">
      <alignment horizontal="center" vertical="center"/>
    </xf>
    <xf numFmtId="176" fontId="9" fillId="0" borderId="1" xfId="0" applyNumberFormat="1" applyFont="1" applyBorder="1" applyAlignment="1">
      <alignment horizontal="center" vertical="center" wrapText="1"/>
    </xf>
    <xf numFmtId="0" fontId="9" fillId="0" borderId="0" xfId="0" applyFont="1" applyAlignment="1">
      <alignment horizontal="left" vertical="center"/>
    </xf>
    <xf numFmtId="0" fontId="8" fillId="0" borderId="0" xfId="0" applyFont="1" applyAlignment="1">
      <alignment horizontal="right" vertical="center"/>
    </xf>
    <xf numFmtId="0" fontId="33" fillId="0" borderId="1" xfId="0" applyFont="1" applyBorder="1" applyAlignment="1">
      <alignment horizontal="center" vertical="center" wrapText="1"/>
    </xf>
    <xf numFmtId="0" fontId="9" fillId="0" borderId="1" xfId="0" applyFont="1" applyBorder="1" applyAlignment="1">
      <alignment horizontal="left" vertical="center" wrapText="1"/>
    </xf>
    <xf numFmtId="0" fontId="19" fillId="0" borderId="1" xfId="0" applyFont="1" applyBorder="1" applyAlignment="1">
      <alignment horizontal="left" vertical="center" wrapText="1"/>
    </xf>
    <xf numFmtId="0" fontId="9" fillId="0" borderId="1" xfId="0" applyFont="1" applyFill="1" applyBorder="1" applyAlignment="1">
      <alignment horizontal="left" vertical="center" wrapText="1"/>
    </xf>
    <xf numFmtId="0" fontId="9" fillId="0" borderId="0" xfId="0" applyFont="1" applyBorder="1" applyAlignment="1">
      <alignment horizontal="right" vertical="center"/>
    </xf>
    <xf numFmtId="0" fontId="9" fillId="0" borderId="0" xfId="0" applyFont="1" applyBorder="1" applyAlignment="1">
      <alignment horizontal="left" vertical="center"/>
    </xf>
    <xf numFmtId="0" fontId="19" fillId="0" borderId="0" xfId="0" applyFont="1" applyBorder="1" applyAlignment="1">
      <alignment horizontal="left" vertical="center"/>
    </xf>
    <xf numFmtId="0" fontId="21" fillId="0" borderId="0" xfId="0" applyFont="1" applyBorder="1" applyAlignment="1">
      <alignment horizontal="left" vertical="center"/>
    </xf>
    <xf numFmtId="10" fontId="9" fillId="0" borderId="1" xfId="2" applyNumberFormat="1" applyFont="1" applyBorder="1" applyAlignment="1">
      <alignment horizontal="center" vertical="center" wrapText="1"/>
    </xf>
    <xf numFmtId="0" fontId="4" fillId="0" borderId="0" xfId="0" applyNumberFormat="1" applyFont="1">
      <alignment vertical="center"/>
    </xf>
    <xf numFmtId="0" fontId="4" fillId="0" borderId="2" xfId="0" applyNumberFormat="1" applyFont="1" applyBorder="1" applyAlignment="1">
      <alignment horizontal="center" vertical="center"/>
    </xf>
    <xf numFmtId="0" fontId="8" fillId="0" borderId="1" xfId="0" applyNumberFormat="1" applyFont="1" applyBorder="1" applyAlignment="1">
      <alignment horizontal="center" vertical="center" wrapText="1"/>
    </xf>
    <xf numFmtId="0" fontId="9" fillId="0" borderId="1" xfId="1" applyNumberFormat="1" applyFont="1" applyBorder="1" applyAlignment="1">
      <alignment horizontal="center" vertical="center" wrapText="1"/>
    </xf>
    <xf numFmtId="0" fontId="33" fillId="2" borderId="1" xfId="0" applyFont="1" applyFill="1" applyBorder="1" applyAlignment="1">
      <alignment horizontal="center" vertical="center" wrapText="1"/>
    </xf>
    <xf numFmtId="9" fontId="9" fillId="2" borderId="1" xfId="0" applyNumberFormat="1" applyFont="1" applyFill="1" applyBorder="1" applyAlignment="1">
      <alignment vertical="center" wrapText="1"/>
    </xf>
    <xf numFmtId="0" fontId="0" fillId="2" borderId="1" xfId="0" applyFill="1" applyBorder="1" applyAlignment="1">
      <alignment vertical="center" wrapText="1"/>
    </xf>
    <xf numFmtId="0" fontId="11" fillId="2" borderId="1" xfId="0" applyFont="1" applyFill="1" applyBorder="1" applyAlignment="1">
      <alignment vertical="center" wrapText="1"/>
    </xf>
    <xf numFmtId="176" fontId="11" fillId="2" borderId="1" xfId="0" applyNumberFormat="1" applyFont="1" applyFill="1" applyBorder="1" applyAlignment="1">
      <alignment horizontal="center" vertical="center" wrapText="1"/>
    </xf>
    <xf numFmtId="176" fontId="9" fillId="2" borderId="1" xfId="2" applyNumberFormat="1" applyFont="1" applyFill="1" applyBorder="1" applyAlignment="1">
      <alignment vertical="center" wrapText="1"/>
    </xf>
    <xf numFmtId="176" fontId="21" fillId="2" borderId="1" xfId="2" applyNumberFormat="1" applyFont="1" applyFill="1" applyBorder="1" applyAlignment="1">
      <alignment vertical="center" wrapText="1"/>
    </xf>
    <xf numFmtId="176" fontId="9" fillId="0" borderId="0" xfId="2" applyNumberFormat="1" applyFont="1">
      <alignment vertical="center"/>
    </xf>
    <xf numFmtId="176" fontId="8" fillId="0" borderId="1" xfId="2" applyNumberFormat="1" applyFont="1" applyBorder="1" applyAlignment="1">
      <alignment horizontal="center" vertical="center" wrapText="1"/>
    </xf>
    <xf numFmtId="176" fontId="9" fillId="0" borderId="1" xfId="2" applyNumberFormat="1" applyFont="1" applyBorder="1" applyAlignment="1">
      <alignment horizontal="center" vertical="center" wrapText="1"/>
    </xf>
    <xf numFmtId="176" fontId="9" fillId="0" borderId="0" xfId="2" applyNumberFormat="1" applyFont="1" applyBorder="1">
      <alignment vertical="center"/>
    </xf>
    <xf numFmtId="176" fontId="19" fillId="0" borderId="0" xfId="2" applyNumberFormat="1" applyFont="1" applyBorder="1">
      <alignment vertical="center"/>
    </xf>
    <xf numFmtId="176" fontId="21" fillId="0" borderId="0" xfId="2" applyNumberFormat="1" applyFont="1" applyBorder="1">
      <alignment vertical="center"/>
    </xf>
    <xf numFmtId="0" fontId="9" fillId="0" borderId="0" xfId="0" applyFont="1" applyAlignment="1">
      <alignment vertical="center" wrapText="1"/>
    </xf>
    <xf numFmtId="0" fontId="9" fillId="0" borderId="1" xfId="0" applyFont="1" applyBorder="1" applyAlignment="1">
      <alignment horizontal="center" vertical="center" wrapText="1"/>
    </xf>
    <xf numFmtId="0" fontId="8" fillId="0" borderId="1" xfId="0" applyFont="1" applyBorder="1" applyAlignment="1">
      <alignment horizontal="center" vertical="center" wrapText="1"/>
    </xf>
    <xf numFmtId="0" fontId="9" fillId="0" borderId="0" xfId="0" applyFont="1" applyFill="1" applyBorder="1" applyAlignment="1">
      <alignment horizontal="left" vertical="center"/>
    </xf>
    <xf numFmtId="0" fontId="9" fillId="0" borderId="1" xfId="0" applyFont="1" applyBorder="1" applyAlignment="1">
      <alignment horizontal="center" vertical="center"/>
    </xf>
    <xf numFmtId="177" fontId="9" fillId="0" borderId="1" xfId="0" applyNumberFormat="1" applyFont="1" applyBorder="1" applyAlignment="1">
      <alignment horizontal="center" vertical="center" wrapText="1"/>
    </xf>
    <xf numFmtId="0" fontId="9" fillId="0" borderId="1" xfId="0" applyFont="1" applyBorder="1" applyAlignment="1">
      <alignment horizontal="center" vertical="top" wrapText="1"/>
    </xf>
    <xf numFmtId="176" fontId="9" fillId="0" borderId="1" xfId="0" applyNumberFormat="1" applyFont="1" applyBorder="1" applyAlignment="1">
      <alignment horizontal="center" vertical="center" wrapText="1"/>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4" fillId="0" borderId="2" xfId="0" applyFont="1" applyBorder="1" applyAlignment="1">
      <alignment horizontal="center" vertical="center"/>
    </xf>
    <xf numFmtId="0" fontId="9" fillId="0" borderId="0" xfId="0" applyFont="1" applyAlignment="1">
      <alignment vertical="center"/>
    </xf>
    <xf numFmtId="176" fontId="4" fillId="0" borderId="1" xfId="2" applyNumberFormat="1" applyFont="1" applyBorder="1" applyAlignment="1">
      <alignment horizontal="center" vertical="center" wrapText="1"/>
    </xf>
    <xf numFmtId="0" fontId="4" fillId="0" borderId="1" xfId="0" applyNumberFormat="1" applyFont="1" applyBorder="1" applyAlignment="1">
      <alignment horizontal="center" vertical="center" wrapText="1"/>
    </xf>
    <xf numFmtId="0" fontId="9" fillId="0" borderId="0" xfId="0" applyFont="1" applyAlignment="1">
      <alignment vertical="center"/>
    </xf>
    <xf numFmtId="0" fontId="9" fillId="0" borderId="1" xfId="0" applyFont="1" applyBorder="1" applyAlignment="1">
      <alignment horizontal="left" vertical="center"/>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9" fillId="0" borderId="4" xfId="0" applyFont="1" applyBorder="1" applyAlignment="1">
      <alignment horizontal="center" vertical="center"/>
    </xf>
    <xf numFmtId="0" fontId="9" fillId="0" borderId="1" xfId="0" applyFont="1" applyBorder="1" applyAlignment="1">
      <alignment horizontal="center" vertical="center"/>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0" xfId="0" applyFont="1" applyBorder="1" applyAlignment="1">
      <alignment vertical="center" wrapText="1"/>
    </xf>
    <xf numFmtId="0" fontId="9" fillId="0" borderId="0" xfId="0" applyFont="1" applyAlignment="1">
      <alignment vertical="center" wrapText="1"/>
    </xf>
    <xf numFmtId="0" fontId="9" fillId="0" borderId="5" xfId="0" applyFont="1" applyBorder="1" applyAlignment="1">
      <alignment horizontal="center" vertical="center" wrapText="1"/>
    </xf>
    <xf numFmtId="0" fontId="9" fillId="0" borderId="6" xfId="0" applyFont="1" applyBorder="1" applyAlignment="1">
      <alignment horizontal="center" vertical="center" wrapText="1"/>
    </xf>
    <xf numFmtId="0" fontId="8" fillId="0" borderId="0" xfId="0" applyFont="1" applyFill="1" applyBorder="1" applyAlignment="1">
      <alignment horizontal="left" vertical="center"/>
    </xf>
    <xf numFmtId="0" fontId="9" fillId="0" borderId="0" xfId="0" applyFont="1" applyFill="1" applyBorder="1" applyAlignment="1">
      <alignment horizontal="left" vertical="center"/>
    </xf>
    <xf numFmtId="0" fontId="17" fillId="0" borderId="0" xfId="1" applyFont="1" applyBorder="1" applyAlignment="1">
      <alignment horizontal="right" vertical="top"/>
    </xf>
    <xf numFmtId="0" fontId="9" fillId="0" borderId="4" xfId="0" applyFont="1" applyBorder="1" applyAlignment="1">
      <alignment horizontal="center" vertical="center" wrapText="1"/>
    </xf>
    <xf numFmtId="176" fontId="8" fillId="0" borderId="5" xfId="0" applyNumberFormat="1" applyFont="1" applyBorder="1" applyAlignment="1">
      <alignment horizontal="center" vertical="center" wrapText="1"/>
    </xf>
    <xf numFmtId="176" fontId="9" fillId="0" borderId="6" xfId="0" applyNumberFormat="1" applyFont="1" applyBorder="1" applyAlignment="1">
      <alignment horizontal="center" vertical="center" wrapText="1"/>
    </xf>
    <xf numFmtId="177" fontId="9" fillId="0" borderId="1" xfId="0" applyNumberFormat="1" applyFont="1" applyBorder="1" applyAlignment="1">
      <alignment horizontal="center" vertical="center" wrapText="1"/>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9" fillId="0" borderId="9" xfId="0" applyFont="1" applyBorder="1" applyAlignment="1">
      <alignment horizontal="center" vertical="center" wrapText="1"/>
    </xf>
    <xf numFmtId="0" fontId="9" fillId="0" borderId="10" xfId="0" applyFont="1" applyBorder="1" applyAlignment="1">
      <alignment horizontal="center" vertical="center" wrapText="1"/>
    </xf>
    <xf numFmtId="0" fontId="9" fillId="0" borderId="5" xfId="0" applyFont="1" applyBorder="1" applyAlignment="1">
      <alignment horizontal="center" vertical="top" wrapText="1"/>
    </xf>
    <xf numFmtId="0" fontId="9" fillId="0" borderId="11" xfId="0" applyFont="1" applyBorder="1" applyAlignment="1">
      <alignment horizontal="center" vertical="top" wrapText="1"/>
    </xf>
    <xf numFmtId="0" fontId="9" fillId="0" borderId="6" xfId="0" applyFont="1" applyBorder="1" applyAlignment="1">
      <alignment horizontal="center" vertical="top" wrapText="1"/>
    </xf>
    <xf numFmtId="0" fontId="9" fillId="0" borderId="1" xfId="0" applyFont="1" applyBorder="1" applyAlignment="1">
      <alignment horizontal="center" vertical="top" wrapText="1"/>
    </xf>
    <xf numFmtId="176" fontId="9" fillId="0" borderId="5" xfId="0" applyNumberFormat="1" applyFont="1" applyBorder="1" applyAlignment="1">
      <alignment horizontal="center" vertical="center" wrapText="1"/>
    </xf>
    <xf numFmtId="0" fontId="9" fillId="0" borderId="5" xfId="0" applyNumberFormat="1" applyFont="1" applyBorder="1" applyAlignment="1">
      <alignment horizontal="center" vertical="center" wrapText="1"/>
    </xf>
    <xf numFmtId="0" fontId="9" fillId="0" borderId="6" xfId="0" applyNumberFormat="1" applyFont="1" applyBorder="1" applyAlignment="1">
      <alignment horizontal="center" vertical="center" wrapText="1"/>
    </xf>
    <xf numFmtId="0" fontId="7" fillId="0" borderId="0" xfId="1" applyNumberFormat="1" applyFont="1" applyBorder="1" applyAlignment="1">
      <alignment horizontal="right" vertical="top"/>
    </xf>
    <xf numFmtId="0" fontId="8" fillId="0" borderId="5" xfId="1" applyFont="1" applyBorder="1" applyAlignment="1">
      <alignment horizontal="center" vertical="center" wrapText="1"/>
    </xf>
    <xf numFmtId="0" fontId="0" fillId="0" borderId="11" xfId="0" applyBorder="1" applyAlignment="1">
      <alignment horizontal="center" vertical="center" wrapText="1"/>
    </xf>
    <xf numFmtId="0" fontId="0" fillId="0" borderId="6" xfId="0" applyBorder="1" applyAlignment="1">
      <alignment horizontal="center" vertical="center" wrapText="1"/>
    </xf>
    <xf numFmtId="0" fontId="8" fillId="0" borderId="5" xfId="1" applyNumberFormat="1" applyFont="1" applyBorder="1" applyAlignment="1">
      <alignment horizontal="center" vertical="center" wrapText="1"/>
    </xf>
    <xf numFmtId="0" fontId="0" fillId="0" borderId="11" xfId="0" applyNumberFormat="1" applyBorder="1" applyAlignment="1">
      <alignment horizontal="center" vertical="center" wrapText="1"/>
    </xf>
    <xf numFmtId="0" fontId="0" fillId="0" borderId="6" xfId="0" applyNumberFormat="1" applyBorder="1" applyAlignment="1">
      <alignment horizontal="center" vertical="center" wrapText="1"/>
    </xf>
    <xf numFmtId="0" fontId="9" fillId="0" borderId="2" xfId="0" applyNumberFormat="1" applyFont="1" applyBorder="1" applyAlignment="1">
      <alignment horizontal="center" vertical="center"/>
    </xf>
    <xf numFmtId="0" fontId="9" fillId="0" borderId="3" xfId="0" applyNumberFormat="1" applyFont="1" applyBorder="1" applyAlignment="1">
      <alignment horizontal="center" vertical="center"/>
    </xf>
    <xf numFmtId="0" fontId="9" fillId="0" borderId="4" xfId="0" applyNumberFormat="1" applyFont="1" applyBorder="1" applyAlignment="1">
      <alignment horizontal="center" vertical="center"/>
    </xf>
    <xf numFmtId="0" fontId="9" fillId="0" borderId="1" xfId="0" applyNumberFormat="1" applyFont="1" applyBorder="1" applyAlignment="1">
      <alignment horizontal="center" vertical="center"/>
    </xf>
    <xf numFmtId="0" fontId="9" fillId="0" borderId="1" xfId="0" applyNumberFormat="1" applyFont="1" applyBorder="1" applyAlignment="1">
      <alignment horizontal="center" vertical="center" wrapText="1"/>
    </xf>
    <xf numFmtId="0" fontId="8" fillId="0" borderId="1" xfId="0" applyNumberFormat="1" applyFont="1" applyBorder="1" applyAlignment="1">
      <alignment horizontal="center" vertical="center" wrapText="1"/>
    </xf>
    <xf numFmtId="0" fontId="7" fillId="0" borderId="0" xfId="1" applyFont="1" applyBorder="1" applyAlignment="1">
      <alignment horizontal="right" vertical="top"/>
    </xf>
    <xf numFmtId="0" fontId="4" fillId="0" borderId="7" xfId="0" applyFont="1" applyBorder="1" applyAlignment="1">
      <alignment horizontal="center" vertical="center" wrapText="1"/>
    </xf>
    <xf numFmtId="0" fontId="4" fillId="0" borderId="8" xfId="0" applyFont="1" applyBorder="1" applyAlignment="1">
      <alignment horizontal="center" vertical="center" wrapText="1"/>
    </xf>
    <xf numFmtId="0" fontId="4" fillId="0" borderId="9"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1" xfId="0" applyFont="1" applyBorder="1" applyAlignment="1">
      <alignment horizontal="left" vertical="center" wrapText="1"/>
    </xf>
    <xf numFmtId="177" fontId="4" fillId="0" borderId="1" xfId="0" applyNumberFormat="1" applyFont="1" applyBorder="1" applyAlignment="1">
      <alignment horizontal="center" vertical="center" wrapText="1"/>
    </xf>
    <xf numFmtId="0" fontId="4" fillId="0" borderId="0" xfId="0" applyFont="1" applyFill="1" applyBorder="1" applyAlignment="1">
      <alignment horizontal="left" vertical="center" wrapText="1"/>
    </xf>
    <xf numFmtId="0" fontId="0" fillId="0" borderId="0" xfId="0" applyAlignment="1">
      <alignment vertical="center" wrapText="1"/>
    </xf>
    <xf numFmtId="0" fontId="2" fillId="0" borderId="1" xfId="0" applyFont="1" applyBorder="1" applyAlignment="1">
      <alignment horizontal="center" vertical="center" wrapText="1"/>
    </xf>
    <xf numFmtId="176" fontId="8" fillId="0" borderId="1" xfId="0" applyNumberFormat="1" applyFont="1" applyBorder="1" applyAlignment="1">
      <alignment horizontal="center" vertical="center" wrapText="1"/>
    </xf>
    <xf numFmtId="176" fontId="9" fillId="0" borderId="1" xfId="0" applyNumberFormat="1" applyFont="1" applyBorder="1" applyAlignment="1">
      <alignment horizontal="center" vertical="center" wrapText="1"/>
    </xf>
    <xf numFmtId="31" fontId="4" fillId="0" borderId="0" xfId="0" applyNumberFormat="1" applyFont="1" applyAlignment="1">
      <alignment horizontal="left" vertical="center"/>
    </xf>
    <xf numFmtId="0" fontId="4" fillId="0" borderId="0" xfId="0" applyFont="1" applyAlignment="1">
      <alignment horizontal="left" vertical="center"/>
    </xf>
    <xf numFmtId="0" fontId="0" fillId="0" borderId="0" xfId="0" applyAlignment="1">
      <alignment horizontal="left" vertical="center"/>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176" fontId="14" fillId="0" borderId="2" xfId="0" applyNumberFormat="1" applyFont="1" applyFill="1" applyBorder="1" applyAlignment="1">
      <alignment horizontal="center" vertical="center"/>
    </xf>
    <xf numFmtId="176" fontId="14" fillId="0" borderId="4" xfId="0" applyNumberFormat="1" applyFont="1" applyFill="1" applyBorder="1" applyAlignment="1">
      <alignment horizontal="center" vertical="center"/>
    </xf>
    <xf numFmtId="176" fontId="4" fillId="0" borderId="2" xfId="0" applyNumberFormat="1" applyFont="1" applyBorder="1" applyAlignment="1">
      <alignment horizontal="center" vertical="center" wrapText="1"/>
    </xf>
    <xf numFmtId="176" fontId="4" fillId="0" borderId="4" xfId="0" applyNumberFormat="1" applyFont="1" applyBorder="1" applyAlignment="1">
      <alignment horizontal="center" vertical="center" wrapText="1"/>
    </xf>
    <xf numFmtId="176" fontId="4" fillId="0" borderId="2" xfId="0" applyNumberFormat="1" applyFont="1" applyBorder="1" applyAlignment="1">
      <alignment horizontal="center" vertical="center"/>
    </xf>
    <xf numFmtId="176" fontId="4" fillId="0" borderId="4" xfId="0" applyNumberFormat="1" applyFont="1" applyBorder="1" applyAlignment="1">
      <alignment horizontal="center" vertical="center"/>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2" fillId="0" borderId="1" xfId="0" applyFont="1" applyBorder="1" applyAlignment="1">
      <alignment horizontal="center" vertical="center"/>
    </xf>
    <xf numFmtId="0" fontId="25" fillId="0" borderId="1" xfId="0" applyFont="1" applyBorder="1" applyAlignment="1">
      <alignment horizontal="center" vertical="center" wrapText="1"/>
    </xf>
    <xf numFmtId="0" fontId="27" fillId="0" borderId="1" xfId="0" applyFont="1" applyBorder="1" applyAlignment="1">
      <alignment horizontal="center" vertical="center"/>
    </xf>
    <xf numFmtId="0" fontId="2" fillId="0" borderId="2" xfId="0" applyFont="1" applyBorder="1" applyAlignment="1">
      <alignment horizontal="center" vertical="center"/>
    </xf>
    <xf numFmtId="0" fontId="0" fillId="0" borderId="3" xfId="0" applyFont="1" applyBorder="1" applyAlignment="1">
      <alignment horizontal="center" vertical="center"/>
    </xf>
    <xf numFmtId="0" fontId="0" fillId="0" borderId="4"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7" fillId="0" borderId="2" xfId="0" applyFont="1" applyBorder="1" applyAlignment="1">
      <alignment horizontal="center" vertical="center"/>
    </xf>
    <xf numFmtId="0" fontId="27" fillId="0" borderId="3" xfId="0" applyFont="1" applyBorder="1" applyAlignment="1">
      <alignment horizontal="center" vertical="center"/>
    </xf>
    <xf numFmtId="0" fontId="27" fillId="0" borderId="4" xfId="0" applyFont="1" applyBorder="1" applyAlignment="1">
      <alignment horizontal="center" vertical="center"/>
    </xf>
    <xf numFmtId="180" fontId="17" fillId="0" borderId="0" xfId="1" applyNumberFormat="1" applyFont="1" applyBorder="1" applyAlignment="1">
      <alignment horizontal="right" vertical="top"/>
    </xf>
  </cellXfs>
  <cellStyles count="3">
    <cellStyle name="一般" xfId="0" builtinId="0"/>
    <cellStyle name="一般 2" xfId="1"/>
    <cellStyle name="百分比"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B1:Q61"/>
  <sheetViews>
    <sheetView tabSelected="1" zoomScale="85" zoomScaleNormal="85" workbookViewId="0">
      <selection activeCell="S6" sqref="S6"/>
    </sheetView>
  </sheetViews>
  <sheetFormatPr defaultColWidth="9" defaultRowHeight="15.75"/>
  <cols>
    <col min="1" max="1" width="1" style="45" customWidth="1"/>
    <col min="2" max="2" width="9.375" style="106" customWidth="1"/>
    <col min="3" max="6" width="12.375" style="53" customWidth="1"/>
    <col min="7" max="7" width="12.375" style="128" customWidth="1"/>
    <col min="8" max="8" width="12.375" style="54" customWidth="1"/>
    <col min="9" max="9" width="10.25" style="54" customWidth="1"/>
    <col min="10" max="10" width="11.875" style="53" customWidth="1"/>
    <col min="11" max="11" width="8" style="45" customWidth="1"/>
    <col min="12" max="12" width="15.25" style="45" customWidth="1"/>
    <col min="13" max="13" width="15" style="45" customWidth="1"/>
    <col min="14" max="16" width="11.125" style="45" customWidth="1"/>
    <col min="17" max="17" width="10.375" style="45" customWidth="1"/>
    <col min="18" max="16384" width="9" style="45"/>
  </cols>
  <sheetData>
    <row r="1" spans="2:17" ht="16.5" customHeight="1">
      <c r="N1" s="145"/>
      <c r="O1" s="235" t="str">
        <f>'檢核表(SMA)'!O1:R1</f>
        <v>資料日期：2019年05月23日</v>
      </c>
      <c r="P1" s="235"/>
      <c r="Q1" s="235"/>
    </row>
    <row r="2" spans="2:17" ht="6.75" customHeight="1"/>
    <row r="3" spans="2:17" ht="16.5">
      <c r="B3" s="107" t="s">
        <v>232</v>
      </c>
      <c r="C3" s="53" t="s">
        <v>233</v>
      </c>
    </row>
    <row r="4" spans="2:17" ht="20.25" customHeight="1">
      <c r="B4" s="149"/>
      <c r="C4" s="150" t="s">
        <v>234</v>
      </c>
      <c r="D4" s="151"/>
      <c r="E4" s="151"/>
      <c r="F4" s="151"/>
      <c r="G4" s="151"/>
      <c r="H4" s="152"/>
      <c r="I4" s="153" t="s">
        <v>235</v>
      </c>
      <c r="J4" s="153"/>
      <c r="K4" s="153"/>
      <c r="L4" s="154" t="s">
        <v>236</v>
      </c>
      <c r="M4" s="155"/>
      <c r="N4" s="153" t="s">
        <v>237</v>
      </c>
      <c r="O4" s="153"/>
      <c r="P4" s="153"/>
      <c r="Q4" s="153"/>
    </row>
    <row r="5" spans="2:17" ht="34.5" customHeight="1">
      <c r="B5" s="149"/>
      <c r="C5" s="156" t="s">
        <v>238</v>
      </c>
      <c r="D5" s="157"/>
      <c r="E5" s="156" t="s">
        <v>239</v>
      </c>
      <c r="F5" s="157"/>
      <c r="G5" s="156" t="s">
        <v>240</v>
      </c>
      <c r="H5" s="157"/>
      <c r="I5" s="156" t="s">
        <v>241</v>
      </c>
      <c r="J5" s="157"/>
      <c r="K5" s="157" t="s">
        <v>242</v>
      </c>
      <c r="L5" s="160" t="s">
        <v>243</v>
      </c>
      <c r="M5" s="160" t="s">
        <v>244</v>
      </c>
      <c r="N5" s="156" t="s">
        <v>245</v>
      </c>
      <c r="O5" s="157"/>
      <c r="P5" s="157"/>
      <c r="Q5" s="157"/>
    </row>
    <row r="6" spans="2:17" ht="43.9" customHeight="1">
      <c r="B6" s="149"/>
      <c r="C6" s="95" t="s">
        <v>246</v>
      </c>
      <c r="D6" s="95" t="s">
        <v>247</v>
      </c>
      <c r="E6" s="95" t="s">
        <v>246</v>
      </c>
      <c r="F6" s="95" t="s">
        <v>247</v>
      </c>
      <c r="G6" s="129" t="s">
        <v>246</v>
      </c>
      <c r="H6" s="95" t="s">
        <v>247</v>
      </c>
      <c r="I6" s="95" t="s">
        <v>248</v>
      </c>
      <c r="J6" s="95" t="s">
        <v>249</v>
      </c>
      <c r="K6" s="157"/>
      <c r="L6" s="161"/>
      <c r="M6" s="161"/>
      <c r="N6" s="108" t="s">
        <v>250</v>
      </c>
      <c r="O6" s="108" t="s">
        <v>251</v>
      </c>
      <c r="P6" s="108" t="s">
        <v>252</v>
      </c>
      <c r="Q6" s="108" t="s">
        <v>253</v>
      </c>
    </row>
    <row r="7" spans="2:17" s="94" customFormat="1">
      <c r="B7" s="109" t="s">
        <v>254</v>
      </c>
      <c r="C7" s="105" t="str">
        <f>IF(VLOOKUP(保證金調整檢核表!B:B,'檢核表(SMA)'!B:Z,20,0)=0,"  ",VLOOKUP(保證金調整檢核表!B:B,'檢核表(SMA)'!B:Z,20,0))</f>
        <v xml:space="preserve">  </v>
      </c>
      <c r="D7" s="93" t="str">
        <f>IF(VLOOKUP(保證金調整檢核表!B:B,'檢核表(SMA)'!B:G,6,0)=0,"  ",VLOOKUP(保證金調整檢核表!B:B,'檢核表(SMA)'!B:G,6,0))</f>
        <v xml:space="preserve">  </v>
      </c>
      <c r="E7" s="96" t="str">
        <f>IF(VLOOKUP(保證金調整檢核表!B:B,'檢核表(EWMA)'!B:Z,20,0)=0,"  ",VLOOKUP(保證金調整檢核表!B:B,'檢核表(EWMA)'!B:Z,20,0))</f>
        <v xml:space="preserve">  </v>
      </c>
      <c r="F7" s="96" t="str">
        <f>IF(VLOOKUP(保證金調整檢核表!B:B,'檢核表(EWMA)'!B:G,6,0)=0,"  ",VLOOKUP(保證金調整檢核表!B:B,'檢核表(EWMA)'!B:G,6,0))</f>
        <v xml:space="preserve">  </v>
      </c>
      <c r="G7" s="130" t="str">
        <f>IF(VLOOKUP(保證金調整檢核表!B:B,'檢核表(Max)'!B:Z,20,0)=0,"  ",VLOOKUP(保證金調整檢核表!B:B,'檢核表(Max)'!B:Z,20,0))</f>
        <v xml:space="preserve">  </v>
      </c>
      <c r="H7" s="93" t="str">
        <f>IF(VLOOKUP(保證金調整檢核表!B:B,'檢核表(Max)'!B:G,6,0)=0,"  ",VLOOKUP(保證金調整檢核表!B:B,'檢核表(Max)'!B:G,6,0))</f>
        <v xml:space="preserve">  </v>
      </c>
      <c r="I7" s="93" t="str">
        <f>IF(VLOOKUP(保證金調整檢核表!B:B,'檢核表(SMA)'!B:Q,7,0)=0,"  ",VLOOKUP(保證金調整檢核表!B:B,'檢核表(SMA)'!B:Q,7,0))</f>
        <v xml:space="preserve">  </v>
      </c>
      <c r="J7" s="40" t="str">
        <f>IF(VLOOKUP(保證金調整檢核表!B:B,'檢核表(SMA)'!B:Q,8,0)=0,"  ",VLOOKUP(保證金調整檢核表!B:B,'檢核表(SMA)'!B:Q,8,0))</f>
        <v xml:space="preserve">  </v>
      </c>
      <c r="K7" s="92" t="str">
        <f>IF(VLOOKUP(保證金調整檢核表!B:B,'檢核表(SMA)'!B:Q,10,0)=0,"  ",VLOOKUP(保證金調整檢核表!B:B,'檢核表(SMA)'!B:Q,10,0))</f>
        <v xml:space="preserve">  </v>
      </c>
      <c r="L7" s="96" t="str">
        <f>IF(VLOOKUP(保證金調整檢核表!B:B,'檢核表(SMA)'!B:Q,11,0)=0,"  ",VLOOKUP(保證金調整檢核表!B:B,'檢核表(SMA)'!B:Q,11,0))</f>
        <v xml:space="preserve">  </v>
      </c>
      <c r="M7" s="96" t="str">
        <f>IF(VLOOKUP(保證金調整檢核表!B:B,'檢核表(SMA)'!B:Q,12,0)=0,"  ",VLOOKUP(保證金調整檢核表!B:B,'檢核表(SMA)'!B:Q,12,0))</f>
        <v xml:space="preserve">  </v>
      </c>
      <c r="N7" s="116" t="str">
        <f>IF(VLOOKUP(保證金調整檢核表!B:B,'檢核表(SMA)'!B:Z,18,0)=0,"  ",VLOOKUP(保證金調整檢核表!B:B,'檢核表(SMA)'!B:Z,18,0))</f>
        <v xml:space="preserve">  </v>
      </c>
      <c r="O7" s="116" t="str">
        <f>IF(VLOOKUP(保證金調整檢核表!B:B,'檢核表(SMA)'!B:Z,19,0)=0,"  ",VLOOKUP(保證金調整檢核表!B:B,'檢核表(SMA)'!B:Z,19,0))</f>
        <v xml:space="preserve">  </v>
      </c>
      <c r="P7" s="116" t="str">
        <f>IF(D7&gt;0,IF(TX!D7=0, " ",TX!D7),"  ")</f>
        <v xml:space="preserve"> </v>
      </c>
      <c r="Q7" s="116" t="str">
        <f>IF(D7&gt;0,"SGX","  ")</f>
        <v>SGX</v>
      </c>
    </row>
    <row r="8" spans="2:17" s="94" customFormat="1">
      <c r="B8" s="109" t="s">
        <v>255</v>
      </c>
      <c r="C8" s="105" t="str">
        <f>IF(VLOOKUP(保證金調整檢核表!B:B,'檢核表(SMA)'!B:Z,20,0)=0,"  ",VLOOKUP(保證金調整檢核表!B:B,'檢核表(SMA)'!B:Z,20,0))</f>
        <v xml:space="preserve">  </v>
      </c>
      <c r="D8" s="93" t="str">
        <f>IF(VLOOKUP(保證金調整檢核表!B:B,'檢核表(SMA)'!B:G,6,0)=0,"  ",VLOOKUP(保證金調整檢核表!B:B,'檢核表(SMA)'!B:G,6,0))</f>
        <v xml:space="preserve">  </v>
      </c>
      <c r="E8" s="141" t="str">
        <f>IF(VLOOKUP(保證金調整檢核表!B:B,'檢核表(EWMA)'!B:Z,20,0)=0,"  ",VLOOKUP(保證金調整檢核表!B:B,'檢核表(EWMA)'!B:Z,20,0))</f>
        <v xml:space="preserve">  </v>
      </c>
      <c r="F8" s="141" t="str">
        <f>IF(VLOOKUP(保證金調整檢核表!B:B,'檢核表(EWMA)'!B:G,6,0)=0,"  ",VLOOKUP(保證金調整檢核表!B:B,'檢核表(EWMA)'!B:G,6,0))</f>
        <v xml:space="preserve">  </v>
      </c>
      <c r="G8" s="130" t="str">
        <f>IF(VLOOKUP(保證金調整檢核表!B:B,'檢核表(Max)'!B:Z,20,0)=0,"  ",VLOOKUP(保證金調整檢核表!B:B,'檢核表(Max)'!B:Z,20,0))</f>
        <v xml:space="preserve">  </v>
      </c>
      <c r="H8" s="93" t="str">
        <f>IF(VLOOKUP(保證金調整檢核表!B:B,'檢核表(Max)'!B:G,6,0)=0,"  ",VLOOKUP(保證金調整檢核表!B:B,'檢核表(Max)'!B:G,6,0))</f>
        <v xml:space="preserve">  </v>
      </c>
      <c r="I8" s="93" t="str">
        <f>IF(VLOOKUP(保證金調整檢核表!B:B,'檢核表(SMA)'!B:Q,7,0)=0,"  ",VLOOKUP(保證金調整檢核表!B:B,'檢核表(SMA)'!B:Q,7,0))</f>
        <v xml:space="preserve">  </v>
      </c>
      <c r="J8" s="40" t="str">
        <f>IF(VLOOKUP(保證金調整檢核表!B:B,'檢核表(SMA)'!B:Q,8,0)=0,"  ",VLOOKUP(保證金調整檢核表!B:B,'檢核表(SMA)'!B:Q,8,0))</f>
        <v xml:space="preserve">  </v>
      </c>
      <c r="K8" s="92" t="str">
        <f>IF(VLOOKUP(保證金調整檢核表!B:B,'檢核表(SMA)'!B:Q,10,0)=0,"  ",VLOOKUP(保證金調整檢核表!B:B,'檢核表(SMA)'!B:Q,10,0))</f>
        <v xml:space="preserve">  </v>
      </c>
      <c r="L8" s="96" t="str">
        <f>IF(VLOOKUP(保證金調整檢核表!B:B,'檢核表(SMA)'!B:Q,11,0)=0,"  ",VLOOKUP(保證金調整檢核表!B:B,'檢核表(SMA)'!B:Q,11,0))</f>
        <v xml:space="preserve">  </v>
      </c>
      <c r="M8" s="96" t="str">
        <f>IF(VLOOKUP(保證金調整檢核表!B:B,'檢核表(SMA)'!B:Q,12,0)=0,"  ",VLOOKUP(保證金調整檢核表!B:B,'檢核表(SMA)'!B:Q,12,0))</f>
        <v xml:space="preserve">  </v>
      </c>
      <c r="N8" s="116" t="str">
        <f>IF(VLOOKUP(保證金調整檢核表!B:B,'檢核表(SMA)'!B:Z,18,0)=0,"  ",VLOOKUP(保證金調整檢核表!B:B,'檢核表(SMA)'!B:Z,18,0))</f>
        <v xml:space="preserve">  </v>
      </c>
      <c r="O8" s="116" t="str">
        <f>IF(VLOOKUP(保證金調整檢核表!B:B,'檢核表(SMA)'!B:Z,19,0)=0,"  ",VLOOKUP(保證金調整檢核表!B:B,'檢核表(SMA)'!B:Z,19,0))</f>
        <v xml:space="preserve">  </v>
      </c>
      <c r="P8" s="116"/>
      <c r="Q8" s="116"/>
    </row>
    <row r="9" spans="2:17" s="94" customFormat="1">
      <c r="B9" s="109" t="s">
        <v>256</v>
      </c>
      <c r="C9" s="105" t="str">
        <f>IF(VLOOKUP(保證金調整檢核表!B:B,'檢核表(SMA)'!B:Z,20,0)=0,"  ",VLOOKUP(保證金調整檢核表!B:B,'檢核表(SMA)'!B:Z,20,0))</f>
        <v xml:space="preserve">  </v>
      </c>
      <c r="D9" s="93" t="str">
        <f>IF(VLOOKUP(保證金調整檢核表!B:B,'檢核表(SMA)'!B:G,6,0)=0,"  ",VLOOKUP(保證金調整檢核表!B:B,'檢核表(SMA)'!B:G,6,0))</f>
        <v xml:space="preserve">  </v>
      </c>
      <c r="E9" s="141" t="str">
        <f>IF(VLOOKUP(保證金調整檢核表!B:B,'檢核表(EWMA)'!B:Z,20,0)=0,"  ",VLOOKUP(保證金調整檢核表!B:B,'檢核表(EWMA)'!B:Z,20,0))</f>
        <v xml:space="preserve">  </v>
      </c>
      <c r="F9" s="141" t="str">
        <f>IF(VLOOKUP(保證金調整檢核表!B:B,'檢核表(EWMA)'!B:G,6,0)=0,"  ",VLOOKUP(保證金調整檢核表!B:B,'檢核表(EWMA)'!B:G,6,0))</f>
        <v xml:space="preserve">  </v>
      </c>
      <c r="G9" s="130" t="str">
        <f>IF(VLOOKUP(保證金調整檢核表!B:B,'檢核表(Max)'!B:Z,20,0)=0,"  ",VLOOKUP(保證金調整檢核表!B:B,'檢核表(Max)'!B:Z,20,0))</f>
        <v xml:space="preserve">  </v>
      </c>
      <c r="H9" s="93" t="str">
        <f>IF(VLOOKUP(保證金調整檢核表!B:B,'檢核表(Max)'!B:G,6,0)=0,"  ",VLOOKUP(保證金調整檢核表!B:B,'檢核表(Max)'!B:G,6,0))</f>
        <v xml:space="preserve">  </v>
      </c>
      <c r="I9" s="93" t="str">
        <f>IF(VLOOKUP(保證金調整檢核表!B:B,'檢核表(SMA)'!B:Q,7,0)=0,"  ",VLOOKUP(保證金調整檢核表!B:B,'檢核表(SMA)'!B:Q,7,0))</f>
        <v xml:space="preserve">  </v>
      </c>
      <c r="J9" s="40" t="str">
        <f>IF(VLOOKUP(保證金調整檢核表!B:B,'檢核表(SMA)'!B:Q,8,0)=0,"  ",VLOOKUP(保證金調整檢核表!B:B,'檢核表(SMA)'!B:Q,8,0))</f>
        <v xml:space="preserve">  </v>
      </c>
      <c r="K9" s="92" t="str">
        <f>IF(VLOOKUP(保證金調整檢核表!B:B,'檢核表(SMA)'!B:Q,10,0)=0,"  ",VLOOKUP(保證金調整檢核表!B:B,'檢核表(SMA)'!B:Q,10,0))</f>
        <v xml:space="preserve">  </v>
      </c>
      <c r="L9" s="96" t="str">
        <f>IF(VLOOKUP(保證金調整檢核表!B:B,'檢核表(SMA)'!B:Q,11,0)=0,"  ",VLOOKUP(保證金調整檢核表!B:B,'檢核表(SMA)'!B:Q,11,0))</f>
        <v xml:space="preserve">  </v>
      </c>
      <c r="M9" s="96" t="str">
        <f>IF(VLOOKUP(保證金調整檢核表!B:B,'檢核表(SMA)'!B:Q,12,0)=0,"  ",VLOOKUP(保證金調整檢核表!B:B,'檢核表(SMA)'!B:Q,12,0))</f>
        <v xml:space="preserve">  </v>
      </c>
      <c r="N9" s="116" t="str">
        <f>IF(VLOOKUP(保證金調整檢核表!B:B,'檢核表(SMA)'!B:Z,18,0)=0,"  ",VLOOKUP(保證金調整檢核表!B:B,'檢核表(SMA)'!B:Z,18,0))</f>
        <v xml:space="preserve">  </v>
      </c>
      <c r="O9" s="116" t="str">
        <f>IF(VLOOKUP(保證金調整檢核表!B:B,'檢核表(SMA)'!B:Z,19,0)=0,"  ",VLOOKUP(保證金調整檢核表!B:B,'檢核表(SMA)'!B:Z,19,0))</f>
        <v xml:space="preserve">  </v>
      </c>
      <c r="P9" s="116"/>
      <c r="Q9" s="116"/>
    </row>
    <row r="10" spans="2:17" s="94" customFormat="1">
      <c r="B10" s="109" t="s">
        <v>257</v>
      </c>
      <c r="C10" s="105" t="str">
        <f>IF(VLOOKUP(保證金調整檢核表!B:B,'檢核表(SMA)'!B:Z,20,0)=0,"  ",VLOOKUP(保證金調整檢核表!B:B,'檢核表(SMA)'!B:Z,20,0))</f>
        <v xml:space="preserve">  </v>
      </c>
      <c r="D10" s="93" t="str">
        <f>IF(VLOOKUP(保證金調整檢核表!B:B,'檢核表(SMA)'!B:G,6,0)=0,"  ",VLOOKUP(保證金調整檢核表!B:B,'檢核表(SMA)'!B:G,6,0))</f>
        <v xml:space="preserve">  </v>
      </c>
      <c r="E10" s="141" t="str">
        <f>IF(VLOOKUP(保證金調整檢核表!B:B,'檢核表(EWMA)'!B:Z,20,0)=0,"  ",VLOOKUP(保證金調整檢核表!B:B,'檢核表(EWMA)'!B:Z,20,0))</f>
        <v xml:space="preserve">  </v>
      </c>
      <c r="F10" s="141" t="str">
        <f>IF(VLOOKUP(保證金調整檢核表!B:B,'檢核表(EWMA)'!B:G,6,0)=0,"  ",VLOOKUP(保證金調整檢核表!B:B,'檢核表(EWMA)'!B:G,6,0))</f>
        <v xml:space="preserve">  </v>
      </c>
      <c r="G10" s="130" t="str">
        <f>IF(VLOOKUP(保證金調整檢核表!B:B,'檢核表(Max)'!B:Z,20,0)=0,"  ",VLOOKUP(保證金調整檢核表!B:B,'檢核表(Max)'!B:Z,20,0))</f>
        <v xml:space="preserve">  </v>
      </c>
      <c r="H10" s="93" t="str">
        <f>IF(VLOOKUP(保證金調整檢核表!B:B,'檢核表(Max)'!B:G,6,0)=0,"  ",VLOOKUP(保證金調整檢核表!B:B,'檢核表(Max)'!B:G,6,0))</f>
        <v xml:space="preserve">  </v>
      </c>
      <c r="I10" s="93" t="str">
        <f>IF(VLOOKUP(保證金調整檢核表!B:B,'檢核表(SMA)'!B:Q,7,0)=0,"  ",VLOOKUP(保證金調整檢核表!B:B,'檢核表(SMA)'!B:Q,7,0))</f>
        <v xml:space="preserve">  </v>
      </c>
      <c r="J10" s="40" t="str">
        <f>IF(VLOOKUP(保證金調整檢核表!B:B,'檢核表(SMA)'!B:Q,8,0)=0,"  ",VLOOKUP(保證金調整檢核表!B:B,'檢核表(SMA)'!B:Q,8,0))</f>
        <v xml:space="preserve">  </v>
      </c>
      <c r="K10" s="92" t="str">
        <f>IF(VLOOKUP(保證金調整檢核表!B:B,'檢核表(SMA)'!B:Q,10,0)=0,"  ",VLOOKUP(保證金調整檢核表!B:B,'檢核表(SMA)'!B:Q,10,0))</f>
        <v xml:space="preserve">  </v>
      </c>
      <c r="L10" s="96" t="str">
        <f>IF(VLOOKUP(保證金調整檢核表!B:B,'檢核表(SMA)'!B:Q,11,0)=0,"  ",VLOOKUP(保證金調整檢核表!B:B,'檢核表(SMA)'!B:Q,11,0))</f>
        <v xml:space="preserve">  </v>
      </c>
      <c r="M10" s="96" t="str">
        <f>IF(VLOOKUP(保證金調整檢核表!B:B,'檢核表(SMA)'!B:Q,12,0)=0,"  ",VLOOKUP(保證金調整檢核表!B:B,'檢核表(SMA)'!B:Q,12,0))</f>
        <v xml:space="preserve">  </v>
      </c>
      <c r="N10" s="116" t="str">
        <f>IF(VLOOKUP(保證金調整檢核表!B:B,'檢核表(SMA)'!B:Z,18,0)=0,"  ",VLOOKUP(保證金調整檢核表!B:B,'檢核表(SMA)'!B:Z,18,0))</f>
        <v xml:space="preserve">  </v>
      </c>
      <c r="O10" s="116" t="str">
        <f>IF(VLOOKUP(保證金調整檢核表!B:B,'檢核表(SMA)'!B:Z,19,0)=0,"  ",VLOOKUP(保證金調整檢核表!B:B,'檢核表(SMA)'!B:Z,19,0))</f>
        <v xml:space="preserve">  </v>
      </c>
      <c r="P10" s="116"/>
      <c r="Q10" s="116"/>
    </row>
    <row r="11" spans="2:17" s="94" customFormat="1">
      <c r="B11" s="109" t="s">
        <v>258</v>
      </c>
      <c r="C11" s="105" t="str">
        <f>IF(VLOOKUP(保證金調整檢核表!B:B,'檢核表(SMA)'!B:Z,20,0)=0,"  ",VLOOKUP(保證金調整檢核表!B:B,'檢核表(SMA)'!B:Z,20,0))</f>
        <v xml:space="preserve">  </v>
      </c>
      <c r="D11" s="93" t="str">
        <f>IF(VLOOKUP(保證金調整檢核表!B:B,'檢核表(SMA)'!B:G,6,0)=0,"  ",VLOOKUP(保證金調整檢核表!B:B,'檢核表(SMA)'!B:G,6,0))</f>
        <v xml:space="preserve">  </v>
      </c>
      <c r="E11" s="141" t="str">
        <f>IF(VLOOKUP(保證金調整檢核表!B:B,'檢核表(EWMA)'!B:Z,20,0)=0,"  ",VLOOKUP(保證金調整檢核表!B:B,'檢核表(EWMA)'!B:Z,20,0))</f>
        <v xml:space="preserve">  </v>
      </c>
      <c r="F11" s="141" t="str">
        <f>IF(VLOOKUP(保證金調整檢核表!B:B,'檢核表(EWMA)'!B:G,6,0)=0,"  ",VLOOKUP(保證金調整檢核表!B:B,'檢核表(EWMA)'!B:G,6,0))</f>
        <v xml:space="preserve">  </v>
      </c>
      <c r="G11" s="130" t="str">
        <f>IF(VLOOKUP(保證金調整檢核表!B:B,'檢核表(Max)'!B:Z,20,0)=0,"  ",VLOOKUP(保證金調整檢核表!B:B,'檢核表(Max)'!B:Z,20,0))</f>
        <v xml:space="preserve">  </v>
      </c>
      <c r="H11" s="93" t="str">
        <f>IF(VLOOKUP(保證金調整檢核表!B:B,'檢核表(Max)'!B:G,6,0)=0,"  ",VLOOKUP(保證金調整檢核表!B:B,'檢核表(Max)'!B:G,6,0))</f>
        <v xml:space="preserve">  </v>
      </c>
      <c r="I11" s="93" t="str">
        <f>IF(VLOOKUP(保證金調整檢核表!B:B,'檢核表(SMA)'!B:Q,7,0)=0,"  ",VLOOKUP(保證金調整檢核表!B:B,'檢核表(SMA)'!B:Q,7,0))</f>
        <v xml:space="preserve">  </v>
      </c>
      <c r="J11" s="40" t="str">
        <f>IF(VLOOKUP(保證金調整檢核表!B:B,'檢核表(SMA)'!B:Q,8,0)=0,"  ",VLOOKUP(保證金調整檢核表!B:B,'檢核表(SMA)'!B:Q,8,0))</f>
        <v xml:space="preserve">  </v>
      </c>
      <c r="K11" s="92" t="str">
        <f>IF(VLOOKUP(保證金調整檢核表!B:B,'檢核表(SMA)'!B:Q,10,0)=0,"  ",VLOOKUP(保證金調整檢核表!B:B,'檢核表(SMA)'!B:Q,10,0))</f>
        <v xml:space="preserve">  </v>
      </c>
      <c r="L11" s="96" t="str">
        <f>IF(VLOOKUP(保證金調整檢核表!B:B,'檢核表(SMA)'!B:Q,11,0)=0,"  ",VLOOKUP(保證金調整檢核表!B:B,'檢核表(SMA)'!B:Q,11,0))</f>
        <v xml:space="preserve">  </v>
      </c>
      <c r="M11" s="96" t="str">
        <f>IF(VLOOKUP(保證金調整檢核表!B:B,'檢核表(SMA)'!B:Q,12,0)=0,"  ",VLOOKUP(保證金調整檢核表!B:B,'檢核表(SMA)'!B:Q,12,0))</f>
        <v xml:space="preserve">  </v>
      </c>
      <c r="N11" s="116" t="str">
        <f>IF(VLOOKUP(保證金調整檢核表!B:B,'檢核表(SMA)'!B:Z,18,0)=0,"  ",VLOOKUP(保證金調整檢核表!B:B,'檢核表(SMA)'!B:Z,18,0))</f>
        <v xml:space="preserve">  </v>
      </c>
      <c r="O11" s="116" t="str">
        <f>IF(VLOOKUP(保證金調整檢核表!B:B,'檢核表(SMA)'!B:Z,19,0)=0,"  ",VLOOKUP(保證金調整檢核表!B:B,'檢核表(SMA)'!B:Z,19,0))</f>
        <v xml:space="preserve">  </v>
      </c>
      <c r="P11" s="116"/>
      <c r="Q11" s="116"/>
    </row>
    <row r="12" spans="2:17" s="94" customFormat="1">
      <c r="B12" s="109" t="s">
        <v>259</v>
      </c>
      <c r="C12" s="105" t="str">
        <f>IF(VLOOKUP(保證金調整檢核表!B:B,'檢核表(SMA)'!B:Z,20,0)=0,"  ",VLOOKUP(保證金調整檢核表!B:B,'檢核表(SMA)'!B:Z,20,0))</f>
        <v xml:space="preserve">  </v>
      </c>
      <c r="D12" s="101" t="str">
        <f>IF(VLOOKUP(保證金調整檢核表!B:B,'檢核表(SMA)'!B:G,6,0)=0,"  ",VLOOKUP(保證金調整檢核表!B:B,'檢核表(SMA)'!B:G,6,0))</f>
        <v xml:space="preserve">  </v>
      </c>
      <c r="E12" s="141" t="str">
        <f>IF(VLOOKUP(保證金調整檢核表!B:B,'檢核表(EWMA)'!B:Z,20,0)=0,"  ",VLOOKUP(保證金調整檢核表!B:B,'檢核表(EWMA)'!B:Z,20,0))</f>
        <v xml:space="preserve">  </v>
      </c>
      <c r="F12" s="141" t="str">
        <f>IF(VLOOKUP(保證金調整檢核表!B:B,'檢核表(EWMA)'!B:G,6,0)=0,"  ",VLOOKUP(保證金調整檢核表!B:B,'檢核表(EWMA)'!B:G,6,0))</f>
        <v xml:space="preserve">  </v>
      </c>
      <c r="G12" s="130" t="str">
        <f>IF(VLOOKUP(保證金調整檢核表!B:B,'檢核表(Max)'!B:Z,20,0)=0,"  ",VLOOKUP(保證金調整檢核表!B:B,'檢核表(Max)'!B:Z,20,0))</f>
        <v xml:space="preserve">  </v>
      </c>
      <c r="H12" s="93" t="str">
        <f>IF(VLOOKUP(保證金調整檢核表!B:B,'檢核表(Max)'!B:G,6,0)=0,"  ",VLOOKUP(保證金調整檢核表!B:B,'檢核表(Max)'!B:G,6,0))</f>
        <v xml:space="preserve">  </v>
      </c>
      <c r="I12" s="93" t="str">
        <f>IF(VLOOKUP(保證金調整檢核表!B:B,'檢核表(SMA)'!B:Q,7,0)=0,"  ",VLOOKUP(保證金調整檢核表!B:B,'檢核表(SMA)'!B:Q,7,0))</f>
        <v xml:space="preserve">  </v>
      </c>
      <c r="J12" s="40" t="str">
        <f>IF(VLOOKUP(保證金調整檢核表!B:B,'檢核表(SMA)'!B:Q,8,0)=0,"  ",VLOOKUP(保證金調整檢核表!B:B,'檢核表(SMA)'!B:Q,8,0))</f>
        <v xml:space="preserve">  </v>
      </c>
      <c r="K12" s="92" t="str">
        <f>IF(VLOOKUP(保證金調整檢核表!B:B,'檢核表(SMA)'!B:Q,10,0)=0,"  ",VLOOKUP(保證金調整檢核表!B:B,'檢核表(SMA)'!B:Q,10,0))</f>
        <v xml:space="preserve">  </v>
      </c>
      <c r="L12" s="96" t="str">
        <f>IF(VLOOKUP(保證金調整檢核表!B:B,'檢核表(SMA)'!B:Q,11,0)=0,"  ",VLOOKUP(保證金調整檢核表!B:B,'檢核表(SMA)'!B:Q,11,0))</f>
        <v xml:space="preserve">  </v>
      </c>
      <c r="M12" s="96" t="str">
        <f>IF(VLOOKUP(保證金調整檢核表!B:B,'檢核表(SMA)'!B:Q,12,0)=0,"  ",VLOOKUP(保證金調整檢核表!B:B,'檢核表(SMA)'!B:Q,12,0))</f>
        <v xml:space="preserve">  </v>
      </c>
      <c r="N12" s="116" t="str">
        <f>IF(VLOOKUP(保證金調整檢核表!B:B,'檢核表(SMA)'!B:Z,18,0)=0,"  ",VLOOKUP(保證金調整檢核表!B:B,'檢核表(SMA)'!B:Z,18,0))</f>
        <v xml:space="preserve">  </v>
      </c>
      <c r="O12" s="116" t="str">
        <f>IF(VLOOKUP(保證金調整檢核表!B:B,'檢核表(SMA)'!B:Z,19,0)=0,"  ",VLOOKUP(保證金調整檢核表!B:B,'檢核表(SMA)'!B:Z,19,0))</f>
        <v xml:space="preserve">  </v>
      </c>
      <c r="P12" s="116" t="str">
        <f>IF(D12&gt;0,IF(黃金!F7=0, "  ", 黃金!F7),"  ")</f>
        <v xml:space="preserve">  </v>
      </c>
      <c r="Q12" s="116" t="str">
        <f>IF(D12&gt;0,IF(黃金!F7=0, "  ", "CME"),"  ")</f>
        <v xml:space="preserve">  </v>
      </c>
    </row>
    <row r="13" spans="2:17" s="94" customFormat="1">
      <c r="B13" s="109" t="s">
        <v>260</v>
      </c>
      <c r="C13" s="105" t="str">
        <f>IF(VLOOKUP(保證金調整檢核表!B:B,'檢核表(SMA)'!B:Z,20,0)=0,"  ",VLOOKUP(保證金調整檢核表!B:B,'檢核表(SMA)'!B:Z,20,0))</f>
        <v xml:space="preserve">  </v>
      </c>
      <c r="D13" s="93" t="str">
        <f>IF(VLOOKUP(保證金調整檢核表!B:B,'檢核表(SMA)'!B:G,6,0)=0,"  ",VLOOKUP(保證金調整檢核表!B:B,'檢核表(SMA)'!B:G,6,0))</f>
        <v xml:space="preserve">  </v>
      </c>
      <c r="E13" s="141" t="str">
        <f>IF(VLOOKUP(保證金調整檢核表!B:B,'檢核表(EWMA)'!B:Z,20,0)=0,"  ",VLOOKUP(保證金調整檢核表!B:B,'檢核表(EWMA)'!B:Z,20,0))</f>
        <v xml:space="preserve">  </v>
      </c>
      <c r="F13" s="141" t="str">
        <f>IF(VLOOKUP(保證金調整檢核表!B:B,'檢核表(EWMA)'!B:G,6,0)=0,"  ",VLOOKUP(保證金調整檢核表!B:B,'檢核表(EWMA)'!B:G,6,0))</f>
        <v xml:space="preserve">  </v>
      </c>
      <c r="G13" s="130" t="str">
        <f>IF(VLOOKUP(保證金調整檢核表!B:B,'檢核表(Max)'!B:Z,20,0)=0,"  ",VLOOKUP(保證金調整檢核表!B:B,'檢核表(Max)'!B:Z,20,0))</f>
        <v xml:space="preserve">  </v>
      </c>
      <c r="H13" s="93" t="str">
        <f>IF(VLOOKUP(保證金調整檢核表!B:B,'檢核表(Max)'!B:G,6,0)=0,"  ",VLOOKUP(保證金調整檢核表!B:B,'檢核表(Max)'!B:G,6,0))</f>
        <v xml:space="preserve">  </v>
      </c>
      <c r="I13" s="93" t="str">
        <f>IF(VLOOKUP(保證金調整檢核表!B:B,'檢核表(SMA)'!B:Q,7,0)=0,"  ",VLOOKUP(保證金調整檢核表!B:B,'檢核表(SMA)'!B:Q,7,0))</f>
        <v xml:space="preserve">  </v>
      </c>
      <c r="J13" s="40" t="str">
        <f>IF(VLOOKUP(保證金調整檢核表!B:B,'檢核表(SMA)'!B:Q,8,0)=0,"  ",VLOOKUP(保證金調整檢核表!B:B,'檢核表(SMA)'!B:Q,8,0))</f>
        <v xml:space="preserve">  </v>
      </c>
      <c r="K13" s="92" t="str">
        <f>IF(VLOOKUP(保證金調整檢核表!B:B,'檢核表(SMA)'!B:Q,10,0)=0,"  ",VLOOKUP(保證金調整檢核表!B:B,'檢核表(SMA)'!B:Q,10,0))</f>
        <v xml:space="preserve">  </v>
      </c>
      <c r="L13" s="96" t="str">
        <f>IF(VLOOKUP(保證金調整檢核表!B:B,'檢核表(SMA)'!B:Q,11,0)=0,"  ",VLOOKUP(保證金調整檢核表!B:B,'檢核表(SMA)'!B:Q,11,0))</f>
        <v xml:space="preserve">  </v>
      </c>
      <c r="M13" s="96" t="str">
        <f>IF(VLOOKUP(保證金調整檢核表!B:B,'檢核表(SMA)'!B:Q,12,0)=0,"  ",VLOOKUP(保證金調整檢核表!B:B,'檢核表(SMA)'!B:Q,12,0))</f>
        <v xml:space="preserve">  </v>
      </c>
      <c r="N13" s="116" t="str">
        <f>IF(VLOOKUP(保證金調整檢核表!B:B,'檢核表(SMA)'!B:Z,18,0)=0,"  ",VLOOKUP(保證金調整檢核表!B:B,'檢核表(SMA)'!B:Z,18,0))</f>
        <v xml:space="preserve">  </v>
      </c>
      <c r="O13" s="116" t="str">
        <f>IF(VLOOKUP(保證金調整檢核表!B:B,'檢核表(SMA)'!B:Z,19,0)=0,"  ",VLOOKUP(保證金調整檢核表!B:B,'檢核表(SMA)'!B:Z,19,0))</f>
        <v xml:space="preserve">  </v>
      </c>
      <c r="P13" s="116" t="str">
        <f>IF(D13&gt;0,IF(黃金!F7=0, "  ", 黃金!F7),"  ")</f>
        <v xml:space="preserve">  </v>
      </c>
      <c r="Q13" s="116" t="str">
        <f>IF(D13&gt;0,IF(黃金!F7=0, "  ", "CME"),"  ")</f>
        <v xml:space="preserve">  </v>
      </c>
    </row>
    <row r="14" spans="2:17" s="94" customFormat="1">
      <c r="B14" s="109" t="s">
        <v>261</v>
      </c>
      <c r="C14" s="105" t="str">
        <f>IF(VLOOKUP(保證金調整檢核表!B:B,'檢核表(SMA)'!B:Z,20,0)=0,"  ",VLOOKUP(保證金調整檢核表!B:B,'檢核表(SMA)'!B:Z,20,0))</f>
        <v xml:space="preserve">  </v>
      </c>
      <c r="D14" s="93" t="str">
        <f>IF(VLOOKUP(保證金調整檢核表!B:B,'檢核表(SMA)'!B:G,6,0)=0,"  ",VLOOKUP(保證金調整檢核表!B:B,'檢核表(SMA)'!B:G,6,0))</f>
        <v xml:space="preserve">  </v>
      </c>
      <c r="E14" s="141" t="str">
        <f>IF(VLOOKUP(保證金調整檢核表!B:B,'檢核表(EWMA)'!B:Z,20,0)=0,"  ",VLOOKUP(保證金調整檢核表!B:B,'檢核表(EWMA)'!B:Z,20,0))</f>
        <v xml:space="preserve">  </v>
      </c>
      <c r="F14" s="141" t="str">
        <f>IF(VLOOKUP(保證金調整檢核表!B:B,'檢核表(EWMA)'!B:G,6,0)=0,"  ",VLOOKUP(保證金調整檢核表!B:B,'檢核表(EWMA)'!B:G,6,0))</f>
        <v xml:space="preserve">  </v>
      </c>
      <c r="G14" s="130" t="str">
        <f>IF(VLOOKUP(保證金調整檢核表!B:B,'檢核表(Max)'!B:Z,20,0)=0,"  ",VLOOKUP(保證金調整檢核表!B:B,'檢核表(Max)'!B:Z,20,0))</f>
        <v xml:space="preserve">  </v>
      </c>
      <c r="H14" s="93" t="str">
        <f>IF(VLOOKUP(保證金調整檢核表!B:B,'檢核表(Max)'!B:G,6,0)=0,"  ",VLOOKUP(保證金調整檢核表!B:B,'檢核表(Max)'!B:G,6,0))</f>
        <v xml:space="preserve">  </v>
      </c>
      <c r="I14" s="93" t="str">
        <f>IF(VLOOKUP(保證金調整檢核表!B:B,'檢核表(SMA)'!B:Q,7,0)=0,"  ",VLOOKUP(保證金調整檢核表!B:B,'檢核表(SMA)'!B:Q,7,0))</f>
        <v xml:space="preserve">  </v>
      </c>
      <c r="J14" s="40" t="str">
        <f>IF(VLOOKUP(保證金調整檢核表!B:B,'檢核表(SMA)'!B:Q,8,0)=0,"  ",VLOOKUP(保證金調整檢核表!B:B,'檢核表(SMA)'!B:Q,8,0))</f>
        <v xml:space="preserve">  </v>
      </c>
      <c r="K14" s="92" t="str">
        <f>IF(VLOOKUP(保證金調整檢核表!B:B,'檢核表(SMA)'!B:Q,10,0)=0,"  ",VLOOKUP(保證金調整檢核表!B:B,'檢核表(SMA)'!B:Q,10,0))</f>
        <v xml:space="preserve">  </v>
      </c>
      <c r="L14" s="96" t="str">
        <f>IF(VLOOKUP(保證金調整檢核表!B:B,'檢核表(SMA)'!B:Q,11,0)=0,"  ",VLOOKUP(保證金調整檢核表!B:B,'檢核表(SMA)'!B:Q,11,0))</f>
        <v xml:space="preserve">  </v>
      </c>
      <c r="M14" s="96" t="str">
        <f>IF(VLOOKUP(保證金調整檢核表!B:B,'檢核表(SMA)'!B:Q,12,0)=0,"  ",VLOOKUP(保證金調整檢核表!B:B,'檢核表(SMA)'!B:Q,12,0))</f>
        <v xml:space="preserve">  </v>
      </c>
      <c r="N14" s="116" t="str">
        <f>IF(VLOOKUP(保證金調整檢核表!B:B,'檢核表(SMA)'!B:Z,18,0)=0,"  ",VLOOKUP(保證金調整檢核表!B:B,'檢核表(SMA)'!B:Z,18,0))</f>
        <v xml:space="preserve">  </v>
      </c>
      <c r="O14" s="116" t="str">
        <f>IF(VLOOKUP(保證金調整檢核表!B:B,'檢核表(SMA)'!B:Z,19,0)=0,"  ",VLOOKUP(保證金調整檢核表!B:B,'檢核表(SMA)'!B:Z,19,0))</f>
        <v xml:space="preserve">  </v>
      </c>
      <c r="P14" s="116"/>
      <c r="Q14" s="116"/>
    </row>
    <row r="15" spans="2:17" s="94" customFormat="1" ht="15.6" hidden="1" customHeight="1">
      <c r="B15" s="109" t="s">
        <v>262</v>
      </c>
      <c r="C15" s="105" t="e">
        <f>IF(VLOOKUP(保證金調整檢核表!B:B,'檢核表(SMA)'!B:Z,20,0)=0,"  ",VLOOKUP(保證金調整檢核表!B:B,'檢核表(SMA)'!B:Z,20,0))</f>
        <v>#N/A</v>
      </c>
      <c r="D15" s="93" t="e">
        <f>IF(VLOOKUP(保證金調整檢核表!B:B,'檢核表(SMA)'!B:G,6,0)=0,"  ",VLOOKUP(保證金調整檢核表!B:B,'檢核表(SMA)'!B:G,6,0))</f>
        <v>#N/A</v>
      </c>
      <c r="E15" s="141" t="e">
        <f>IF(VLOOKUP(保證金調整檢核表!B:B,'檢核表(EWMA)'!B:Z,20,0)=0,"  ",VLOOKUP(保證金調整檢核表!B:B,'檢核表(EWMA)'!B:Z,20,0))</f>
        <v>#N/A</v>
      </c>
      <c r="F15" s="141" t="e">
        <f>IF(VLOOKUP(保證金調整檢核表!B:B,'檢核表(EWMA)'!B:G,6,0)=0,"  ",VLOOKUP(保證金調整檢核表!B:B,'檢核表(EWMA)'!B:G,6,0))</f>
        <v>#N/A</v>
      </c>
      <c r="G15" s="130" t="e">
        <f>IF(VLOOKUP(保證金調整檢核表!B:B,'檢核表(Max)'!B:Z,20,0)=0,"  ",VLOOKUP(保證金調整檢核表!B:B,'檢核表(Max)'!B:Z,20,0))</f>
        <v>#N/A</v>
      </c>
      <c r="H15" s="93" t="e">
        <f>IF(VLOOKUP(保證金調整檢核表!B:B,'檢核表(Max)'!B:G,6,0)=0,"  ",VLOOKUP(保證金調整檢核表!B:B,'檢核表(Max)'!B:G,6,0))</f>
        <v>#N/A</v>
      </c>
      <c r="I15" s="93" t="e">
        <f>IF(VLOOKUP(保證金調整檢核表!B:B,'檢核表(SMA)'!B:Q,7,0)=0,"  ",VLOOKUP(保證金調整檢核表!B:B,'檢核表(SMA)'!B:Q,7,0))</f>
        <v>#N/A</v>
      </c>
      <c r="J15" s="40" t="e">
        <f>IF(VLOOKUP(保證金調整檢核表!B:B,'檢核表(SMA)'!B:Q,8,0)=0,"  ",VLOOKUP(保證金調整檢核表!B:B,'檢核表(SMA)'!B:Q,8,0))</f>
        <v>#N/A</v>
      </c>
      <c r="K15" s="92" t="e">
        <f>IF(VLOOKUP(保證金調整檢核表!B:B,'檢核表(SMA)'!B:Q,10,0)=0,"  ",VLOOKUP(保證金調整檢核表!B:B,'檢核表(SMA)'!B:Q,10,0))</f>
        <v>#N/A</v>
      </c>
      <c r="L15" s="96" t="e">
        <f>IF(VLOOKUP(保證金調整檢核表!B:B,'檢核表(SMA)'!B:Q,11,0)=0,"  ",VLOOKUP(保證金調整檢核表!B:B,'檢核表(SMA)'!B:Q,11,0))</f>
        <v>#N/A</v>
      </c>
      <c r="M15" s="96" t="e">
        <f>IF(VLOOKUP(保證金調整檢核表!B:B,'檢核表(SMA)'!B:Q,12,0)=0,"  ",VLOOKUP(保證金調整檢核表!B:B,'檢核表(SMA)'!B:Q,12,0))</f>
        <v>#N/A</v>
      </c>
      <c r="N15" s="116" t="e">
        <f>IF(VLOOKUP(保證金調整檢核表!B:B,'檢核表(SMA)'!B:Z,18,0)=0,"  ",VLOOKUP(保證金調整檢核表!B:B,'檢核表(SMA)'!B:Z,18,0))</f>
        <v>#N/A</v>
      </c>
      <c r="O15" s="116" t="e">
        <f>IF(VLOOKUP(保證金調整檢核表!B:B,'檢核表(SMA)'!B:Z,19,0)=0,"  ",VLOOKUP(保證金調整檢核表!B:B,'檢核表(SMA)'!B:Z,19,0))</f>
        <v>#N/A</v>
      </c>
      <c r="P15" s="116"/>
      <c r="Q15" s="116"/>
    </row>
    <row r="16" spans="2:17" s="94" customFormat="1">
      <c r="B16" s="109" t="s">
        <v>263</v>
      </c>
      <c r="C16" s="105" t="str">
        <f>IF(VLOOKUP(保證金調整檢核表!B:B,'檢核表(SMA)'!B:Z,20,0)=0,"  ",VLOOKUP(保證金調整檢核表!B:B,'檢核表(SMA)'!B:Z,20,0))</f>
        <v xml:space="preserve">  </v>
      </c>
      <c r="D16" s="93" t="str">
        <f>IF(VLOOKUP(保證金調整檢核表!B:B,'檢核表(SMA)'!B:G,6,0)=0,"  ",VLOOKUP(保證金調整檢核表!B:B,'檢核表(SMA)'!B:G,6,0))</f>
        <v xml:space="preserve">  </v>
      </c>
      <c r="E16" s="141" t="str">
        <f>IF(VLOOKUP(保證金調整檢核表!B:B,'檢核表(EWMA)'!B:Z,20,0)=0,"  ",VLOOKUP(保證金調整檢核表!B:B,'檢核表(EWMA)'!B:Z,20,0))</f>
        <v xml:space="preserve">  </v>
      </c>
      <c r="F16" s="141" t="str">
        <f>IF(VLOOKUP(保證金調整檢核表!B:B,'檢核表(EWMA)'!B:G,6,0)=0,"  ",VLOOKUP(保證金調整檢核表!B:B,'檢核表(EWMA)'!B:G,6,0))</f>
        <v xml:space="preserve">  </v>
      </c>
      <c r="G16" s="130" t="str">
        <f>IF(VLOOKUP(保證金調整檢核表!B:B,'檢核表(Max)'!B:Z,20,0)=0,"  ",VLOOKUP(保證金調整檢核表!B:B,'檢核表(Max)'!B:Z,20,0))</f>
        <v xml:space="preserve">  </v>
      </c>
      <c r="H16" s="93" t="str">
        <f>IF(VLOOKUP(保證金調整檢核表!B:B,'檢核表(Max)'!B:G,6,0)=0,"  ",VLOOKUP(保證金調整檢核表!B:B,'檢核表(Max)'!B:G,6,0))</f>
        <v xml:space="preserve">  </v>
      </c>
      <c r="I16" s="93" t="str">
        <f>IF(VLOOKUP(保證金調整檢核表!B:B,'檢核表(SMA)'!B:Q,7,0)=0,"  ",VLOOKUP(保證金調整檢核表!B:B,'檢核表(SMA)'!B:Q,7,0))</f>
        <v xml:space="preserve">  </v>
      </c>
      <c r="J16" s="40" t="str">
        <f>IF(VLOOKUP(保證金調整檢核表!B:B,'檢核表(SMA)'!B:Q,8,0)=0,"  ",VLOOKUP(保證金調整檢核表!B:B,'檢核表(SMA)'!B:Q,8,0))</f>
        <v xml:space="preserve">  </v>
      </c>
      <c r="K16" s="92" t="str">
        <f>IF(VLOOKUP(保證金調整檢核表!B:B,'檢核表(SMA)'!B:Q,10,0)=0,"  ",VLOOKUP(保證金調整檢核表!B:B,'檢核表(SMA)'!B:Q,10,0))</f>
        <v xml:space="preserve">  </v>
      </c>
      <c r="L16" s="96" t="str">
        <f>IF(VLOOKUP(保證金調整檢核表!B:B,'檢核表(SMA)'!B:Q,11,0)=0,"  ",VLOOKUP(保證金調整檢核表!B:B,'檢核表(SMA)'!B:Q,11,0))</f>
        <v xml:space="preserve">  </v>
      </c>
      <c r="M16" s="96" t="str">
        <f>IF(VLOOKUP(保證金調整檢核表!B:B,'檢核表(SMA)'!B:Q,12,0)=0,"  ",VLOOKUP(保證金調整檢核表!B:B,'檢核表(SMA)'!B:Q,12,0))</f>
        <v xml:space="preserve">  </v>
      </c>
      <c r="N16" s="116" t="str">
        <f>IF(VLOOKUP(保證金調整檢核表!B:B,'檢核表(SMA)'!B:Z,18,0)=0,"  ",VLOOKUP(保證金調整檢核表!B:B,'檢核表(SMA)'!B:Z,18,0))</f>
        <v xml:space="preserve">  </v>
      </c>
      <c r="O16" s="116" t="str">
        <f>IF(VLOOKUP(保證金調整檢核表!B:B,'檢核表(SMA)'!B:Z,19,0)=0,"  ",VLOOKUP(保證金調整檢核表!B:B,'檢核表(SMA)'!B:Z,19,0))</f>
        <v xml:space="preserve">  </v>
      </c>
      <c r="P16" s="116"/>
      <c r="Q16" s="116"/>
    </row>
    <row r="17" spans="2:17" s="94" customFormat="1">
      <c r="B17" s="109" t="s">
        <v>264</v>
      </c>
      <c r="C17" s="105" t="str">
        <f>IF(VLOOKUP(保證金調整檢核表!B:B,'檢核表(SMA)'!B:Z,20,0)=0,"  ",VLOOKUP(保證金調整檢核表!B:B,'檢核表(SMA)'!B:Z,20,0))</f>
        <v xml:space="preserve">  </v>
      </c>
      <c r="D17" s="93" t="str">
        <f>IF(VLOOKUP(保證金調整檢核表!B:B,'檢核表(SMA)'!B:G,6,0)=0,"  ",VLOOKUP(保證金調整檢核表!B:B,'檢核表(SMA)'!B:G,6,0))</f>
        <v xml:space="preserve">  </v>
      </c>
      <c r="E17" s="141" t="str">
        <f>IF(VLOOKUP(保證金調整檢核表!B:B,'檢核表(EWMA)'!B:Z,20,0)=0,"  ",VLOOKUP(保證金調整檢核表!B:B,'檢核表(EWMA)'!B:Z,20,0))</f>
        <v xml:space="preserve">  </v>
      </c>
      <c r="F17" s="141" t="str">
        <f>IF(VLOOKUP(保證金調整檢核表!B:B,'檢核表(EWMA)'!B:G,6,0)=0,"  ",VLOOKUP(保證金調整檢核表!B:B,'檢核表(EWMA)'!B:G,6,0))</f>
        <v xml:space="preserve">  </v>
      </c>
      <c r="G17" s="130" t="str">
        <f>IF(VLOOKUP(保證金調整檢核表!B:B,'檢核表(Max)'!B:Z,20,0)=0,"  ",VLOOKUP(保證金調整檢核表!B:B,'檢核表(Max)'!B:Z,20,0))</f>
        <v xml:space="preserve">  </v>
      </c>
      <c r="H17" s="93" t="str">
        <f>IF(VLOOKUP(保證金調整檢核表!B:B,'檢核表(Max)'!B:G,6,0)=0,"  ",VLOOKUP(保證金調整檢核表!B:B,'檢核表(Max)'!B:G,6,0))</f>
        <v xml:space="preserve">  </v>
      </c>
      <c r="I17" s="93" t="str">
        <f>IF(VLOOKUP(保證金調整檢核表!B:B,'檢核表(SMA)'!B:Q,7,0)=0,"  ",VLOOKUP(保證金調整檢核表!B:B,'檢核表(SMA)'!B:Q,7,0))</f>
        <v xml:space="preserve">  </v>
      </c>
      <c r="J17" s="40" t="str">
        <f>IF(VLOOKUP(保證金調整檢核表!B:B,'檢核表(SMA)'!B:Q,8,0)=0,"  ",VLOOKUP(保證金調整檢核表!B:B,'檢核表(SMA)'!B:Q,8,0))</f>
        <v xml:space="preserve">  </v>
      </c>
      <c r="K17" s="92" t="str">
        <f>IF(VLOOKUP(保證金調整檢核表!B:B,'檢核表(SMA)'!B:Q,10,0)=0,"  ",VLOOKUP(保證金調整檢核表!B:B,'檢核表(SMA)'!B:Q,10,0))</f>
        <v xml:space="preserve">  </v>
      </c>
      <c r="L17" s="96" t="str">
        <f>IF(VLOOKUP(保證金調整檢核表!B:B,'檢核表(SMA)'!B:Q,11,0)=0,"  ",VLOOKUP(保證金調整檢核表!B:B,'檢核表(SMA)'!B:Q,11,0))</f>
        <v xml:space="preserve">  </v>
      </c>
      <c r="M17" s="96" t="str">
        <f>IF(VLOOKUP(保證金調整檢核表!B:B,'檢核表(SMA)'!B:Q,12,0)=0,"  ",VLOOKUP(保證金調整檢核表!B:B,'檢核表(SMA)'!B:Q,12,0))</f>
        <v xml:space="preserve">  </v>
      </c>
      <c r="N17" s="116" t="str">
        <f>IF(VLOOKUP(保證金調整檢核表!B:B,'檢核表(SMA)'!B:Z,18,0)=0,"  ",VLOOKUP(保證金調整檢核表!B:B,'檢核表(SMA)'!B:Z,18,0))</f>
        <v xml:space="preserve">  </v>
      </c>
      <c r="O17" s="116" t="str">
        <f>IF(VLOOKUP(保證金調整檢核表!B:B,'檢核表(SMA)'!B:Z,19,0)=0,"  ",VLOOKUP(保證金調整檢核表!B:B,'檢核表(SMA)'!B:Z,19,0))</f>
        <v xml:space="preserve">  </v>
      </c>
      <c r="P17" s="116" t="str">
        <f>IF(D17&gt;0, IF(TOPIX!D7=0," ",TOPIX!D7),"  ")</f>
        <v xml:space="preserve"> </v>
      </c>
      <c r="Q17" s="116" t="str">
        <f>IF(D17&gt;0, IF(TOPIX!D7=0," ","JPX"),"  ")</f>
        <v xml:space="preserve"> </v>
      </c>
    </row>
    <row r="18" spans="2:17" s="41" customFormat="1">
      <c r="B18" s="110" t="s">
        <v>265</v>
      </c>
      <c r="C18" s="105" t="str">
        <f>IF(VLOOKUP(保證金調整檢核表!B:B,'檢核表(SMA)'!B:Z,20,0)=0,"  ",VLOOKUP(保證金調整檢核表!B:B,'檢核表(SMA)'!B:Z,20,0))</f>
        <v xml:space="preserve">  </v>
      </c>
      <c r="D18" s="93" t="str">
        <f>IF(VLOOKUP(保證金調整檢核表!B:B,'檢核表(SMA)'!B:G,6,0)=0,"  ",VLOOKUP(保證金調整檢核表!B:B,'檢核表(SMA)'!B:G,6,0))</f>
        <v xml:space="preserve">  </v>
      </c>
      <c r="E18" s="141" t="str">
        <f>IF(VLOOKUP(保證金調整檢核表!B:B,'檢核表(EWMA)'!B:Z,20,0)=0,"  ",VLOOKUP(保證金調整檢核表!B:B,'檢核表(EWMA)'!B:Z,20,0))</f>
        <v xml:space="preserve">  </v>
      </c>
      <c r="F18" s="141" t="str">
        <f>IF(VLOOKUP(保證金調整檢核表!B:B,'檢核表(EWMA)'!B:G,6,0)=0,"  ",VLOOKUP(保證金調整檢核表!B:B,'檢核表(EWMA)'!B:G,6,0))</f>
        <v xml:space="preserve">  </v>
      </c>
      <c r="G18" s="130" t="str">
        <f>IF(VLOOKUP(保證金調整檢核表!B:B,'檢核表(Max)'!B:Z,20,0)=0,"  ",VLOOKUP(保證金調整檢核表!B:B,'檢核表(Max)'!B:Z,20,0))</f>
        <v xml:space="preserve">  </v>
      </c>
      <c r="H18" s="93" t="str">
        <f>IF(VLOOKUP(保證金調整檢核表!B:B,'檢核表(Max)'!B:G,6,0)=0,"  ",VLOOKUP(保證金調整檢核表!B:B,'檢核表(Max)'!B:G,6,0))</f>
        <v xml:space="preserve">  </v>
      </c>
      <c r="I18" s="93" t="str">
        <f>IF(VLOOKUP(保證金調整檢核表!B:B,'檢核表(SMA)'!B:Q,7,0)=0,"  ",VLOOKUP(保證金調整檢核表!B:B,'檢核表(SMA)'!B:Q,7,0))</f>
        <v xml:space="preserve">  </v>
      </c>
      <c r="J18" s="40" t="str">
        <f>IF(VLOOKUP(保證金調整檢核表!B:B,'檢核表(SMA)'!B:Q,8,0)=0,"  ",VLOOKUP(保證金調整檢核表!B:B,'檢核表(SMA)'!B:Q,8,0))</f>
        <v xml:space="preserve">  </v>
      </c>
      <c r="K18" s="92" t="str">
        <f>IF(VLOOKUP(保證金調整檢核表!B:B,'檢核表(SMA)'!B:Q,10,0)=0,"  ",VLOOKUP(保證金調整檢核表!B:B,'檢核表(SMA)'!B:Q,10,0))</f>
        <v xml:space="preserve">  </v>
      </c>
      <c r="L18" s="96" t="str">
        <f>IF(VLOOKUP(保證金調整檢核表!B:B,'檢核表(SMA)'!B:Q,11,0)=0,"  ",VLOOKUP(保證金調整檢核表!B:B,'檢核表(SMA)'!B:Q,11,0))</f>
        <v xml:space="preserve">  </v>
      </c>
      <c r="M18" s="96" t="str">
        <f>IF(VLOOKUP(保證金調整檢核表!B:B,'檢核表(SMA)'!B:Q,12,0)=0,"  ",VLOOKUP(保證金調整檢核表!B:B,'檢核表(SMA)'!B:Q,12,0))</f>
        <v xml:space="preserve">  </v>
      </c>
      <c r="N18" s="116" t="str">
        <f>IF(VLOOKUP(保證金調整檢核表!B:B,'檢核表(SMA)'!B:Z,18,0)=0,"  ",VLOOKUP(保證金調整檢核表!B:B,'檢核表(SMA)'!B:Z,18,0))</f>
        <v xml:space="preserve">  </v>
      </c>
      <c r="O18" s="116" t="str">
        <f>IF(VLOOKUP(保證金調整檢核表!B:B,'檢核表(SMA)'!B:Z,19,0)=0,"  ",VLOOKUP(保證金調整檢核表!B:B,'檢核表(SMA)'!B:Z,19,0))</f>
        <v xml:space="preserve">  </v>
      </c>
      <c r="P18" s="116" t="str">
        <f>IF(D18&gt;0,IF(Nifty50!D7=0," ",Nifty50!D7),"  ")</f>
        <v xml:space="preserve"> </v>
      </c>
      <c r="Q18" s="116" t="str">
        <f>IF(D18&gt;0,IF(Nifty50!D7=0," ","SGX"),"  ")</f>
        <v xml:space="preserve"> </v>
      </c>
    </row>
    <row r="19" spans="2:17" s="41" customFormat="1">
      <c r="B19" s="109" t="s">
        <v>266</v>
      </c>
      <c r="C19" s="105" t="str">
        <f>IF(VLOOKUP(保證金調整檢核表!B:B,'檢核表(SMA)'!B:Z,20,0)=0,"  ",VLOOKUP(保證金調整檢核表!B:B,'檢核表(SMA)'!B:Z,20,0))</f>
        <v xml:space="preserve">  </v>
      </c>
      <c r="D19" s="93" t="str">
        <f>IF(VLOOKUP(保證金調整檢核表!B:B,'檢核表(SMA)'!B:G,6,0)=0,"  ",VLOOKUP(保證金調整檢核表!B:B,'檢核表(SMA)'!B:G,6,0))</f>
        <v xml:space="preserve">  </v>
      </c>
      <c r="E19" s="141" t="str">
        <f>IF(VLOOKUP(保證金調整檢核表!B:B,'檢核表(EWMA)'!B:Z,20,0)=0,"  ",VLOOKUP(保證金調整檢核表!B:B,'檢核表(EWMA)'!B:Z,20,0))</f>
        <v xml:space="preserve">  </v>
      </c>
      <c r="F19" s="141" t="str">
        <f>IF(VLOOKUP(保證金調整檢核表!B:B,'檢核表(EWMA)'!B:G,6,0)=0,"  ",VLOOKUP(保證金調整檢核表!B:B,'檢核表(EWMA)'!B:G,6,0))</f>
        <v xml:space="preserve">  </v>
      </c>
      <c r="G19" s="130" t="str">
        <f>IF(VLOOKUP(保證金調整檢核表!B:B,'檢核表(Max)'!B:Z,20,0)=0,"  ",VLOOKUP(保證金調整檢核表!B:B,'檢核表(Max)'!B:Z,20,0))</f>
        <v xml:space="preserve">  </v>
      </c>
      <c r="H19" s="93" t="str">
        <f>IF(VLOOKUP(保證金調整檢核表!B:B,'檢核表(Max)'!B:G,6,0)=0,"  ",VLOOKUP(保證金調整檢核表!B:B,'檢核表(Max)'!B:G,6,0))</f>
        <v xml:space="preserve">  </v>
      </c>
      <c r="I19" s="93" t="str">
        <f>IF(VLOOKUP(保證金調整檢核表!B:B,'檢核表(SMA)'!B:Q,7,0)=0,"  ",VLOOKUP(保證金調整檢核表!B:B,'檢核表(SMA)'!B:Q,7,0))</f>
        <v xml:space="preserve">  </v>
      </c>
      <c r="J19" s="40" t="str">
        <f>IF(VLOOKUP(保證金調整檢核表!B:B,'檢核表(SMA)'!B:Q,8,0)=0,"  ",VLOOKUP(保證金調整檢核表!B:B,'檢核表(SMA)'!B:Q,8,0))</f>
        <v xml:space="preserve">  </v>
      </c>
      <c r="K19" s="92" t="str">
        <f>IF(VLOOKUP(保證金調整檢核表!B:B,'檢核表(SMA)'!B:Q,10,0)=0,"  ",VLOOKUP(保證金調整檢核表!B:B,'檢核表(SMA)'!B:Q,10,0))</f>
        <v xml:space="preserve">  </v>
      </c>
      <c r="L19" s="96" t="str">
        <f>IF(VLOOKUP(保證金調整檢核表!B:B,'檢核表(SMA)'!B:Q,11,0)=0,"  ",VLOOKUP(保證金調整檢核表!B:B,'檢核表(SMA)'!B:Q,11,0))</f>
        <v xml:space="preserve">  </v>
      </c>
      <c r="M19" s="96" t="str">
        <f>IF(VLOOKUP(保證金調整檢核表!B:B,'檢核表(SMA)'!B:Q,12,0)=0,"  ",VLOOKUP(保證金調整檢核表!B:B,'檢核表(SMA)'!B:Q,12,0))</f>
        <v xml:space="preserve">  </v>
      </c>
      <c r="N19" s="116" t="str">
        <f>IF(VLOOKUP(保證金調整檢核表!B:B,'檢核表(SMA)'!B:Z,18,0)=0,"  ",VLOOKUP(保證金調整檢核表!B:B,'檢核表(SMA)'!B:Z,18,0))</f>
        <v xml:space="preserve">  </v>
      </c>
      <c r="O19" s="116" t="str">
        <f>IF(VLOOKUP(保證金調整檢核表!B:B,'檢核表(SMA)'!B:Z,19,0)=0,"  ",VLOOKUP(保證金調整檢核表!B:B,'檢核表(SMA)'!B:Z,19,0))</f>
        <v xml:space="preserve">  </v>
      </c>
      <c r="P19" s="116" t="str">
        <f>IF(D19&gt;0,IF(DJIA!D7=0," ", DJIA!D7),"  ")</f>
        <v xml:space="preserve"> </v>
      </c>
      <c r="Q19" s="116" t="str">
        <f>IF(D19&gt;0,IF(DJIA!D7=0," ", "CME"),"  ")</f>
        <v xml:space="preserve"> </v>
      </c>
    </row>
    <row r="20" spans="2:17" s="41" customFormat="1">
      <c r="B20" s="109" t="s">
        <v>267</v>
      </c>
      <c r="C20" s="105" t="str">
        <f>IF(VLOOKUP(保證金調整檢核表!B:B,'檢核表(SMA)'!B:Z,20,0)=0,"  ",VLOOKUP(保證金調整檢核表!B:B,'檢核表(SMA)'!B:Z,20,0))</f>
        <v xml:space="preserve">  </v>
      </c>
      <c r="D20" s="93" t="str">
        <f>IF(VLOOKUP(保證金調整檢核表!B:B,'檢核表(SMA)'!B:G,6,0)=0,"  ",VLOOKUP(保證金調整檢核表!B:B,'檢核表(SMA)'!B:G,6,0))</f>
        <v xml:space="preserve">  </v>
      </c>
      <c r="E20" s="141" t="str">
        <f>IF(VLOOKUP(保證金調整檢核表!B:B,'檢核表(EWMA)'!B:Z,20,0)=0,"  ",VLOOKUP(保證金調整檢核表!B:B,'檢核表(EWMA)'!B:Z,20,0))</f>
        <v xml:space="preserve">  </v>
      </c>
      <c r="F20" s="141" t="str">
        <f>IF(VLOOKUP(保證金調整檢核表!B:B,'檢核表(EWMA)'!B:G,6,0)=0,"  ",VLOOKUP(保證金調整檢核表!B:B,'檢核表(EWMA)'!B:G,6,0))</f>
        <v xml:space="preserve">  </v>
      </c>
      <c r="G20" s="130" t="str">
        <f>IF(VLOOKUP(保證金調整檢核表!B:B,'檢核表(Max)'!B:Z,20,0)=0,"  ",VLOOKUP(保證金調整檢核表!B:B,'檢核表(Max)'!B:Z,20,0))</f>
        <v xml:space="preserve">  </v>
      </c>
      <c r="H20" s="93" t="str">
        <f>IF(VLOOKUP(保證金調整檢核表!B:B,'檢核表(Max)'!B:G,6,0)=0,"  ",VLOOKUP(保證金調整檢核表!B:B,'檢核表(Max)'!B:G,6,0))</f>
        <v xml:space="preserve">  </v>
      </c>
      <c r="I20" s="93" t="str">
        <f>IF(VLOOKUP(保證金調整檢核表!B:B,'檢核表(SMA)'!B:Q,7,0)=0,"  ",VLOOKUP(保證金調整檢核表!B:B,'檢核表(SMA)'!B:Q,7,0))</f>
        <v xml:space="preserve">  </v>
      </c>
      <c r="J20" s="40" t="str">
        <f>IF(VLOOKUP(保證金調整檢核表!B:B,'檢核表(SMA)'!B:Q,8,0)=0,"  ",VLOOKUP(保證金調整檢核表!B:B,'檢核表(SMA)'!B:Q,8,0))</f>
        <v xml:space="preserve">  </v>
      </c>
      <c r="K20" s="92" t="str">
        <f>IF(VLOOKUP(保證金調整檢核表!B:B,'檢核表(SMA)'!B:Q,10,0)=0,"  ",VLOOKUP(保證金調整檢核表!B:B,'檢核表(SMA)'!B:Q,10,0))</f>
        <v xml:space="preserve">  </v>
      </c>
      <c r="L20" s="96" t="str">
        <f>IF(VLOOKUP(保證金調整檢核表!B:B,'檢核表(SMA)'!B:Q,11,0)=0,"  ",VLOOKUP(保證金調整檢核表!B:B,'檢核表(SMA)'!B:Q,11,0))</f>
        <v xml:space="preserve">  </v>
      </c>
      <c r="M20" s="96" t="str">
        <f>IF(VLOOKUP(保證金調整檢核表!B:B,'檢核表(SMA)'!B:Q,12,0)=0,"  ",VLOOKUP(保證金調整檢核表!B:B,'檢核表(SMA)'!B:Q,12,0))</f>
        <v xml:space="preserve">  </v>
      </c>
      <c r="N20" s="116" t="str">
        <f>IF(VLOOKUP(保證金調整檢核表!B:B,'檢核表(SMA)'!B:Z,18,0)=0,"  ",VLOOKUP(保證金調整檢核表!B:B,'檢核表(SMA)'!B:Z,18,0))</f>
        <v xml:space="preserve">  </v>
      </c>
      <c r="O20" s="116" t="str">
        <f>IF(VLOOKUP(保證金調整檢核表!B:B,'檢核表(SMA)'!B:Z,19,0)=0,"  ",VLOOKUP(保證金調整檢核表!B:B,'檢核表(SMA)'!B:Z,19,0))</f>
        <v xml:space="preserve">  </v>
      </c>
      <c r="P20" s="116" t="str">
        <f>IF(D20&gt;0,IF('S&amp;P500'!D7=0," ", 'S&amp;P500'!D7),"  ")</f>
        <v xml:space="preserve"> </v>
      </c>
      <c r="Q20" s="116" t="str">
        <f>IF(D20&gt;0,IF('S&amp;P500'!D7=0," ","CME"),"  ")</f>
        <v xml:space="preserve"> </v>
      </c>
    </row>
    <row r="21" spans="2:17" s="41" customFormat="1" ht="15.6" hidden="1" customHeight="1">
      <c r="B21" s="109" t="s">
        <v>268</v>
      </c>
      <c r="C21" s="105" t="str">
        <f>IF(VLOOKUP(保證金調整檢核表!B:B,'檢核表(SMA)'!B:Z,20,0)=0,"  ",VLOOKUP(保證金調整檢核表!B:B,'檢核表(SMA)'!B:Z,20,0))</f>
        <v xml:space="preserve">  </v>
      </c>
      <c r="D21" s="93" t="str">
        <f>IF(VLOOKUP(保證金調整檢核表!B:B,'檢核表(SMA)'!B:G,6,0)=0,"  ",VLOOKUP(保證金調整檢核表!B:B,'檢核表(SMA)'!B:G,6,0))</f>
        <v xml:space="preserve">  </v>
      </c>
      <c r="E21" s="141" t="str">
        <f>IF(VLOOKUP(保證金調整檢核表!B:B,'檢核表(EWMA)'!B:Z,20,0)=0,"  ",VLOOKUP(保證金調整檢核表!B:B,'檢核表(EWMA)'!B:Z,20,0))</f>
        <v xml:space="preserve">  </v>
      </c>
      <c r="F21" s="141" t="str">
        <f>IF(VLOOKUP(保證金調整檢核表!B:B,'檢核表(EWMA)'!B:G,6,0)=0,"  ",VLOOKUP(保證金調整檢核表!B:B,'檢核表(EWMA)'!B:G,6,0))</f>
        <v xml:space="preserve">  </v>
      </c>
      <c r="G21" s="130" t="str">
        <f>IF(VLOOKUP(保證金調整檢核表!B:B,'檢核表(Max)'!B:Z,20,0)=0,"  ",VLOOKUP(保證金調整檢核表!B:B,'檢核表(Max)'!B:Z,20,0))</f>
        <v xml:space="preserve">  </v>
      </c>
      <c r="H21" s="93" t="str">
        <f>IF(VLOOKUP(保證金調整檢核表!B:B,'檢核表(Max)'!B:G,6,0)=0,"  ",VLOOKUP(保證金調整檢核表!B:B,'檢核表(Max)'!B:G,6,0))</f>
        <v xml:space="preserve">  </v>
      </c>
      <c r="I21" s="93" t="str">
        <f>IF(VLOOKUP(保證金調整檢核表!B:B,'檢核表(SMA)'!B:Q,7,0)=0,"  ",VLOOKUP(保證金調整檢核表!B:B,'檢核表(SMA)'!B:Q,7,0))</f>
        <v xml:space="preserve">  </v>
      </c>
      <c r="J21" s="40" t="str">
        <f>IF(VLOOKUP(保證金調整檢核表!B:B,'檢核表(SMA)'!B:Q,8,0)=0,"  ",VLOOKUP(保證金調整檢核表!B:B,'檢核表(SMA)'!B:Q,8,0))</f>
        <v xml:space="preserve">  </v>
      </c>
      <c r="K21" s="92" t="str">
        <f>IF(VLOOKUP(保證金調整檢核表!B:B,'檢核表(SMA)'!B:Q,10,0)=0,"  ",VLOOKUP(保證金調整檢核表!B:B,'檢核表(SMA)'!B:Q,10,0))</f>
        <v xml:space="preserve">  </v>
      </c>
      <c r="L21" s="96" t="str">
        <f>IF(VLOOKUP(保證金調整檢核表!B:B,'檢核表(SMA)'!B:Q,11,0)=0,"  ",VLOOKUP(保證金調整檢核表!B:B,'檢核表(SMA)'!B:Q,11,0))</f>
        <v xml:space="preserve">  </v>
      </c>
      <c r="M21" s="96" t="str">
        <f>IF(VLOOKUP(保證金調整檢核表!B:B,'檢核表(SMA)'!B:Q,12,0)=0,"  ",VLOOKUP(保證金調整檢核表!B:B,'檢核表(SMA)'!B:Q,12,0))</f>
        <v xml:space="preserve">  </v>
      </c>
      <c r="N21" s="116" t="str">
        <f>IF(VLOOKUP(保證金調整檢核表!B:B,'檢核表(SMA)'!B:Z,18,0)=0,"  ",VLOOKUP(保證金調整檢核表!B:B,'檢核表(SMA)'!B:Z,18,0))</f>
        <v xml:space="preserve">  </v>
      </c>
      <c r="O21" s="116" t="str">
        <f>IF(VLOOKUP(保證金調整檢核表!B:B,'檢核表(SMA)'!B:Z,19,0)=0,"  ",VLOOKUP(保證金調整檢核表!B:B,'檢核表(SMA)'!B:Z,19,0))</f>
        <v xml:space="preserve">  </v>
      </c>
      <c r="P21" s="116">
        <f>IF(D21&gt;0,DJIA!D9,"  ")</f>
        <v>0</v>
      </c>
      <c r="Q21" s="116" t="str">
        <f t="shared" ref="Q21" si="0">IF(D21&gt;0,"CME","  ")</f>
        <v>CME</v>
      </c>
    </row>
    <row r="22" spans="2:17" s="41" customFormat="1">
      <c r="B22" s="109" t="s">
        <v>269</v>
      </c>
      <c r="C22" s="105" t="str">
        <f>IF(VLOOKUP(保證金調整檢核表!B:B,'檢核表(SMA)'!B:Z,20,0)=0,"  ",VLOOKUP(保證金調整檢核表!B:B,'檢核表(SMA)'!B:Z,20,0))</f>
        <v xml:space="preserve">  </v>
      </c>
      <c r="D22" s="93" t="str">
        <f>IF(VLOOKUP(保證金調整檢核表!B:B,'檢核表(SMA)'!B:G,6,0)=0,"  ",VLOOKUP(保證金調整檢核表!B:B,'檢核表(SMA)'!B:G,6,0))</f>
        <v xml:space="preserve">  </v>
      </c>
      <c r="E22" s="141" t="str">
        <f>IF(VLOOKUP(保證金調整檢核表!B:B,'檢核表(EWMA)'!B:Z,20,0)=0,"  ",VLOOKUP(保證金調整檢核表!B:B,'檢核表(EWMA)'!B:Z,20,0))</f>
        <v xml:space="preserve">  </v>
      </c>
      <c r="F22" s="141" t="str">
        <f>IF(VLOOKUP(保證金調整檢核表!B:B,'檢核表(EWMA)'!B:G,6,0)=0,"  ",VLOOKUP(保證金調整檢核表!B:B,'檢核表(EWMA)'!B:G,6,0))</f>
        <v xml:space="preserve">  </v>
      </c>
      <c r="G22" s="130" t="str">
        <f>IF(VLOOKUP(保證金調整檢核表!B:B,'檢核表(Max)'!B:Z,20,0)=0,"  ",VLOOKUP(保證金調整檢核表!B:B,'檢核表(Max)'!B:Z,20,0))</f>
        <v xml:space="preserve">  </v>
      </c>
      <c r="H22" s="93" t="str">
        <f>IF(VLOOKUP(保證金調整檢核表!B:B,'檢核表(Max)'!B:G,6,0)=0,"  ",VLOOKUP(保證金調整檢核表!B:B,'檢核表(Max)'!B:G,6,0))</f>
        <v xml:space="preserve">  </v>
      </c>
      <c r="I22" s="93" t="str">
        <f>IF(VLOOKUP(保證金調整檢核表!B:B,'檢核表(SMA)'!B:Q,7,0)=0,"  ",VLOOKUP(保證金調整檢核表!B:B,'檢核表(SMA)'!B:Q,7,0))</f>
        <v xml:space="preserve">  </v>
      </c>
      <c r="J22" s="40" t="str">
        <f>IF(VLOOKUP(保證金調整檢核表!B:B,'檢核表(SMA)'!B:Q,8,0)=0,"  ",VLOOKUP(保證金調整檢核表!B:B,'檢核表(SMA)'!B:Q,8,0))</f>
        <v xml:space="preserve">  </v>
      </c>
      <c r="K22" s="92" t="str">
        <f>IF(VLOOKUP(保證金調整檢核表!B:B,'檢核表(SMA)'!B:Q,10,0)=0,"  ",VLOOKUP(保證金調整檢核表!B:B,'檢核表(SMA)'!B:Q,10,0))</f>
        <v xml:space="preserve">  </v>
      </c>
      <c r="L22" s="96" t="str">
        <f>IF(VLOOKUP(保證金調整檢核表!B:B,'檢核表(SMA)'!B:Q,11,0)=0,"  ",VLOOKUP(保證金調整檢核表!B:B,'檢核表(SMA)'!B:Q,11,0))</f>
        <v xml:space="preserve">  </v>
      </c>
      <c r="M22" s="96" t="str">
        <f>IF(VLOOKUP(保證金調整檢核表!B:B,'檢核表(SMA)'!B:Q,12,0)=0,"  ",VLOOKUP(保證金調整檢核表!B:B,'檢核表(SMA)'!B:Q,12,0))</f>
        <v xml:space="preserve">  </v>
      </c>
      <c r="N22" s="116" t="str">
        <f>IF(VLOOKUP(保證金調整檢核表!B:B,'檢核表(SMA)'!B:Z,18,0)=0,"  ",VLOOKUP(保證金調整檢核表!B:B,'檢核表(SMA)'!B:Z,18,0))</f>
        <v xml:space="preserve">  </v>
      </c>
      <c r="O22" s="116" t="str">
        <f>IF(VLOOKUP(保證金調整檢核表!B:B,'檢核表(SMA)'!B:Z,19,0)=0,"  ",VLOOKUP(保證金調整檢核表!B:B,'檢核表(SMA)'!B:Z,19,0))</f>
        <v xml:space="preserve">  </v>
      </c>
      <c r="P22" s="116" t="str">
        <f>IF(D22&gt;0,IF( BRF!D7=0," ", BRF!D7),"  ")</f>
        <v xml:space="preserve"> </v>
      </c>
      <c r="Q22" s="116" t="str">
        <f>IF(D20&gt;0,IF( BRF!D7=0," ", "ICE"),"  ")</f>
        <v xml:space="preserve"> </v>
      </c>
    </row>
    <row r="23" spans="2:17" s="94" customFormat="1">
      <c r="B23" s="109" t="s">
        <v>270</v>
      </c>
      <c r="C23" s="105" t="str">
        <f>IF(VLOOKUP(保證金調整檢核表!B:B,'檢核表(SMA)'!B:Z,20,0)=0,"  ",VLOOKUP(保證金調整檢核表!B:B,'檢核表(SMA)'!B:Z,20,0))</f>
        <v xml:space="preserve">  </v>
      </c>
      <c r="D23" s="93" t="str">
        <f>IF(VLOOKUP(保證金調整檢核表!B:B,'檢核表(SMA)'!B:G,6,0)=0,"  ",VLOOKUP(保證金調整檢核表!B:B,'檢核表(SMA)'!B:G,6,0))</f>
        <v xml:space="preserve">  </v>
      </c>
      <c r="E23" s="141" t="str">
        <f>IF(VLOOKUP(保證金調整檢核表!B:B,'檢核表(EWMA)'!B:Z,20,0)=0,"  ",VLOOKUP(保證金調整檢核表!B:B,'檢核表(EWMA)'!B:Z,20,0))</f>
        <v xml:space="preserve">  </v>
      </c>
      <c r="F23" s="141" t="str">
        <f>IF(VLOOKUP(保證金調整檢核表!B:B,'檢核表(EWMA)'!B:G,6,0)=0,"  ",VLOOKUP(保證金調整檢核表!B:B,'檢核表(EWMA)'!B:G,6,0))</f>
        <v xml:space="preserve">  </v>
      </c>
      <c r="G23" s="130" t="str">
        <f>IF(VLOOKUP(保證金調整檢核表!B:B,'檢核表(Max)'!B:Z,20,0)=0,"  ",VLOOKUP(保證金調整檢核表!B:B,'檢核表(Max)'!B:Z,20,0))</f>
        <v xml:space="preserve">  </v>
      </c>
      <c r="H23" s="93" t="str">
        <f>IF(VLOOKUP(保證金調整檢核表!B:B,'檢核表(Max)'!B:G,6,0)=0,"  ",VLOOKUP(保證金調整檢核表!B:B,'檢核表(Max)'!B:G,6,0))</f>
        <v xml:space="preserve">  </v>
      </c>
      <c r="I23" s="93" t="str">
        <f>IF(VLOOKUP(保證金調整檢核表!B:B,'檢核表(SMA)'!B:Q,7,0)=0,"  ",VLOOKUP(保證金調整檢核表!B:B,'檢核表(SMA)'!B:Q,7,0))</f>
        <v xml:space="preserve">  </v>
      </c>
      <c r="J23" s="40" t="str">
        <f>IF(VLOOKUP(保證金調整檢核表!B:B,'檢核表(SMA)'!B:Q,8,0)=0,"  ",VLOOKUP(保證金調整檢核表!B:B,'檢核表(SMA)'!B:Q,8,0))</f>
        <v xml:space="preserve">  </v>
      </c>
      <c r="K23" s="92" t="str">
        <f>IF(VLOOKUP(保證金調整檢核表!B:B,'檢核表(SMA)'!B:Q,10,0)=0,"  ",VLOOKUP(保證金調整檢核表!B:B,'檢核表(SMA)'!B:Q,10,0))</f>
        <v xml:space="preserve">  </v>
      </c>
      <c r="L23" s="96" t="str">
        <f>IF(VLOOKUP(保證金調整檢核表!B:B,'檢核表(SMA)'!B:Q,11,0)=0,"  ",VLOOKUP(保證金調整檢核表!B:B,'檢核表(SMA)'!B:Q,11,0))</f>
        <v xml:space="preserve">  </v>
      </c>
      <c r="M23" s="96" t="str">
        <f>IF(VLOOKUP(保證金調整檢核表!B:B,'檢核表(SMA)'!B:Q,12,0)=0,"  ",VLOOKUP(保證金調整檢核表!B:B,'檢核表(SMA)'!B:Q,12,0))</f>
        <v xml:space="preserve">  </v>
      </c>
      <c r="N23" s="116" t="str">
        <f>IF(VLOOKUP(保證金調整檢核表!B:B,'檢核表(SMA)'!B:Z,18,0)=0,"  ",VLOOKUP(保證金調整檢核表!B:B,'檢核表(SMA)'!B:Z,18,0))</f>
        <v xml:space="preserve">  </v>
      </c>
      <c r="O23" s="116" t="str">
        <f>IF(VLOOKUP(保證金調整檢核表!B:B,'檢核表(SMA)'!B:Z,19,0)=0,"  ",VLOOKUP(保證金調整檢核表!B:B,'檢核表(SMA)'!B:Z,19,0))</f>
        <v xml:space="preserve">  </v>
      </c>
      <c r="P23" s="116" t="str">
        <f>IF(D23&gt;0,IF( 人民幣!E8=0," ", 人民幣!E8),"  ")</f>
        <v xml:space="preserve"> </v>
      </c>
      <c r="Q23" s="116" t="str">
        <f>IF(D23&gt;0,IF( 人民幣!E8=0," ", "HKE"),"  ")</f>
        <v xml:space="preserve"> </v>
      </c>
    </row>
    <row r="24" spans="2:17" s="94" customFormat="1">
      <c r="B24" s="109" t="s">
        <v>271</v>
      </c>
      <c r="C24" s="105" t="str">
        <f>IF(VLOOKUP(保證金調整檢核表!B:B,'檢核表(SMA)'!B:Z,20,0)=0,"  ",VLOOKUP(保證金調整檢核表!B:B,'檢核表(SMA)'!B:Z,20,0))</f>
        <v xml:space="preserve">  </v>
      </c>
      <c r="D24" s="93" t="str">
        <f>IF(VLOOKUP(保證金調整檢核表!B:B,'檢核表(SMA)'!B:G,6,0)=0,"  ",VLOOKUP(保證金調整檢核表!B:B,'檢核表(SMA)'!B:G,6,0))</f>
        <v xml:space="preserve">  </v>
      </c>
      <c r="E24" s="141" t="str">
        <f>IF(VLOOKUP(保證金調整檢核表!B:B,'檢核表(EWMA)'!B:Z,20,0)=0,"  ",VLOOKUP(保證金調整檢核表!B:B,'檢核表(EWMA)'!B:Z,20,0))</f>
        <v xml:space="preserve">  </v>
      </c>
      <c r="F24" s="141" t="str">
        <f>IF(VLOOKUP(保證金調整檢核表!B:B,'檢核表(EWMA)'!B:G,6,0)=0,"  ",VLOOKUP(保證金調整檢核表!B:B,'檢核表(EWMA)'!B:G,6,0))</f>
        <v xml:space="preserve">  </v>
      </c>
      <c r="G24" s="130" t="str">
        <f>IF(VLOOKUP(保證金調整檢核表!B:B,'檢核表(Max)'!B:Z,20,0)=0,"  ",VLOOKUP(保證金調整檢核表!B:B,'檢核表(Max)'!B:Z,20,0))</f>
        <v xml:space="preserve">  </v>
      </c>
      <c r="H24" s="93" t="str">
        <f>IF(VLOOKUP(保證金調整檢核表!B:B,'檢核表(Max)'!B:G,6,0)=0,"  ",VLOOKUP(保證金調整檢核表!B:B,'檢核表(Max)'!B:G,6,0))</f>
        <v xml:space="preserve">  </v>
      </c>
      <c r="I24" s="93" t="str">
        <f>IF(VLOOKUP(保證金調整檢核表!B:B,'檢核表(SMA)'!B:Q,7,0)=0,"  ",VLOOKUP(保證金調整檢核表!B:B,'檢核表(SMA)'!B:Q,7,0))</f>
        <v xml:space="preserve">  </v>
      </c>
      <c r="J24" s="40" t="str">
        <f>IF(VLOOKUP(保證金調整檢核表!B:B,'檢核表(SMA)'!B:Q,8,0)=0,"  ",VLOOKUP(保證金調整檢核表!B:B,'檢核表(SMA)'!B:Q,8,0))</f>
        <v xml:space="preserve">  </v>
      </c>
      <c r="K24" s="92" t="str">
        <f>IF(VLOOKUP(保證金調整檢核表!B:B,'檢核表(SMA)'!B:Q,10,0)=0,"  ",VLOOKUP(保證金調整檢核表!B:B,'檢核表(SMA)'!B:Q,10,0))</f>
        <v xml:space="preserve">  </v>
      </c>
      <c r="L24" s="96" t="str">
        <f>IF(VLOOKUP(保證金調整檢核表!B:B,'檢核表(SMA)'!B:Q,11,0)=0,"  ",VLOOKUP(保證金調整檢核表!B:B,'檢核表(SMA)'!B:Q,11,0))</f>
        <v xml:space="preserve">  </v>
      </c>
      <c r="M24" s="96" t="str">
        <f>IF(VLOOKUP(保證金調整檢核表!B:B,'檢核表(SMA)'!B:Q,12,0)=0,"  ",VLOOKUP(保證金調整檢核表!B:B,'檢核表(SMA)'!B:Q,12,0))</f>
        <v xml:space="preserve">  </v>
      </c>
      <c r="N24" s="116" t="str">
        <f>IF(VLOOKUP(保證金調整檢核表!B:B,'檢核表(SMA)'!B:Z,18,0)=0,"  ",VLOOKUP(保證金調整檢核表!B:B,'檢核表(SMA)'!B:Z,18,0))</f>
        <v xml:space="preserve">  </v>
      </c>
      <c r="O24" s="116" t="str">
        <f>IF(VLOOKUP(保證金調整檢核表!B:B,'檢核表(SMA)'!B:Z,19,0)=0,"  ",VLOOKUP(保證金調整檢核表!B:B,'檢核表(SMA)'!B:Z,19,0))</f>
        <v xml:space="preserve">  </v>
      </c>
      <c r="P24" s="116"/>
      <c r="Q24" s="116"/>
    </row>
    <row r="25" spans="2:17" s="41" customFormat="1">
      <c r="B25" s="110" t="s">
        <v>272</v>
      </c>
      <c r="C25" s="105" t="str">
        <f>IF(VLOOKUP(保證金調整檢核表!B:B,'檢核表(SMA)'!B:Z,20,0)=0,"  ",VLOOKUP(保證金調整檢核表!B:B,'檢核表(SMA)'!B:Z,20,0))</f>
        <v xml:space="preserve">  </v>
      </c>
      <c r="D25" s="93" t="str">
        <f>IF(VLOOKUP(保證金調整檢核表!B:B,'檢核表(SMA)'!B:G,6,0)=0,"  ",VLOOKUP(保證金調整檢核表!B:B,'檢核表(SMA)'!B:G,6,0))</f>
        <v xml:space="preserve">  </v>
      </c>
      <c r="E25" s="141" t="str">
        <f>IF(VLOOKUP(保證金調整檢核表!B:B,'檢核表(EWMA)'!B:Z,20,0)=0,"  ",VLOOKUP(保證金調整檢核表!B:B,'檢核表(EWMA)'!B:Z,20,0))</f>
        <v xml:space="preserve">  </v>
      </c>
      <c r="F25" s="141" t="str">
        <f>IF(VLOOKUP(保證金調整檢核表!B:B,'檢核表(EWMA)'!B:G,6,0)=0,"  ",VLOOKUP(保證金調整檢核表!B:B,'檢核表(EWMA)'!B:G,6,0))</f>
        <v xml:space="preserve">  </v>
      </c>
      <c r="G25" s="130" t="str">
        <f>IF(VLOOKUP(保證金調整檢核表!B:B,'檢核表(Max)'!B:Z,20,0)=0,"  ",VLOOKUP(保證金調整檢核表!B:B,'檢核表(Max)'!B:Z,20,0))</f>
        <v xml:space="preserve">  </v>
      </c>
      <c r="H25" s="93" t="str">
        <f>IF(VLOOKUP(保證金調整檢核表!B:B,'檢核表(Max)'!B:G,6,0)=0,"  ",VLOOKUP(保證金調整檢核表!B:B,'檢核表(Max)'!B:G,6,0))</f>
        <v xml:space="preserve">  </v>
      </c>
      <c r="I25" s="93" t="str">
        <f>IF(VLOOKUP(保證金調整檢核表!B:B,'檢核表(SMA)'!B:Q,7,0)=0,"  ",VLOOKUP(保證金調整檢核表!B:B,'檢核表(SMA)'!B:Q,7,0))</f>
        <v xml:space="preserve">  </v>
      </c>
      <c r="J25" s="40" t="str">
        <f>IF(VLOOKUP(保證金調整檢核表!B:B,'檢核表(SMA)'!B:Q,8,0)=0,"  ",VLOOKUP(保證金調整檢核表!B:B,'檢核表(SMA)'!B:Q,8,0))</f>
        <v xml:space="preserve">  </v>
      </c>
      <c r="K25" s="92" t="str">
        <f>IF(VLOOKUP(保證金調整檢核表!B:B,'檢核表(SMA)'!B:Q,10,0)=0,"  ",VLOOKUP(保證金調整檢核表!B:B,'檢核表(SMA)'!B:Q,10,0))</f>
        <v xml:space="preserve">  </v>
      </c>
      <c r="L25" s="96" t="str">
        <f>IF(VLOOKUP(保證金調整檢核表!B:B,'檢核表(SMA)'!B:Q,11,0)=0,"  ",VLOOKUP(保證金調整檢核表!B:B,'檢核表(SMA)'!B:Q,11,0))</f>
        <v xml:space="preserve">  </v>
      </c>
      <c r="M25" s="96" t="str">
        <f>IF(VLOOKUP(保證金調整檢核表!B:B,'檢核表(SMA)'!B:Q,12,0)=0,"  ",VLOOKUP(保證金調整檢核表!B:B,'檢核表(SMA)'!B:Q,12,0))</f>
        <v xml:space="preserve">  </v>
      </c>
      <c r="N25" s="116" t="str">
        <f>IF(VLOOKUP(保證金調整檢核表!B:B,'檢核表(SMA)'!B:Z,18,0)=0,"  ",VLOOKUP(保證金調整檢核表!B:B,'檢核表(SMA)'!B:Z,18,0))</f>
        <v xml:space="preserve">  </v>
      </c>
      <c r="O25" s="116" t="str">
        <f>IF(VLOOKUP(保證金調整檢核表!B:B,'檢核表(SMA)'!B:Z,19,0)=0,"  ",VLOOKUP(保證金調整檢核表!B:B,'檢核表(SMA)'!B:Z,19,0))</f>
        <v xml:space="preserve">  </v>
      </c>
      <c r="P25" s="116" t="str">
        <f>IF(D25&gt;0,IF(歐元!D8=0," ", 歐元!D8),"  ")</f>
        <v xml:space="preserve"> </v>
      </c>
      <c r="Q25" s="116" t="str">
        <f>IF(D25&gt;0,IF(歐元!D8=0," ", "CME"),"  ")</f>
        <v xml:space="preserve"> </v>
      </c>
    </row>
    <row r="26" spans="2:17" s="41" customFormat="1">
      <c r="B26" s="110" t="s">
        <v>273</v>
      </c>
      <c r="C26" s="105" t="str">
        <f>IF(VLOOKUP(保證金調整檢核表!B:B,'檢核表(SMA)'!B:Z,20,0)=0,"  ",VLOOKUP(保證金調整檢核表!B:B,'檢核表(SMA)'!B:Z,20,0))</f>
        <v xml:space="preserve">  </v>
      </c>
      <c r="D26" s="93" t="str">
        <f>IF(VLOOKUP(保證金調整檢核表!B:B,'檢核表(SMA)'!B:G,6,0)=0,"  ",VLOOKUP(保證金調整檢核表!B:B,'檢核表(SMA)'!B:G,6,0))</f>
        <v xml:space="preserve">  </v>
      </c>
      <c r="E26" s="141" t="str">
        <f>IF(VLOOKUP(保證金調整檢核表!B:B,'檢核表(EWMA)'!B:Z,20,0)=0,"  ",VLOOKUP(保證金調整檢核表!B:B,'檢核表(EWMA)'!B:Z,20,0))</f>
        <v xml:space="preserve">  </v>
      </c>
      <c r="F26" s="141" t="str">
        <f>IF(VLOOKUP(保證金調整檢核表!B:B,'檢核表(EWMA)'!B:G,6,0)=0,"  ",VLOOKUP(保證金調整檢核表!B:B,'檢核表(EWMA)'!B:G,6,0))</f>
        <v xml:space="preserve">  </v>
      </c>
      <c r="G26" s="130" t="str">
        <f>IF(VLOOKUP(保證金調整檢核表!B:B,'檢核表(Max)'!B:Z,20,0)=0,"  ",VLOOKUP(保證金調整檢核表!B:B,'檢核表(Max)'!B:Z,20,0))</f>
        <v xml:space="preserve">  </v>
      </c>
      <c r="H26" s="93" t="str">
        <f>IF(VLOOKUP(保證金調整檢核表!B:B,'檢核表(Max)'!B:G,6,0)=0,"  ",VLOOKUP(保證金調整檢核表!B:B,'檢核表(Max)'!B:G,6,0))</f>
        <v xml:space="preserve">  </v>
      </c>
      <c r="I26" s="93" t="str">
        <f>IF(VLOOKUP(保證金調整檢核表!B:B,'檢核表(SMA)'!B:Q,7,0)=0,"  ",VLOOKUP(保證金調整檢核表!B:B,'檢核表(SMA)'!B:Q,7,0))</f>
        <v xml:space="preserve">  </v>
      </c>
      <c r="J26" s="40" t="str">
        <f>IF(VLOOKUP(保證金調整檢核表!B:B,'檢核表(SMA)'!B:Q,8,0)=0,"  ",VLOOKUP(保證金調整檢核表!B:B,'檢核表(SMA)'!B:Q,8,0))</f>
        <v xml:space="preserve">  </v>
      </c>
      <c r="K26" s="92" t="str">
        <f>IF(VLOOKUP(保證金調整檢核表!B:B,'檢核表(SMA)'!B:Q,10,0)=0,"  ",VLOOKUP(保證金調整檢核表!B:B,'檢核表(SMA)'!B:Q,10,0))</f>
        <v xml:space="preserve">  </v>
      </c>
      <c r="L26" s="96" t="str">
        <f>IF(VLOOKUP(保證金調整檢核表!B:B,'檢核表(SMA)'!B:Q,11,0)=0,"  ",VLOOKUP(保證金調整檢核表!B:B,'檢核表(SMA)'!B:Q,11,0))</f>
        <v xml:space="preserve">  </v>
      </c>
      <c r="M26" s="96" t="str">
        <f>IF(VLOOKUP(保證金調整檢核表!B:B,'檢核表(SMA)'!B:Q,12,0)=0,"  ",VLOOKUP(保證金調整檢核表!B:B,'檢核表(SMA)'!B:Q,12,0))</f>
        <v xml:space="preserve">  </v>
      </c>
      <c r="N26" s="116" t="str">
        <f>IF(VLOOKUP(保證金調整檢核表!B:B,'檢核表(SMA)'!B:Z,18,0)=0,"  ",VLOOKUP(保證金調整檢核表!B:B,'檢核表(SMA)'!B:Z,18,0))</f>
        <v xml:space="preserve">  </v>
      </c>
      <c r="O26" s="116" t="str">
        <f>IF(VLOOKUP(保證金調整檢核表!B:B,'檢核表(SMA)'!B:Z,19,0)=0,"  ",VLOOKUP(保證金調整檢核表!B:B,'檢核表(SMA)'!B:Z,19,0))</f>
        <v xml:space="preserve">  </v>
      </c>
      <c r="P26" s="116" t="str">
        <f>IF(D26&gt;0,IF(日圓!D8=0," ", 日圓!D8),"  ")</f>
        <v xml:space="preserve"> </v>
      </c>
      <c r="Q26" s="116" t="str">
        <f>IF(D26&gt;0,IF(日圓!D8=0," ", "SGX"),"  ")</f>
        <v xml:space="preserve"> </v>
      </c>
    </row>
    <row r="27" spans="2:17" s="94" customFormat="1">
      <c r="B27" s="111" t="s">
        <v>274</v>
      </c>
      <c r="C27" s="105" t="str">
        <f>IF(VLOOKUP(保證金調整檢核表!B:B,'檢核表(SMA)'!B:Z,20,0)=0,"  ",VLOOKUP(保證金調整檢核表!B:B,'檢核表(SMA)'!B:Z,20,0))</f>
        <v xml:space="preserve">  </v>
      </c>
      <c r="D27" s="93" t="str">
        <f>IF(VLOOKUP(保證金調整檢核表!B:B,'檢核表(SMA)'!B:G,6,0)=0,"  ",VLOOKUP(保證金調整檢核表!B:B,'檢核表(SMA)'!B:G,6,0))</f>
        <v xml:space="preserve">  </v>
      </c>
      <c r="E27" s="141" t="str">
        <f>IF(VLOOKUP(保證金調整檢核表!B:B,'檢核表(EWMA)'!B:Z,20,0)=0,"  ",VLOOKUP(保證金調整檢核表!B:B,'檢核表(EWMA)'!B:Z,20,0))</f>
        <v xml:space="preserve">  </v>
      </c>
      <c r="F27" s="141" t="str">
        <f>IF(VLOOKUP(保證金調整檢核表!B:B,'檢核表(EWMA)'!B:G,6,0)=0,"  ",VLOOKUP(保證金調整檢核表!B:B,'檢核表(EWMA)'!B:G,6,0))</f>
        <v xml:space="preserve">  </v>
      </c>
      <c r="G27" s="130" t="str">
        <f>IF(VLOOKUP(保證金調整檢核表!B:B,'檢核表(Max)'!B:Z,20,0)=0,"  ",VLOOKUP(保證金調整檢核表!B:B,'檢核表(Max)'!B:Z,20,0))</f>
        <v xml:space="preserve">  </v>
      </c>
      <c r="H27" s="93" t="str">
        <f>IF(VLOOKUP(保證金調整檢核表!B:B,'檢核表(Max)'!B:G,6,0)=0,"  ",VLOOKUP(保證金調整檢核表!B:B,'檢核表(Max)'!B:G,6,0))</f>
        <v xml:space="preserve">  </v>
      </c>
      <c r="I27" s="93" t="str">
        <f>IF(VLOOKUP(保證金調整檢核表!B:B,'檢核表(SMA)'!B:Q,7,0)=0,"  ",VLOOKUP(保證金調整檢核表!B:B,'檢核表(SMA)'!B:Q,7,0))</f>
        <v xml:space="preserve">  </v>
      </c>
      <c r="J27" s="40" t="str">
        <f>IF(VLOOKUP(保證金調整檢核表!B:B,'檢核表(SMA)'!B:Q,8,0)=0,"  ",VLOOKUP(保證金調整檢核表!B:B,'檢核表(SMA)'!B:Q,8,0))</f>
        <v xml:space="preserve">  </v>
      </c>
      <c r="K27" s="92" t="str">
        <f>IF(VLOOKUP(保證金調整檢核表!B:B,'檢核表(SMA)'!B:Q,10,0)=0,"  ",VLOOKUP(保證金調整檢核表!B:B,'檢核表(SMA)'!B:Q,10,0))</f>
        <v xml:space="preserve">  </v>
      </c>
      <c r="L27" s="96" t="str">
        <f>IF(VLOOKUP(保證金調整檢核表!B:B,'檢核表(SMA)'!B:Q,11,0)=0,"  ",VLOOKUP(保證金調整檢核表!B:B,'檢核表(SMA)'!B:Q,11,0))</f>
        <v xml:space="preserve">  </v>
      </c>
      <c r="M27" s="96" t="str">
        <f>IF(VLOOKUP(保證金調整檢核表!B:B,'檢核表(SMA)'!B:Q,12,0)=0,"  ",VLOOKUP(保證金調整檢核表!B:B,'檢核表(SMA)'!B:Q,12,0))</f>
        <v xml:space="preserve">  </v>
      </c>
      <c r="N27" s="116" t="str">
        <f>IF(VLOOKUP(保證金調整檢核表!B:B,'檢核表(SMA)'!B:Z,18,0)=0,"  ",VLOOKUP(保證金調整檢核表!B:B,'檢核表(SMA)'!B:Z,18,0))</f>
        <v xml:space="preserve">  </v>
      </c>
      <c r="O27" s="116" t="str">
        <f>IF(VLOOKUP(保證金調整檢核表!B:B,'檢核表(SMA)'!B:Z,19,0)=0,"  ",VLOOKUP(保證金調整檢核表!B:B,'檢核表(SMA)'!B:Z,19,0))</f>
        <v xml:space="preserve">  </v>
      </c>
      <c r="P27" s="116" t="str">
        <f>IF(D27&gt;0,IF(英鎊!D8=0," ", 英鎊!D8),"  ")</f>
        <v xml:space="preserve"> </v>
      </c>
      <c r="Q27" s="116" t="str">
        <f>IF(D27&gt;0,IF(英鎊!D8=0," ", "CME"),"  ")</f>
        <v xml:space="preserve"> </v>
      </c>
    </row>
    <row r="28" spans="2:17" s="94" customFormat="1">
      <c r="B28" s="111" t="s">
        <v>275</v>
      </c>
      <c r="C28" s="105" t="str">
        <f>IF(VLOOKUP(保證金調整檢核表!B:B,'檢核表(SMA)'!B:Z,20,0)=0,"  ",VLOOKUP(保證金調整檢核表!B:B,'檢核表(SMA)'!B:Z,20,0))</f>
        <v xml:space="preserve">  </v>
      </c>
      <c r="D28" s="93" t="str">
        <f>IF(VLOOKUP(保證金調整檢核表!B:B,'檢核表(SMA)'!B:G,6,0)=0,"  ",VLOOKUP(保證金調整檢核表!B:B,'檢核表(SMA)'!B:G,6,0))</f>
        <v xml:space="preserve">  </v>
      </c>
      <c r="E28" s="141" t="str">
        <f>IF(VLOOKUP(保證金調整檢核表!B:B,'檢核表(EWMA)'!B:Z,20,0)=0,"  ",VLOOKUP(保證金調整檢核表!B:B,'檢核表(EWMA)'!B:Z,20,0))</f>
        <v xml:space="preserve">  </v>
      </c>
      <c r="F28" s="141" t="str">
        <f>IF(VLOOKUP(保證金調整檢核表!B:B,'檢核表(EWMA)'!B:G,6,0)=0,"  ",VLOOKUP(保證金調整檢核表!B:B,'檢核表(EWMA)'!B:G,6,0))</f>
        <v xml:space="preserve">  </v>
      </c>
      <c r="G28" s="130" t="str">
        <f>IF(VLOOKUP(保證金調整檢核表!B:B,'檢核表(Max)'!B:Z,20,0)=0,"  ",VLOOKUP(保證金調整檢核表!B:B,'檢核表(Max)'!B:Z,20,0))</f>
        <v xml:space="preserve">  </v>
      </c>
      <c r="H28" s="93" t="str">
        <f>IF(VLOOKUP(保證金調整檢核表!B:B,'檢核表(Max)'!B:G,6,0)=0,"  ",VLOOKUP(保證金調整檢核表!B:B,'檢核表(Max)'!B:G,6,0))</f>
        <v xml:space="preserve">  </v>
      </c>
      <c r="I28" s="93" t="str">
        <f>IF(VLOOKUP(保證金調整檢核表!B:B,'檢核表(SMA)'!B:Q,7,0)=0,"  ",VLOOKUP(保證金調整檢核表!B:B,'檢核表(SMA)'!B:Q,7,0))</f>
        <v xml:space="preserve">  </v>
      </c>
      <c r="J28" s="40" t="str">
        <f>IF(VLOOKUP(保證金調整檢核表!B:B,'檢核表(SMA)'!B:Q,8,0)=0,"  ",VLOOKUP(保證金調整檢核表!B:B,'檢核表(SMA)'!B:Q,8,0))</f>
        <v xml:space="preserve">  </v>
      </c>
      <c r="K28" s="92" t="str">
        <f>IF(VLOOKUP(保證金調整檢核表!B:B,'檢核表(SMA)'!B:Q,10,0)=0,"  ",VLOOKUP(保證金調整檢核表!B:B,'檢核表(SMA)'!B:Q,10,0))</f>
        <v xml:space="preserve">  </v>
      </c>
      <c r="L28" s="96" t="str">
        <f>IF(VLOOKUP(保證金調整檢核表!B:B,'檢核表(SMA)'!B:Q,11,0)=0,"  ",VLOOKUP(保證金調整檢核表!B:B,'檢核表(SMA)'!B:Q,11,0))</f>
        <v xml:space="preserve">  </v>
      </c>
      <c r="M28" s="96" t="str">
        <f>IF(VLOOKUP(保證金調整檢核表!B:B,'檢核表(SMA)'!B:Q,12,0)=0,"  ",VLOOKUP(保證金調整檢核表!B:B,'檢核表(SMA)'!B:Q,12,0))</f>
        <v xml:space="preserve">  </v>
      </c>
      <c r="N28" s="116" t="str">
        <f>IF(VLOOKUP(保證金調整檢核表!B:B,'檢核表(SMA)'!B:Z,18,0)=0,"  ",VLOOKUP(保證金調整檢核表!B:B,'檢核表(SMA)'!B:Z,18,0))</f>
        <v xml:space="preserve">  </v>
      </c>
      <c r="O28" s="116" t="str">
        <f>IF(VLOOKUP(保證金調整檢核表!B:B,'檢核表(SMA)'!B:Z,19,0)=0,"  ",VLOOKUP(保證金調整檢核表!B:B,'檢核表(SMA)'!B:Z,19,0))</f>
        <v xml:space="preserve">  </v>
      </c>
      <c r="P28" s="116" t="str">
        <f>IF(D28&gt;0,IF( 澳幣!D8=0," ", 澳幣!D8),"  ")</f>
        <v xml:space="preserve"> </v>
      </c>
      <c r="Q28" s="116" t="str">
        <f>IF(D28&gt;0,IF(澳幣!D8=0," ", "CME"),"  ")</f>
        <v xml:space="preserve"> </v>
      </c>
    </row>
    <row r="29" spans="2:17" s="94" customFormat="1">
      <c r="B29" s="109" t="s">
        <v>276</v>
      </c>
      <c r="C29" s="105" t="str">
        <f>IF(VLOOKUP(保證金調整檢核表!B:B,'檢核表(SMA)'!B:Z,20,0)=0,"  ",VLOOKUP(保證金調整檢核表!B:B,'檢核表(SMA)'!B:Z,20,0))</f>
        <v xml:space="preserve">  </v>
      </c>
      <c r="D29" s="93" t="str">
        <f>IF(VLOOKUP(保證金調整檢核表!B:B,'檢核表(SMA)'!B:G,6,0)=0,"  ",VLOOKUP(保證金調整檢核表!B:B,'檢核表(SMA)'!B:G,6,0))</f>
        <v xml:space="preserve">  </v>
      </c>
      <c r="E29" s="141" t="str">
        <f>IF(VLOOKUP(保證金調整檢核表!B:B,'檢核表(EWMA)'!B:Z,20,0)=0,"  ",VLOOKUP(保證金調整檢核表!B:B,'檢核表(EWMA)'!B:Z,20,0))</f>
        <v xml:space="preserve">  </v>
      </c>
      <c r="F29" s="141" t="str">
        <f>IF(VLOOKUP(保證金調整檢核表!B:B,'檢核表(EWMA)'!B:G,6,0)=0,"  ",VLOOKUP(保證金調整檢核表!B:B,'檢核表(EWMA)'!B:G,6,0))</f>
        <v xml:space="preserve">  </v>
      </c>
      <c r="G29" s="130" t="str">
        <f>IF(VLOOKUP(保證金調整檢核表!B:B,'檢核表(Max)'!B:Z,20,0)=0,"  ",VLOOKUP(保證金調整檢核表!B:B,'檢核表(Max)'!B:Z,20,0))</f>
        <v xml:space="preserve">  </v>
      </c>
      <c r="H29" s="93" t="str">
        <f>IF(VLOOKUP(保證金調整檢核表!B:B,'檢核表(Max)'!B:G,6,0)=0,"  ",VLOOKUP(保證金調整檢核表!B:B,'檢核表(Max)'!B:G,6,0))</f>
        <v xml:space="preserve">  </v>
      </c>
      <c r="I29" s="93" t="str">
        <f>IF(VLOOKUP(保證金調整檢核表!B:B,'檢核表(SMA)'!B:Q,7,0)=0,"  ",VLOOKUP(保證金調整檢核表!B:B,'檢核表(SMA)'!B:Q,7,0))</f>
        <v xml:space="preserve">  </v>
      </c>
      <c r="J29" s="40" t="str">
        <f>IF(VLOOKUP(保證金調整檢核表!B:B,'檢核表(SMA)'!B:Q,8,0)=0,"  ",VLOOKUP(保證金調整檢核表!B:B,'檢核表(SMA)'!B:Q,8,0))</f>
        <v xml:space="preserve">  </v>
      </c>
      <c r="K29" s="92" t="str">
        <f>IF(VLOOKUP(保證金調整檢核表!B:B,'檢核表(SMA)'!B:Q,10,0)=0,"  ",VLOOKUP(保證金調整檢核表!B:B,'檢核表(SMA)'!B:Q,10,0))</f>
        <v xml:space="preserve">  </v>
      </c>
      <c r="L29" s="96" t="str">
        <f>IF(VLOOKUP(保證金調整檢核表!B:B,'檢核表(SMA)'!B:Q,11,0)=0,"  ",VLOOKUP(保證金調整檢核表!B:B,'檢核表(SMA)'!B:Q,11,0))</f>
        <v xml:space="preserve">  </v>
      </c>
      <c r="M29" s="96" t="str">
        <f>IF(VLOOKUP(保證金調整檢核表!B:B,'檢核表(SMA)'!B:Q,12,0)=0,"  ",VLOOKUP(保證金調整檢核表!B:B,'檢核表(SMA)'!B:Q,12,0))</f>
        <v xml:space="preserve">  </v>
      </c>
      <c r="N29" s="116" t="str">
        <f>IF(VLOOKUP(保證金調整檢核表!B:B,'檢核表(SMA)'!B:Z,18,0)=0,"  ",VLOOKUP(保證金調整檢核表!B:B,'檢核表(SMA)'!B:Z,18,0))</f>
        <v xml:space="preserve">  </v>
      </c>
      <c r="O29" s="116" t="str">
        <f>IF(VLOOKUP(保證金調整檢核表!B:B,'檢核表(SMA)'!B:Z,19,0)=0,"  ",VLOOKUP(保證金調整檢核表!B:B,'檢核表(SMA)'!B:Z,19,0))</f>
        <v xml:space="preserve">  </v>
      </c>
      <c r="P29" s="116"/>
      <c r="Q29" s="116"/>
    </row>
    <row r="30" spans="2:17" s="94" customFormat="1">
      <c r="B30" s="109" t="s">
        <v>277</v>
      </c>
      <c r="C30" s="105" t="str">
        <f>IF(VLOOKUP(保證金調整檢核表!B:B,'檢核表(SMA)'!B:Z,20,0)=0,"  ",VLOOKUP(保證金調整檢核表!B:B,'檢核表(SMA)'!B:Z,20,0))</f>
        <v xml:space="preserve">  </v>
      </c>
      <c r="D30" s="93" t="str">
        <f>IF(VLOOKUP(保證金調整檢核表!B:B,'檢核表(SMA)'!B:G,6,0)=0,"  ",VLOOKUP(保證金調整檢核表!B:B,'檢核表(SMA)'!B:G,6,0))</f>
        <v xml:space="preserve">  </v>
      </c>
      <c r="E30" s="141" t="str">
        <f>IF(VLOOKUP(保證金調整檢核表!B:B,'檢核表(EWMA)'!B:Z,20,0)=0,"  ",VLOOKUP(保證金調整檢核表!B:B,'檢核表(EWMA)'!B:Z,20,0))</f>
        <v xml:space="preserve">  </v>
      </c>
      <c r="F30" s="141" t="str">
        <f>IF(VLOOKUP(保證金調整檢核表!B:B,'檢核表(EWMA)'!B:G,6,0)=0,"  ",VLOOKUP(保證金調整檢核表!B:B,'檢核表(EWMA)'!B:G,6,0))</f>
        <v xml:space="preserve">  </v>
      </c>
      <c r="G30" s="130" t="str">
        <f>IF(VLOOKUP(保證金調整檢核表!B:B,'檢核表(Max)'!B:Z,20,0)=0,"  ",VLOOKUP(保證金調整檢核表!B:B,'檢核表(Max)'!B:Z,20,0))</f>
        <v xml:space="preserve">  </v>
      </c>
      <c r="H30" s="93" t="str">
        <f>IF(VLOOKUP(保證金調整檢核表!B:B,'檢核表(Max)'!B:G,6,0)=0,"  ",VLOOKUP(保證金調整檢核表!B:B,'檢核表(Max)'!B:G,6,0))</f>
        <v xml:space="preserve">  </v>
      </c>
      <c r="I30" s="93" t="str">
        <f>IF(VLOOKUP(保證金調整檢核表!B:B,'檢核表(SMA)'!B:Q,7,0)=0,"  ",VLOOKUP(保證金調整檢核表!B:B,'檢核表(SMA)'!B:Q,7,0))</f>
        <v xml:space="preserve">  </v>
      </c>
      <c r="J30" s="40" t="str">
        <f>IF(VLOOKUP(保證金調整檢核表!B:B,'檢核表(SMA)'!B:Q,8,0)=0,"  ",VLOOKUP(保證金調整檢核表!B:B,'檢核表(SMA)'!B:Q,8,0))</f>
        <v xml:space="preserve">  </v>
      </c>
      <c r="K30" s="92" t="str">
        <f>IF(VLOOKUP(保證金調整檢核表!B:B,'檢核表(SMA)'!B:Q,10,0)=0,"  ",VLOOKUP(保證金調整檢核表!B:B,'檢核表(SMA)'!B:Q,10,0))</f>
        <v xml:space="preserve">  </v>
      </c>
      <c r="L30" s="96" t="str">
        <f>IF(VLOOKUP(保證金調整檢核表!B:B,'檢核表(SMA)'!B:Q,11,0)=0,"  ",VLOOKUP(保證金調整檢核表!B:B,'檢核表(SMA)'!B:Q,11,0))</f>
        <v xml:space="preserve">  </v>
      </c>
      <c r="M30" s="96" t="str">
        <f>IF(VLOOKUP(保證金調整檢核表!B:B,'檢核表(SMA)'!B:Q,12,0)=0,"  ",VLOOKUP(保證金調整檢核表!B:B,'檢核表(SMA)'!B:Q,12,0))</f>
        <v xml:space="preserve">  </v>
      </c>
      <c r="N30" s="116" t="str">
        <f>IF(VLOOKUP(保證金調整檢核表!B:B,'檢核表(SMA)'!B:Z,18,0)=0,"  ",VLOOKUP(保證金調整檢核表!B:B,'檢核表(SMA)'!B:Z,18,0))</f>
        <v xml:space="preserve">  </v>
      </c>
      <c r="O30" s="116" t="str">
        <f>IF(VLOOKUP(保證金調整檢核表!B:B,'檢核表(SMA)'!B:Z,19,0)=0,"  ",VLOOKUP(保證金調整檢核表!B:B,'檢核表(SMA)'!B:Z,19,0))</f>
        <v xml:space="preserve">  </v>
      </c>
      <c r="P30" s="116"/>
      <c r="Q30" s="116"/>
    </row>
    <row r="31" spans="2:17" s="94" customFormat="1">
      <c r="B31" s="109" t="s">
        <v>278</v>
      </c>
      <c r="C31" s="105" t="str">
        <f>IF(VLOOKUP(保證金調整檢核表!B:B,'檢核表(SMA)'!B:Z,20,0)=0,"  ",VLOOKUP(保證金調整檢核表!B:B,'檢核表(SMA)'!B:Z,20,0))</f>
        <v xml:space="preserve">  </v>
      </c>
      <c r="D31" s="93" t="str">
        <f>IF(VLOOKUP(保證金調整檢核表!B:B,'檢核表(SMA)'!B:G,6,0)=0,"  ",VLOOKUP(保證金調整檢核表!B:B,'檢核表(SMA)'!B:G,6,0))</f>
        <v xml:space="preserve">  </v>
      </c>
      <c r="E31" s="141" t="str">
        <f>IF(VLOOKUP(保證金調整檢核表!B:B,'檢核表(EWMA)'!B:Z,20,0)=0,"  ",VLOOKUP(保證金調整檢核表!B:B,'檢核表(EWMA)'!B:Z,20,0))</f>
        <v xml:space="preserve">  </v>
      </c>
      <c r="F31" s="141" t="str">
        <f>IF(VLOOKUP(保證金調整檢核表!B:B,'檢核表(EWMA)'!B:G,6,0)=0,"  ",VLOOKUP(保證金調整檢核表!B:B,'檢核表(EWMA)'!B:G,6,0))</f>
        <v xml:space="preserve">  </v>
      </c>
      <c r="G31" s="130" t="str">
        <f>IF(VLOOKUP(保證金調整檢核表!B:B,'檢核表(Max)'!B:Z,20,0)=0,"  ",VLOOKUP(保證金調整檢核表!B:B,'檢核表(Max)'!B:Z,20,0))</f>
        <v xml:space="preserve">  </v>
      </c>
      <c r="H31" s="93" t="str">
        <f>IF(VLOOKUP(保證金調整檢核表!B:B,'檢核表(Max)'!B:G,6,0)=0,"  ",VLOOKUP(保證金調整檢核表!B:B,'檢核表(Max)'!B:G,6,0))</f>
        <v xml:space="preserve">  </v>
      </c>
      <c r="I31" s="93" t="str">
        <f>IF(VLOOKUP(保證金調整檢核表!B:B,'檢核表(SMA)'!B:Q,7,0)=0,"  ",VLOOKUP(保證金調整檢核表!B:B,'檢核表(SMA)'!B:Q,7,0))</f>
        <v xml:space="preserve">  </v>
      </c>
      <c r="J31" s="40" t="str">
        <f>IF(VLOOKUP(保證金調整檢核表!B:B,'檢核表(SMA)'!B:Q,8,0)=0,"  ",VLOOKUP(保證金調整檢核表!B:B,'檢核表(SMA)'!B:Q,8,0))</f>
        <v xml:space="preserve">  </v>
      </c>
      <c r="K31" s="92" t="str">
        <f>IF(VLOOKUP(保證金調整檢核表!B:B,'檢核表(SMA)'!B:Q,10,0)=0,"  ",VLOOKUP(保證金調整檢核表!B:B,'檢核表(SMA)'!B:Q,10,0))</f>
        <v xml:space="preserve">  </v>
      </c>
      <c r="L31" s="96" t="str">
        <f>IF(VLOOKUP(保證金調整檢核表!B:B,'檢核表(SMA)'!B:Q,11,0)=0,"  ",VLOOKUP(保證金調整檢核表!B:B,'檢核表(SMA)'!B:Q,11,0))</f>
        <v xml:space="preserve">  </v>
      </c>
      <c r="M31" s="96" t="str">
        <f>IF(VLOOKUP(保證金調整檢核表!B:B,'檢核表(SMA)'!B:Q,12,0)=0,"  ",VLOOKUP(保證金調整檢核表!B:B,'檢核表(SMA)'!B:Q,12,0))</f>
        <v xml:space="preserve">  </v>
      </c>
      <c r="N31" s="116" t="str">
        <f>IF(VLOOKUP(保證金調整檢核表!B:B,'檢核表(SMA)'!B:Z,18,0)=0,"  ",VLOOKUP(保證金調整檢核表!B:B,'檢核表(SMA)'!B:Z,18,0))</f>
        <v xml:space="preserve">  </v>
      </c>
      <c r="O31" s="116" t="str">
        <f>IF(VLOOKUP(保證金調整檢核表!B:B,'檢核表(SMA)'!B:Z,19,0)=0,"  ",VLOOKUP(保證金調整檢核表!B:B,'檢核表(SMA)'!B:Z,19,0))</f>
        <v xml:space="preserve">  </v>
      </c>
      <c r="P31" s="116"/>
      <c r="Q31" s="116"/>
    </row>
    <row r="32" spans="2:17" s="94" customFormat="1">
      <c r="B32" s="109" t="s">
        <v>279</v>
      </c>
      <c r="C32" s="105" t="str">
        <f>IF(VLOOKUP(保證金調整檢核表!B:B,'檢核表(SMA)'!B:Z,20,0)=0,"  ",VLOOKUP(保證金調整檢核表!B:B,'檢核表(SMA)'!B:Z,20,0))</f>
        <v xml:space="preserve">  </v>
      </c>
      <c r="D32" s="93" t="str">
        <f>IF(VLOOKUP(保證金調整檢核表!B:B,'檢核表(SMA)'!B:G,6,0)=0,"  ",VLOOKUP(保證金調整檢核表!B:B,'檢核表(SMA)'!B:G,6,0))</f>
        <v xml:space="preserve">  </v>
      </c>
      <c r="E32" s="141" t="str">
        <f>IF(VLOOKUP(保證金調整檢核表!B:B,'檢核表(EWMA)'!B:Z,20,0)=0,"  ",VLOOKUP(保證金調整檢核表!B:B,'檢核表(EWMA)'!B:Z,20,0))</f>
        <v xml:space="preserve">  </v>
      </c>
      <c r="F32" s="141" t="str">
        <f>IF(VLOOKUP(保證金調整檢核表!B:B,'檢核表(EWMA)'!B:G,6,0)=0,"  ",VLOOKUP(保證金調整檢核表!B:B,'檢核表(EWMA)'!B:G,6,0))</f>
        <v xml:space="preserve">  </v>
      </c>
      <c r="G32" s="130" t="str">
        <f>IF(VLOOKUP(保證金調整檢核表!B:B,'檢核表(Max)'!B:Z,20,0)=0,"  ",VLOOKUP(保證金調整檢核表!B:B,'檢核表(Max)'!B:Z,20,0))</f>
        <v xml:space="preserve">  </v>
      </c>
      <c r="H32" s="93" t="str">
        <f>IF(VLOOKUP(保證金調整檢核表!B:B,'檢核表(Max)'!B:G,6,0)=0,"  ",VLOOKUP(保證金調整檢核表!B:B,'檢核表(Max)'!B:G,6,0))</f>
        <v xml:space="preserve">  </v>
      </c>
      <c r="I32" s="93" t="str">
        <f>IF(VLOOKUP(保證金調整檢核表!B:B,'檢核表(SMA)'!B:Q,7,0)=0,"  ",VLOOKUP(保證金調整檢核表!B:B,'檢核表(SMA)'!B:Q,7,0))</f>
        <v xml:space="preserve">  </v>
      </c>
      <c r="J32" s="40" t="str">
        <f>IF(VLOOKUP(保證金調整檢核表!B:B,'檢核表(SMA)'!B:Q,8,0)=0,"  ",VLOOKUP(保證金調整檢核表!B:B,'檢核表(SMA)'!B:Q,8,0))</f>
        <v xml:space="preserve">  </v>
      </c>
      <c r="K32" s="92" t="str">
        <f>IF(VLOOKUP(保證金調整檢核表!B:B,'檢核表(SMA)'!B:Q,10,0)=0,"  ",VLOOKUP(保證金調整檢核表!B:B,'檢核表(SMA)'!B:Q,10,0))</f>
        <v xml:space="preserve">  </v>
      </c>
      <c r="L32" s="96" t="str">
        <f>IF(VLOOKUP(保證金調整檢核表!B:B,'檢核表(SMA)'!B:Q,11,0)=0,"  ",VLOOKUP(保證金調整檢核表!B:B,'檢核表(SMA)'!B:Q,11,0))</f>
        <v xml:space="preserve">  </v>
      </c>
      <c r="M32" s="96" t="str">
        <f>IF(VLOOKUP(保證金調整檢核表!B:B,'檢核表(SMA)'!B:Q,12,0)=0,"  ",VLOOKUP(保證金調整檢核表!B:B,'檢核表(SMA)'!B:Q,12,0))</f>
        <v xml:space="preserve">  </v>
      </c>
      <c r="N32" s="116" t="str">
        <f>IF(VLOOKUP(保證金調整檢核表!B:B,'檢核表(SMA)'!B:Z,18,0)=0,"  ",VLOOKUP(保證金調整檢核表!B:B,'檢核表(SMA)'!B:Z,18,0))</f>
        <v xml:space="preserve">  </v>
      </c>
      <c r="O32" s="116" t="str">
        <f>IF(VLOOKUP(保證金調整檢核表!B:B,'檢核表(SMA)'!B:Z,19,0)=0,"  ",VLOOKUP(保證金調整檢核表!B:B,'檢核表(SMA)'!B:Z,19,0))</f>
        <v xml:space="preserve">  </v>
      </c>
      <c r="P32" s="116"/>
      <c r="Q32" s="116"/>
    </row>
    <row r="33" spans="2:17" s="94" customFormat="1">
      <c r="B33" s="109" t="s">
        <v>280</v>
      </c>
      <c r="C33" s="105" t="str">
        <f>IF(VLOOKUP(保證金調整檢核表!B:B,'檢核表(SMA)'!B:Z,20,0)=0,"  ",VLOOKUP(保證金調整檢核表!B:B,'檢核表(SMA)'!B:Z,20,0))</f>
        <v xml:space="preserve">  </v>
      </c>
      <c r="D33" s="93" t="str">
        <f>IF(VLOOKUP(保證金調整檢核表!B:B,'檢核表(SMA)'!B:G,6,0)=0,"  ",VLOOKUP(保證金調整檢核表!B:B,'檢核表(SMA)'!B:G,6,0))</f>
        <v xml:space="preserve">  </v>
      </c>
      <c r="E33" s="141" t="str">
        <f>IF(VLOOKUP(保證金調整檢核表!B:B,'檢核表(EWMA)'!B:Z,20,0)=0,"  ",VLOOKUP(保證金調整檢核表!B:B,'檢核表(EWMA)'!B:Z,20,0))</f>
        <v xml:space="preserve">  </v>
      </c>
      <c r="F33" s="141" t="str">
        <f>IF(VLOOKUP(保證金調整檢核表!B:B,'檢核表(EWMA)'!B:G,6,0)=0,"  ",VLOOKUP(保證金調整檢核表!B:B,'檢核表(EWMA)'!B:G,6,0))</f>
        <v xml:space="preserve">  </v>
      </c>
      <c r="G33" s="130" t="str">
        <f>IF(VLOOKUP(保證金調整檢核表!B:B,'檢核表(Max)'!B:Z,20,0)=0,"  ",VLOOKUP(保證金調整檢核表!B:B,'檢核表(Max)'!B:Z,20,0))</f>
        <v xml:space="preserve">  </v>
      </c>
      <c r="H33" s="93" t="str">
        <f>IF(VLOOKUP(保證金調整檢核表!B:B,'檢核表(Max)'!B:G,6,0)=0,"  ",VLOOKUP(保證金調整檢核表!B:B,'檢核表(Max)'!B:G,6,0))</f>
        <v xml:space="preserve">  </v>
      </c>
      <c r="I33" s="93" t="str">
        <f>IF(VLOOKUP(保證金調整檢核表!B:B,'檢核表(SMA)'!B:Q,7,0)=0,"  ",VLOOKUP(保證金調整檢核表!B:B,'檢核表(SMA)'!B:Q,7,0))</f>
        <v xml:space="preserve">  </v>
      </c>
      <c r="J33" s="40" t="str">
        <f>IF(VLOOKUP(保證金調整檢核表!B:B,'檢核表(SMA)'!B:Q,8,0)=0,"  ",VLOOKUP(保證金調整檢核表!B:B,'檢核表(SMA)'!B:Q,8,0))</f>
        <v xml:space="preserve">  </v>
      </c>
      <c r="K33" s="92" t="str">
        <f>IF(VLOOKUP(保證金調整檢核表!B:B,'檢核表(SMA)'!B:Q,10,0)=0,"  ",VLOOKUP(保證金調整檢核表!B:B,'檢核表(SMA)'!B:Q,10,0))</f>
        <v xml:space="preserve">  </v>
      </c>
      <c r="L33" s="96" t="str">
        <f>IF(VLOOKUP(保證金調整檢核表!B:B,'檢核表(SMA)'!B:Q,11,0)=0,"  ",VLOOKUP(保證金調整檢核表!B:B,'檢核表(SMA)'!B:Q,11,0))</f>
        <v xml:space="preserve">  </v>
      </c>
      <c r="M33" s="96" t="str">
        <f>IF(VLOOKUP(保證金調整檢核表!B:B,'檢核表(SMA)'!B:Q,12,0)=0,"  ",VLOOKUP(保證金調整檢核表!B:B,'檢核表(SMA)'!B:Q,12,0))</f>
        <v xml:space="preserve">  </v>
      </c>
      <c r="N33" s="116" t="str">
        <f>IF(VLOOKUP(保證金調整檢核表!B:B,'檢核表(SMA)'!B:Z,18,0)=0,"  ",VLOOKUP(保證金調整檢核表!B:B,'檢核表(SMA)'!B:Z,18,0))</f>
        <v xml:space="preserve">  </v>
      </c>
      <c r="O33" s="116" t="str">
        <f>IF(VLOOKUP(保證金調整檢核表!B:B,'檢核表(SMA)'!B:Z,19,0)=0,"  ",VLOOKUP(保證金調整檢核表!B:B,'檢核表(SMA)'!B:Z,19,0))</f>
        <v xml:space="preserve">  </v>
      </c>
      <c r="P33" s="116"/>
      <c r="Q33" s="116"/>
    </row>
    <row r="34" spans="2:17" s="94" customFormat="1">
      <c r="B34" s="109" t="s">
        <v>281</v>
      </c>
      <c r="C34" s="105" t="str">
        <f>IF(VLOOKUP(保證金調整檢核表!B:B,'檢核表(SMA)'!B:Z,20,0)=0,"  ",VLOOKUP(保證金調整檢核表!B:B,'檢核表(SMA)'!B:Z,20,0))</f>
        <v xml:space="preserve">  </v>
      </c>
      <c r="D34" s="93" t="str">
        <f>IF(VLOOKUP(保證金調整檢核表!B:B,'檢核表(SMA)'!B:G,6,0)=0,"  ",VLOOKUP(保證金調整檢核表!B:B,'檢核表(SMA)'!B:G,6,0))</f>
        <v xml:space="preserve">  </v>
      </c>
      <c r="E34" s="141" t="str">
        <f>IF(VLOOKUP(保證金調整檢核表!B:B,'檢核表(EWMA)'!B:Z,20,0)=0,"  ",VLOOKUP(保證金調整檢核表!B:B,'檢核表(EWMA)'!B:Z,20,0))</f>
        <v xml:space="preserve">  </v>
      </c>
      <c r="F34" s="141" t="str">
        <f>IF(VLOOKUP(保證金調整檢核表!B:B,'檢核表(EWMA)'!B:G,6,0)=0,"  ",VLOOKUP(保證金調整檢核表!B:B,'檢核表(EWMA)'!B:G,6,0))</f>
        <v xml:space="preserve">  </v>
      </c>
      <c r="G34" s="130" t="str">
        <f>IF(VLOOKUP(保證金調整檢核表!B:B,'檢核表(Max)'!B:Z,20,0)=0,"  ",VLOOKUP(保證金調整檢核表!B:B,'檢核表(Max)'!B:Z,20,0))</f>
        <v xml:space="preserve">  </v>
      </c>
      <c r="H34" s="93" t="str">
        <f>IF(VLOOKUP(保證金調整檢核表!B:B,'檢核表(Max)'!B:G,6,0)=0,"  ",VLOOKUP(保證金調整檢核表!B:B,'檢核表(Max)'!B:G,6,0))</f>
        <v xml:space="preserve">  </v>
      </c>
      <c r="I34" s="93" t="str">
        <f>IF(VLOOKUP(保證金調整檢核表!B:B,'檢核表(SMA)'!B:Q,7,0)=0,"  ",VLOOKUP(保證金調整檢核表!B:B,'檢核表(SMA)'!B:Q,7,0))</f>
        <v xml:space="preserve">  </v>
      </c>
      <c r="J34" s="40" t="str">
        <f>IF(VLOOKUP(保證金調整檢核表!B:B,'檢核表(SMA)'!B:Q,8,0)=0,"  ",VLOOKUP(保證金調整檢核表!B:B,'檢核表(SMA)'!B:Q,8,0))</f>
        <v xml:space="preserve">  </v>
      </c>
      <c r="K34" s="92" t="str">
        <f>IF(VLOOKUP(保證金調整檢核表!B:B,'檢核表(SMA)'!B:Q,10,0)=0,"  ",VLOOKUP(保證金調整檢核表!B:B,'檢核表(SMA)'!B:Q,10,0))</f>
        <v xml:space="preserve">  </v>
      </c>
      <c r="L34" s="96" t="str">
        <f>IF(VLOOKUP(保證金調整檢核表!B:B,'檢核表(SMA)'!B:Q,11,0)=0,"  ",VLOOKUP(保證金調整檢核表!B:B,'檢核表(SMA)'!B:Q,11,0))</f>
        <v xml:space="preserve">  </v>
      </c>
      <c r="M34" s="96" t="str">
        <f>IF(VLOOKUP(保證金調整檢核表!B:B,'檢核表(SMA)'!B:Q,12,0)=0,"  ",VLOOKUP(保證金調整檢核表!B:B,'檢核表(SMA)'!B:Q,12,0))</f>
        <v xml:space="preserve">  </v>
      </c>
      <c r="N34" s="116" t="str">
        <f>IF(VLOOKUP(保證金調整檢核表!B:B,'檢核表(SMA)'!B:Z,18,0)=0,"  ",VLOOKUP(保證金調整檢核表!B:B,'檢核表(SMA)'!B:Z,18,0))</f>
        <v xml:space="preserve">  </v>
      </c>
      <c r="O34" s="116" t="str">
        <f>IF(VLOOKUP(保證金調整檢核表!B:B,'檢核表(SMA)'!B:Z,19,0)=0,"  ",VLOOKUP(保證金調整檢核表!B:B,'檢核表(SMA)'!B:Z,19,0))</f>
        <v xml:space="preserve">  </v>
      </c>
      <c r="P34" s="116"/>
      <c r="Q34" s="116"/>
    </row>
    <row r="35" spans="2:17" s="94" customFormat="1">
      <c r="B35" s="109" t="s">
        <v>282</v>
      </c>
      <c r="C35" s="105" t="str">
        <f>IF(VLOOKUP(保證金調整檢核表!B:B,'檢核表(SMA)'!B:Z,20,0)=0,"  ",VLOOKUP(保證金調整檢核表!B:B,'檢核表(SMA)'!B:Z,20,0))</f>
        <v xml:space="preserve">  </v>
      </c>
      <c r="D35" s="93" t="str">
        <f>IF(VLOOKUP(保證金調整檢核表!B:B,'檢核表(SMA)'!B:G,6,0)=0,"  ",VLOOKUP(保證金調整檢核表!B:B,'檢核表(SMA)'!B:G,6,0))</f>
        <v xml:space="preserve">  </v>
      </c>
      <c r="E35" s="141" t="str">
        <f>IF(VLOOKUP(保證金調整檢核表!B:B,'檢核表(EWMA)'!B:Z,20,0)=0,"  ",VLOOKUP(保證金調整檢核表!B:B,'檢核表(EWMA)'!B:Z,20,0))</f>
        <v xml:space="preserve">  </v>
      </c>
      <c r="F35" s="141" t="str">
        <f>IF(VLOOKUP(保證金調整檢核表!B:B,'檢核表(EWMA)'!B:G,6,0)=0,"  ",VLOOKUP(保證金調整檢核表!B:B,'檢核表(EWMA)'!B:G,6,0))</f>
        <v xml:space="preserve">  </v>
      </c>
      <c r="G35" s="130" t="str">
        <f>IF(VLOOKUP(保證金調整檢核表!B:B,'檢核表(Max)'!B:Z,20,0)=0,"  ",VLOOKUP(保證金調整檢核表!B:B,'檢核表(Max)'!B:Z,20,0))</f>
        <v xml:space="preserve">  </v>
      </c>
      <c r="H35" s="93" t="str">
        <f>IF(VLOOKUP(保證金調整檢核表!B:B,'檢核表(Max)'!B:G,6,0)=0,"  ",VLOOKUP(保證金調整檢核表!B:B,'檢核表(Max)'!B:G,6,0))</f>
        <v xml:space="preserve">  </v>
      </c>
      <c r="I35" s="93" t="str">
        <f>IF(VLOOKUP(保證金調整檢核表!B:B,'檢核表(SMA)'!B:Q,7,0)=0,"  ",VLOOKUP(保證金調整檢核表!B:B,'檢核表(SMA)'!B:Q,7,0))</f>
        <v xml:space="preserve">  </v>
      </c>
      <c r="J35" s="40" t="str">
        <f>IF(VLOOKUP(保證金調整檢核表!B:B,'檢核表(SMA)'!B:Q,8,0)=0,"  ",VLOOKUP(保證金調整檢核表!B:B,'檢核表(SMA)'!B:Q,8,0))</f>
        <v xml:space="preserve">  </v>
      </c>
      <c r="K35" s="92" t="str">
        <f>IF(VLOOKUP(保證金調整檢核表!B:B,'檢核表(SMA)'!B:Q,10,0)=0,"  ",VLOOKUP(保證金調整檢核表!B:B,'檢核表(SMA)'!B:Q,10,0))</f>
        <v xml:space="preserve">  </v>
      </c>
      <c r="L35" s="96" t="str">
        <f>IF(VLOOKUP(保證金調整檢核表!B:B,'檢核表(SMA)'!B:Q,11,0)=0,"  ",VLOOKUP(保證金調整檢核表!B:B,'檢核表(SMA)'!B:Q,11,0))</f>
        <v xml:space="preserve">  </v>
      </c>
      <c r="M35" s="96" t="str">
        <f>IF(VLOOKUP(保證金調整檢核表!B:B,'檢核表(SMA)'!B:Q,12,0)=0,"  ",VLOOKUP(保證金調整檢核表!B:B,'檢核表(SMA)'!B:Q,12,0))</f>
        <v xml:space="preserve">  </v>
      </c>
      <c r="N35" s="116" t="str">
        <f>IF(VLOOKUP(保證金調整檢核表!B:B,'檢核表(SMA)'!B:Z,18,0)=0,"  ",VLOOKUP(保證金調整檢核表!B:B,'檢核表(SMA)'!B:Z,18,0))</f>
        <v xml:space="preserve">  </v>
      </c>
      <c r="O35" s="116" t="str">
        <f>IF(VLOOKUP(保證金調整檢核表!B:B,'檢核表(SMA)'!B:Z,19,0)=0,"  ",VLOOKUP(保證金調整檢核表!B:B,'檢核表(SMA)'!B:Z,19,0))</f>
        <v xml:space="preserve">  </v>
      </c>
      <c r="P35" s="116"/>
      <c r="Q35" s="116"/>
    </row>
    <row r="36" spans="2:17" s="94" customFormat="1">
      <c r="B36" s="109" t="s">
        <v>283</v>
      </c>
      <c r="C36" s="105" t="str">
        <f>IF(VLOOKUP(保證金調整檢核表!B:B,'檢核表(SMA)'!B:Z,20,0)=0,"  ",VLOOKUP(保證金調整檢核表!B:B,'檢核表(SMA)'!B:Z,20,0))</f>
        <v xml:space="preserve">  </v>
      </c>
      <c r="D36" s="93" t="str">
        <f>IF(VLOOKUP(保證金調整檢核表!B:B,'檢核表(SMA)'!B:G,6,0)=0,"  ",VLOOKUP(保證金調整檢核表!B:B,'檢核表(SMA)'!B:G,6,0))</f>
        <v xml:space="preserve">  </v>
      </c>
      <c r="E36" s="141" t="str">
        <f>IF(VLOOKUP(保證金調整檢核表!B:B,'檢核表(EWMA)'!B:Z,20,0)=0,"  ",VLOOKUP(保證金調整檢核表!B:B,'檢核表(EWMA)'!B:Z,20,0))</f>
        <v xml:space="preserve">  </v>
      </c>
      <c r="F36" s="141" t="str">
        <f>IF(VLOOKUP(保證金調整檢核表!B:B,'檢核表(EWMA)'!B:G,6,0)=0,"  ",VLOOKUP(保證金調整檢核表!B:B,'檢核表(EWMA)'!B:G,6,0))</f>
        <v xml:space="preserve">  </v>
      </c>
      <c r="G36" s="130" t="str">
        <f>IF(VLOOKUP(保證金調整檢核表!B:B,'檢核表(Max)'!B:Z,20,0)=0,"  ",VLOOKUP(保證金調整檢核表!B:B,'檢核表(Max)'!B:Z,20,0))</f>
        <v xml:space="preserve">  </v>
      </c>
      <c r="H36" s="93" t="str">
        <f>IF(VLOOKUP(保證金調整檢核表!B:B,'檢核表(Max)'!B:G,6,0)=0,"  ",VLOOKUP(保證金調整檢核表!B:B,'檢核表(Max)'!B:G,6,0))</f>
        <v xml:space="preserve">  </v>
      </c>
      <c r="I36" s="93" t="str">
        <f>IF(VLOOKUP(保證金調整檢核表!B:B,'檢核表(SMA)'!B:Q,7,0)=0,"  ",VLOOKUP(保證金調整檢核表!B:B,'檢核表(SMA)'!B:Q,7,0))</f>
        <v xml:space="preserve">  </v>
      </c>
      <c r="J36" s="40" t="str">
        <f>IF(VLOOKUP(保證金調整檢核表!B:B,'檢核表(SMA)'!B:Q,8,0)=0,"  ",VLOOKUP(保證金調整檢核表!B:B,'檢核表(SMA)'!B:Q,8,0))</f>
        <v xml:space="preserve">  </v>
      </c>
      <c r="K36" s="92" t="str">
        <f>IF(VLOOKUP(保證金調整檢核表!B:B,'檢核表(SMA)'!B:Q,10,0)=0,"  ",VLOOKUP(保證金調整檢核表!B:B,'檢核表(SMA)'!B:Q,10,0))</f>
        <v xml:space="preserve">  </v>
      </c>
      <c r="L36" s="96" t="str">
        <f>IF(VLOOKUP(保證金調整檢核表!B:B,'檢核表(SMA)'!B:Q,11,0)=0,"  ",VLOOKUP(保證金調整檢核表!B:B,'檢核表(SMA)'!B:Q,11,0))</f>
        <v xml:space="preserve">  </v>
      </c>
      <c r="M36" s="96" t="str">
        <f>IF(VLOOKUP(保證金調整檢核表!B:B,'檢核表(SMA)'!B:Q,12,0)=0,"  ",VLOOKUP(保證金調整檢核表!B:B,'檢核表(SMA)'!B:Q,12,0))</f>
        <v xml:space="preserve">  </v>
      </c>
      <c r="N36" s="116" t="str">
        <f>IF(VLOOKUP(保證金調整檢核表!B:B,'檢核表(SMA)'!B:Z,18,0)=0,"  ",VLOOKUP(保證金調整檢核表!B:B,'檢核表(SMA)'!B:Z,18,0))</f>
        <v xml:space="preserve">  </v>
      </c>
      <c r="O36" s="116" t="str">
        <f>IF(VLOOKUP(保證金調整檢核表!B:B,'檢核表(SMA)'!B:Z,19,0)=0,"  ",VLOOKUP(保證金調整檢核表!B:B,'檢核表(SMA)'!B:Z,19,0))</f>
        <v xml:space="preserve">  </v>
      </c>
      <c r="P36" s="116"/>
      <c r="Q36" s="116"/>
    </row>
    <row r="37" spans="2:17" s="94" customFormat="1">
      <c r="B37" s="109" t="s">
        <v>284</v>
      </c>
      <c r="C37" s="105" t="str">
        <f>IF(VLOOKUP(保證金調整檢核表!B:B,'檢核表(SMA)'!B:Z,20,0)=0,"  ",VLOOKUP(保證金調整檢核表!B:B,'檢核表(SMA)'!B:Z,20,0))</f>
        <v xml:space="preserve">  </v>
      </c>
      <c r="D37" s="93" t="str">
        <f>IF(VLOOKUP(保證金調整檢核表!B:B,'檢核表(SMA)'!B:G,6,0)=0,"  ",VLOOKUP(保證金調整檢核表!B:B,'檢核表(SMA)'!B:G,6,0))</f>
        <v xml:space="preserve">  </v>
      </c>
      <c r="E37" s="141" t="str">
        <f>IF(VLOOKUP(保證金調整檢核表!B:B,'檢核表(EWMA)'!B:Z,20,0)=0,"  ",VLOOKUP(保證金調整檢核表!B:B,'檢核表(EWMA)'!B:Z,20,0))</f>
        <v xml:space="preserve">  </v>
      </c>
      <c r="F37" s="141" t="str">
        <f>IF(VLOOKUP(保證金調整檢核表!B:B,'檢核表(EWMA)'!B:G,6,0)=0,"  ",VLOOKUP(保證金調整檢核表!B:B,'檢核表(EWMA)'!B:G,6,0))</f>
        <v xml:space="preserve">  </v>
      </c>
      <c r="G37" s="130" t="str">
        <f>IF(VLOOKUP(保證金調整檢核表!B:B,'檢核表(Max)'!B:Z,20,0)=0,"  ",VLOOKUP(保證金調整檢核表!B:B,'檢核表(Max)'!B:Z,20,0))</f>
        <v xml:space="preserve">  </v>
      </c>
      <c r="H37" s="93" t="str">
        <f>IF(VLOOKUP(保證金調整檢核表!B:B,'檢核表(Max)'!B:G,6,0)=0,"  ",VLOOKUP(保證金調整檢核表!B:B,'檢核表(Max)'!B:G,6,0))</f>
        <v xml:space="preserve">  </v>
      </c>
      <c r="I37" s="93" t="str">
        <f>IF(VLOOKUP(保證金調整檢核表!B:B,'檢核表(SMA)'!B:Q,7,0)=0,"  ",VLOOKUP(保證金調整檢核表!B:B,'檢核表(SMA)'!B:Q,7,0))</f>
        <v xml:space="preserve">  </v>
      </c>
      <c r="J37" s="40" t="str">
        <f>IF(VLOOKUP(保證金調整檢核表!B:B,'檢核表(SMA)'!B:Q,8,0)=0,"  ",VLOOKUP(保證金調整檢核表!B:B,'檢核表(SMA)'!B:Q,8,0))</f>
        <v xml:space="preserve">  </v>
      </c>
      <c r="K37" s="92" t="str">
        <f>IF(VLOOKUP(保證金調整檢核表!B:B,'檢核表(SMA)'!B:Q,10,0)=0,"  ",VLOOKUP(保證金調整檢核表!B:B,'檢核表(SMA)'!B:Q,10,0))</f>
        <v xml:space="preserve">  </v>
      </c>
      <c r="L37" s="96" t="str">
        <f>IF(VLOOKUP(保證金調整檢核表!B:B,'檢核表(SMA)'!B:Q,11,0)=0,"  ",VLOOKUP(保證金調整檢核表!B:B,'檢核表(SMA)'!B:Q,11,0))</f>
        <v xml:space="preserve">  </v>
      </c>
      <c r="M37" s="96" t="str">
        <f>IF(VLOOKUP(保證金調整檢核表!B:B,'檢核表(SMA)'!B:Q,12,0)=0,"  ",VLOOKUP(保證金調整檢核表!B:B,'檢核表(SMA)'!B:Q,12,0))</f>
        <v xml:space="preserve">  </v>
      </c>
      <c r="N37" s="116" t="str">
        <f>IF(VLOOKUP(保證金調整檢核表!B:B,'檢核表(SMA)'!B:Z,18,0)=0,"  ",VLOOKUP(保證金調整檢核表!B:B,'檢核表(SMA)'!B:Z,18,0))</f>
        <v xml:space="preserve">  </v>
      </c>
      <c r="O37" s="116" t="str">
        <f>IF(VLOOKUP(保證金調整檢核表!B:B,'檢核表(SMA)'!B:Z,19,0)=0,"  ",VLOOKUP(保證金調整檢核表!B:B,'檢核表(SMA)'!B:Z,19,0))</f>
        <v xml:space="preserve">  </v>
      </c>
      <c r="P37" s="116"/>
      <c r="Q37" s="116"/>
    </row>
    <row r="38" spans="2:17" s="94" customFormat="1">
      <c r="B38" s="109" t="s">
        <v>285</v>
      </c>
      <c r="C38" s="105" t="str">
        <f>IF(VLOOKUP(保證金調整檢核表!B:B,'檢核表(SMA)'!B:Z,20,0)=0,"  ",VLOOKUP(保證金調整檢核表!B:B,'檢核表(SMA)'!B:Z,20,0))</f>
        <v xml:space="preserve">  </v>
      </c>
      <c r="D38" s="93" t="str">
        <f>IF(VLOOKUP(保證金調整檢核表!B:B,'檢核表(SMA)'!B:G,6,0)=0,"  ",VLOOKUP(保證金調整檢核表!B:B,'檢核表(SMA)'!B:G,6,0))</f>
        <v xml:space="preserve">  </v>
      </c>
      <c r="E38" s="141" t="str">
        <f>IF(VLOOKUP(保證金調整檢核表!B:B,'檢核表(EWMA)'!B:Z,20,0)=0,"  ",VLOOKUP(保證金調整檢核表!B:B,'檢核表(EWMA)'!B:Z,20,0))</f>
        <v xml:space="preserve">  </v>
      </c>
      <c r="F38" s="141" t="str">
        <f>IF(VLOOKUP(保證金調整檢核表!B:B,'檢核表(EWMA)'!B:G,6,0)=0,"  ",VLOOKUP(保證金調整檢核表!B:B,'檢核表(EWMA)'!B:G,6,0))</f>
        <v xml:space="preserve">  </v>
      </c>
      <c r="G38" s="130" t="str">
        <f>IF(VLOOKUP(保證金調整檢核表!B:B,'檢核表(Max)'!B:Z,20,0)=0,"  ",VLOOKUP(保證金調整檢核表!B:B,'檢核表(Max)'!B:Z,20,0))</f>
        <v xml:space="preserve">  </v>
      </c>
      <c r="H38" s="93" t="str">
        <f>IF(VLOOKUP(保證金調整檢核表!B:B,'檢核表(Max)'!B:G,6,0)=0,"  ",VLOOKUP(保證金調整檢核表!B:B,'檢核表(Max)'!B:G,6,0))</f>
        <v xml:space="preserve">  </v>
      </c>
      <c r="I38" s="93" t="str">
        <f>IF(VLOOKUP(保證金調整檢核表!B:B,'檢核表(SMA)'!B:Q,7,0)=0,"  ",VLOOKUP(保證金調整檢核表!B:B,'檢核表(SMA)'!B:Q,7,0))</f>
        <v xml:space="preserve">  </v>
      </c>
      <c r="J38" s="40" t="str">
        <f>IF(VLOOKUP(保證金調整檢核表!B:B,'檢核表(SMA)'!B:Q,8,0)=0,"  ",VLOOKUP(保證金調整檢核表!B:B,'檢核表(SMA)'!B:Q,8,0))</f>
        <v xml:space="preserve">  </v>
      </c>
      <c r="K38" s="92" t="str">
        <f>IF(VLOOKUP(保證金調整檢核表!B:B,'檢核表(SMA)'!B:Q,10,0)=0,"  ",VLOOKUP(保證金調整檢核表!B:B,'檢核表(SMA)'!B:Q,10,0))</f>
        <v xml:space="preserve">  </v>
      </c>
      <c r="L38" s="96" t="str">
        <f>IF(VLOOKUP(保證金調整檢核表!B:B,'檢核表(SMA)'!B:Q,11,0)=0,"  ",VLOOKUP(保證金調整檢核表!B:B,'檢核表(SMA)'!B:Q,11,0))</f>
        <v xml:space="preserve">  </v>
      </c>
      <c r="M38" s="96" t="str">
        <f>IF(VLOOKUP(保證金調整檢核表!B:B,'檢核表(SMA)'!B:Q,12,0)=0,"  ",VLOOKUP(保證金調整檢核表!B:B,'檢核表(SMA)'!B:Q,12,0))</f>
        <v xml:space="preserve">  </v>
      </c>
      <c r="N38" s="116" t="str">
        <f>IF(VLOOKUP(保證金調整檢核表!B:B,'檢核表(SMA)'!B:Z,18,0)=0,"  ",VLOOKUP(保證金調整檢核表!B:B,'檢核表(SMA)'!B:Z,18,0))</f>
        <v xml:space="preserve">  </v>
      </c>
      <c r="O38" s="116" t="str">
        <f>IF(VLOOKUP(保證金調整檢核表!B:B,'檢核表(SMA)'!B:Z,19,0)=0,"  ",VLOOKUP(保證金調整檢核表!B:B,'檢核表(SMA)'!B:Z,19,0))</f>
        <v xml:space="preserve">  </v>
      </c>
      <c r="P38" s="116"/>
      <c r="Q38" s="116"/>
    </row>
    <row r="39" spans="2:17" s="94" customFormat="1">
      <c r="B39" s="109" t="s">
        <v>286</v>
      </c>
      <c r="C39" s="105" t="str">
        <f>IF(VLOOKUP(保證金調整檢核表!B:B,'檢核表(SMA)'!B:Z,20,0)=0,"  ",VLOOKUP(保證金調整檢核表!B:B,'檢核表(SMA)'!B:Z,20,0))</f>
        <v xml:space="preserve">  </v>
      </c>
      <c r="D39" s="93" t="str">
        <f>IF(VLOOKUP(保證金調整檢核表!B:B,'檢核表(SMA)'!B:G,6,0)=0,"  ",VLOOKUP(保證金調整檢核表!B:B,'檢核表(SMA)'!B:G,6,0))</f>
        <v xml:space="preserve">  </v>
      </c>
      <c r="E39" s="141" t="str">
        <f>IF(VLOOKUP(保證金調整檢核表!B:B,'檢核表(EWMA)'!B:Z,20,0)=0,"  ",VLOOKUP(保證金調整檢核表!B:B,'檢核表(EWMA)'!B:Z,20,0))</f>
        <v xml:space="preserve">  </v>
      </c>
      <c r="F39" s="141" t="str">
        <f>IF(VLOOKUP(保證金調整檢核表!B:B,'檢核表(EWMA)'!B:G,6,0)=0,"  ",VLOOKUP(保證金調整檢核表!B:B,'檢核表(EWMA)'!B:G,6,0))</f>
        <v xml:space="preserve">  </v>
      </c>
      <c r="G39" s="130" t="str">
        <f>IF(VLOOKUP(保證金調整檢核表!B:B,'檢核表(Max)'!B:Z,20,0)=0,"  ",VLOOKUP(保證金調整檢核表!B:B,'檢核表(Max)'!B:Z,20,0))</f>
        <v xml:space="preserve">  </v>
      </c>
      <c r="H39" s="93" t="str">
        <f>IF(VLOOKUP(保證金調整檢核表!B:B,'檢核表(Max)'!B:G,6,0)=0,"  ",VLOOKUP(保證金調整檢核表!B:B,'檢核表(Max)'!B:G,6,0))</f>
        <v xml:space="preserve">  </v>
      </c>
      <c r="I39" s="93" t="str">
        <f>IF(VLOOKUP(保證金調整檢核表!B:B,'檢核表(SMA)'!B:Q,7,0)=0,"  ",VLOOKUP(保證金調整檢核表!B:B,'檢核表(SMA)'!B:Q,7,0))</f>
        <v xml:space="preserve">  </v>
      </c>
      <c r="J39" s="40" t="str">
        <f>IF(VLOOKUP(保證金調整檢核表!B:B,'檢核表(SMA)'!B:Q,8,0)=0,"  ",VLOOKUP(保證金調整檢核表!B:B,'檢核表(SMA)'!B:Q,8,0))</f>
        <v xml:space="preserve">  </v>
      </c>
      <c r="K39" s="92" t="str">
        <f>IF(VLOOKUP(保證金調整檢核表!B:B,'檢核表(SMA)'!B:Q,10,0)=0,"  ",VLOOKUP(保證金調整檢核表!B:B,'檢核表(SMA)'!B:Q,10,0))</f>
        <v xml:space="preserve">  </v>
      </c>
      <c r="L39" s="96" t="str">
        <f>IF(VLOOKUP(保證金調整檢核表!B:B,'檢核表(SMA)'!B:Q,11,0)=0,"  ",VLOOKUP(保證金調整檢核表!B:B,'檢核表(SMA)'!B:Q,11,0))</f>
        <v xml:space="preserve">  </v>
      </c>
      <c r="M39" s="96" t="str">
        <f>IF(VLOOKUP(保證金調整檢核表!B:B,'檢核表(SMA)'!B:Q,12,0)=0,"  ",VLOOKUP(保證金調整檢核表!B:B,'檢核表(SMA)'!B:Q,12,0))</f>
        <v xml:space="preserve">  </v>
      </c>
      <c r="N39" s="116" t="str">
        <f>IF(VLOOKUP(保證金調整檢核表!B:B,'檢核表(SMA)'!B:Z,18,0)=0,"  ",VLOOKUP(保證金調整檢核表!B:B,'檢核表(SMA)'!B:Z,18,0))</f>
        <v xml:space="preserve">  </v>
      </c>
      <c r="O39" s="116" t="str">
        <f>IF(VLOOKUP(保證金調整檢核表!B:B,'檢核表(SMA)'!B:Z,19,0)=0,"  ",VLOOKUP(保證金調整檢核表!B:B,'檢核表(SMA)'!B:Z,19,0))</f>
        <v xml:space="preserve">  </v>
      </c>
      <c r="P39" s="116"/>
      <c r="Q39" s="116"/>
    </row>
    <row r="40" spans="2:17" s="94" customFormat="1">
      <c r="B40" s="109" t="s">
        <v>287</v>
      </c>
      <c r="C40" s="105" t="str">
        <f>IF(VLOOKUP(保證金調整檢核表!B:B,'檢核表(SMA)'!B:Z,20,0)=0,"  ",VLOOKUP(保證金調整檢核表!B:B,'檢核表(SMA)'!B:Z,20,0))</f>
        <v xml:space="preserve">  </v>
      </c>
      <c r="D40" s="93" t="str">
        <f>IF(VLOOKUP(保證金調整檢核表!B:B,'檢核表(SMA)'!B:G,6,0)=0,"  ",VLOOKUP(保證金調整檢核表!B:B,'檢核表(SMA)'!B:G,6,0))</f>
        <v xml:space="preserve">  </v>
      </c>
      <c r="E40" s="141" t="str">
        <f>IF(VLOOKUP(保證金調整檢核表!B:B,'檢核表(EWMA)'!B:Z,20,0)=0,"  ",VLOOKUP(保證金調整檢核表!B:B,'檢核表(EWMA)'!B:Z,20,0))</f>
        <v xml:space="preserve">  </v>
      </c>
      <c r="F40" s="141" t="str">
        <f>IF(VLOOKUP(保證金調整檢核表!B:B,'檢核表(EWMA)'!B:G,6,0)=0,"  ",VLOOKUP(保證金調整檢核表!B:B,'檢核表(EWMA)'!B:G,6,0))</f>
        <v xml:space="preserve">  </v>
      </c>
      <c r="G40" s="130" t="str">
        <f>IF(VLOOKUP(保證金調整檢核表!B:B,'檢核表(Max)'!B:Z,20,0)=0,"  ",VLOOKUP(保證金調整檢核表!B:B,'檢核表(Max)'!B:Z,20,0))</f>
        <v xml:space="preserve">  </v>
      </c>
      <c r="H40" s="93" t="str">
        <f>IF(VLOOKUP(保證金調整檢核表!B:B,'檢核表(Max)'!B:G,6,0)=0,"  ",VLOOKUP(保證金調整檢核表!B:B,'檢核表(Max)'!B:G,6,0))</f>
        <v xml:space="preserve">  </v>
      </c>
      <c r="I40" s="93" t="str">
        <f>IF(VLOOKUP(保證金調整檢核表!B:B,'檢核表(SMA)'!B:Q,7,0)=0,"  ",VLOOKUP(保證金調整檢核表!B:B,'檢核表(SMA)'!B:Q,7,0))</f>
        <v xml:space="preserve">  </v>
      </c>
      <c r="J40" s="40" t="str">
        <f>IF(VLOOKUP(保證金調整檢核表!B:B,'檢核表(SMA)'!B:Q,8,0)=0,"  ",VLOOKUP(保證金調整檢核表!B:B,'檢核表(SMA)'!B:Q,8,0))</f>
        <v xml:space="preserve">  </v>
      </c>
      <c r="K40" s="92" t="str">
        <f>IF(VLOOKUP(保證金調整檢核表!B:B,'檢核表(SMA)'!B:Q,10,0)=0,"  ",VLOOKUP(保證金調整檢核表!B:B,'檢核表(SMA)'!B:Q,10,0))</f>
        <v xml:space="preserve">  </v>
      </c>
      <c r="L40" s="96" t="str">
        <f>IF(VLOOKUP(保證金調整檢核表!B:B,'檢核表(SMA)'!B:Q,11,0)=0,"  ",VLOOKUP(保證金調整檢核表!B:B,'檢核表(SMA)'!B:Q,11,0))</f>
        <v xml:space="preserve">  </v>
      </c>
      <c r="M40" s="96" t="str">
        <f>IF(VLOOKUP(保證金調整檢核表!B:B,'檢核表(SMA)'!B:Q,12,0)=0,"  ",VLOOKUP(保證金調整檢核表!B:B,'檢核表(SMA)'!B:Q,12,0))</f>
        <v xml:space="preserve">  </v>
      </c>
      <c r="N40" s="116" t="str">
        <f>IF(VLOOKUP(保證金調整檢核表!B:B,'檢核表(SMA)'!B:Z,18,0)=0,"  ",VLOOKUP(保證金調整檢核表!B:B,'檢核表(SMA)'!B:Z,18,0))</f>
        <v xml:space="preserve">  </v>
      </c>
      <c r="O40" s="116" t="str">
        <f>IF(VLOOKUP(保證金調整檢核表!B:B,'檢核表(SMA)'!B:Z,19,0)=0,"  ",VLOOKUP(保證金調整檢核表!B:B,'檢核表(SMA)'!B:Z,19,0))</f>
        <v xml:space="preserve">  </v>
      </c>
      <c r="P40" s="116"/>
      <c r="Q40" s="116"/>
    </row>
    <row r="41" spans="2:17" s="94" customFormat="1">
      <c r="B41" s="109" t="s">
        <v>288</v>
      </c>
      <c r="C41" s="105" t="str">
        <f>IF(VLOOKUP(保證金調整檢核表!B:B,'檢核表(SMA)'!B:Z,20,0)=0,"  ",VLOOKUP(保證金調整檢核表!B:B,'檢核表(SMA)'!B:Z,20,0))</f>
        <v xml:space="preserve">  </v>
      </c>
      <c r="D41" s="93" t="str">
        <f>IF(VLOOKUP(保證金調整檢核表!B:B,'檢核表(SMA)'!B:G,6,0)=0,"  ",VLOOKUP(保證金調整檢核表!B:B,'檢核表(SMA)'!B:G,6,0))</f>
        <v xml:space="preserve">  </v>
      </c>
      <c r="E41" s="141" t="str">
        <f>IF(VLOOKUP(保證金調整檢核表!B:B,'檢核表(EWMA)'!B:Z,20,0)=0,"  ",VLOOKUP(保證金調整檢核表!B:B,'檢核表(EWMA)'!B:Z,20,0))</f>
        <v xml:space="preserve">  </v>
      </c>
      <c r="F41" s="141" t="str">
        <f>IF(VLOOKUP(保證金調整檢核表!B:B,'檢核表(EWMA)'!B:G,6,0)=0,"  ",VLOOKUP(保證金調整檢核表!B:B,'檢核表(EWMA)'!B:G,6,0))</f>
        <v xml:space="preserve">  </v>
      </c>
      <c r="G41" s="130" t="str">
        <f>IF(VLOOKUP(保證金調整檢核表!B:B,'檢核表(Max)'!B:Z,20,0)=0,"  ",VLOOKUP(保證金調整檢核表!B:B,'檢核表(Max)'!B:Z,20,0))</f>
        <v xml:space="preserve">  </v>
      </c>
      <c r="H41" s="93" t="str">
        <f>IF(VLOOKUP(保證金調整檢核表!B:B,'檢核表(Max)'!B:G,6,0)=0,"  ",VLOOKUP(保證金調整檢核表!B:B,'檢核表(Max)'!B:G,6,0))</f>
        <v xml:space="preserve">  </v>
      </c>
      <c r="I41" s="93" t="str">
        <f>IF(VLOOKUP(保證金調整檢核表!B:B,'檢核表(SMA)'!B:Q,7,0)=0,"  ",VLOOKUP(保證金調整檢核表!B:B,'檢核表(SMA)'!B:Q,7,0))</f>
        <v xml:space="preserve">  </v>
      </c>
      <c r="J41" s="40" t="str">
        <f>IF(VLOOKUP(保證金調整檢核表!B:B,'檢核表(SMA)'!B:Q,8,0)=0,"  ",VLOOKUP(保證金調整檢核表!B:B,'檢核表(SMA)'!B:Q,8,0))</f>
        <v xml:space="preserve">  </v>
      </c>
      <c r="K41" s="92" t="str">
        <f>IF(VLOOKUP(保證金調整檢核表!B:B,'檢核表(SMA)'!B:Q,10,0)=0,"  ",VLOOKUP(保證金調整檢核表!B:B,'檢核表(SMA)'!B:Q,10,0))</f>
        <v xml:space="preserve">  </v>
      </c>
      <c r="L41" s="96" t="str">
        <f>IF(VLOOKUP(保證金調整檢核表!B:B,'檢核表(SMA)'!B:Q,11,0)=0,"  ",VLOOKUP(保證金調整檢核表!B:B,'檢核表(SMA)'!B:Q,11,0))</f>
        <v xml:space="preserve">  </v>
      </c>
      <c r="M41" s="96" t="str">
        <f>IF(VLOOKUP(保證金調整檢核表!B:B,'檢核表(SMA)'!B:Q,12,0)=0,"  ",VLOOKUP(保證金調整檢核表!B:B,'檢核表(SMA)'!B:Q,12,0))</f>
        <v xml:space="preserve">  </v>
      </c>
      <c r="N41" s="116" t="str">
        <f>IF(VLOOKUP(保證金調整檢核表!B:B,'檢核表(SMA)'!B:Z,18,0)=0,"  ",VLOOKUP(保證金調整檢核表!B:B,'檢核表(SMA)'!B:Z,18,0))</f>
        <v xml:space="preserve">  </v>
      </c>
      <c r="O41" s="116" t="str">
        <f>IF(VLOOKUP(保證金調整檢核表!B:B,'檢核表(SMA)'!B:Z,19,0)=0,"  ",VLOOKUP(保證金調整檢核表!B:B,'檢核表(SMA)'!B:Z,19,0))</f>
        <v xml:space="preserve">  </v>
      </c>
      <c r="P41" s="116"/>
      <c r="Q41" s="116"/>
    </row>
    <row r="42" spans="2:17" ht="16.5">
      <c r="B42" s="91" t="s">
        <v>289</v>
      </c>
    </row>
    <row r="43" spans="2:17" ht="16.5">
      <c r="B43" s="162" t="s">
        <v>290</v>
      </c>
      <c r="C43" s="163"/>
      <c r="D43" s="163"/>
      <c r="E43" s="163"/>
      <c r="F43" s="163"/>
      <c r="G43" s="163"/>
      <c r="H43" s="163"/>
      <c r="I43" s="163"/>
      <c r="J43" s="163"/>
      <c r="K43" s="163"/>
      <c r="L43" s="163"/>
      <c r="M43" s="163"/>
    </row>
    <row r="44" spans="2:17" ht="16.5">
      <c r="B44" s="91" t="s">
        <v>291</v>
      </c>
    </row>
    <row r="45" spans="2:17" ht="16.5">
      <c r="B45" s="91" t="s">
        <v>292</v>
      </c>
    </row>
    <row r="48" spans="2:17" ht="16.5">
      <c r="B48" s="107" t="s">
        <v>293</v>
      </c>
      <c r="C48" s="53" t="s">
        <v>294</v>
      </c>
    </row>
    <row r="49" spans="2:12">
      <c r="B49" s="112">
        <v>1</v>
      </c>
      <c r="C49" s="158" t="s">
        <v>295</v>
      </c>
      <c r="D49" s="159"/>
      <c r="E49" s="159"/>
      <c r="F49" s="159"/>
      <c r="G49" s="159"/>
      <c r="H49" s="159"/>
      <c r="I49" s="159"/>
      <c r="J49" s="159"/>
      <c r="K49" s="159"/>
      <c r="L49" s="159"/>
    </row>
    <row r="50" spans="2:12" ht="16.5">
      <c r="B50" s="112">
        <v>2</v>
      </c>
      <c r="C50" s="19" t="s">
        <v>296</v>
      </c>
      <c r="D50" s="46"/>
      <c r="E50" s="46"/>
      <c r="F50" s="46"/>
      <c r="G50" s="131"/>
      <c r="H50" s="47"/>
      <c r="I50" s="47"/>
      <c r="J50" s="46"/>
    </row>
    <row r="51" spans="2:12" ht="16.5">
      <c r="B51" s="112">
        <v>3</v>
      </c>
      <c r="C51" s="46" t="s">
        <v>297</v>
      </c>
      <c r="D51" s="46"/>
      <c r="E51" s="46"/>
      <c r="F51" s="46"/>
      <c r="G51" s="131"/>
      <c r="H51" s="47"/>
      <c r="I51" s="47"/>
      <c r="J51" s="46"/>
    </row>
    <row r="52" spans="2:12" ht="16.5">
      <c r="B52" s="113"/>
      <c r="C52" s="19" t="s">
        <v>298</v>
      </c>
      <c r="D52" s="46"/>
      <c r="E52" s="46"/>
      <c r="F52" s="46"/>
      <c r="G52" s="131"/>
      <c r="H52" s="47"/>
      <c r="I52" s="47"/>
      <c r="J52" s="46"/>
    </row>
    <row r="53" spans="2:12" ht="16.5">
      <c r="B53" s="113"/>
      <c r="C53" s="46" t="s">
        <v>299</v>
      </c>
      <c r="D53" s="46"/>
      <c r="E53" s="46"/>
      <c r="F53" s="46"/>
      <c r="G53" s="131"/>
      <c r="H53" s="47"/>
      <c r="I53" s="47"/>
      <c r="J53" s="46"/>
    </row>
    <row r="54" spans="2:12" ht="16.5">
      <c r="B54" s="113"/>
      <c r="C54" s="19" t="s">
        <v>300</v>
      </c>
      <c r="D54" s="46"/>
      <c r="E54" s="46"/>
      <c r="F54" s="46"/>
      <c r="G54" s="131"/>
      <c r="H54" s="47"/>
      <c r="I54" s="47"/>
      <c r="J54" s="46"/>
    </row>
    <row r="55" spans="2:12" ht="16.5">
      <c r="B55" s="113"/>
      <c r="C55" s="19" t="s">
        <v>301</v>
      </c>
      <c r="D55" s="46"/>
      <c r="E55" s="46"/>
      <c r="F55" s="46"/>
      <c r="G55" s="131"/>
      <c r="H55" s="47"/>
      <c r="I55" s="47"/>
      <c r="J55" s="46"/>
    </row>
    <row r="56" spans="2:12" ht="16.5">
      <c r="B56" s="113"/>
      <c r="C56" s="19" t="s">
        <v>302</v>
      </c>
      <c r="D56" s="46"/>
      <c r="E56" s="46"/>
      <c r="F56" s="46"/>
      <c r="G56" s="131"/>
      <c r="H56" s="47"/>
      <c r="I56" s="47"/>
      <c r="J56" s="46"/>
    </row>
    <row r="57" spans="2:12" s="33" customFormat="1" ht="16.5">
      <c r="B57" s="114"/>
      <c r="C57" s="64" t="s">
        <v>303</v>
      </c>
      <c r="D57" s="65"/>
      <c r="E57" s="65"/>
      <c r="F57" s="65"/>
      <c r="G57" s="132"/>
      <c r="H57" s="66"/>
      <c r="I57" s="66"/>
      <c r="J57" s="65"/>
    </row>
    <row r="58" spans="2:12" s="59" customFormat="1" ht="16.5">
      <c r="B58" s="115"/>
      <c r="C58" s="19" t="s">
        <v>304</v>
      </c>
      <c r="D58" s="61"/>
      <c r="E58" s="61"/>
      <c r="F58" s="61"/>
      <c r="G58" s="133"/>
      <c r="H58" s="62"/>
      <c r="I58" s="62"/>
      <c r="J58" s="61"/>
    </row>
    <row r="59" spans="2:12" ht="16.5">
      <c r="B59" s="113"/>
      <c r="C59" s="19" t="s">
        <v>305</v>
      </c>
      <c r="D59" s="46"/>
      <c r="E59" s="46"/>
      <c r="F59" s="46"/>
      <c r="G59" s="131"/>
      <c r="H59" s="47"/>
      <c r="I59" s="47"/>
      <c r="J59" s="46"/>
    </row>
    <row r="60" spans="2:12" ht="16.5">
      <c r="B60" s="113"/>
      <c r="C60" s="46" t="s">
        <v>306</v>
      </c>
      <c r="D60" s="46"/>
      <c r="E60" s="46"/>
      <c r="F60" s="46"/>
      <c r="G60" s="131"/>
      <c r="H60" s="47"/>
      <c r="I60" s="47"/>
      <c r="J60" s="46"/>
    </row>
    <row r="61" spans="2:12">
      <c r="B61" s="113"/>
      <c r="C61" s="158"/>
      <c r="D61" s="159"/>
      <c r="E61" s="159"/>
      <c r="F61" s="159"/>
      <c r="G61" s="159"/>
      <c r="H61" s="159"/>
      <c r="I61" s="159"/>
      <c r="J61" s="159"/>
      <c r="K61" s="159"/>
      <c r="L61" s="159"/>
    </row>
  </sheetData>
  <mergeCells count="17">
    <mergeCell ref="C61:L61"/>
    <mergeCell ref="K5:K6"/>
    <mergeCell ref="L5:L6"/>
    <mergeCell ref="M5:M6"/>
    <mergeCell ref="N5:Q5"/>
    <mergeCell ref="B43:M43"/>
    <mergeCell ref="C49:L49"/>
    <mergeCell ref="B4:B6"/>
    <mergeCell ref="C4:H4"/>
    <mergeCell ref="I4:K4"/>
    <mergeCell ref="L4:M4"/>
    <mergeCell ref="N4:Q4"/>
    <mergeCell ref="C5:D5"/>
    <mergeCell ref="E5:F5"/>
    <mergeCell ref="G5:H5"/>
    <mergeCell ref="I5:J5"/>
    <mergeCell ref="O1:Q1"/>
  </mergeCells>
  <phoneticPr fontId="1" type="noConversion"/>
  <printOptions horizontalCentered="1"/>
  <pageMargins left="0.19685039370078741" right="0.19685039370078741" top="0.9055118110236221" bottom="0.31496062992125984" header="0.31496062992125984" footer="0.31496062992125984"/>
  <pageSetup paperSize="9" scale="76" fitToHeight="2" orientation="landscape" r:id="rId1"/>
  <headerFooter>
    <oddHeader xml:space="preserve">&amp;C&amp;"標楷體,標準"&amp;16保證金調整檢核表
指數、商品及匯率類契約&amp;R
</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F7"/>
  <sheetViews>
    <sheetView workbookViewId="0">
      <selection activeCell="C14" sqref="C14:K15"/>
    </sheetView>
  </sheetViews>
  <sheetFormatPr defaultRowHeight="16.5"/>
  <cols>
    <col min="2" max="2" width="28.75" customWidth="1"/>
    <col min="3" max="6" width="10.625" customWidth="1"/>
  </cols>
  <sheetData>
    <row r="1" spans="1:6" ht="45.2" customHeight="1">
      <c r="F1" s="75" t="s">
        <v>132</v>
      </c>
    </row>
    <row r="2" spans="1:6">
      <c r="A2" s="76"/>
      <c r="B2" s="224" t="s">
        <v>133</v>
      </c>
      <c r="C2" s="224"/>
      <c r="D2" s="224"/>
      <c r="E2" s="224"/>
      <c r="F2" s="224"/>
    </row>
    <row r="3" spans="1:6">
      <c r="A3" s="76"/>
      <c r="B3" s="225" t="s">
        <v>134</v>
      </c>
      <c r="C3" s="226" t="s">
        <v>135</v>
      </c>
      <c r="D3" s="226"/>
      <c r="E3" s="226" t="s">
        <v>136</v>
      </c>
      <c r="F3" s="226"/>
    </row>
    <row r="4" spans="1:6" ht="46.5">
      <c r="A4" s="3"/>
      <c r="B4" s="225"/>
      <c r="C4" s="77" t="s">
        <v>137</v>
      </c>
      <c r="D4" s="77" t="s">
        <v>138</v>
      </c>
      <c r="E4" s="77" t="s">
        <v>137</v>
      </c>
      <c r="F4" s="77" t="s">
        <v>138</v>
      </c>
    </row>
    <row r="5" spans="1:6">
      <c r="B5" s="78" t="s">
        <v>139</v>
      </c>
      <c r="C5" s="79"/>
      <c r="D5" s="79"/>
      <c r="E5" s="79"/>
      <c r="F5" s="79"/>
    </row>
    <row r="6" spans="1:6">
      <c r="B6" s="78" t="s">
        <v>140</v>
      </c>
      <c r="C6" s="80"/>
      <c r="D6" s="80"/>
      <c r="E6" s="80"/>
      <c r="F6" s="80"/>
    </row>
    <row r="7" spans="1:6">
      <c r="B7" s="78" t="s">
        <v>141</v>
      </c>
      <c r="C7" s="80"/>
      <c r="D7" s="80"/>
      <c r="E7" s="80"/>
      <c r="F7" s="80"/>
    </row>
  </sheetData>
  <mergeCells count="4">
    <mergeCell ref="B2:F2"/>
    <mergeCell ref="B3:B4"/>
    <mergeCell ref="C3:D3"/>
    <mergeCell ref="E3:F3"/>
  </mergeCells>
  <phoneticPr fontId="2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1:G14"/>
  <sheetViews>
    <sheetView workbookViewId="0">
      <selection activeCell="C14" sqref="C14:K15"/>
    </sheetView>
  </sheetViews>
  <sheetFormatPr defaultRowHeight="16.5"/>
  <cols>
    <col min="2" max="7" width="12.625" customWidth="1"/>
  </cols>
  <sheetData>
    <row r="1" spans="2:7" ht="37.700000000000003" customHeight="1">
      <c r="G1" s="75" t="s">
        <v>142</v>
      </c>
    </row>
    <row r="2" spans="2:7" s="76" customFormat="1" ht="19.7" customHeight="1">
      <c r="B2" s="227" t="s">
        <v>143</v>
      </c>
      <c r="C2" s="228"/>
      <c r="D2" s="228"/>
      <c r="E2" s="228"/>
      <c r="F2" s="228"/>
      <c r="G2" s="229"/>
    </row>
    <row r="3" spans="2:7" s="3" customFormat="1" ht="45.75" customHeight="1">
      <c r="B3" s="77" t="s">
        <v>134</v>
      </c>
      <c r="C3" s="77" t="s">
        <v>144</v>
      </c>
      <c r="D3" s="77" t="s">
        <v>145</v>
      </c>
      <c r="E3" s="77" t="s">
        <v>146</v>
      </c>
      <c r="F3" s="77" t="s">
        <v>147</v>
      </c>
      <c r="G3" s="77" t="s">
        <v>148</v>
      </c>
    </row>
    <row r="4" spans="2:7" ht="31.5">
      <c r="B4" s="78" t="s">
        <v>149</v>
      </c>
      <c r="C4" s="79"/>
      <c r="D4" s="81"/>
      <c r="E4" s="79"/>
      <c r="F4" s="79"/>
      <c r="G4" s="82"/>
    </row>
    <row r="5" spans="2:7" hidden="1">
      <c r="B5" s="78" t="s">
        <v>150</v>
      </c>
      <c r="C5" s="83"/>
      <c r="D5" s="83"/>
      <c r="E5" s="83"/>
      <c r="F5" s="83"/>
      <c r="G5" s="83"/>
    </row>
    <row r="6" spans="2:7" ht="31.5">
      <c r="B6" s="78" t="s">
        <v>140</v>
      </c>
      <c r="C6" s="80" t="e">
        <f>C4/C5</f>
        <v>#DIV/0!</v>
      </c>
      <c r="D6" s="84" t="e">
        <f>D4/D5</f>
        <v>#DIV/0!</v>
      </c>
      <c r="E6" s="84" t="e">
        <f>E4/E5</f>
        <v>#DIV/0!</v>
      </c>
      <c r="F6" s="84" t="e">
        <f>F4/F5</f>
        <v>#DIV/0!</v>
      </c>
      <c r="G6" s="84" t="e">
        <f>G4/G5</f>
        <v>#DIV/0!</v>
      </c>
    </row>
    <row r="7" spans="2:7" ht="31.5">
      <c r="B7" s="85" t="s">
        <v>141</v>
      </c>
      <c r="C7" s="86"/>
      <c r="D7" s="87"/>
      <c r="E7" s="87"/>
      <c r="F7" s="87"/>
      <c r="G7" s="87"/>
    </row>
    <row r="9" spans="2:7" ht="20.25" customHeight="1">
      <c r="B9" s="227" t="s">
        <v>151</v>
      </c>
      <c r="C9" s="228"/>
      <c r="D9" s="228"/>
      <c r="E9" s="228"/>
      <c r="F9" s="228"/>
      <c r="G9" s="229"/>
    </row>
    <row r="10" spans="2:7" ht="46.5" customHeight="1">
      <c r="B10" s="77" t="s">
        <v>134</v>
      </c>
      <c r="C10" s="77" t="s">
        <v>144</v>
      </c>
      <c r="D10" s="77" t="s">
        <v>145</v>
      </c>
      <c r="E10" s="77" t="s">
        <v>146</v>
      </c>
      <c r="F10" s="77" t="s">
        <v>147</v>
      </c>
      <c r="G10" s="77" t="s">
        <v>148</v>
      </c>
    </row>
    <row r="11" spans="2:7" ht="31.5">
      <c r="B11" s="78" t="s">
        <v>149</v>
      </c>
      <c r="C11" s="79"/>
      <c r="D11" s="81"/>
      <c r="E11" s="79"/>
      <c r="F11" s="79"/>
      <c r="G11" s="82"/>
    </row>
    <row r="12" spans="2:7" hidden="1">
      <c r="B12" s="78" t="s">
        <v>150</v>
      </c>
      <c r="C12" s="83"/>
      <c r="D12" s="83"/>
      <c r="E12" s="83"/>
      <c r="F12" s="83"/>
      <c r="G12" s="83"/>
    </row>
    <row r="13" spans="2:7" ht="31.5">
      <c r="B13" s="78" t="s">
        <v>140</v>
      </c>
      <c r="C13" s="80" t="e">
        <f>C11/C12</f>
        <v>#DIV/0!</v>
      </c>
      <c r="D13" s="80" t="e">
        <f>D11/D12</f>
        <v>#DIV/0!</v>
      </c>
      <c r="E13" s="80" t="e">
        <f>E11/E12</f>
        <v>#DIV/0!</v>
      </c>
      <c r="F13" s="80" t="e">
        <f>F11/F12</f>
        <v>#DIV/0!</v>
      </c>
      <c r="G13" s="80" t="e">
        <f>G11/G12</f>
        <v>#DIV/0!</v>
      </c>
    </row>
    <row r="14" spans="2:7" ht="31.5">
      <c r="B14" s="85" t="s">
        <v>141</v>
      </c>
      <c r="C14" s="86"/>
      <c r="D14" s="86"/>
      <c r="E14" s="86"/>
      <c r="F14" s="86"/>
      <c r="G14" s="86"/>
    </row>
  </sheetData>
  <mergeCells count="2">
    <mergeCell ref="B2:G2"/>
    <mergeCell ref="B9:G9"/>
  </mergeCells>
  <phoneticPr fontId="22"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B1:G15"/>
  <sheetViews>
    <sheetView workbookViewId="0">
      <selection activeCell="C14" sqref="C14:K15"/>
    </sheetView>
  </sheetViews>
  <sheetFormatPr defaultRowHeight="16.5"/>
  <cols>
    <col min="2" max="2" width="17.5" customWidth="1"/>
    <col min="3" max="6" width="14.625" customWidth="1"/>
    <col min="7" max="7" width="14.75" customWidth="1"/>
  </cols>
  <sheetData>
    <row r="1" spans="2:7">
      <c r="G1" s="75" t="s">
        <v>152</v>
      </c>
    </row>
    <row r="2" spans="2:7">
      <c r="G2" s="88" t="s">
        <v>153</v>
      </c>
    </row>
    <row r="3" spans="2:7">
      <c r="B3" s="227" t="s">
        <v>154</v>
      </c>
      <c r="C3" s="228"/>
      <c r="D3" s="228"/>
      <c r="E3" s="228"/>
      <c r="F3" s="228"/>
      <c r="G3" s="229"/>
    </row>
    <row r="4" spans="2:7" ht="30">
      <c r="B4" s="77" t="s">
        <v>134</v>
      </c>
      <c r="C4" s="77" t="s">
        <v>155</v>
      </c>
      <c r="D4" s="77" t="s">
        <v>156</v>
      </c>
      <c r="E4" s="77" t="s">
        <v>157</v>
      </c>
      <c r="F4" s="77" t="s">
        <v>158</v>
      </c>
      <c r="G4" s="77" t="s">
        <v>159</v>
      </c>
    </row>
    <row r="5" spans="2:7" ht="47.25">
      <c r="B5" s="78" t="s">
        <v>160</v>
      </c>
      <c r="C5" s="79"/>
      <c r="D5" s="79"/>
      <c r="E5" s="79"/>
      <c r="F5" s="79"/>
      <c r="G5" s="82"/>
    </row>
    <row r="6" spans="2:7" hidden="1">
      <c r="B6" s="78" t="s">
        <v>150</v>
      </c>
      <c r="C6" s="83">
        <v>611630</v>
      </c>
      <c r="D6" s="83">
        <v>122326</v>
      </c>
      <c r="E6" s="79">
        <v>611630</v>
      </c>
      <c r="F6" s="79">
        <v>611630</v>
      </c>
      <c r="G6" s="79">
        <v>611630</v>
      </c>
    </row>
    <row r="7" spans="2:7" ht="31.5">
      <c r="B7" s="78" t="s">
        <v>140</v>
      </c>
      <c r="C7" s="80">
        <f>C5/C6</f>
        <v>0</v>
      </c>
      <c r="D7" s="80">
        <f>D5/D6</f>
        <v>0</v>
      </c>
      <c r="E7" s="84">
        <f>E5/E6</f>
        <v>0</v>
      </c>
      <c r="F7" s="84">
        <f>F5/F6</f>
        <v>0</v>
      </c>
      <c r="G7" s="84">
        <f>G5/G6</f>
        <v>0</v>
      </c>
    </row>
    <row r="8" spans="2:7" ht="31.5">
      <c r="B8" s="78" t="s">
        <v>141</v>
      </c>
      <c r="C8" s="80"/>
      <c r="D8" s="80"/>
      <c r="E8" s="84"/>
      <c r="F8" s="84"/>
      <c r="G8" s="84"/>
    </row>
    <row r="10" spans="2:7">
      <c r="B10" s="227" t="s">
        <v>161</v>
      </c>
      <c r="C10" s="228"/>
      <c r="D10" s="228"/>
      <c r="E10" s="228"/>
      <c r="F10" s="228"/>
      <c r="G10" s="229"/>
    </row>
    <row r="11" spans="2:7" ht="30">
      <c r="B11" s="77" t="s">
        <v>134</v>
      </c>
      <c r="C11" s="77" t="s">
        <v>155</v>
      </c>
      <c r="D11" s="77" t="s">
        <v>156</v>
      </c>
      <c r="E11" s="77" t="s">
        <v>157</v>
      </c>
      <c r="F11" s="77" t="s">
        <v>158</v>
      </c>
      <c r="G11" s="77" t="s">
        <v>159</v>
      </c>
    </row>
    <row r="12" spans="2:7" ht="47.25">
      <c r="B12" s="78" t="s">
        <v>160</v>
      </c>
      <c r="C12" s="79"/>
      <c r="D12" s="79"/>
      <c r="E12" s="79"/>
      <c r="F12" s="79"/>
      <c r="G12" s="82"/>
    </row>
    <row r="13" spans="2:7" hidden="1">
      <c r="B13" s="78" t="s">
        <v>150</v>
      </c>
      <c r="C13" s="83">
        <v>611630</v>
      </c>
      <c r="D13" s="83">
        <v>122326</v>
      </c>
      <c r="E13" s="79">
        <v>611630</v>
      </c>
      <c r="F13" s="79">
        <v>611630</v>
      </c>
      <c r="G13" s="79">
        <v>611630</v>
      </c>
    </row>
    <row r="14" spans="2:7" ht="31.5">
      <c r="B14" s="78" t="s">
        <v>140</v>
      </c>
      <c r="C14" s="80">
        <f>C12/C13</f>
        <v>0</v>
      </c>
      <c r="D14" s="80">
        <f>D12/D13</f>
        <v>0</v>
      </c>
      <c r="E14" s="80">
        <f>E12/E13</f>
        <v>0</v>
      </c>
      <c r="F14" s="80">
        <f>F12/F13</f>
        <v>0</v>
      </c>
      <c r="G14" s="80">
        <f>G12/G13</f>
        <v>0</v>
      </c>
    </row>
    <row r="15" spans="2:7" ht="31.5">
      <c r="B15" s="78" t="s">
        <v>141</v>
      </c>
      <c r="C15" s="80"/>
      <c r="D15" s="80"/>
      <c r="E15" s="84"/>
      <c r="F15" s="84"/>
      <c r="G15" s="84"/>
    </row>
  </sheetData>
  <mergeCells count="2">
    <mergeCell ref="B3:G3"/>
    <mergeCell ref="B10:G10"/>
  </mergeCells>
  <phoneticPr fontId="22" type="noConversion"/>
  <pageMargins left="0.70866141732283472" right="0.70866141732283472" top="0.74803149606299213" bottom="0.74803149606299213" header="0.31496062992125984" footer="0.31496062992125984"/>
  <pageSetup paperSize="9" orientation="landscape"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B1:D15"/>
  <sheetViews>
    <sheetView workbookViewId="0">
      <selection activeCell="C14" sqref="C14:K15"/>
    </sheetView>
  </sheetViews>
  <sheetFormatPr defaultRowHeight="16.5"/>
  <cols>
    <col min="2" max="2" width="28" customWidth="1"/>
    <col min="3" max="3" width="25.625" customWidth="1"/>
    <col min="4" max="4" width="23.875" bestFit="1" customWidth="1"/>
  </cols>
  <sheetData>
    <row r="1" spans="2:4">
      <c r="D1" s="75" t="s">
        <v>162</v>
      </c>
    </row>
    <row r="2" spans="2:4">
      <c r="D2" s="75" t="s">
        <v>164</v>
      </c>
    </row>
    <row r="3" spans="2:4">
      <c r="B3" s="227" t="s">
        <v>165</v>
      </c>
      <c r="C3" s="228"/>
      <c r="D3" s="229"/>
    </row>
    <row r="4" spans="2:4" ht="30">
      <c r="B4" s="77" t="s">
        <v>134</v>
      </c>
      <c r="C4" s="77" t="s">
        <v>166</v>
      </c>
      <c r="D4" s="77" t="s">
        <v>167</v>
      </c>
    </row>
    <row r="5" spans="2:4" ht="47.25">
      <c r="B5" s="78" t="s">
        <v>168</v>
      </c>
      <c r="C5" s="79"/>
      <c r="D5" s="82"/>
    </row>
    <row r="6" spans="2:4" hidden="1">
      <c r="B6" s="78" t="s">
        <v>150</v>
      </c>
      <c r="C6" s="83">
        <v>611630</v>
      </c>
      <c r="D6" s="79">
        <v>611630</v>
      </c>
    </row>
    <row r="7" spans="2:4">
      <c r="B7" s="78" t="s">
        <v>169</v>
      </c>
      <c r="C7" s="80">
        <f>C5/C6</f>
        <v>0</v>
      </c>
      <c r="D7" s="84">
        <f>D5/D6</f>
        <v>0</v>
      </c>
    </row>
    <row r="8" spans="2:4">
      <c r="B8" s="78" t="s">
        <v>170</v>
      </c>
      <c r="C8" s="80"/>
      <c r="D8" s="84"/>
    </row>
    <row r="10" spans="2:4">
      <c r="B10" s="227" t="s">
        <v>171</v>
      </c>
      <c r="C10" s="228"/>
      <c r="D10" s="229"/>
    </row>
    <row r="11" spans="2:4" ht="30">
      <c r="B11" s="77" t="s">
        <v>134</v>
      </c>
      <c r="C11" s="77" t="s">
        <v>166</v>
      </c>
      <c r="D11" s="77" t="s">
        <v>167</v>
      </c>
    </row>
    <row r="12" spans="2:4" ht="47.25">
      <c r="B12" s="78" t="s">
        <v>168</v>
      </c>
      <c r="C12" s="79"/>
      <c r="D12" s="82"/>
    </row>
    <row r="13" spans="2:4" hidden="1">
      <c r="B13" s="78" t="s">
        <v>150</v>
      </c>
      <c r="C13" s="83">
        <v>611630</v>
      </c>
      <c r="D13" s="79">
        <v>611630</v>
      </c>
    </row>
    <row r="14" spans="2:4">
      <c r="B14" s="78" t="s">
        <v>169</v>
      </c>
      <c r="C14" s="80">
        <f>C12/C13</f>
        <v>0</v>
      </c>
      <c r="D14" s="80">
        <f>D12/D13</f>
        <v>0</v>
      </c>
    </row>
    <row r="15" spans="2:4">
      <c r="B15" s="78" t="s">
        <v>170</v>
      </c>
      <c r="C15" s="80"/>
      <c r="D15" s="84"/>
    </row>
  </sheetData>
  <mergeCells count="2">
    <mergeCell ref="B3:D3"/>
    <mergeCell ref="B10:D10"/>
  </mergeCells>
  <phoneticPr fontId="22" type="noConversion"/>
  <pageMargins left="0.70866141732283472" right="0.70866141732283472" top="0.74803149606299213" bottom="0.74803149606299213" header="0.31496062992125984" footer="0.31496062992125984"/>
  <pageSetup paperSize="9" orientation="landscape"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B1:D15"/>
  <sheetViews>
    <sheetView workbookViewId="0">
      <selection activeCell="C14" sqref="C14:K15"/>
    </sheetView>
  </sheetViews>
  <sheetFormatPr defaultRowHeight="16.5"/>
  <cols>
    <col min="2" max="2" width="28" customWidth="1"/>
    <col min="3" max="3" width="25.625" customWidth="1"/>
    <col min="4" max="4" width="23.875" bestFit="1" customWidth="1"/>
  </cols>
  <sheetData>
    <row r="1" spans="2:4">
      <c r="D1" s="75" t="s">
        <v>172</v>
      </c>
    </row>
    <row r="2" spans="2:4">
      <c r="D2" s="75" t="s">
        <v>173</v>
      </c>
    </row>
    <row r="3" spans="2:4">
      <c r="B3" s="227" t="s">
        <v>174</v>
      </c>
      <c r="C3" s="228"/>
      <c r="D3" s="229"/>
    </row>
    <row r="4" spans="2:4" ht="30">
      <c r="B4" s="77" t="s">
        <v>134</v>
      </c>
      <c r="C4" s="77" t="s">
        <v>175</v>
      </c>
      <c r="D4" s="77" t="s">
        <v>176</v>
      </c>
    </row>
    <row r="5" spans="2:4" ht="47.25">
      <c r="B5" s="78" t="s">
        <v>177</v>
      </c>
      <c r="C5" s="79"/>
      <c r="D5" s="82"/>
    </row>
    <row r="6" spans="2:4" hidden="1">
      <c r="B6" s="78" t="s">
        <v>150</v>
      </c>
      <c r="C6" s="83">
        <v>611630</v>
      </c>
      <c r="D6" s="79">
        <v>611630</v>
      </c>
    </row>
    <row r="7" spans="2:4">
      <c r="B7" s="78" t="s">
        <v>178</v>
      </c>
      <c r="C7" s="80">
        <f>C5/C6</f>
        <v>0</v>
      </c>
      <c r="D7" s="84">
        <f>D5/D6</f>
        <v>0</v>
      </c>
    </row>
    <row r="8" spans="2:4">
      <c r="B8" s="78" t="s">
        <v>179</v>
      </c>
      <c r="C8" s="80"/>
      <c r="D8" s="84"/>
    </row>
    <row r="10" spans="2:4">
      <c r="B10" s="227" t="s">
        <v>180</v>
      </c>
      <c r="C10" s="228"/>
      <c r="D10" s="229"/>
    </row>
    <row r="11" spans="2:4" ht="30">
      <c r="B11" s="77" t="s">
        <v>134</v>
      </c>
      <c r="C11" s="77" t="s">
        <v>175</v>
      </c>
      <c r="D11" s="77" t="s">
        <v>176</v>
      </c>
    </row>
    <row r="12" spans="2:4" ht="47.25">
      <c r="B12" s="78" t="s">
        <v>177</v>
      </c>
      <c r="C12" s="79"/>
      <c r="D12" s="82"/>
    </row>
    <row r="13" spans="2:4" hidden="1">
      <c r="B13" s="78" t="s">
        <v>150</v>
      </c>
      <c r="C13" s="83">
        <v>611630</v>
      </c>
      <c r="D13" s="79">
        <v>611630</v>
      </c>
    </row>
    <row r="14" spans="2:4">
      <c r="B14" s="78" t="s">
        <v>178</v>
      </c>
      <c r="C14" s="80">
        <f>C12/C13</f>
        <v>0</v>
      </c>
      <c r="D14" s="80">
        <f>D12/D13</f>
        <v>0</v>
      </c>
    </row>
    <row r="15" spans="2:4">
      <c r="B15" s="78" t="s">
        <v>179</v>
      </c>
      <c r="C15" s="80"/>
      <c r="D15" s="84"/>
    </row>
  </sheetData>
  <mergeCells count="2">
    <mergeCell ref="B3:D3"/>
    <mergeCell ref="B10:D10"/>
  </mergeCells>
  <phoneticPr fontId="22" type="noConversion"/>
  <pageMargins left="0.70866141732283472" right="0.70866141732283472" top="0.74803149606299213" bottom="0.74803149606299213" header="0.31496062992125984" footer="0.31496062992125984"/>
  <pageSetup paperSize="9" orientation="landscape"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B1:D15"/>
  <sheetViews>
    <sheetView workbookViewId="0">
      <selection activeCell="C14" sqref="C14:K15"/>
    </sheetView>
  </sheetViews>
  <sheetFormatPr defaultRowHeight="16.5"/>
  <cols>
    <col min="2" max="2" width="28" customWidth="1"/>
    <col min="3" max="3" width="25.625" customWidth="1"/>
    <col min="4" max="4" width="23.875" bestFit="1" customWidth="1"/>
  </cols>
  <sheetData>
    <row r="1" spans="2:4">
      <c r="D1" s="75" t="s">
        <v>181</v>
      </c>
    </row>
    <row r="2" spans="2:4">
      <c r="D2" s="75" t="s">
        <v>182</v>
      </c>
    </row>
    <row r="3" spans="2:4">
      <c r="B3" s="227" t="s">
        <v>183</v>
      </c>
      <c r="C3" s="228"/>
      <c r="D3" s="229"/>
    </row>
    <row r="4" spans="2:4" ht="30">
      <c r="B4" s="77" t="s">
        <v>134</v>
      </c>
      <c r="C4" s="89" t="s">
        <v>184</v>
      </c>
      <c r="D4" s="77" t="s">
        <v>185</v>
      </c>
    </row>
    <row r="5" spans="2:4" ht="47.25">
      <c r="B5" s="78" t="s">
        <v>186</v>
      </c>
      <c r="C5" s="79"/>
      <c r="D5" s="82"/>
    </row>
    <row r="6" spans="2:4" hidden="1">
      <c r="B6" s="78" t="s">
        <v>150</v>
      </c>
      <c r="C6" s="83"/>
      <c r="D6" s="79"/>
    </row>
    <row r="7" spans="2:4">
      <c r="B7" s="78" t="s">
        <v>178</v>
      </c>
      <c r="C7" s="80"/>
      <c r="D7" s="84"/>
    </row>
    <row r="8" spans="2:4">
      <c r="B8" s="78" t="s">
        <v>179</v>
      </c>
      <c r="C8" s="80"/>
      <c r="D8" s="84"/>
    </row>
    <row r="10" spans="2:4">
      <c r="B10" s="227" t="s">
        <v>187</v>
      </c>
      <c r="C10" s="228"/>
      <c r="D10" s="229"/>
    </row>
    <row r="11" spans="2:4" ht="30">
      <c r="B11" s="77" t="s">
        <v>134</v>
      </c>
      <c r="C11" s="89" t="s">
        <v>184</v>
      </c>
      <c r="D11" s="77" t="s">
        <v>185</v>
      </c>
    </row>
    <row r="12" spans="2:4" ht="47.25">
      <c r="B12" s="85" t="s">
        <v>186</v>
      </c>
      <c r="C12" s="79"/>
      <c r="D12" s="82"/>
    </row>
    <row r="13" spans="2:4" hidden="1">
      <c r="B13" s="78" t="s">
        <v>150</v>
      </c>
      <c r="C13" s="83"/>
      <c r="D13" s="79"/>
    </row>
    <row r="14" spans="2:4">
      <c r="B14" s="78" t="s">
        <v>178</v>
      </c>
      <c r="C14" s="80"/>
      <c r="D14" s="80"/>
    </row>
    <row r="15" spans="2:4">
      <c r="B15" s="78" t="s">
        <v>179</v>
      </c>
      <c r="C15" s="80"/>
      <c r="D15" s="84"/>
    </row>
  </sheetData>
  <mergeCells count="2">
    <mergeCell ref="B3:D3"/>
    <mergeCell ref="B10:D10"/>
  </mergeCells>
  <phoneticPr fontId="22" type="noConversion"/>
  <pageMargins left="0.70866141732283472" right="0.70866141732283472" top="0.74803149606299213" bottom="0.74803149606299213" header="0.31496062992125984" footer="0.31496062992125984"/>
  <pageSetup paperSize="9"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B1:D15"/>
  <sheetViews>
    <sheetView workbookViewId="0">
      <selection activeCell="C14" sqref="C14:K15"/>
    </sheetView>
  </sheetViews>
  <sheetFormatPr defaultRowHeight="16.5"/>
  <cols>
    <col min="2" max="2" width="28" customWidth="1"/>
    <col min="3" max="3" width="25.625" customWidth="1"/>
    <col min="4" max="4" width="23.875" bestFit="1" customWidth="1"/>
  </cols>
  <sheetData>
    <row r="1" spans="2:4">
      <c r="D1" s="75" t="s">
        <v>152</v>
      </c>
    </row>
    <row r="2" spans="2:4">
      <c r="D2" s="75" t="s">
        <v>163</v>
      </c>
    </row>
    <row r="3" spans="2:4">
      <c r="B3" s="227" t="s">
        <v>188</v>
      </c>
      <c r="C3" s="228"/>
      <c r="D3" s="229"/>
    </row>
    <row r="4" spans="2:4" ht="30">
      <c r="B4" s="77" t="s">
        <v>134</v>
      </c>
      <c r="C4" s="77" t="s">
        <v>189</v>
      </c>
      <c r="D4" s="77" t="s">
        <v>158</v>
      </c>
    </row>
    <row r="5" spans="2:4" ht="47.25">
      <c r="B5" s="78" t="s">
        <v>190</v>
      </c>
      <c r="C5" s="79"/>
      <c r="D5" s="82"/>
    </row>
    <row r="6" spans="2:4" hidden="1">
      <c r="B6" s="78" t="s">
        <v>150</v>
      </c>
      <c r="C6" s="83">
        <v>611630</v>
      </c>
      <c r="D6" s="79">
        <v>611630</v>
      </c>
    </row>
    <row r="7" spans="2:4">
      <c r="B7" s="78" t="s">
        <v>140</v>
      </c>
      <c r="C7" s="80">
        <f>C5/C6</f>
        <v>0</v>
      </c>
      <c r="D7" s="84">
        <f>D5/D6</f>
        <v>0</v>
      </c>
    </row>
    <row r="8" spans="2:4">
      <c r="B8" s="78" t="s">
        <v>141</v>
      </c>
      <c r="C8" s="80"/>
      <c r="D8" s="84"/>
    </row>
    <row r="10" spans="2:4">
      <c r="B10" s="227" t="s">
        <v>191</v>
      </c>
      <c r="C10" s="228"/>
      <c r="D10" s="229"/>
    </row>
    <row r="11" spans="2:4" ht="30">
      <c r="B11" s="77" t="s">
        <v>134</v>
      </c>
      <c r="C11" s="77" t="s">
        <v>189</v>
      </c>
      <c r="D11" s="77" t="s">
        <v>158</v>
      </c>
    </row>
    <row r="12" spans="2:4" ht="47.25">
      <c r="B12" s="78" t="s">
        <v>190</v>
      </c>
      <c r="C12" s="79"/>
      <c r="D12" s="82"/>
    </row>
    <row r="13" spans="2:4" hidden="1">
      <c r="B13" s="78" t="s">
        <v>150</v>
      </c>
      <c r="C13" s="83">
        <v>611630</v>
      </c>
      <c r="D13" s="79">
        <v>611630</v>
      </c>
    </row>
    <row r="14" spans="2:4">
      <c r="B14" s="78" t="s">
        <v>140</v>
      </c>
      <c r="C14" s="80">
        <f>C12/C13</f>
        <v>0</v>
      </c>
      <c r="D14" s="80">
        <f>D12/D13</f>
        <v>0</v>
      </c>
    </row>
    <row r="15" spans="2:4">
      <c r="B15" s="78" t="s">
        <v>141</v>
      </c>
      <c r="C15" s="80"/>
      <c r="D15" s="84"/>
    </row>
  </sheetData>
  <mergeCells count="2">
    <mergeCell ref="B3:D3"/>
    <mergeCell ref="B10:D10"/>
  </mergeCells>
  <phoneticPr fontId="22" type="noConversion"/>
  <pageMargins left="0.70866141732283472" right="0.70866141732283472" top="0.74803149606299213" bottom="0.74803149606299213" header="0.31496062992125984" footer="0.31496062992125984"/>
  <pageSetup paperSize="9"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B1:H7"/>
  <sheetViews>
    <sheetView workbookViewId="0">
      <selection activeCell="C14" sqref="C14:K15"/>
    </sheetView>
  </sheetViews>
  <sheetFormatPr defaultRowHeight="16.5"/>
  <cols>
    <col min="2" max="3" width="12.625" customWidth="1"/>
    <col min="4" max="4" width="12.125" bestFit="1" customWidth="1"/>
    <col min="5" max="5" width="13.875" customWidth="1"/>
    <col min="6" max="7" width="12.625" customWidth="1"/>
    <col min="8" max="8" width="13.5" customWidth="1"/>
  </cols>
  <sheetData>
    <row r="1" spans="2:8" ht="37.700000000000003" customHeight="1">
      <c r="D1" s="75"/>
      <c r="E1" s="75"/>
      <c r="H1" s="75" t="s">
        <v>192</v>
      </c>
    </row>
    <row r="2" spans="2:8" s="76" customFormat="1" ht="19.7" customHeight="1">
      <c r="B2" s="227" t="s">
        <v>193</v>
      </c>
      <c r="C2" s="230"/>
      <c r="D2" s="230"/>
      <c r="E2" s="230"/>
      <c r="F2" s="230"/>
      <c r="G2" s="230"/>
      <c r="H2" s="231"/>
    </row>
    <row r="3" spans="2:8" s="76" customFormat="1" ht="19.7" customHeight="1">
      <c r="B3" s="225" t="s">
        <v>134</v>
      </c>
      <c r="C3" s="232" t="s">
        <v>194</v>
      </c>
      <c r="D3" s="233"/>
      <c r="E3" s="234"/>
      <c r="F3" s="226" t="s">
        <v>195</v>
      </c>
      <c r="G3" s="226"/>
      <c r="H3" s="226"/>
    </row>
    <row r="4" spans="2:8" s="3" customFormat="1" ht="45.75" customHeight="1">
      <c r="B4" s="225"/>
      <c r="C4" s="77" t="s">
        <v>196</v>
      </c>
      <c r="D4" s="77" t="s">
        <v>197</v>
      </c>
      <c r="E4" s="77" t="s">
        <v>198</v>
      </c>
      <c r="F4" s="77" t="s">
        <v>196</v>
      </c>
      <c r="G4" s="77" t="s">
        <v>197</v>
      </c>
      <c r="H4" s="77" t="s">
        <v>198</v>
      </c>
    </row>
    <row r="5" spans="2:8" ht="31.5">
      <c r="B5" s="78" t="s">
        <v>199</v>
      </c>
      <c r="C5" s="79"/>
      <c r="D5" s="82"/>
      <c r="E5" s="82"/>
      <c r="F5" s="79"/>
      <c r="G5" s="79"/>
      <c r="H5" s="82"/>
    </row>
    <row r="6" spans="2:8" ht="31.5">
      <c r="B6" s="78" t="s">
        <v>200</v>
      </c>
      <c r="C6" s="80"/>
      <c r="D6" s="84"/>
      <c r="E6" s="84"/>
      <c r="F6" s="80"/>
      <c r="G6" s="84"/>
      <c r="H6" s="84"/>
    </row>
    <row r="7" spans="2:8" ht="31.5">
      <c r="B7" s="78" t="s">
        <v>201</v>
      </c>
      <c r="C7" s="80"/>
      <c r="D7" s="84"/>
      <c r="E7" s="84"/>
      <c r="F7" s="80"/>
      <c r="G7" s="84"/>
      <c r="H7" s="84"/>
    </row>
  </sheetData>
  <mergeCells count="4">
    <mergeCell ref="B2:H2"/>
    <mergeCell ref="B3:B4"/>
    <mergeCell ref="C3:E3"/>
    <mergeCell ref="F3:H3"/>
  </mergeCells>
  <phoneticPr fontId="22" type="noConversion"/>
  <pageMargins left="0.70866141732283472" right="0.70866141732283472" top="0.74803149606299213" bottom="0.74803149606299213" header="0.31496062992125984" footer="0.31496062992125984"/>
  <pageSetup paperSize="9" scale="88"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B1:F7"/>
  <sheetViews>
    <sheetView workbookViewId="0">
      <selection activeCell="C14" sqref="C14:K15"/>
    </sheetView>
  </sheetViews>
  <sheetFormatPr defaultRowHeight="16.5"/>
  <cols>
    <col min="2" max="2" width="19.125" customWidth="1"/>
    <col min="3" max="6" width="15.625" customWidth="1"/>
  </cols>
  <sheetData>
    <row r="1" spans="2:6" ht="37.700000000000003" customHeight="1">
      <c r="F1" s="75" t="s">
        <v>202</v>
      </c>
    </row>
    <row r="2" spans="2:6" s="76" customFormat="1" ht="19.7" customHeight="1">
      <c r="B2" s="224" t="s">
        <v>203</v>
      </c>
      <c r="C2" s="224"/>
      <c r="D2" s="224"/>
      <c r="E2" s="224"/>
      <c r="F2" s="224"/>
    </row>
    <row r="3" spans="2:6" s="76" customFormat="1" ht="19.7" customHeight="1">
      <c r="B3" s="225" t="s">
        <v>134</v>
      </c>
      <c r="C3" s="226" t="s">
        <v>135</v>
      </c>
      <c r="D3" s="226"/>
      <c r="E3" s="226" t="s">
        <v>136</v>
      </c>
      <c r="F3" s="226"/>
    </row>
    <row r="4" spans="2:6" s="3" customFormat="1" ht="45.75" customHeight="1">
      <c r="B4" s="225"/>
      <c r="C4" s="77" t="s">
        <v>204</v>
      </c>
      <c r="D4" s="77" t="s">
        <v>205</v>
      </c>
      <c r="E4" s="77" t="s">
        <v>204</v>
      </c>
      <c r="F4" s="77" t="s">
        <v>205</v>
      </c>
    </row>
    <row r="5" spans="2:6" ht="31.5">
      <c r="B5" s="78" t="s">
        <v>206</v>
      </c>
      <c r="C5" s="79"/>
      <c r="D5" s="79"/>
      <c r="E5" s="79"/>
      <c r="F5" s="79"/>
    </row>
    <row r="6" spans="2:6" ht="31.5">
      <c r="B6" s="78" t="s">
        <v>140</v>
      </c>
      <c r="C6" s="80"/>
      <c r="D6" s="80"/>
      <c r="E6" s="80"/>
      <c r="F6" s="80"/>
    </row>
    <row r="7" spans="2:6" ht="31.5">
      <c r="B7" s="78" t="s">
        <v>141</v>
      </c>
      <c r="C7" s="80"/>
      <c r="D7" s="80"/>
      <c r="E7" s="80"/>
      <c r="F7" s="80"/>
    </row>
  </sheetData>
  <mergeCells count="4">
    <mergeCell ref="B2:F2"/>
    <mergeCell ref="B3:B4"/>
    <mergeCell ref="C3:D3"/>
    <mergeCell ref="E3:F3"/>
  </mergeCells>
  <phoneticPr fontId="22" type="noConversion"/>
  <pageMargins left="0.70866141732283472" right="0.70866141732283472" top="0.74803149606299213" bottom="0.74803149606299213" header="0.31496062992125984" footer="0.31496062992125984"/>
  <pageSetup paperSize="9" scale="88"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B1:F7"/>
  <sheetViews>
    <sheetView workbookViewId="0">
      <selection activeCell="C14" sqref="C14:K15"/>
    </sheetView>
  </sheetViews>
  <sheetFormatPr defaultRowHeight="16.5"/>
  <cols>
    <col min="2" max="2" width="25.5" customWidth="1"/>
    <col min="3" max="6" width="10.625" customWidth="1"/>
  </cols>
  <sheetData>
    <row r="1" spans="2:6" ht="37.700000000000003" customHeight="1">
      <c r="F1" s="75" t="s">
        <v>207</v>
      </c>
    </row>
    <row r="2" spans="2:6" s="76" customFormat="1" ht="19.7" customHeight="1">
      <c r="B2" s="224" t="s">
        <v>208</v>
      </c>
      <c r="C2" s="224"/>
      <c r="D2" s="224"/>
      <c r="E2" s="224"/>
      <c r="F2" s="224"/>
    </row>
    <row r="3" spans="2:6" s="76" customFormat="1" ht="19.7" customHeight="1">
      <c r="B3" s="225" t="s">
        <v>134</v>
      </c>
      <c r="C3" s="226" t="s">
        <v>209</v>
      </c>
      <c r="D3" s="226"/>
      <c r="E3" s="226" t="s">
        <v>210</v>
      </c>
      <c r="F3" s="226"/>
    </row>
    <row r="4" spans="2:6" s="3" customFormat="1" ht="59.45" customHeight="1">
      <c r="B4" s="225"/>
      <c r="C4" s="77" t="s">
        <v>211</v>
      </c>
      <c r="D4" s="77" t="s">
        <v>212</v>
      </c>
      <c r="E4" s="77" t="s">
        <v>211</v>
      </c>
      <c r="F4" s="77" t="s">
        <v>212</v>
      </c>
    </row>
    <row r="5" spans="2:6">
      <c r="B5" s="78" t="s">
        <v>213</v>
      </c>
      <c r="C5" s="79"/>
      <c r="D5" s="79"/>
      <c r="E5" s="79"/>
      <c r="F5" s="79"/>
    </row>
    <row r="6" spans="2:6">
      <c r="B6" s="78" t="s">
        <v>214</v>
      </c>
      <c r="C6" s="80"/>
      <c r="D6" s="80"/>
      <c r="E6" s="80"/>
      <c r="F6" s="80"/>
    </row>
    <row r="7" spans="2:6">
      <c r="B7" s="78" t="s">
        <v>215</v>
      </c>
      <c r="C7" s="80"/>
      <c r="D7" s="80"/>
      <c r="E7" s="80"/>
      <c r="F7" s="80"/>
    </row>
  </sheetData>
  <mergeCells count="4">
    <mergeCell ref="B2:F2"/>
    <mergeCell ref="B3:B4"/>
    <mergeCell ref="C3:D3"/>
    <mergeCell ref="E3:F3"/>
  </mergeCells>
  <phoneticPr fontId="22" type="noConversion"/>
  <pageMargins left="0.70866141732283472" right="0.70866141732283472" top="0.74803149606299213" bottom="0.74803149606299213" header="0.31496062992125984" footer="0.31496062992125984"/>
  <pageSetup paperSize="9" scale="8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B1:U60"/>
  <sheetViews>
    <sheetView zoomScale="85" zoomScaleNormal="85" workbookViewId="0">
      <selection activeCell="O1" sqref="O1:R1"/>
    </sheetView>
  </sheetViews>
  <sheetFormatPr defaultColWidth="9" defaultRowHeight="15.75"/>
  <cols>
    <col min="1" max="1" width="1" style="45" customWidth="1"/>
    <col min="2" max="2" width="9.625" style="45" customWidth="1"/>
    <col min="3" max="3" width="15.25" style="53" customWidth="1"/>
    <col min="4" max="4" width="13.625" style="53" customWidth="1"/>
    <col min="5" max="5" width="10.125" style="53" customWidth="1"/>
    <col min="6" max="6" width="15.625" style="45" customWidth="1"/>
    <col min="7" max="7" width="8.5" style="54" customWidth="1"/>
    <col min="8" max="8" width="10.25" style="54" customWidth="1"/>
    <col min="9" max="9" width="11.875" style="53" customWidth="1"/>
    <col min="10" max="10" width="9.25" style="45" customWidth="1"/>
    <col min="11" max="11" width="8" style="45" customWidth="1"/>
    <col min="12" max="12" width="15.25" style="45" customWidth="1"/>
    <col min="13" max="13" width="15" style="45" customWidth="1"/>
    <col min="14" max="15" width="9.375" style="45" customWidth="1"/>
    <col min="16" max="17" width="11.125" style="45" customWidth="1"/>
    <col min="18" max="18" width="7.75" style="45" customWidth="1"/>
    <col min="19" max="16384" width="9" style="45"/>
  </cols>
  <sheetData>
    <row r="1" spans="2:18">
      <c r="O1" s="164" t="s">
        <v>125</v>
      </c>
      <c r="P1" s="148"/>
      <c r="Q1" s="148"/>
      <c r="R1" s="148"/>
    </row>
    <row r="2" spans="2:18" ht="16.5">
      <c r="B2" s="45" t="s">
        <v>75</v>
      </c>
      <c r="C2" s="53" t="s">
        <v>76</v>
      </c>
    </row>
    <row r="3" spans="2:18">
      <c r="B3" s="19">
        <v>1</v>
      </c>
      <c r="C3" s="158" t="s">
        <v>77</v>
      </c>
      <c r="D3" s="159"/>
      <c r="E3" s="159"/>
      <c r="F3" s="159"/>
      <c r="G3" s="159"/>
      <c r="H3" s="159"/>
      <c r="I3" s="159"/>
      <c r="J3" s="159"/>
      <c r="K3" s="159"/>
      <c r="L3" s="159"/>
    </row>
    <row r="4" spans="2:18">
      <c r="B4" s="19">
        <v>2</v>
      </c>
      <c r="C4" s="158" t="s">
        <v>78</v>
      </c>
      <c r="D4" s="159"/>
      <c r="E4" s="159"/>
      <c r="F4" s="159"/>
      <c r="G4" s="159"/>
      <c r="H4" s="159"/>
      <c r="I4" s="159"/>
      <c r="J4" s="159"/>
      <c r="K4" s="159"/>
      <c r="L4" s="159"/>
    </row>
    <row r="5" spans="2:18" ht="16.5">
      <c r="B5" s="19">
        <v>3</v>
      </c>
      <c r="C5" s="19" t="s">
        <v>79</v>
      </c>
      <c r="D5" s="46"/>
      <c r="E5" s="46"/>
      <c r="F5" s="19"/>
      <c r="G5" s="47"/>
      <c r="H5" s="47"/>
      <c r="I5" s="46"/>
      <c r="J5" s="19"/>
    </row>
    <row r="6" spans="2:18" ht="16.5">
      <c r="B6" s="19">
        <v>4</v>
      </c>
      <c r="C6" s="46" t="s">
        <v>80</v>
      </c>
      <c r="D6" s="46"/>
      <c r="E6" s="46"/>
      <c r="F6" s="19"/>
      <c r="G6" s="47"/>
      <c r="H6" s="47"/>
      <c r="I6" s="46"/>
      <c r="J6" s="19"/>
    </row>
    <row r="7" spans="2:18" ht="16.5">
      <c r="B7" s="19"/>
      <c r="C7" s="19" t="s">
        <v>25</v>
      </c>
      <c r="D7" s="46"/>
      <c r="E7" s="46"/>
      <c r="F7" s="19"/>
      <c r="G7" s="47"/>
      <c r="H7" s="47"/>
      <c r="I7" s="46"/>
      <c r="J7" s="19"/>
    </row>
    <row r="8" spans="2:18" ht="16.5">
      <c r="B8" s="19"/>
      <c r="C8" s="46" t="s">
        <v>81</v>
      </c>
      <c r="D8" s="46"/>
      <c r="E8" s="46"/>
      <c r="F8" s="19"/>
      <c r="G8" s="47"/>
      <c r="H8" s="47"/>
      <c r="I8" s="46"/>
      <c r="J8" s="19"/>
    </row>
    <row r="9" spans="2:18" ht="16.5">
      <c r="B9" s="19"/>
      <c r="C9" s="19" t="s">
        <v>62</v>
      </c>
      <c r="D9" s="46"/>
      <c r="E9" s="46"/>
      <c r="F9" s="19"/>
      <c r="G9" s="47"/>
      <c r="H9" s="47"/>
      <c r="I9" s="46"/>
      <c r="J9" s="19"/>
    </row>
    <row r="10" spans="2:18" ht="16.5">
      <c r="B10" s="19"/>
      <c r="C10" s="19" t="s">
        <v>69</v>
      </c>
      <c r="D10" s="46"/>
      <c r="E10" s="46"/>
      <c r="F10" s="19"/>
      <c r="G10" s="47"/>
      <c r="H10" s="47"/>
      <c r="I10" s="46"/>
      <c r="J10" s="19"/>
    </row>
    <row r="11" spans="2:18" ht="16.5">
      <c r="B11" s="19"/>
      <c r="C11" s="19" t="s">
        <v>119</v>
      </c>
      <c r="D11" s="46"/>
      <c r="E11" s="46"/>
      <c r="F11" s="19"/>
      <c r="G11" s="47"/>
      <c r="H11" s="47"/>
      <c r="I11" s="46"/>
      <c r="J11" s="19"/>
    </row>
    <row r="12" spans="2:18" s="33" customFormat="1" ht="16.5">
      <c r="B12" s="64"/>
      <c r="C12" s="64" t="s">
        <v>115</v>
      </c>
      <c r="D12" s="65"/>
      <c r="E12" s="65"/>
      <c r="F12" s="64"/>
      <c r="G12" s="66"/>
      <c r="H12" s="66"/>
      <c r="I12" s="65"/>
      <c r="J12" s="64"/>
    </row>
    <row r="13" spans="2:18" s="59" customFormat="1" ht="16.5">
      <c r="B13" s="60"/>
      <c r="C13" s="19" t="s">
        <v>123</v>
      </c>
      <c r="D13" s="61"/>
      <c r="E13" s="61"/>
      <c r="F13" s="60"/>
      <c r="G13" s="62"/>
      <c r="H13" s="62"/>
      <c r="I13" s="61"/>
      <c r="J13" s="60"/>
    </row>
    <row r="14" spans="2:18" ht="16.5">
      <c r="B14" s="19"/>
      <c r="C14" s="19" t="s">
        <v>124</v>
      </c>
      <c r="D14" s="46"/>
      <c r="E14" s="46"/>
      <c r="F14" s="19"/>
      <c r="G14" s="47"/>
      <c r="H14" s="47"/>
      <c r="I14" s="46"/>
      <c r="J14" s="19"/>
    </row>
    <row r="15" spans="2:18" ht="16.5">
      <c r="B15" s="19"/>
      <c r="C15" s="46" t="s">
        <v>82</v>
      </c>
      <c r="D15" s="46"/>
      <c r="E15" s="46"/>
      <c r="F15" s="19"/>
      <c r="G15" s="47"/>
      <c r="H15" s="47"/>
      <c r="I15" s="46"/>
      <c r="J15" s="19"/>
    </row>
    <row r="16" spans="2:18">
      <c r="B16" s="19">
        <v>5</v>
      </c>
      <c r="C16" s="158" t="s">
        <v>83</v>
      </c>
      <c r="D16" s="159"/>
      <c r="E16" s="159"/>
      <c r="F16" s="159"/>
      <c r="G16" s="159"/>
      <c r="H16" s="159"/>
      <c r="I16" s="159"/>
      <c r="J16" s="159"/>
      <c r="K16" s="159"/>
      <c r="L16" s="159"/>
    </row>
    <row r="17" spans="2:21" ht="6.75" customHeight="1"/>
    <row r="18" spans="2:21" ht="16.5">
      <c r="B18" s="45" t="s">
        <v>84</v>
      </c>
      <c r="C18" s="53" t="s">
        <v>85</v>
      </c>
    </row>
    <row r="19" spans="2:21" ht="20.25" customHeight="1">
      <c r="B19" s="153"/>
      <c r="C19" s="150" t="s">
        <v>86</v>
      </c>
      <c r="D19" s="151"/>
      <c r="E19" s="151"/>
      <c r="F19" s="151"/>
      <c r="G19" s="152"/>
      <c r="H19" s="153" t="s">
        <v>87</v>
      </c>
      <c r="I19" s="153"/>
      <c r="J19" s="153"/>
      <c r="K19" s="153"/>
      <c r="L19" s="154" t="s">
        <v>88</v>
      </c>
      <c r="M19" s="155"/>
      <c r="N19" s="155"/>
      <c r="O19" s="165"/>
      <c r="P19" s="153" t="s">
        <v>89</v>
      </c>
      <c r="Q19" s="153"/>
      <c r="R19" s="157" t="s">
        <v>90</v>
      </c>
    </row>
    <row r="20" spans="2:21" ht="54.75" customHeight="1">
      <c r="B20" s="153"/>
      <c r="C20" s="157" t="s">
        <v>91</v>
      </c>
      <c r="D20" s="157"/>
      <c r="E20" s="166" t="s">
        <v>332</v>
      </c>
      <c r="F20" s="157" t="s">
        <v>92</v>
      </c>
      <c r="G20" s="168" t="s">
        <v>93</v>
      </c>
      <c r="H20" s="169" t="s">
        <v>94</v>
      </c>
      <c r="I20" s="170"/>
      <c r="J20" s="157" t="s">
        <v>95</v>
      </c>
      <c r="K20" s="157" t="s">
        <v>96</v>
      </c>
      <c r="L20" s="157" t="s">
        <v>97</v>
      </c>
      <c r="M20" s="157"/>
      <c r="N20" s="157" t="s">
        <v>98</v>
      </c>
      <c r="O20" s="157" t="s">
        <v>99</v>
      </c>
      <c r="P20" s="157" t="s">
        <v>100</v>
      </c>
      <c r="Q20" s="157"/>
      <c r="R20" s="157"/>
    </row>
    <row r="21" spans="2:21" ht="49.5">
      <c r="B21" s="153"/>
      <c r="C21" s="73" t="s">
        <v>101</v>
      </c>
      <c r="D21" s="73" t="s">
        <v>102</v>
      </c>
      <c r="E21" s="167"/>
      <c r="F21" s="157"/>
      <c r="G21" s="168"/>
      <c r="H21" s="171"/>
      <c r="I21" s="172"/>
      <c r="J21" s="157"/>
      <c r="K21" s="157"/>
      <c r="L21" s="70" t="s">
        <v>103</v>
      </c>
      <c r="M21" s="68" t="s">
        <v>104</v>
      </c>
      <c r="N21" s="157"/>
      <c r="O21" s="157"/>
      <c r="P21" s="70" t="s">
        <v>105</v>
      </c>
      <c r="Q21" s="70" t="s">
        <v>106</v>
      </c>
      <c r="R21" s="157"/>
      <c r="S21" s="121" t="s">
        <v>250</v>
      </c>
      <c r="T21" s="121" t="s">
        <v>251</v>
      </c>
      <c r="U21" s="121" t="s">
        <v>333</v>
      </c>
    </row>
    <row r="22" spans="2:21" s="69" customFormat="1">
      <c r="B22" s="70" t="s">
        <v>1</v>
      </c>
      <c r="C22" s="73"/>
      <c r="D22" s="73"/>
      <c r="E22" s="73"/>
      <c r="F22" s="70"/>
      <c r="G22" s="72"/>
      <c r="H22" s="72"/>
      <c r="I22" s="40"/>
      <c r="J22" s="70"/>
      <c r="K22" s="70"/>
      <c r="L22" s="73"/>
      <c r="M22" s="73"/>
      <c r="N22" s="70"/>
      <c r="O22" s="70"/>
      <c r="P22" s="73"/>
      <c r="Q22" s="73"/>
      <c r="R22" s="173"/>
      <c r="S22" s="122"/>
      <c r="T22" s="122"/>
      <c r="U22" s="126"/>
    </row>
    <row r="23" spans="2:21" s="69" customFormat="1">
      <c r="B23" s="70" t="s">
        <v>126</v>
      </c>
      <c r="C23" s="73"/>
      <c r="D23" s="73"/>
      <c r="E23" s="73"/>
      <c r="F23" s="70"/>
      <c r="G23" s="72"/>
      <c r="H23" s="72"/>
      <c r="I23" s="40"/>
      <c r="J23" s="70"/>
      <c r="K23" s="70"/>
      <c r="L23" s="73"/>
      <c r="M23" s="73"/>
      <c r="N23" s="70"/>
      <c r="O23" s="70"/>
      <c r="P23" s="73"/>
      <c r="Q23" s="73"/>
      <c r="R23" s="174"/>
      <c r="S23" s="122"/>
      <c r="T23" s="122"/>
      <c r="U23" s="126"/>
    </row>
    <row r="24" spans="2:21" s="69" customFormat="1">
      <c r="B24" s="70" t="s">
        <v>127</v>
      </c>
      <c r="C24" s="73"/>
      <c r="D24" s="73"/>
      <c r="E24" s="73"/>
      <c r="F24" s="70"/>
      <c r="G24" s="72"/>
      <c r="H24" s="72"/>
      <c r="I24" s="40"/>
      <c r="J24" s="70"/>
      <c r="K24" s="70"/>
      <c r="L24" s="73"/>
      <c r="M24" s="73"/>
      <c r="N24" s="70"/>
      <c r="O24" s="70"/>
      <c r="P24" s="73"/>
      <c r="Q24" s="73"/>
      <c r="R24" s="174"/>
      <c r="S24" s="122"/>
      <c r="T24" s="122"/>
      <c r="U24" s="126"/>
    </row>
    <row r="25" spans="2:21" s="69" customFormat="1">
      <c r="B25" s="70" t="s">
        <v>4</v>
      </c>
      <c r="C25" s="73"/>
      <c r="D25" s="73"/>
      <c r="E25" s="73"/>
      <c r="F25" s="70"/>
      <c r="G25" s="72"/>
      <c r="H25" s="72"/>
      <c r="I25" s="40"/>
      <c r="J25" s="70"/>
      <c r="K25" s="70"/>
      <c r="L25" s="73"/>
      <c r="M25" s="73"/>
      <c r="N25" s="70"/>
      <c r="O25" s="70"/>
      <c r="P25" s="73"/>
      <c r="Q25" s="73"/>
      <c r="R25" s="174"/>
      <c r="S25" s="122"/>
      <c r="T25" s="122"/>
      <c r="U25" s="126"/>
    </row>
    <row r="26" spans="2:21" s="69" customFormat="1">
      <c r="B26" s="70" t="s">
        <v>5</v>
      </c>
      <c r="C26" s="73"/>
      <c r="D26" s="73"/>
      <c r="E26" s="73"/>
      <c r="F26" s="70"/>
      <c r="G26" s="72"/>
      <c r="H26" s="72"/>
      <c r="I26" s="40"/>
      <c r="J26" s="70"/>
      <c r="K26" s="70"/>
      <c r="L26" s="73"/>
      <c r="M26" s="73"/>
      <c r="N26" s="70"/>
      <c r="O26" s="70"/>
      <c r="P26" s="73"/>
      <c r="Q26" s="73"/>
      <c r="R26" s="174"/>
      <c r="S26" s="122"/>
      <c r="T26" s="122"/>
      <c r="U26" s="126"/>
    </row>
    <row r="27" spans="2:21" s="69" customFormat="1">
      <c r="B27" s="70" t="s">
        <v>128</v>
      </c>
      <c r="C27" s="73"/>
      <c r="D27" s="73"/>
      <c r="E27" s="73"/>
      <c r="F27" s="70"/>
      <c r="G27" s="72"/>
      <c r="H27" s="72"/>
      <c r="I27" s="40"/>
      <c r="J27" s="70"/>
      <c r="K27" s="70"/>
      <c r="L27" s="73"/>
      <c r="M27" s="73"/>
      <c r="N27" s="70"/>
      <c r="O27" s="70"/>
      <c r="P27" s="73"/>
      <c r="Q27" s="73"/>
      <c r="R27" s="174"/>
      <c r="S27" s="122"/>
      <c r="T27" s="122"/>
      <c r="U27" s="126"/>
    </row>
    <row r="28" spans="2:21" s="69" customFormat="1">
      <c r="B28" s="70" t="s">
        <v>129</v>
      </c>
      <c r="C28" s="73"/>
      <c r="D28" s="73"/>
      <c r="E28" s="73"/>
      <c r="F28" s="70"/>
      <c r="G28" s="72"/>
      <c r="H28" s="72"/>
      <c r="I28" s="40"/>
      <c r="J28" s="70"/>
      <c r="K28" s="70"/>
      <c r="L28" s="73"/>
      <c r="M28" s="73"/>
      <c r="N28" s="70"/>
      <c r="O28" s="70"/>
      <c r="P28" s="73"/>
      <c r="Q28" s="73"/>
      <c r="R28" s="174"/>
      <c r="S28" s="122"/>
      <c r="T28" s="122"/>
      <c r="U28" s="126"/>
    </row>
    <row r="29" spans="2:21" s="69" customFormat="1">
      <c r="B29" s="70" t="s">
        <v>130</v>
      </c>
      <c r="C29" s="73"/>
      <c r="D29" s="73"/>
      <c r="E29" s="73"/>
      <c r="F29" s="70"/>
      <c r="G29" s="72"/>
      <c r="H29" s="72"/>
      <c r="I29" s="40"/>
      <c r="J29" s="70"/>
      <c r="K29" s="70"/>
      <c r="L29" s="73"/>
      <c r="M29" s="73"/>
      <c r="N29" s="70"/>
      <c r="O29" s="70"/>
      <c r="P29" s="73"/>
      <c r="Q29" s="73"/>
      <c r="R29" s="174"/>
      <c r="S29" s="122"/>
      <c r="T29" s="122"/>
      <c r="U29" s="126"/>
    </row>
    <row r="30" spans="2:21" s="69" customFormat="1" ht="15.6" hidden="1" customHeight="1">
      <c r="B30" s="70" t="s">
        <v>231</v>
      </c>
      <c r="C30" s="73"/>
      <c r="D30" s="73"/>
      <c r="E30" s="73"/>
      <c r="F30" s="70"/>
      <c r="G30" s="72"/>
      <c r="H30" s="72"/>
      <c r="I30" s="40"/>
      <c r="J30" s="70"/>
      <c r="K30" s="70"/>
      <c r="L30" s="73"/>
      <c r="M30" s="73"/>
      <c r="N30" s="70"/>
      <c r="O30" s="70"/>
      <c r="P30" s="73"/>
      <c r="Q30" s="73"/>
      <c r="R30" s="174"/>
      <c r="S30" s="122"/>
      <c r="T30" s="122"/>
      <c r="U30" s="126"/>
    </row>
    <row r="31" spans="2:21" s="69" customFormat="1">
      <c r="B31" s="70" t="s">
        <v>27</v>
      </c>
      <c r="C31" s="73"/>
      <c r="D31" s="73"/>
      <c r="E31" s="73"/>
      <c r="F31" s="70"/>
      <c r="G31" s="72"/>
      <c r="H31" s="72"/>
      <c r="I31" s="40"/>
      <c r="J31" s="70"/>
      <c r="K31" s="70"/>
      <c r="L31" s="73"/>
      <c r="M31" s="73"/>
      <c r="N31" s="70"/>
      <c r="O31" s="70"/>
      <c r="P31" s="73"/>
      <c r="Q31" s="73"/>
      <c r="R31" s="174"/>
      <c r="S31" s="122"/>
      <c r="T31" s="122"/>
      <c r="U31" s="126"/>
    </row>
    <row r="32" spans="2:21" s="69" customFormat="1">
      <c r="B32" s="70" t="s">
        <v>66</v>
      </c>
      <c r="C32" s="73"/>
      <c r="D32" s="73"/>
      <c r="E32" s="73"/>
      <c r="F32" s="70"/>
      <c r="G32" s="72"/>
      <c r="H32" s="72"/>
      <c r="I32" s="40"/>
      <c r="J32" s="70"/>
      <c r="K32" s="70"/>
      <c r="L32" s="73"/>
      <c r="M32" s="73"/>
      <c r="N32" s="70"/>
      <c r="O32" s="70"/>
      <c r="P32" s="73"/>
      <c r="Q32" s="73"/>
      <c r="R32" s="174"/>
      <c r="S32" s="122"/>
      <c r="T32" s="122"/>
      <c r="U32" s="126"/>
    </row>
    <row r="33" spans="2:21" s="41" customFormat="1">
      <c r="B33" s="63" t="s">
        <v>112</v>
      </c>
      <c r="C33" s="42"/>
      <c r="D33" s="42"/>
      <c r="E33" s="42"/>
      <c r="F33" s="52"/>
      <c r="G33" s="43"/>
      <c r="H33" s="43"/>
      <c r="I33" s="44"/>
      <c r="J33" s="52"/>
      <c r="K33" s="52"/>
      <c r="L33" s="42"/>
      <c r="M33" s="42"/>
      <c r="N33" s="52"/>
      <c r="O33" s="52"/>
      <c r="P33" s="42"/>
      <c r="Q33" s="42"/>
      <c r="R33" s="174"/>
      <c r="S33" s="122"/>
      <c r="T33" s="122"/>
      <c r="U33" s="127"/>
    </row>
    <row r="34" spans="2:21" s="41" customFormat="1">
      <c r="B34" s="70" t="s">
        <v>116</v>
      </c>
      <c r="C34" s="42"/>
      <c r="D34" s="42"/>
      <c r="E34" s="42"/>
      <c r="F34" s="52"/>
      <c r="G34" s="43"/>
      <c r="H34" s="43"/>
      <c r="I34" s="44"/>
      <c r="J34" s="52"/>
      <c r="K34" s="52"/>
      <c r="L34" s="42"/>
      <c r="M34" s="42"/>
      <c r="N34" s="52"/>
      <c r="O34" s="52"/>
      <c r="P34" s="42"/>
      <c r="Q34" s="42"/>
      <c r="R34" s="174"/>
      <c r="S34" s="122"/>
      <c r="T34" s="122"/>
      <c r="U34" s="127"/>
    </row>
    <row r="35" spans="2:21" s="41" customFormat="1">
      <c r="B35" s="70" t="s">
        <v>117</v>
      </c>
      <c r="C35" s="42"/>
      <c r="D35" s="42"/>
      <c r="E35" s="42"/>
      <c r="F35" s="52"/>
      <c r="G35" s="43"/>
      <c r="H35" s="43"/>
      <c r="I35" s="44"/>
      <c r="J35" s="52"/>
      <c r="K35" s="52"/>
      <c r="L35" s="42"/>
      <c r="M35" s="42"/>
      <c r="N35" s="52"/>
      <c r="O35" s="52"/>
      <c r="P35" s="42"/>
      <c r="Q35" s="42"/>
      <c r="R35" s="174"/>
      <c r="S35" s="122"/>
      <c r="T35" s="122"/>
      <c r="U35" s="127"/>
    </row>
    <row r="36" spans="2:21" s="41" customFormat="1" ht="15.6" hidden="1" customHeight="1">
      <c r="B36" s="70" t="s">
        <v>120</v>
      </c>
      <c r="C36" s="42"/>
      <c r="D36" s="42"/>
      <c r="E36" s="42"/>
      <c r="F36" s="52"/>
      <c r="G36" s="43"/>
      <c r="H36" s="43"/>
      <c r="I36" s="44"/>
      <c r="J36" s="52"/>
      <c r="K36" s="52"/>
      <c r="L36" s="42"/>
      <c r="M36" s="42"/>
      <c r="N36" s="52"/>
      <c r="O36" s="52"/>
      <c r="P36" s="42"/>
      <c r="Q36" s="42"/>
      <c r="R36" s="174"/>
      <c r="S36" s="122"/>
      <c r="T36" s="122"/>
      <c r="U36" s="127"/>
    </row>
    <row r="37" spans="2:21" s="41" customFormat="1">
      <c r="B37" s="70" t="s">
        <v>121</v>
      </c>
      <c r="C37" s="42"/>
      <c r="D37" s="42"/>
      <c r="E37" s="42"/>
      <c r="F37" s="52"/>
      <c r="G37" s="43"/>
      <c r="H37" s="43"/>
      <c r="I37" s="44"/>
      <c r="J37" s="52"/>
      <c r="K37" s="52"/>
      <c r="L37" s="42"/>
      <c r="M37" s="42"/>
      <c r="N37" s="52"/>
      <c r="O37" s="52"/>
      <c r="P37" s="42"/>
      <c r="Q37" s="42"/>
      <c r="R37" s="174"/>
      <c r="S37" s="122"/>
      <c r="T37" s="122"/>
      <c r="U37" s="127"/>
    </row>
    <row r="38" spans="2:21" s="69" customFormat="1">
      <c r="B38" s="70" t="s">
        <v>63</v>
      </c>
      <c r="C38" s="73"/>
      <c r="D38" s="73"/>
      <c r="E38" s="73"/>
      <c r="F38" s="70"/>
      <c r="G38" s="72"/>
      <c r="H38" s="72"/>
      <c r="I38" s="40"/>
      <c r="J38" s="70"/>
      <c r="K38" s="70"/>
      <c r="L38" s="56"/>
      <c r="M38" s="56"/>
      <c r="N38" s="70"/>
      <c r="O38" s="70"/>
      <c r="P38" s="73"/>
      <c r="Q38" s="73"/>
      <c r="R38" s="174"/>
      <c r="S38" s="122"/>
      <c r="T38" s="122"/>
      <c r="U38" s="126"/>
    </row>
    <row r="39" spans="2:21" s="69" customFormat="1">
      <c r="B39" s="70" t="s">
        <v>64</v>
      </c>
      <c r="C39" s="73"/>
      <c r="D39" s="73"/>
      <c r="E39" s="73"/>
      <c r="F39" s="70"/>
      <c r="G39" s="72"/>
      <c r="H39" s="72"/>
      <c r="I39" s="40"/>
      <c r="J39" s="70"/>
      <c r="K39" s="70"/>
      <c r="L39" s="56"/>
      <c r="M39" s="56"/>
      <c r="N39" s="70"/>
      <c r="O39" s="70"/>
      <c r="P39" s="73"/>
      <c r="Q39" s="73"/>
      <c r="R39" s="174"/>
      <c r="S39" s="122"/>
      <c r="T39" s="122"/>
      <c r="U39" s="126"/>
    </row>
    <row r="40" spans="2:21" s="41" customFormat="1">
      <c r="B40" s="63" t="s">
        <v>110</v>
      </c>
      <c r="C40" s="42"/>
      <c r="D40" s="42"/>
      <c r="E40" s="42"/>
      <c r="F40" s="52"/>
      <c r="G40" s="43"/>
      <c r="H40" s="43"/>
      <c r="I40" s="44"/>
      <c r="J40" s="52"/>
      <c r="K40" s="52"/>
      <c r="L40" s="58"/>
      <c r="M40" s="58"/>
      <c r="N40" s="52"/>
      <c r="O40" s="52"/>
      <c r="P40" s="42"/>
      <c r="Q40" s="42"/>
      <c r="R40" s="174"/>
      <c r="S40" s="122"/>
      <c r="T40" s="122"/>
      <c r="U40" s="127"/>
    </row>
    <row r="41" spans="2:21" s="41" customFormat="1">
      <c r="B41" s="63" t="s">
        <v>111</v>
      </c>
      <c r="C41" s="42"/>
      <c r="D41" s="42"/>
      <c r="E41" s="42"/>
      <c r="F41" s="52"/>
      <c r="G41" s="43"/>
      <c r="H41" s="43"/>
      <c r="I41" s="44"/>
      <c r="J41" s="52"/>
      <c r="K41" s="52"/>
      <c r="L41" s="58"/>
      <c r="M41" s="58"/>
      <c r="N41" s="52"/>
      <c r="O41" s="52"/>
      <c r="P41" s="42"/>
      <c r="Q41" s="42"/>
      <c r="R41" s="174"/>
      <c r="S41" s="122"/>
      <c r="T41" s="122"/>
      <c r="U41" s="127"/>
    </row>
    <row r="42" spans="2:21" s="69" customFormat="1">
      <c r="B42" s="67" t="s">
        <v>131</v>
      </c>
      <c r="C42" s="73"/>
      <c r="D42" s="73"/>
      <c r="E42" s="73"/>
      <c r="F42" s="70"/>
      <c r="G42" s="72"/>
      <c r="H42" s="72"/>
      <c r="I42" s="40"/>
      <c r="J42" s="70"/>
      <c r="K42" s="70"/>
      <c r="L42" s="56"/>
      <c r="M42" s="56"/>
      <c r="N42" s="70"/>
      <c r="O42" s="70"/>
      <c r="P42" s="73"/>
      <c r="Q42" s="73"/>
      <c r="R42" s="174"/>
      <c r="S42" s="122"/>
      <c r="T42" s="122"/>
      <c r="U42" s="126"/>
    </row>
    <row r="43" spans="2:21" s="69" customFormat="1">
      <c r="B43" s="67" t="s">
        <v>118</v>
      </c>
      <c r="C43" s="73"/>
      <c r="D43" s="73"/>
      <c r="E43" s="73"/>
      <c r="F43" s="70"/>
      <c r="G43" s="72"/>
      <c r="H43" s="72"/>
      <c r="I43" s="40"/>
      <c r="J43" s="70"/>
      <c r="K43" s="70"/>
      <c r="L43" s="56"/>
      <c r="M43" s="56"/>
      <c r="N43" s="70"/>
      <c r="O43" s="70"/>
      <c r="P43" s="73"/>
      <c r="Q43" s="73"/>
      <c r="R43" s="174"/>
      <c r="S43" s="122"/>
      <c r="T43" s="122"/>
      <c r="U43" s="126"/>
    </row>
    <row r="44" spans="2:21" s="69" customFormat="1">
      <c r="B44" s="70" t="s">
        <v>28</v>
      </c>
      <c r="C44" s="73"/>
      <c r="D44" s="73"/>
      <c r="E44" s="73"/>
      <c r="F44" s="70"/>
      <c r="G44" s="72"/>
      <c r="H44" s="72"/>
      <c r="I44" s="40"/>
      <c r="J44" s="70"/>
      <c r="K44" s="70"/>
      <c r="L44" s="73"/>
      <c r="M44" s="73"/>
      <c r="N44" s="70"/>
      <c r="O44" s="70"/>
      <c r="P44" s="73"/>
      <c r="Q44" s="73"/>
      <c r="R44" s="174"/>
      <c r="S44" s="122"/>
      <c r="T44" s="122"/>
      <c r="U44" s="126"/>
    </row>
    <row r="45" spans="2:21" s="69" customFormat="1">
      <c r="B45" s="70" t="s">
        <v>29</v>
      </c>
      <c r="C45" s="73"/>
      <c r="D45" s="73"/>
      <c r="E45" s="73"/>
      <c r="F45" s="70"/>
      <c r="G45" s="72"/>
      <c r="H45" s="72"/>
      <c r="I45" s="40"/>
      <c r="J45" s="70"/>
      <c r="K45" s="70"/>
      <c r="L45" s="73"/>
      <c r="M45" s="73"/>
      <c r="N45" s="70"/>
      <c r="O45" s="70"/>
      <c r="P45" s="73"/>
      <c r="Q45" s="73"/>
      <c r="R45" s="174"/>
      <c r="S45" s="122"/>
      <c r="T45" s="122"/>
      <c r="U45" s="126"/>
    </row>
    <row r="46" spans="2:21" s="69" customFormat="1">
      <c r="B46" s="70" t="s">
        <v>30</v>
      </c>
      <c r="C46" s="73"/>
      <c r="D46" s="73"/>
      <c r="E46" s="73"/>
      <c r="F46" s="70"/>
      <c r="G46" s="72"/>
      <c r="H46" s="72"/>
      <c r="I46" s="40"/>
      <c r="J46" s="70"/>
      <c r="K46" s="70"/>
      <c r="L46" s="73"/>
      <c r="M46" s="73"/>
      <c r="N46" s="70"/>
      <c r="O46" s="70"/>
      <c r="P46" s="73"/>
      <c r="Q46" s="73"/>
      <c r="R46" s="174"/>
      <c r="S46" s="122"/>
      <c r="T46" s="122"/>
      <c r="U46" s="126"/>
    </row>
    <row r="47" spans="2:21" s="69" customFormat="1">
      <c r="B47" s="70" t="s">
        <v>31</v>
      </c>
      <c r="C47" s="73"/>
      <c r="D47" s="73"/>
      <c r="E47" s="73"/>
      <c r="F47" s="70"/>
      <c r="G47" s="72"/>
      <c r="H47" s="72"/>
      <c r="I47" s="40"/>
      <c r="J47" s="70"/>
      <c r="K47" s="70"/>
      <c r="L47" s="73"/>
      <c r="M47" s="73"/>
      <c r="N47" s="70"/>
      <c r="O47" s="70"/>
      <c r="P47" s="73"/>
      <c r="Q47" s="73"/>
      <c r="R47" s="174"/>
      <c r="S47" s="122"/>
      <c r="T47" s="122"/>
      <c r="U47" s="126"/>
    </row>
    <row r="48" spans="2:21" s="69" customFormat="1">
      <c r="B48" s="70" t="s">
        <v>32</v>
      </c>
      <c r="C48" s="73"/>
      <c r="D48" s="73"/>
      <c r="E48" s="73"/>
      <c r="F48" s="70"/>
      <c r="G48" s="72"/>
      <c r="H48" s="72"/>
      <c r="I48" s="40"/>
      <c r="J48" s="70"/>
      <c r="K48" s="70"/>
      <c r="L48" s="73"/>
      <c r="M48" s="73"/>
      <c r="N48" s="70"/>
      <c r="O48" s="70"/>
      <c r="P48" s="73"/>
      <c r="Q48" s="73"/>
      <c r="R48" s="174"/>
      <c r="S48" s="122"/>
      <c r="T48" s="122"/>
      <c r="U48" s="126"/>
    </row>
    <row r="49" spans="2:21" s="69" customFormat="1">
      <c r="B49" s="70" t="s">
        <v>33</v>
      </c>
      <c r="C49" s="73"/>
      <c r="D49" s="73"/>
      <c r="E49" s="73"/>
      <c r="F49" s="70"/>
      <c r="G49" s="72"/>
      <c r="H49" s="72"/>
      <c r="I49" s="40"/>
      <c r="J49" s="70"/>
      <c r="K49" s="70"/>
      <c r="L49" s="73"/>
      <c r="M49" s="73"/>
      <c r="N49" s="70"/>
      <c r="O49" s="70"/>
      <c r="P49" s="73"/>
      <c r="Q49" s="73"/>
      <c r="R49" s="174"/>
      <c r="S49" s="122"/>
      <c r="T49" s="122"/>
      <c r="U49" s="126"/>
    </row>
    <row r="50" spans="2:21" s="69" customFormat="1">
      <c r="B50" s="70" t="s">
        <v>67</v>
      </c>
      <c r="C50" s="73"/>
      <c r="D50" s="73"/>
      <c r="E50" s="73"/>
      <c r="F50" s="70"/>
      <c r="G50" s="72"/>
      <c r="H50" s="72"/>
      <c r="I50" s="40"/>
      <c r="J50" s="70"/>
      <c r="K50" s="70"/>
      <c r="L50" s="73"/>
      <c r="M50" s="73"/>
      <c r="N50" s="70"/>
      <c r="O50" s="70"/>
      <c r="P50" s="73"/>
      <c r="Q50" s="73"/>
      <c r="R50" s="174"/>
      <c r="S50" s="122"/>
      <c r="T50" s="122"/>
      <c r="U50" s="126"/>
    </row>
    <row r="51" spans="2:21" s="69" customFormat="1">
      <c r="B51" s="70" t="s">
        <v>68</v>
      </c>
      <c r="C51" s="73"/>
      <c r="D51" s="73"/>
      <c r="E51" s="73"/>
      <c r="F51" s="70"/>
      <c r="G51" s="72"/>
      <c r="H51" s="72"/>
      <c r="I51" s="40"/>
      <c r="J51" s="70"/>
      <c r="K51" s="70"/>
      <c r="L51" s="73"/>
      <c r="M51" s="73"/>
      <c r="N51" s="70"/>
      <c r="O51" s="70"/>
      <c r="P51" s="73"/>
      <c r="Q51" s="73"/>
      <c r="R51" s="174"/>
      <c r="S51" s="122"/>
      <c r="T51" s="122"/>
      <c r="U51" s="126"/>
    </row>
    <row r="52" spans="2:21" s="98" customFormat="1">
      <c r="B52" s="99" t="s">
        <v>307</v>
      </c>
      <c r="C52" s="105"/>
      <c r="D52" s="105"/>
      <c r="E52" s="105"/>
      <c r="F52" s="99"/>
      <c r="G52" s="101"/>
      <c r="H52" s="101"/>
      <c r="I52" s="40"/>
      <c r="J52" s="99"/>
      <c r="K52" s="99"/>
      <c r="L52" s="105"/>
      <c r="M52" s="105"/>
      <c r="N52" s="99"/>
      <c r="O52" s="99"/>
      <c r="P52" s="105"/>
      <c r="Q52" s="105"/>
      <c r="R52" s="174"/>
      <c r="S52" s="122"/>
      <c r="T52" s="122"/>
      <c r="U52" s="126"/>
    </row>
    <row r="53" spans="2:21" s="98" customFormat="1">
      <c r="B53" s="99" t="s">
        <v>308</v>
      </c>
      <c r="C53" s="105"/>
      <c r="D53" s="105"/>
      <c r="E53" s="105"/>
      <c r="F53" s="99"/>
      <c r="G53" s="101"/>
      <c r="H53" s="101"/>
      <c r="I53" s="40"/>
      <c r="J53" s="99"/>
      <c r="K53" s="99"/>
      <c r="L53" s="105"/>
      <c r="M53" s="105"/>
      <c r="N53" s="99"/>
      <c r="O53" s="99"/>
      <c r="P53" s="105"/>
      <c r="Q53" s="105"/>
      <c r="R53" s="174"/>
      <c r="S53" s="122"/>
      <c r="T53" s="122"/>
      <c r="U53" s="126"/>
    </row>
    <row r="54" spans="2:21" s="98" customFormat="1">
      <c r="B54" s="99" t="s">
        <v>309</v>
      </c>
      <c r="C54" s="105"/>
      <c r="D54" s="105"/>
      <c r="E54" s="105"/>
      <c r="F54" s="99"/>
      <c r="G54" s="101"/>
      <c r="H54" s="101"/>
      <c r="I54" s="40"/>
      <c r="J54" s="99"/>
      <c r="K54" s="99"/>
      <c r="L54" s="105"/>
      <c r="M54" s="105"/>
      <c r="N54" s="99"/>
      <c r="O54" s="99"/>
      <c r="P54" s="105"/>
      <c r="Q54" s="105"/>
      <c r="R54" s="174"/>
      <c r="S54" s="122"/>
      <c r="T54" s="122"/>
      <c r="U54" s="126"/>
    </row>
    <row r="55" spans="2:21" s="98" customFormat="1">
      <c r="B55" s="99" t="s">
        <v>310</v>
      </c>
      <c r="C55" s="105"/>
      <c r="D55" s="105"/>
      <c r="E55" s="105"/>
      <c r="F55" s="99"/>
      <c r="G55" s="101"/>
      <c r="H55" s="101"/>
      <c r="I55" s="40"/>
      <c r="J55" s="99"/>
      <c r="K55" s="99"/>
      <c r="L55" s="105"/>
      <c r="M55" s="105"/>
      <c r="N55" s="99"/>
      <c r="O55" s="99"/>
      <c r="P55" s="105"/>
      <c r="Q55" s="105"/>
      <c r="R55" s="174"/>
      <c r="S55" s="122"/>
      <c r="T55" s="122"/>
      <c r="U55" s="126"/>
    </row>
    <row r="56" spans="2:21" s="98" customFormat="1">
      <c r="B56" s="99" t="s">
        <v>311</v>
      </c>
      <c r="C56" s="105"/>
      <c r="D56" s="105"/>
      <c r="E56" s="105"/>
      <c r="F56" s="99"/>
      <c r="G56" s="101"/>
      <c r="H56" s="101"/>
      <c r="I56" s="40"/>
      <c r="J56" s="99"/>
      <c r="K56" s="99"/>
      <c r="L56" s="105"/>
      <c r="M56" s="105"/>
      <c r="N56" s="99"/>
      <c r="O56" s="99"/>
      <c r="P56" s="105"/>
      <c r="Q56" s="105"/>
      <c r="R56" s="175"/>
      <c r="S56" s="122"/>
      <c r="T56" s="122"/>
      <c r="U56" s="126"/>
    </row>
    <row r="57" spans="2:21" ht="16.5">
      <c r="B57" s="71" t="s">
        <v>107</v>
      </c>
    </row>
    <row r="58" spans="2:21" ht="16.5">
      <c r="B58" s="162" t="s">
        <v>122</v>
      </c>
      <c r="C58" s="163"/>
      <c r="D58" s="163"/>
      <c r="E58" s="163"/>
      <c r="F58" s="163"/>
      <c r="G58" s="163"/>
      <c r="H58" s="163"/>
      <c r="I58" s="163"/>
      <c r="J58" s="163"/>
      <c r="K58" s="163"/>
      <c r="L58" s="163"/>
      <c r="M58" s="163"/>
    </row>
    <row r="59" spans="2:21" ht="16.5">
      <c r="B59" s="71" t="s">
        <v>108</v>
      </c>
    </row>
    <row r="60" spans="2:21" ht="16.5">
      <c r="B60" s="71" t="s">
        <v>109</v>
      </c>
    </row>
  </sheetData>
  <mergeCells count="23">
    <mergeCell ref="J20:J21"/>
    <mergeCell ref="R22:R56"/>
    <mergeCell ref="B58:M58"/>
    <mergeCell ref="K20:K21"/>
    <mergeCell ref="L20:M20"/>
    <mergeCell ref="N20:N21"/>
    <mergeCell ref="O20:O21"/>
    <mergeCell ref="O1:R1"/>
    <mergeCell ref="C3:L3"/>
    <mergeCell ref="C4:L4"/>
    <mergeCell ref="C16:L16"/>
    <mergeCell ref="B19:B21"/>
    <mergeCell ref="C19:G19"/>
    <mergeCell ref="H19:K19"/>
    <mergeCell ref="L19:O19"/>
    <mergeCell ref="P19:Q19"/>
    <mergeCell ref="R19:R21"/>
    <mergeCell ref="P20:Q20"/>
    <mergeCell ref="C20:D20"/>
    <mergeCell ref="E20:E21"/>
    <mergeCell ref="F20:F21"/>
    <mergeCell ref="G20:G21"/>
    <mergeCell ref="H20:I21"/>
  </mergeCells>
  <phoneticPr fontId="22" type="noConversion"/>
  <printOptions horizontalCentered="1"/>
  <pageMargins left="0.19685039370078741" right="0.19685039370078741" top="0.9055118110236221" bottom="0.31496062992125984" header="0.31496062992125984" footer="0.31496062992125984"/>
  <pageSetup paperSize="9" scale="76" fitToHeight="2" orientation="landscape" r:id="rId1"/>
  <headerFooter>
    <oddHeader xml:space="preserve">&amp;C&amp;"標楷體,標準"&amp;16保證金調整檢核表
指數、商品及匯率類契約&amp;R
</oddHead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B1:F7"/>
  <sheetViews>
    <sheetView workbookViewId="0">
      <selection activeCell="C14" sqref="C14:K15"/>
    </sheetView>
  </sheetViews>
  <sheetFormatPr defaultRowHeight="16.5"/>
  <cols>
    <col min="2" max="2" width="26.25" customWidth="1"/>
    <col min="3" max="6" width="10.625" customWidth="1"/>
  </cols>
  <sheetData>
    <row r="1" spans="2:6" ht="37.700000000000003" customHeight="1">
      <c r="F1" s="75" t="s">
        <v>142</v>
      </c>
    </row>
    <row r="2" spans="2:6" s="76" customFormat="1" ht="19.7" customHeight="1">
      <c r="B2" s="224" t="s">
        <v>216</v>
      </c>
      <c r="C2" s="224"/>
      <c r="D2" s="224"/>
      <c r="E2" s="224"/>
      <c r="F2" s="224"/>
    </row>
    <row r="3" spans="2:6" s="76" customFormat="1" ht="19.7" customHeight="1">
      <c r="B3" s="225" t="s">
        <v>134</v>
      </c>
      <c r="C3" s="226" t="s">
        <v>135</v>
      </c>
      <c r="D3" s="226"/>
      <c r="E3" s="226" t="s">
        <v>136</v>
      </c>
      <c r="F3" s="226"/>
    </row>
    <row r="4" spans="2:6" s="3" customFormat="1" ht="60.4" customHeight="1">
      <c r="B4" s="225"/>
      <c r="C4" s="77" t="s">
        <v>217</v>
      </c>
      <c r="D4" s="77" t="s">
        <v>218</v>
      </c>
      <c r="E4" s="77" t="s">
        <v>217</v>
      </c>
      <c r="F4" s="77" t="s">
        <v>218</v>
      </c>
    </row>
    <row r="5" spans="2:6">
      <c r="B5" s="78" t="s">
        <v>219</v>
      </c>
      <c r="C5" s="79"/>
      <c r="D5" s="79"/>
      <c r="E5" s="79"/>
      <c r="F5" s="79"/>
    </row>
    <row r="6" spans="2:6">
      <c r="B6" s="78" t="s">
        <v>140</v>
      </c>
      <c r="C6" s="80"/>
      <c r="D6" s="80"/>
      <c r="E6" s="80"/>
      <c r="F6" s="80"/>
    </row>
    <row r="7" spans="2:6">
      <c r="B7" s="78" t="s">
        <v>141</v>
      </c>
      <c r="C7" s="80"/>
      <c r="D7" s="80"/>
      <c r="E7" s="80"/>
      <c r="F7" s="80"/>
    </row>
  </sheetData>
  <mergeCells count="4">
    <mergeCell ref="B2:F2"/>
    <mergeCell ref="B3:B4"/>
    <mergeCell ref="C3:D3"/>
    <mergeCell ref="E3:F3"/>
  </mergeCells>
  <phoneticPr fontId="22" type="noConversion"/>
  <pageMargins left="0.70866141732283472" right="0.70866141732283472" top="0.74803149606299213" bottom="0.74803149606299213" header="0.31496062992125984" footer="0.31496062992125984"/>
  <pageSetup paperSize="9" scale="88"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B1:F7"/>
  <sheetViews>
    <sheetView workbookViewId="0">
      <selection activeCell="C14" sqref="C14:K15"/>
    </sheetView>
  </sheetViews>
  <sheetFormatPr defaultRowHeight="16.5"/>
  <cols>
    <col min="2" max="2" width="26.25" customWidth="1"/>
    <col min="3" max="5" width="10.625" customWidth="1"/>
    <col min="6" max="6" width="10.75" customWidth="1"/>
  </cols>
  <sheetData>
    <row r="1" spans="2:6" ht="37.700000000000003" customHeight="1">
      <c r="F1" s="75" t="s">
        <v>142</v>
      </c>
    </row>
    <row r="2" spans="2:6" s="76" customFormat="1" ht="36.6" customHeight="1">
      <c r="B2" s="207" t="s">
        <v>220</v>
      </c>
      <c r="C2" s="207"/>
      <c r="D2" s="207"/>
      <c r="E2" s="207"/>
      <c r="F2" s="207"/>
    </row>
    <row r="3" spans="2:6" s="76" customFormat="1" ht="19.7" customHeight="1">
      <c r="B3" s="225" t="s">
        <v>134</v>
      </c>
      <c r="C3" s="226" t="s">
        <v>135</v>
      </c>
      <c r="D3" s="226"/>
      <c r="E3" s="226" t="s">
        <v>136</v>
      </c>
      <c r="F3" s="226"/>
    </row>
    <row r="4" spans="2:6" s="3" customFormat="1" ht="72" customHeight="1">
      <c r="B4" s="225"/>
      <c r="C4" s="77" t="s">
        <v>221</v>
      </c>
      <c r="D4" s="77" t="s">
        <v>222</v>
      </c>
      <c r="E4" s="77" t="s">
        <v>221</v>
      </c>
      <c r="F4" s="77" t="s">
        <v>222</v>
      </c>
    </row>
    <row r="5" spans="2:6" ht="31.5">
      <c r="B5" s="90" t="s">
        <v>223</v>
      </c>
      <c r="C5" s="79"/>
      <c r="D5" s="79"/>
      <c r="E5" s="79"/>
      <c r="F5" s="79"/>
    </row>
    <row r="6" spans="2:6">
      <c r="B6" s="78" t="s">
        <v>140</v>
      </c>
      <c r="C6" s="80"/>
      <c r="D6" s="80"/>
      <c r="E6" s="80"/>
      <c r="F6" s="80"/>
    </row>
    <row r="7" spans="2:6">
      <c r="B7" s="78" t="s">
        <v>141</v>
      </c>
      <c r="C7" s="80"/>
      <c r="D7" s="80"/>
      <c r="E7" s="80"/>
      <c r="F7" s="80"/>
    </row>
  </sheetData>
  <mergeCells count="4">
    <mergeCell ref="B2:F2"/>
    <mergeCell ref="B3:B4"/>
    <mergeCell ref="C3:D3"/>
    <mergeCell ref="E3:F3"/>
  </mergeCells>
  <phoneticPr fontId="22" type="noConversion"/>
  <pageMargins left="0.70866141732283472" right="0.70866141732283472" top="0.74803149606299213" bottom="0.74803149606299213" header="0.31496062992125984" footer="0.31496062992125984"/>
  <pageSetup paperSize="9" scale="88"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F7"/>
  <sheetViews>
    <sheetView workbookViewId="0">
      <selection activeCell="C14" sqref="C14:K15"/>
    </sheetView>
  </sheetViews>
  <sheetFormatPr defaultRowHeight="16.5"/>
  <cols>
    <col min="2" max="2" width="28.75" customWidth="1"/>
    <col min="3" max="6" width="10.625" customWidth="1"/>
  </cols>
  <sheetData>
    <row r="1" spans="1:6" ht="45.2" customHeight="1">
      <c r="F1" s="75" t="s">
        <v>142</v>
      </c>
    </row>
    <row r="2" spans="1:6">
      <c r="A2" s="76"/>
      <c r="B2" s="224" t="s">
        <v>224</v>
      </c>
      <c r="C2" s="224"/>
      <c r="D2" s="224"/>
      <c r="E2" s="224"/>
      <c r="F2" s="224"/>
    </row>
    <row r="3" spans="1:6">
      <c r="A3" s="76"/>
      <c r="B3" s="225" t="s">
        <v>134</v>
      </c>
      <c r="C3" s="226" t="s">
        <v>135</v>
      </c>
      <c r="D3" s="226"/>
      <c r="E3" s="226" t="s">
        <v>136</v>
      </c>
      <c r="F3" s="226"/>
    </row>
    <row r="4" spans="1:6" ht="60.75">
      <c r="A4" s="3"/>
      <c r="B4" s="225"/>
      <c r="C4" s="77" t="s">
        <v>225</v>
      </c>
      <c r="D4" s="77" t="s">
        <v>226</v>
      </c>
      <c r="E4" s="77" t="s">
        <v>225</v>
      </c>
      <c r="F4" s="77" t="s">
        <v>226</v>
      </c>
    </row>
    <row r="5" spans="1:6">
      <c r="B5" s="78" t="s">
        <v>227</v>
      </c>
      <c r="C5" s="79"/>
      <c r="D5" s="79"/>
      <c r="E5" s="79"/>
      <c r="F5" s="79"/>
    </row>
    <row r="6" spans="1:6">
      <c r="B6" s="78" t="s">
        <v>140</v>
      </c>
      <c r="C6" s="80"/>
      <c r="D6" s="80"/>
      <c r="E6" s="80"/>
      <c r="F6" s="80"/>
    </row>
    <row r="7" spans="1:6">
      <c r="B7" s="78" t="s">
        <v>141</v>
      </c>
      <c r="C7" s="80"/>
      <c r="D7" s="80"/>
      <c r="E7" s="80"/>
      <c r="F7" s="80"/>
    </row>
  </sheetData>
  <mergeCells count="4">
    <mergeCell ref="B2:F2"/>
    <mergeCell ref="B3:B4"/>
    <mergeCell ref="C3:D3"/>
    <mergeCell ref="E3:F3"/>
  </mergeCells>
  <phoneticPr fontId="2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B1:U60"/>
  <sheetViews>
    <sheetView topLeftCell="A7" zoomScale="70" zoomScaleNormal="70" workbookViewId="0">
      <selection activeCell="G22" sqref="G22"/>
    </sheetView>
  </sheetViews>
  <sheetFormatPr defaultColWidth="9" defaultRowHeight="15.75"/>
  <cols>
    <col min="1" max="1" width="1" style="45" customWidth="1"/>
    <col min="2" max="2" width="10.5" style="45" customWidth="1"/>
    <col min="3" max="3" width="15.25" style="53" customWidth="1"/>
    <col min="4" max="4" width="13.625" style="53" customWidth="1"/>
    <col min="5" max="5" width="10.125" style="53" customWidth="1"/>
    <col min="6" max="6" width="15.625" style="45" customWidth="1"/>
    <col min="7" max="7" width="8.5" style="54" customWidth="1"/>
    <col min="8" max="8" width="10.25" style="54" customWidth="1"/>
    <col min="9" max="9" width="11.875" style="53" customWidth="1"/>
    <col min="10" max="10" width="9.25" style="45" customWidth="1"/>
    <col min="11" max="11" width="8" style="45" customWidth="1"/>
    <col min="12" max="12" width="15.25" style="45" customWidth="1"/>
    <col min="13" max="13" width="15" style="45" customWidth="1"/>
    <col min="14" max="15" width="9.375" style="45" customWidth="1"/>
    <col min="16" max="17" width="11.125" style="45" customWidth="1"/>
    <col min="18" max="18" width="7.75" style="45" customWidth="1"/>
    <col min="19" max="16384" width="9" style="45"/>
  </cols>
  <sheetData>
    <row r="1" spans="2:18">
      <c r="O1" s="164" t="s">
        <v>125</v>
      </c>
      <c r="P1" s="148"/>
      <c r="Q1" s="148"/>
      <c r="R1" s="148"/>
    </row>
    <row r="2" spans="2:18" ht="16.5">
      <c r="B2" s="45" t="s">
        <v>75</v>
      </c>
      <c r="C2" s="53" t="s">
        <v>76</v>
      </c>
    </row>
    <row r="3" spans="2:18">
      <c r="B3" s="19">
        <v>1</v>
      </c>
      <c r="C3" s="158" t="s">
        <v>77</v>
      </c>
      <c r="D3" s="159"/>
      <c r="E3" s="159"/>
      <c r="F3" s="159"/>
      <c r="G3" s="159"/>
      <c r="H3" s="159"/>
      <c r="I3" s="159"/>
      <c r="J3" s="159"/>
      <c r="K3" s="159"/>
      <c r="L3" s="159"/>
    </row>
    <row r="4" spans="2:18">
      <c r="B4" s="19">
        <v>2</v>
      </c>
      <c r="C4" s="158" t="s">
        <v>78</v>
      </c>
      <c r="D4" s="159"/>
      <c r="E4" s="159"/>
      <c r="F4" s="159"/>
      <c r="G4" s="159"/>
      <c r="H4" s="159"/>
      <c r="I4" s="159"/>
      <c r="J4" s="159"/>
      <c r="K4" s="159"/>
      <c r="L4" s="159"/>
    </row>
    <row r="5" spans="2:18" ht="16.5">
      <c r="B5" s="19">
        <v>3</v>
      </c>
      <c r="C5" s="19" t="s">
        <v>79</v>
      </c>
      <c r="D5" s="46"/>
      <c r="E5" s="46"/>
      <c r="F5" s="19"/>
      <c r="G5" s="47"/>
      <c r="H5" s="47"/>
      <c r="I5" s="46"/>
      <c r="J5" s="19"/>
    </row>
    <row r="6" spans="2:18" ht="16.5">
      <c r="B6" s="19">
        <v>4</v>
      </c>
      <c r="C6" s="46" t="s">
        <v>80</v>
      </c>
      <c r="D6" s="46"/>
      <c r="E6" s="46"/>
      <c r="F6" s="19"/>
      <c r="G6" s="47"/>
      <c r="H6" s="47"/>
      <c r="I6" s="46"/>
      <c r="J6" s="19"/>
    </row>
    <row r="7" spans="2:18" ht="16.5">
      <c r="B7" s="19"/>
      <c r="C7" s="19" t="s">
        <v>25</v>
      </c>
      <c r="D7" s="46"/>
      <c r="E7" s="46"/>
      <c r="F7" s="19"/>
      <c r="G7" s="47"/>
      <c r="H7" s="47"/>
      <c r="I7" s="46"/>
      <c r="J7" s="19"/>
    </row>
    <row r="8" spans="2:18" ht="16.5">
      <c r="B8" s="19"/>
      <c r="C8" s="46" t="s">
        <v>81</v>
      </c>
      <c r="D8" s="46"/>
      <c r="E8" s="46"/>
      <c r="F8" s="19"/>
      <c r="G8" s="47"/>
      <c r="H8" s="47"/>
      <c r="I8" s="46"/>
      <c r="J8" s="19"/>
    </row>
    <row r="9" spans="2:18" ht="16.5">
      <c r="B9" s="19"/>
      <c r="C9" s="19" t="s">
        <v>62</v>
      </c>
      <c r="D9" s="46"/>
      <c r="E9" s="46"/>
      <c r="F9" s="19"/>
      <c r="G9" s="47"/>
      <c r="H9" s="47"/>
      <c r="I9" s="46"/>
      <c r="J9" s="19"/>
    </row>
    <row r="10" spans="2:18" ht="16.5">
      <c r="B10" s="19"/>
      <c r="C10" s="19" t="s">
        <v>69</v>
      </c>
      <c r="D10" s="46"/>
      <c r="E10" s="46"/>
      <c r="F10" s="19"/>
      <c r="G10" s="47"/>
      <c r="H10" s="47"/>
      <c r="I10" s="46"/>
      <c r="J10" s="19"/>
    </row>
    <row r="11" spans="2:18" ht="16.5">
      <c r="B11" s="19"/>
      <c r="C11" s="19" t="s">
        <v>119</v>
      </c>
      <c r="D11" s="46"/>
      <c r="E11" s="46"/>
      <c r="F11" s="19"/>
      <c r="G11" s="47"/>
      <c r="H11" s="47"/>
      <c r="I11" s="46"/>
      <c r="J11" s="19"/>
    </row>
    <row r="12" spans="2:18" s="33" customFormat="1" ht="16.5">
      <c r="B12" s="64"/>
      <c r="C12" s="64" t="s">
        <v>115</v>
      </c>
      <c r="D12" s="65"/>
      <c r="E12" s="65"/>
      <c r="F12" s="64"/>
      <c r="G12" s="66"/>
      <c r="H12" s="66"/>
      <c r="I12" s="65"/>
      <c r="J12" s="64"/>
    </row>
    <row r="13" spans="2:18" s="59" customFormat="1" ht="16.5">
      <c r="B13" s="60"/>
      <c r="C13" s="19" t="s">
        <v>123</v>
      </c>
      <c r="D13" s="61"/>
      <c r="E13" s="61"/>
      <c r="F13" s="60"/>
      <c r="G13" s="62"/>
      <c r="H13" s="62"/>
      <c r="I13" s="61"/>
      <c r="J13" s="60"/>
    </row>
    <row r="14" spans="2:18" ht="16.5">
      <c r="B14" s="19"/>
      <c r="C14" s="19" t="s">
        <v>124</v>
      </c>
      <c r="D14" s="46"/>
      <c r="E14" s="46"/>
      <c r="F14" s="19"/>
      <c r="G14" s="47"/>
      <c r="H14" s="47"/>
      <c r="I14" s="46"/>
      <c r="J14" s="19"/>
    </row>
    <row r="15" spans="2:18" ht="16.5">
      <c r="B15" s="19"/>
      <c r="C15" s="46" t="s">
        <v>82</v>
      </c>
      <c r="D15" s="46"/>
      <c r="E15" s="46"/>
      <c r="F15" s="19"/>
      <c r="G15" s="47"/>
      <c r="H15" s="47"/>
      <c r="I15" s="46"/>
      <c r="J15" s="19"/>
    </row>
    <row r="16" spans="2:18">
      <c r="B16" s="19">
        <v>5</v>
      </c>
      <c r="C16" s="158" t="s">
        <v>83</v>
      </c>
      <c r="D16" s="159"/>
      <c r="E16" s="159"/>
      <c r="F16" s="159"/>
      <c r="G16" s="159"/>
      <c r="H16" s="159"/>
      <c r="I16" s="159"/>
      <c r="J16" s="159"/>
      <c r="K16" s="159"/>
      <c r="L16" s="159"/>
    </row>
    <row r="17" spans="2:21" ht="6.75" customHeight="1"/>
    <row r="18" spans="2:21" ht="16.5">
      <c r="B18" s="45" t="s">
        <v>84</v>
      </c>
      <c r="C18" s="53" t="s">
        <v>85</v>
      </c>
    </row>
    <row r="19" spans="2:21" ht="20.25" customHeight="1">
      <c r="B19" s="153"/>
      <c r="C19" s="150" t="s">
        <v>86</v>
      </c>
      <c r="D19" s="151"/>
      <c r="E19" s="151"/>
      <c r="F19" s="151"/>
      <c r="G19" s="152"/>
      <c r="H19" s="153" t="s">
        <v>87</v>
      </c>
      <c r="I19" s="153"/>
      <c r="J19" s="153"/>
      <c r="K19" s="153"/>
      <c r="L19" s="154" t="s">
        <v>88</v>
      </c>
      <c r="M19" s="155"/>
      <c r="N19" s="155"/>
      <c r="O19" s="165"/>
      <c r="P19" s="153" t="s">
        <v>89</v>
      </c>
      <c r="Q19" s="153"/>
      <c r="R19" s="157" t="s">
        <v>90</v>
      </c>
    </row>
    <row r="20" spans="2:21" ht="54.75" customHeight="1">
      <c r="B20" s="153"/>
      <c r="C20" s="157" t="s">
        <v>91</v>
      </c>
      <c r="D20" s="157"/>
      <c r="E20" s="177" t="s">
        <v>65</v>
      </c>
      <c r="F20" s="157" t="s">
        <v>92</v>
      </c>
      <c r="G20" s="168" t="s">
        <v>93</v>
      </c>
      <c r="H20" s="169" t="s">
        <v>94</v>
      </c>
      <c r="I20" s="170"/>
      <c r="J20" s="157" t="s">
        <v>95</v>
      </c>
      <c r="K20" s="157" t="s">
        <v>96</v>
      </c>
      <c r="L20" s="157" t="s">
        <v>97</v>
      </c>
      <c r="M20" s="157"/>
      <c r="N20" s="157" t="s">
        <v>98</v>
      </c>
      <c r="O20" s="157" t="s">
        <v>99</v>
      </c>
      <c r="P20" s="156" t="s">
        <v>228</v>
      </c>
      <c r="Q20" s="157"/>
      <c r="R20" s="157"/>
    </row>
    <row r="21" spans="2:21" ht="49.5">
      <c r="B21" s="153"/>
      <c r="C21" s="141" t="s">
        <v>101</v>
      </c>
      <c r="D21" s="141" t="s">
        <v>102</v>
      </c>
      <c r="E21" s="167"/>
      <c r="F21" s="157"/>
      <c r="G21" s="168"/>
      <c r="H21" s="171"/>
      <c r="I21" s="172"/>
      <c r="J21" s="157"/>
      <c r="K21" s="157"/>
      <c r="L21" s="135" t="s">
        <v>103</v>
      </c>
      <c r="M21" s="138" t="s">
        <v>104</v>
      </c>
      <c r="N21" s="157"/>
      <c r="O21" s="157"/>
      <c r="P21" s="136" t="s">
        <v>229</v>
      </c>
      <c r="Q21" s="136" t="s">
        <v>230</v>
      </c>
      <c r="R21" s="157"/>
      <c r="S21" s="121" t="s">
        <v>250</v>
      </c>
      <c r="T21" s="121" t="s">
        <v>251</v>
      </c>
      <c r="U21" s="121" t="s">
        <v>333</v>
      </c>
    </row>
    <row r="22" spans="2:21" s="134" customFormat="1">
      <c r="B22" s="135" t="s">
        <v>1</v>
      </c>
      <c r="C22" s="141"/>
      <c r="D22" s="141"/>
      <c r="E22" s="141"/>
      <c r="F22" s="135"/>
      <c r="G22" s="139"/>
      <c r="H22" s="139"/>
      <c r="I22" s="40"/>
      <c r="J22" s="135"/>
      <c r="K22" s="135"/>
      <c r="L22" s="141"/>
      <c r="M22" s="141"/>
      <c r="N22" s="135"/>
      <c r="O22" s="135"/>
      <c r="P22" s="141"/>
      <c r="Q22" s="141"/>
      <c r="R22" s="176"/>
      <c r="S22" s="122"/>
      <c r="T22" s="122"/>
      <c r="U22" s="126"/>
    </row>
    <row r="23" spans="2:21" s="134" customFormat="1">
      <c r="B23" s="135" t="s">
        <v>2</v>
      </c>
      <c r="C23" s="141"/>
      <c r="D23" s="141"/>
      <c r="E23" s="141"/>
      <c r="F23" s="135"/>
      <c r="G23" s="139"/>
      <c r="H23" s="139"/>
      <c r="I23" s="40"/>
      <c r="J23" s="135"/>
      <c r="K23" s="135"/>
      <c r="L23" s="141"/>
      <c r="M23" s="141"/>
      <c r="N23" s="135"/>
      <c r="O23" s="135"/>
      <c r="P23" s="141"/>
      <c r="Q23" s="141"/>
      <c r="R23" s="176"/>
      <c r="S23" s="122"/>
      <c r="T23" s="122"/>
      <c r="U23" s="126"/>
    </row>
    <row r="24" spans="2:21" s="134" customFormat="1">
      <c r="B24" s="135" t="s">
        <v>3</v>
      </c>
      <c r="C24" s="141"/>
      <c r="D24" s="141"/>
      <c r="E24" s="141"/>
      <c r="F24" s="135"/>
      <c r="G24" s="139"/>
      <c r="H24" s="139"/>
      <c r="I24" s="40"/>
      <c r="J24" s="135"/>
      <c r="K24" s="135"/>
      <c r="L24" s="141"/>
      <c r="M24" s="141"/>
      <c r="N24" s="135"/>
      <c r="O24" s="135"/>
      <c r="P24" s="141"/>
      <c r="Q24" s="141"/>
      <c r="R24" s="176"/>
      <c r="S24" s="122"/>
      <c r="T24" s="122"/>
      <c r="U24" s="126"/>
    </row>
    <row r="25" spans="2:21" s="134" customFormat="1">
      <c r="B25" s="135" t="s">
        <v>4</v>
      </c>
      <c r="C25" s="141"/>
      <c r="D25" s="141"/>
      <c r="E25" s="141"/>
      <c r="F25" s="135"/>
      <c r="G25" s="139"/>
      <c r="H25" s="139"/>
      <c r="I25" s="40"/>
      <c r="J25" s="135"/>
      <c r="K25" s="135"/>
      <c r="L25" s="141"/>
      <c r="M25" s="141"/>
      <c r="N25" s="135"/>
      <c r="O25" s="135"/>
      <c r="P25" s="141"/>
      <c r="Q25" s="141"/>
      <c r="R25" s="176"/>
      <c r="S25" s="122"/>
      <c r="T25" s="122"/>
      <c r="U25" s="126"/>
    </row>
    <row r="26" spans="2:21" s="134" customFormat="1">
      <c r="B26" s="135" t="s">
        <v>5</v>
      </c>
      <c r="C26" s="141"/>
      <c r="D26" s="141"/>
      <c r="E26" s="141"/>
      <c r="F26" s="135"/>
      <c r="G26" s="139"/>
      <c r="H26" s="139"/>
      <c r="I26" s="40"/>
      <c r="J26" s="135"/>
      <c r="K26" s="135"/>
      <c r="L26" s="141"/>
      <c r="M26" s="141"/>
      <c r="N26" s="135"/>
      <c r="O26" s="135"/>
      <c r="P26" s="141"/>
      <c r="Q26" s="141"/>
      <c r="R26" s="176"/>
      <c r="S26" s="122"/>
      <c r="T26" s="122"/>
      <c r="U26" s="126"/>
    </row>
    <row r="27" spans="2:21" s="134" customFormat="1">
      <c r="B27" s="135" t="s">
        <v>128</v>
      </c>
      <c r="C27" s="141"/>
      <c r="D27" s="141"/>
      <c r="E27" s="141"/>
      <c r="F27" s="135"/>
      <c r="G27" s="139"/>
      <c r="H27" s="139"/>
      <c r="I27" s="40"/>
      <c r="J27" s="135"/>
      <c r="K27" s="135"/>
      <c r="L27" s="141"/>
      <c r="M27" s="141"/>
      <c r="N27" s="135"/>
      <c r="O27" s="135"/>
      <c r="P27" s="141"/>
      <c r="Q27" s="141"/>
      <c r="R27" s="176"/>
      <c r="S27" s="122"/>
      <c r="T27" s="122"/>
      <c r="U27" s="126"/>
    </row>
    <row r="28" spans="2:21" s="134" customFormat="1">
      <c r="B28" s="135" t="s">
        <v>129</v>
      </c>
      <c r="C28" s="141"/>
      <c r="D28" s="141"/>
      <c r="E28" s="141"/>
      <c r="F28" s="135"/>
      <c r="G28" s="139"/>
      <c r="H28" s="139"/>
      <c r="I28" s="40"/>
      <c r="J28" s="135"/>
      <c r="K28" s="135"/>
      <c r="L28" s="141"/>
      <c r="M28" s="141"/>
      <c r="N28" s="135"/>
      <c r="O28" s="135"/>
      <c r="P28" s="141"/>
      <c r="Q28" s="141"/>
      <c r="R28" s="176"/>
      <c r="S28" s="122"/>
      <c r="T28" s="122"/>
      <c r="U28" s="126"/>
    </row>
    <row r="29" spans="2:21" s="134" customFormat="1">
      <c r="B29" s="135" t="s">
        <v>130</v>
      </c>
      <c r="C29" s="141"/>
      <c r="D29" s="141"/>
      <c r="E29" s="141"/>
      <c r="F29" s="135"/>
      <c r="G29" s="139"/>
      <c r="H29" s="139"/>
      <c r="I29" s="40"/>
      <c r="J29" s="135"/>
      <c r="K29" s="135"/>
      <c r="L29" s="141"/>
      <c r="M29" s="141"/>
      <c r="N29" s="135"/>
      <c r="O29" s="135"/>
      <c r="P29" s="141"/>
      <c r="Q29" s="141"/>
      <c r="R29" s="176"/>
      <c r="S29" s="122"/>
      <c r="T29" s="122"/>
      <c r="U29" s="126"/>
    </row>
    <row r="30" spans="2:21" s="134" customFormat="1" hidden="1">
      <c r="B30" s="135" t="s">
        <v>231</v>
      </c>
      <c r="C30" s="141"/>
      <c r="D30" s="141"/>
      <c r="E30" s="141"/>
      <c r="F30" s="135"/>
      <c r="G30" s="139"/>
      <c r="H30" s="139"/>
      <c r="I30" s="40"/>
      <c r="J30" s="135"/>
      <c r="K30" s="135"/>
      <c r="L30" s="141"/>
      <c r="M30" s="141"/>
      <c r="N30" s="135"/>
      <c r="O30" s="135"/>
      <c r="P30" s="141"/>
      <c r="Q30" s="141"/>
      <c r="R30" s="176"/>
      <c r="S30" s="122"/>
      <c r="T30" s="122"/>
      <c r="U30" s="126"/>
    </row>
    <row r="31" spans="2:21" s="134" customFormat="1">
      <c r="B31" s="135" t="s">
        <v>27</v>
      </c>
      <c r="C31" s="141"/>
      <c r="D31" s="141"/>
      <c r="E31" s="141"/>
      <c r="F31" s="135"/>
      <c r="G31" s="139"/>
      <c r="H31" s="139"/>
      <c r="I31" s="40"/>
      <c r="J31" s="135"/>
      <c r="K31" s="135"/>
      <c r="L31" s="141"/>
      <c r="M31" s="141"/>
      <c r="N31" s="135"/>
      <c r="O31" s="135"/>
      <c r="P31" s="141"/>
      <c r="Q31" s="141"/>
      <c r="R31" s="176"/>
      <c r="S31" s="122"/>
      <c r="T31" s="122"/>
      <c r="U31" s="126"/>
    </row>
    <row r="32" spans="2:21" s="134" customFormat="1">
      <c r="B32" s="135" t="s">
        <v>66</v>
      </c>
      <c r="C32" s="141"/>
      <c r="D32" s="141"/>
      <c r="E32" s="141"/>
      <c r="F32" s="135"/>
      <c r="G32" s="139"/>
      <c r="H32" s="139"/>
      <c r="I32" s="40"/>
      <c r="J32" s="135"/>
      <c r="K32" s="135"/>
      <c r="L32" s="141"/>
      <c r="M32" s="141"/>
      <c r="N32" s="135"/>
      <c r="O32" s="135"/>
      <c r="P32" s="141"/>
      <c r="Q32" s="141"/>
      <c r="R32" s="176"/>
      <c r="S32" s="122"/>
      <c r="T32" s="122"/>
      <c r="U32" s="126"/>
    </row>
    <row r="33" spans="2:21" s="41" customFormat="1">
      <c r="B33" s="63" t="s">
        <v>112</v>
      </c>
      <c r="C33" s="42"/>
      <c r="D33" s="42"/>
      <c r="E33" s="42"/>
      <c r="F33" s="52"/>
      <c r="G33" s="43"/>
      <c r="H33" s="43"/>
      <c r="I33" s="44"/>
      <c r="J33" s="52"/>
      <c r="K33" s="52"/>
      <c r="L33" s="42"/>
      <c r="M33" s="42"/>
      <c r="N33" s="52"/>
      <c r="O33" s="52"/>
      <c r="P33" s="42"/>
      <c r="Q33" s="42"/>
      <c r="R33" s="176"/>
      <c r="S33" s="122"/>
      <c r="T33" s="122"/>
      <c r="U33" s="127"/>
    </row>
    <row r="34" spans="2:21" s="41" customFormat="1">
      <c r="B34" s="135" t="s">
        <v>116</v>
      </c>
      <c r="C34" s="42"/>
      <c r="D34" s="42"/>
      <c r="E34" s="42"/>
      <c r="F34" s="52"/>
      <c r="G34" s="43"/>
      <c r="H34" s="43"/>
      <c r="I34" s="44"/>
      <c r="J34" s="52"/>
      <c r="K34" s="52"/>
      <c r="L34" s="42"/>
      <c r="M34" s="42"/>
      <c r="N34" s="52"/>
      <c r="O34" s="52"/>
      <c r="P34" s="42"/>
      <c r="Q34" s="42"/>
      <c r="R34" s="176"/>
      <c r="S34" s="122"/>
      <c r="T34" s="122"/>
      <c r="U34" s="127"/>
    </row>
    <row r="35" spans="2:21" s="41" customFormat="1">
      <c r="B35" s="135" t="s">
        <v>117</v>
      </c>
      <c r="C35" s="42"/>
      <c r="D35" s="42"/>
      <c r="E35" s="42"/>
      <c r="F35" s="52"/>
      <c r="G35" s="43"/>
      <c r="H35" s="43"/>
      <c r="I35" s="44"/>
      <c r="J35" s="52"/>
      <c r="K35" s="52"/>
      <c r="L35" s="42"/>
      <c r="M35" s="42"/>
      <c r="N35" s="52"/>
      <c r="O35" s="52"/>
      <c r="P35" s="42"/>
      <c r="Q35" s="42"/>
      <c r="R35" s="176"/>
      <c r="S35" s="122"/>
      <c r="T35" s="122"/>
      <c r="U35" s="127"/>
    </row>
    <row r="36" spans="2:21" s="41" customFormat="1" hidden="1">
      <c r="B36" s="135" t="s">
        <v>120</v>
      </c>
      <c r="C36" s="42"/>
      <c r="D36" s="42"/>
      <c r="E36" s="42"/>
      <c r="F36" s="52"/>
      <c r="G36" s="43"/>
      <c r="H36" s="43"/>
      <c r="I36" s="44"/>
      <c r="J36" s="52"/>
      <c r="K36" s="52"/>
      <c r="L36" s="42"/>
      <c r="M36" s="42"/>
      <c r="N36" s="52"/>
      <c r="O36" s="52"/>
      <c r="P36" s="42"/>
      <c r="Q36" s="42"/>
      <c r="R36" s="176"/>
      <c r="S36" s="122"/>
      <c r="T36" s="122"/>
      <c r="U36" s="127"/>
    </row>
    <row r="37" spans="2:21" s="41" customFormat="1">
      <c r="B37" s="135" t="s">
        <v>121</v>
      </c>
      <c r="C37" s="42"/>
      <c r="D37" s="42"/>
      <c r="E37" s="42"/>
      <c r="F37" s="52"/>
      <c r="G37" s="43"/>
      <c r="H37" s="43"/>
      <c r="I37" s="44"/>
      <c r="J37" s="52"/>
      <c r="K37" s="52"/>
      <c r="L37" s="42"/>
      <c r="M37" s="42"/>
      <c r="N37" s="52"/>
      <c r="O37" s="52"/>
      <c r="P37" s="42"/>
      <c r="Q37" s="42"/>
      <c r="R37" s="176"/>
      <c r="S37" s="122"/>
      <c r="T37" s="122"/>
      <c r="U37" s="127"/>
    </row>
    <row r="38" spans="2:21" s="134" customFormat="1">
      <c r="B38" s="135" t="s">
        <v>63</v>
      </c>
      <c r="C38" s="141"/>
      <c r="D38" s="141"/>
      <c r="E38" s="141"/>
      <c r="F38" s="135"/>
      <c r="G38" s="139"/>
      <c r="H38" s="139"/>
      <c r="I38" s="40"/>
      <c r="J38" s="135"/>
      <c r="K38" s="135"/>
      <c r="L38" s="56"/>
      <c r="M38" s="56"/>
      <c r="N38" s="135"/>
      <c r="O38" s="135"/>
      <c r="P38" s="141"/>
      <c r="Q38" s="141"/>
      <c r="R38" s="176"/>
      <c r="S38" s="122"/>
      <c r="T38" s="122"/>
      <c r="U38" s="126"/>
    </row>
    <row r="39" spans="2:21" s="134" customFormat="1">
      <c r="B39" s="135" t="s">
        <v>64</v>
      </c>
      <c r="C39" s="141"/>
      <c r="D39" s="141"/>
      <c r="E39" s="141"/>
      <c r="F39" s="135"/>
      <c r="G39" s="139"/>
      <c r="H39" s="139"/>
      <c r="I39" s="40"/>
      <c r="J39" s="135"/>
      <c r="K39" s="135"/>
      <c r="L39" s="56"/>
      <c r="M39" s="56"/>
      <c r="N39" s="135"/>
      <c r="O39" s="135"/>
      <c r="P39" s="141"/>
      <c r="Q39" s="141"/>
      <c r="R39" s="176"/>
      <c r="S39" s="122"/>
      <c r="T39" s="122"/>
      <c r="U39" s="126"/>
    </row>
    <row r="40" spans="2:21" s="41" customFormat="1">
      <c r="B40" s="63" t="s">
        <v>110</v>
      </c>
      <c r="C40" s="42"/>
      <c r="D40" s="42"/>
      <c r="E40" s="42"/>
      <c r="F40" s="52"/>
      <c r="G40" s="43"/>
      <c r="H40" s="43"/>
      <c r="I40" s="44"/>
      <c r="J40" s="52"/>
      <c r="K40" s="52"/>
      <c r="L40" s="58"/>
      <c r="M40" s="58"/>
      <c r="N40" s="52"/>
      <c r="O40" s="52"/>
      <c r="P40" s="42"/>
      <c r="Q40" s="42"/>
      <c r="R40" s="176"/>
      <c r="S40" s="122"/>
      <c r="T40" s="122"/>
      <c r="U40" s="127"/>
    </row>
    <row r="41" spans="2:21" s="41" customFormat="1">
      <c r="B41" s="63" t="s">
        <v>111</v>
      </c>
      <c r="C41" s="42"/>
      <c r="D41" s="42"/>
      <c r="E41" s="42"/>
      <c r="F41" s="52"/>
      <c r="G41" s="43"/>
      <c r="H41" s="43"/>
      <c r="I41" s="44"/>
      <c r="J41" s="52"/>
      <c r="K41" s="52"/>
      <c r="L41" s="58"/>
      <c r="M41" s="58"/>
      <c r="N41" s="52"/>
      <c r="O41" s="52"/>
      <c r="P41" s="42"/>
      <c r="Q41" s="42"/>
      <c r="R41" s="176"/>
      <c r="S41" s="122"/>
      <c r="T41" s="122"/>
      <c r="U41" s="127"/>
    </row>
    <row r="42" spans="2:21" s="134" customFormat="1">
      <c r="B42" s="67" t="s">
        <v>131</v>
      </c>
      <c r="C42" s="141"/>
      <c r="D42" s="141"/>
      <c r="E42" s="141"/>
      <c r="F42" s="135"/>
      <c r="G42" s="139"/>
      <c r="H42" s="139"/>
      <c r="I42" s="40"/>
      <c r="J42" s="135"/>
      <c r="K42" s="135"/>
      <c r="L42" s="56"/>
      <c r="M42" s="56"/>
      <c r="N42" s="135"/>
      <c r="O42" s="135"/>
      <c r="P42" s="141"/>
      <c r="Q42" s="141"/>
      <c r="R42" s="176"/>
      <c r="S42" s="122"/>
      <c r="T42" s="122"/>
      <c r="U42" s="126"/>
    </row>
    <row r="43" spans="2:21" s="134" customFormat="1">
      <c r="B43" s="67" t="s">
        <v>118</v>
      </c>
      <c r="C43" s="141"/>
      <c r="D43" s="141"/>
      <c r="E43" s="141"/>
      <c r="F43" s="135"/>
      <c r="G43" s="139"/>
      <c r="H43" s="139"/>
      <c r="I43" s="40"/>
      <c r="J43" s="135"/>
      <c r="K43" s="135"/>
      <c r="L43" s="56"/>
      <c r="M43" s="56"/>
      <c r="N43" s="135"/>
      <c r="O43" s="135"/>
      <c r="P43" s="141"/>
      <c r="Q43" s="141"/>
      <c r="R43" s="176"/>
      <c r="S43" s="122"/>
      <c r="T43" s="122"/>
      <c r="U43" s="126"/>
    </row>
    <row r="44" spans="2:21" s="134" customFormat="1">
      <c r="B44" s="135" t="s">
        <v>28</v>
      </c>
      <c r="C44" s="141"/>
      <c r="D44" s="141"/>
      <c r="E44" s="141"/>
      <c r="F44" s="135"/>
      <c r="G44" s="139"/>
      <c r="H44" s="139"/>
      <c r="I44" s="40"/>
      <c r="J44" s="135"/>
      <c r="K44" s="135"/>
      <c r="L44" s="141"/>
      <c r="M44" s="141"/>
      <c r="N44" s="135"/>
      <c r="O44" s="135"/>
      <c r="P44" s="141"/>
      <c r="Q44" s="141"/>
      <c r="R44" s="176"/>
      <c r="S44" s="122"/>
      <c r="T44" s="122"/>
      <c r="U44" s="126"/>
    </row>
    <row r="45" spans="2:21" s="134" customFormat="1">
      <c r="B45" s="135" t="s">
        <v>29</v>
      </c>
      <c r="C45" s="141"/>
      <c r="D45" s="141"/>
      <c r="E45" s="141"/>
      <c r="F45" s="135"/>
      <c r="G45" s="139"/>
      <c r="H45" s="139"/>
      <c r="I45" s="40"/>
      <c r="J45" s="135"/>
      <c r="K45" s="135"/>
      <c r="L45" s="141"/>
      <c r="M45" s="141"/>
      <c r="N45" s="135"/>
      <c r="O45" s="135"/>
      <c r="P45" s="141"/>
      <c r="Q45" s="141"/>
      <c r="R45" s="176"/>
      <c r="S45" s="122"/>
      <c r="T45" s="122"/>
      <c r="U45" s="126"/>
    </row>
    <row r="46" spans="2:21" s="134" customFormat="1">
      <c r="B46" s="135" t="s">
        <v>30</v>
      </c>
      <c r="C46" s="141"/>
      <c r="D46" s="141"/>
      <c r="E46" s="141"/>
      <c r="F46" s="135"/>
      <c r="G46" s="139"/>
      <c r="H46" s="139"/>
      <c r="I46" s="40"/>
      <c r="J46" s="135"/>
      <c r="K46" s="135"/>
      <c r="L46" s="141"/>
      <c r="M46" s="141"/>
      <c r="N46" s="135"/>
      <c r="O46" s="135"/>
      <c r="P46" s="141"/>
      <c r="Q46" s="141"/>
      <c r="R46" s="176"/>
      <c r="S46" s="122"/>
      <c r="T46" s="122"/>
      <c r="U46" s="126"/>
    </row>
    <row r="47" spans="2:21" s="134" customFormat="1">
      <c r="B47" s="135" t="s">
        <v>31</v>
      </c>
      <c r="C47" s="141"/>
      <c r="D47" s="141"/>
      <c r="E47" s="141"/>
      <c r="F47" s="135"/>
      <c r="G47" s="139"/>
      <c r="H47" s="139"/>
      <c r="I47" s="40"/>
      <c r="J47" s="135"/>
      <c r="K47" s="135"/>
      <c r="L47" s="141"/>
      <c r="M47" s="141"/>
      <c r="N47" s="135"/>
      <c r="O47" s="135"/>
      <c r="P47" s="141"/>
      <c r="Q47" s="141"/>
      <c r="R47" s="176"/>
      <c r="S47" s="122"/>
      <c r="T47" s="122"/>
      <c r="U47" s="126"/>
    </row>
    <row r="48" spans="2:21" s="134" customFormat="1">
      <c r="B48" s="135" t="s">
        <v>32</v>
      </c>
      <c r="C48" s="141"/>
      <c r="D48" s="141"/>
      <c r="E48" s="141"/>
      <c r="F48" s="135"/>
      <c r="G48" s="139"/>
      <c r="H48" s="139"/>
      <c r="I48" s="40"/>
      <c r="J48" s="135"/>
      <c r="K48" s="135"/>
      <c r="L48" s="141"/>
      <c r="M48" s="141"/>
      <c r="N48" s="135"/>
      <c r="O48" s="135"/>
      <c r="P48" s="141"/>
      <c r="Q48" s="141"/>
      <c r="R48" s="176"/>
      <c r="S48" s="122"/>
      <c r="T48" s="122"/>
      <c r="U48" s="126"/>
    </row>
    <row r="49" spans="2:21" s="134" customFormat="1">
      <c r="B49" s="135" t="s">
        <v>33</v>
      </c>
      <c r="C49" s="141"/>
      <c r="D49" s="141"/>
      <c r="E49" s="141"/>
      <c r="F49" s="135"/>
      <c r="G49" s="139"/>
      <c r="H49" s="139"/>
      <c r="I49" s="40"/>
      <c r="J49" s="135"/>
      <c r="K49" s="135"/>
      <c r="L49" s="141"/>
      <c r="M49" s="141"/>
      <c r="N49" s="135"/>
      <c r="O49" s="135"/>
      <c r="P49" s="141"/>
      <c r="Q49" s="141"/>
      <c r="R49" s="176"/>
      <c r="S49" s="122"/>
      <c r="T49" s="122"/>
      <c r="U49" s="126"/>
    </row>
    <row r="50" spans="2:21" s="134" customFormat="1">
      <c r="B50" s="135" t="s">
        <v>67</v>
      </c>
      <c r="C50" s="141"/>
      <c r="D50" s="141"/>
      <c r="E50" s="141"/>
      <c r="F50" s="135"/>
      <c r="G50" s="139"/>
      <c r="H50" s="139"/>
      <c r="I50" s="40"/>
      <c r="J50" s="135"/>
      <c r="K50" s="135"/>
      <c r="L50" s="141"/>
      <c r="M50" s="141"/>
      <c r="N50" s="135"/>
      <c r="O50" s="135"/>
      <c r="P50" s="141"/>
      <c r="Q50" s="141"/>
      <c r="R50" s="176"/>
      <c r="S50" s="122"/>
      <c r="T50" s="122"/>
      <c r="U50" s="126"/>
    </row>
    <row r="51" spans="2:21" s="134" customFormat="1">
      <c r="B51" s="135" t="s">
        <v>68</v>
      </c>
      <c r="C51" s="141"/>
      <c r="D51" s="141"/>
      <c r="E51" s="141"/>
      <c r="F51" s="135"/>
      <c r="G51" s="139"/>
      <c r="H51" s="139"/>
      <c r="I51" s="40"/>
      <c r="J51" s="135"/>
      <c r="K51" s="135"/>
      <c r="L51" s="141"/>
      <c r="M51" s="141"/>
      <c r="N51" s="135"/>
      <c r="O51" s="135"/>
      <c r="P51" s="141"/>
      <c r="Q51" s="141"/>
      <c r="R51" s="176"/>
      <c r="S51" s="122"/>
      <c r="T51" s="122"/>
      <c r="U51" s="126"/>
    </row>
    <row r="52" spans="2:21" s="134" customFormat="1">
      <c r="B52" s="135" t="s">
        <v>277</v>
      </c>
      <c r="C52" s="141"/>
      <c r="D52" s="141"/>
      <c r="E52" s="141"/>
      <c r="F52" s="135"/>
      <c r="G52" s="139"/>
      <c r="H52" s="139"/>
      <c r="I52" s="40"/>
      <c r="J52" s="135"/>
      <c r="K52" s="135"/>
      <c r="L52" s="141"/>
      <c r="M52" s="141"/>
      <c r="N52" s="135"/>
      <c r="O52" s="135"/>
      <c r="P52" s="141"/>
      <c r="Q52" s="141"/>
      <c r="R52" s="140"/>
      <c r="S52" s="122"/>
      <c r="T52" s="122"/>
      <c r="U52" s="126"/>
    </row>
    <row r="53" spans="2:21" s="134" customFormat="1">
      <c r="B53" s="135" t="s">
        <v>279</v>
      </c>
      <c r="C53" s="141"/>
      <c r="D53" s="141"/>
      <c r="E53" s="141"/>
      <c r="F53" s="135"/>
      <c r="G53" s="139"/>
      <c r="H53" s="139"/>
      <c r="I53" s="40"/>
      <c r="J53" s="135"/>
      <c r="K53" s="135"/>
      <c r="L53" s="141"/>
      <c r="M53" s="141"/>
      <c r="N53" s="135"/>
      <c r="O53" s="135"/>
      <c r="P53" s="141"/>
      <c r="Q53" s="141"/>
      <c r="R53" s="140"/>
      <c r="S53" s="122"/>
      <c r="T53" s="122"/>
      <c r="U53" s="126"/>
    </row>
    <row r="54" spans="2:21" s="134" customFormat="1">
      <c r="B54" s="135" t="s">
        <v>281</v>
      </c>
      <c r="C54" s="141"/>
      <c r="D54" s="141"/>
      <c r="E54" s="141"/>
      <c r="F54" s="135"/>
      <c r="G54" s="139"/>
      <c r="H54" s="139"/>
      <c r="I54" s="40"/>
      <c r="J54" s="135"/>
      <c r="K54" s="135"/>
      <c r="L54" s="141"/>
      <c r="M54" s="141"/>
      <c r="N54" s="135"/>
      <c r="O54" s="135"/>
      <c r="P54" s="141"/>
      <c r="Q54" s="141"/>
      <c r="R54" s="140"/>
      <c r="S54" s="122"/>
      <c r="T54" s="122"/>
      <c r="U54" s="126"/>
    </row>
    <row r="55" spans="2:21" s="134" customFormat="1">
      <c r="B55" s="135" t="s">
        <v>283</v>
      </c>
      <c r="C55" s="141"/>
      <c r="D55" s="141"/>
      <c r="E55" s="141"/>
      <c r="F55" s="135"/>
      <c r="G55" s="139"/>
      <c r="H55" s="139"/>
      <c r="I55" s="40"/>
      <c r="J55" s="135"/>
      <c r="K55" s="135"/>
      <c r="L55" s="141"/>
      <c r="M55" s="141"/>
      <c r="N55" s="135"/>
      <c r="O55" s="135"/>
      <c r="P55" s="141"/>
      <c r="Q55" s="141"/>
      <c r="R55" s="140"/>
      <c r="S55" s="122"/>
      <c r="T55" s="122"/>
      <c r="U55" s="126"/>
    </row>
    <row r="56" spans="2:21" s="134" customFormat="1">
      <c r="B56" s="135" t="s">
        <v>285</v>
      </c>
      <c r="C56" s="141"/>
      <c r="D56" s="141"/>
      <c r="E56" s="141"/>
      <c r="F56" s="135"/>
      <c r="G56" s="139"/>
      <c r="H56" s="139"/>
      <c r="I56" s="40"/>
      <c r="J56" s="135"/>
      <c r="K56" s="135"/>
      <c r="L56" s="141"/>
      <c r="M56" s="141"/>
      <c r="N56" s="135"/>
      <c r="O56" s="135"/>
      <c r="P56" s="141"/>
      <c r="Q56" s="141"/>
      <c r="R56" s="140"/>
      <c r="S56" s="122"/>
      <c r="T56" s="122"/>
      <c r="U56" s="126"/>
    </row>
    <row r="57" spans="2:21" ht="16.5">
      <c r="B57" s="137" t="s">
        <v>107</v>
      </c>
    </row>
    <row r="58" spans="2:21" ht="16.5">
      <c r="B58" s="162" t="s">
        <v>122</v>
      </c>
      <c r="C58" s="163"/>
      <c r="D58" s="163"/>
      <c r="E58" s="163"/>
      <c r="F58" s="163"/>
      <c r="G58" s="163"/>
      <c r="H58" s="163"/>
      <c r="I58" s="163"/>
      <c r="J58" s="163"/>
      <c r="K58" s="163"/>
      <c r="L58" s="163"/>
      <c r="M58" s="163"/>
    </row>
    <row r="59" spans="2:21" ht="16.5">
      <c r="B59" s="137" t="s">
        <v>108</v>
      </c>
    </row>
    <row r="60" spans="2:21" ht="16.5">
      <c r="B60" s="137" t="s">
        <v>109</v>
      </c>
    </row>
  </sheetData>
  <mergeCells count="23">
    <mergeCell ref="B58:M58"/>
    <mergeCell ref="K20:K21"/>
    <mergeCell ref="L20:M20"/>
    <mergeCell ref="N20:N21"/>
    <mergeCell ref="O20:O21"/>
    <mergeCell ref="R22:R51"/>
    <mergeCell ref="C20:D20"/>
    <mergeCell ref="E20:E21"/>
    <mergeCell ref="F20:F21"/>
    <mergeCell ref="G20:G21"/>
    <mergeCell ref="H20:I21"/>
    <mergeCell ref="J20:J21"/>
    <mergeCell ref="O1:R1"/>
    <mergeCell ref="C3:L3"/>
    <mergeCell ref="C4:L4"/>
    <mergeCell ref="C16:L16"/>
    <mergeCell ref="B19:B21"/>
    <mergeCell ref="C19:G19"/>
    <mergeCell ref="H19:K19"/>
    <mergeCell ref="L19:O19"/>
    <mergeCell ref="P19:Q19"/>
    <mergeCell ref="R19:R21"/>
    <mergeCell ref="P20:Q20"/>
  </mergeCells>
  <phoneticPr fontId="22" type="noConversion"/>
  <printOptions horizontalCentered="1"/>
  <pageMargins left="0.19685039370078741" right="0.19685039370078741" top="0.9055118110236221" bottom="0.31496062992125984" header="0.31496062992125984" footer="0.31496062992125984"/>
  <pageSetup paperSize="9" scale="76" fitToHeight="2" orientation="landscape" r:id="rId1"/>
  <headerFooter>
    <oddHeader xml:space="preserve">&amp;C&amp;"標楷體,標準"&amp;16保證金調整檢核表
指數、商品及匯率類契約&amp;R
</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B1:U60"/>
  <sheetViews>
    <sheetView topLeftCell="A7" zoomScale="70" zoomScaleNormal="70" workbookViewId="0">
      <selection activeCell="U22" sqref="U22"/>
    </sheetView>
  </sheetViews>
  <sheetFormatPr defaultColWidth="9" defaultRowHeight="15.75"/>
  <cols>
    <col min="1" max="1" width="1" style="45" customWidth="1"/>
    <col min="2" max="2" width="10.5" style="45" customWidth="1"/>
    <col min="3" max="3" width="15.25" style="53" customWidth="1"/>
    <col min="4" max="4" width="13.625" style="53" customWidth="1"/>
    <col min="5" max="5" width="10.125" style="53" customWidth="1"/>
    <col min="6" max="6" width="15.625" style="45" customWidth="1"/>
    <col min="7" max="7" width="8.5" style="54" customWidth="1"/>
    <col min="8" max="8" width="10.25" style="54" customWidth="1"/>
    <col min="9" max="9" width="11.875" style="53" customWidth="1"/>
    <col min="10" max="10" width="9.25" style="45" customWidth="1"/>
    <col min="11" max="11" width="8" style="45" customWidth="1"/>
    <col min="12" max="12" width="15.25" style="45" customWidth="1"/>
    <col min="13" max="13" width="15" style="45" customWidth="1"/>
    <col min="14" max="15" width="9.375" style="45" customWidth="1"/>
    <col min="16" max="17" width="11.125" style="45" customWidth="1"/>
    <col min="18" max="18" width="7.75" style="45" customWidth="1"/>
    <col min="19" max="16384" width="9" style="45"/>
  </cols>
  <sheetData>
    <row r="1" spans="2:18">
      <c r="O1" s="164" t="s">
        <v>125</v>
      </c>
      <c r="P1" s="148"/>
      <c r="Q1" s="148"/>
      <c r="R1" s="148"/>
    </row>
    <row r="2" spans="2:18" ht="16.5">
      <c r="B2" s="45" t="s">
        <v>75</v>
      </c>
      <c r="C2" s="53" t="s">
        <v>76</v>
      </c>
    </row>
    <row r="3" spans="2:18">
      <c r="B3" s="19">
        <v>1</v>
      </c>
      <c r="C3" s="158" t="s">
        <v>77</v>
      </c>
      <c r="D3" s="159"/>
      <c r="E3" s="159"/>
      <c r="F3" s="159"/>
      <c r="G3" s="159"/>
      <c r="H3" s="159"/>
      <c r="I3" s="159"/>
      <c r="J3" s="159"/>
      <c r="K3" s="159"/>
      <c r="L3" s="159"/>
    </row>
    <row r="4" spans="2:18">
      <c r="B4" s="19">
        <v>2</v>
      </c>
      <c r="C4" s="158" t="s">
        <v>78</v>
      </c>
      <c r="D4" s="159"/>
      <c r="E4" s="159"/>
      <c r="F4" s="159"/>
      <c r="G4" s="159"/>
      <c r="H4" s="159"/>
      <c r="I4" s="159"/>
      <c r="J4" s="159"/>
      <c r="K4" s="159"/>
      <c r="L4" s="159"/>
    </row>
    <row r="5" spans="2:18" ht="16.5">
      <c r="B5" s="19">
        <v>3</v>
      </c>
      <c r="C5" s="19" t="s">
        <v>79</v>
      </c>
      <c r="D5" s="46"/>
      <c r="E5" s="46"/>
      <c r="F5" s="19"/>
      <c r="G5" s="47"/>
      <c r="H5" s="47"/>
      <c r="I5" s="46"/>
      <c r="J5" s="19"/>
    </row>
    <row r="6" spans="2:18" ht="16.5">
      <c r="B6" s="19">
        <v>4</v>
      </c>
      <c r="C6" s="46" t="s">
        <v>80</v>
      </c>
      <c r="D6" s="46"/>
      <c r="E6" s="46"/>
      <c r="F6" s="19"/>
      <c r="G6" s="47"/>
      <c r="H6" s="47"/>
      <c r="I6" s="46"/>
      <c r="J6" s="19"/>
    </row>
    <row r="7" spans="2:18" ht="16.5">
      <c r="B7" s="19"/>
      <c r="C7" s="19" t="s">
        <v>25</v>
      </c>
      <c r="D7" s="46"/>
      <c r="E7" s="46"/>
      <c r="F7" s="19"/>
      <c r="G7" s="47"/>
      <c r="H7" s="47"/>
      <c r="I7" s="46"/>
      <c r="J7" s="19"/>
    </row>
    <row r="8" spans="2:18" ht="16.5">
      <c r="B8" s="19"/>
      <c r="C8" s="46" t="s">
        <v>81</v>
      </c>
      <c r="D8" s="46"/>
      <c r="E8" s="46"/>
      <c r="F8" s="19"/>
      <c r="G8" s="47"/>
      <c r="H8" s="47"/>
      <c r="I8" s="46"/>
      <c r="J8" s="19"/>
    </row>
    <row r="9" spans="2:18" ht="16.5">
      <c r="B9" s="19"/>
      <c r="C9" s="19" t="s">
        <v>62</v>
      </c>
      <c r="D9" s="46"/>
      <c r="E9" s="46"/>
      <c r="F9" s="19"/>
      <c r="G9" s="47"/>
      <c r="H9" s="47"/>
      <c r="I9" s="46"/>
      <c r="J9" s="19"/>
    </row>
    <row r="10" spans="2:18" ht="16.5">
      <c r="B10" s="19"/>
      <c r="C10" s="19" t="s">
        <v>69</v>
      </c>
      <c r="D10" s="46"/>
      <c r="E10" s="46"/>
      <c r="F10" s="19"/>
      <c r="G10" s="47"/>
      <c r="H10" s="47"/>
      <c r="I10" s="46"/>
      <c r="J10" s="19"/>
    </row>
    <row r="11" spans="2:18" ht="16.5">
      <c r="B11" s="19"/>
      <c r="C11" s="19" t="s">
        <v>119</v>
      </c>
      <c r="D11" s="46"/>
      <c r="E11" s="46"/>
      <c r="F11" s="19"/>
      <c r="G11" s="47"/>
      <c r="H11" s="47"/>
      <c r="I11" s="46"/>
      <c r="J11" s="19"/>
    </row>
    <row r="12" spans="2:18" s="33" customFormat="1" ht="16.5">
      <c r="B12" s="64"/>
      <c r="C12" s="64" t="s">
        <v>115</v>
      </c>
      <c r="D12" s="65"/>
      <c r="E12" s="65"/>
      <c r="F12" s="64"/>
      <c r="G12" s="66"/>
      <c r="H12" s="66"/>
      <c r="I12" s="65"/>
      <c r="J12" s="64"/>
    </row>
    <row r="13" spans="2:18" s="59" customFormat="1" ht="16.5">
      <c r="B13" s="60"/>
      <c r="C13" s="19" t="s">
        <v>123</v>
      </c>
      <c r="D13" s="61"/>
      <c r="E13" s="61"/>
      <c r="F13" s="60"/>
      <c r="G13" s="62"/>
      <c r="H13" s="62"/>
      <c r="I13" s="61"/>
      <c r="J13" s="60"/>
    </row>
    <row r="14" spans="2:18" ht="16.5">
      <c r="B14" s="19"/>
      <c r="C14" s="19" t="s">
        <v>124</v>
      </c>
      <c r="D14" s="46"/>
      <c r="E14" s="46"/>
      <c r="F14" s="19"/>
      <c r="G14" s="47"/>
      <c r="H14" s="47"/>
      <c r="I14" s="46"/>
      <c r="J14" s="19"/>
    </row>
    <row r="15" spans="2:18" ht="16.5">
      <c r="B15" s="19"/>
      <c r="C15" s="46" t="s">
        <v>82</v>
      </c>
      <c r="D15" s="46"/>
      <c r="E15" s="46"/>
      <c r="F15" s="19"/>
      <c r="G15" s="47"/>
      <c r="H15" s="47"/>
      <c r="I15" s="46"/>
      <c r="J15" s="19"/>
    </row>
    <row r="16" spans="2:18">
      <c r="B16" s="19">
        <v>5</v>
      </c>
      <c r="C16" s="158" t="s">
        <v>83</v>
      </c>
      <c r="D16" s="159"/>
      <c r="E16" s="159"/>
      <c r="F16" s="159"/>
      <c r="G16" s="159"/>
      <c r="H16" s="159"/>
      <c r="I16" s="159"/>
      <c r="J16" s="159"/>
      <c r="K16" s="159"/>
      <c r="L16" s="159"/>
    </row>
    <row r="17" spans="2:21" ht="6.75" customHeight="1"/>
    <row r="18" spans="2:21" ht="16.5">
      <c r="B18" s="45" t="s">
        <v>84</v>
      </c>
      <c r="C18" s="53" t="s">
        <v>85</v>
      </c>
    </row>
    <row r="19" spans="2:21" ht="20.25" customHeight="1">
      <c r="B19" s="153"/>
      <c r="C19" s="150" t="s">
        <v>86</v>
      </c>
      <c r="D19" s="151"/>
      <c r="E19" s="151"/>
      <c r="F19" s="151"/>
      <c r="G19" s="152"/>
      <c r="H19" s="153" t="s">
        <v>87</v>
      </c>
      <c r="I19" s="153"/>
      <c r="J19" s="153"/>
      <c r="K19" s="153"/>
      <c r="L19" s="154" t="s">
        <v>88</v>
      </c>
      <c r="M19" s="155"/>
      <c r="N19" s="155"/>
      <c r="O19" s="165"/>
      <c r="P19" s="153" t="s">
        <v>89</v>
      </c>
      <c r="Q19" s="153"/>
      <c r="R19" s="157" t="s">
        <v>90</v>
      </c>
    </row>
    <row r="20" spans="2:21" ht="54.75" customHeight="1">
      <c r="B20" s="153"/>
      <c r="C20" s="157" t="s">
        <v>91</v>
      </c>
      <c r="D20" s="157"/>
      <c r="E20" s="177" t="s">
        <v>65</v>
      </c>
      <c r="F20" s="157" t="s">
        <v>92</v>
      </c>
      <c r="G20" s="168" t="s">
        <v>93</v>
      </c>
      <c r="H20" s="169" t="s">
        <v>94</v>
      </c>
      <c r="I20" s="170"/>
      <c r="J20" s="157" t="s">
        <v>95</v>
      </c>
      <c r="K20" s="157" t="s">
        <v>96</v>
      </c>
      <c r="L20" s="157" t="s">
        <v>97</v>
      </c>
      <c r="M20" s="157"/>
      <c r="N20" s="157" t="s">
        <v>98</v>
      </c>
      <c r="O20" s="157" t="s">
        <v>99</v>
      </c>
      <c r="P20" s="156" t="s">
        <v>228</v>
      </c>
      <c r="Q20" s="157"/>
      <c r="R20" s="157"/>
    </row>
    <row r="21" spans="2:21" ht="49.5">
      <c r="B21" s="153"/>
      <c r="C21" s="37" t="s">
        <v>101</v>
      </c>
      <c r="D21" s="37" t="s">
        <v>102</v>
      </c>
      <c r="E21" s="167"/>
      <c r="F21" s="157"/>
      <c r="G21" s="168"/>
      <c r="H21" s="171"/>
      <c r="I21" s="172"/>
      <c r="J21" s="157"/>
      <c r="K21" s="157"/>
      <c r="L21" s="36" t="s">
        <v>103</v>
      </c>
      <c r="M21" s="55" t="s">
        <v>104</v>
      </c>
      <c r="N21" s="157"/>
      <c r="O21" s="157"/>
      <c r="P21" s="97" t="s">
        <v>229</v>
      </c>
      <c r="Q21" s="97" t="s">
        <v>230</v>
      </c>
      <c r="R21" s="157"/>
      <c r="S21" s="121" t="s">
        <v>250</v>
      </c>
      <c r="T21" s="121" t="s">
        <v>251</v>
      </c>
      <c r="U21" s="121" t="s">
        <v>333</v>
      </c>
    </row>
    <row r="22" spans="2:21" s="38" customFormat="1">
      <c r="B22" s="36" t="s">
        <v>1</v>
      </c>
      <c r="C22" s="37"/>
      <c r="D22" s="37"/>
      <c r="E22" s="37"/>
      <c r="F22" s="36"/>
      <c r="G22" s="39"/>
      <c r="H22" s="39"/>
      <c r="I22" s="40"/>
      <c r="J22" s="36"/>
      <c r="K22" s="36"/>
      <c r="L22" s="37"/>
      <c r="M22" s="37"/>
      <c r="N22" s="36"/>
      <c r="O22" s="36"/>
      <c r="P22" s="37"/>
      <c r="Q22" s="37"/>
      <c r="R22" s="176"/>
      <c r="S22" s="122"/>
      <c r="T22" s="122"/>
      <c r="U22" s="126"/>
    </row>
    <row r="23" spans="2:21" s="38" customFormat="1">
      <c r="B23" s="36" t="s">
        <v>126</v>
      </c>
      <c r="C23" s="37"/>
      <c r="D23" s="37"/>
      <c r="E23" s="37"/>
      <c r="F23" s="36"/>
      <c r="G23" s="39"/>
      <c r="H23" s="39"/>
      <c r="I23" s="40"/>
      <c r="J23" s="36"/>
      <c r="K23" s="36"/>
      <c r="L23" s="37"/>
      <c r="M23" s="37"/>
      <c r="N23" s="36"/>
      <c r="O23" s="36"/>
      <c r="P23" s="37"/>
      <c r="Q23" s="37"/>
      <c r="R23" s="176"/>
      <c r="S23" s="122"/>
      <c r="T23" s="122"/>
      <c r="U23" s="126"/>
    </row>
    <row r="24" spans="2:21" s="38" customFormat="1">
      <c r="B24" s="36" t="s">
        <v>127</v>
      </c>
      <c r="C24" s="37"/>
      <c r="D24" s="37"/>
      <c r="E24" s="37"/>
      <c r="F24" s="36"/>
      <c r="G24" s="39"/>
      <c r="H24" s="39"/>
      <c r="I24" s="40"/>
      <c r="J24" s="36"/>
      <c r="K24" s="36"/>
      <c r="L24" s="37"/>
      <c r="M24" s="37"/>
      <c r="N24" s="36"/>
      <c r="O24" s="36"/>
      <c r="P24" s="37"/>
      <c r="Q24" s="37"/>
      <c r="R24" s="176"/>
      <c r="S24" s="122"/>
      <c r="T24" s="122"/>
      <c r="U24" s="126"/>
    </row>
    <row r="25" spans="2:21" s="38" customFormat="1">
      <c r="B25" s="36" t="s">
        <v>4</v>
      </c>
      <c r="C25" s="37"/>
      <c r="D25" s="37"/>
      <c r="E25" s="37"/>
      <c r="F25" s="36"/>
      <c r="G25" s="39"/>
      <c r="H25" s="39"/>
      <c r="I25" s="40"/>
      <c r="J25" s="36"/>
      <c r="K25" s="36"/>
      <c r="L25" s="37"/>
      <c r="M25" s="37"/>
      <c r="N25" s="36"/>
      <c r="O25" s="36"/>
      <c r="P25" s="37"/>
      <c r="Q25" s="37"/>
      <c r="R25" s="176"/>
      <c r="S25" s="122"/>
      <c r="T25" s="122"/>
      <c r="U25" s="126"/>
    </row>
    <row r="26" spans="2:21" s="38" customFormat="1">
      <c r="B26" s="36" t="s">
        <v>5</v>
      </c>
      <c r="C26" s="37"/>
      <c r="D26" s="37"/>
      <c r="E26" s="37"/>
      <c r="F26" s="36"/>
      <c r="G26" s="39"/>
      <c r="H26" s="39"/>
      <c r="I26" s="40"/>
      <c r="J26" s="36"/>
      <c r="K26" s="36"/>
      <c r="L26" s="37"/>
      <c r="M26" s="37"/>
      <c r="N26" s="36"/>
      <c r="O26" s="36"/>
      <c r="P26" s="37"/>
      <c r="Q26" s="37"/>
      <c r="R26" s="176"/>
      <c r="S26" s="122"/>
      <c r="T26" s="122"/>
      <c r="U26" s="126"/>
    </row>
    <row r="27" spans="2:21" s="38" customFormat="1">
      <c r="B27" s="36" t="s">
        <v>128</v>
      </c>
      <c r="C27" s="37"/>
      <c r="D27" s="37"/>
      <c r="E27" s="37"/>
      <c r="F27" s="36"/>
      <c r="G27" s="39"/>
      <c r="H27" s="39"/>
      <c r="I27" s="40"/>
      <c r="J27" s="36"/>
      <c r="K27" s="36"/>
      <c r="L27" s="37"/>
      <c r="M27" s="37"/>
      <c r="N27" s="36"/>
      <c r="O27" s="36"/>
      <c r="P27" s="37"/>
      <c r="Q27" s="37"/>
      <c r="R27" s="176"/>
      <c r="S27" s="122"/>
      <c r="T27" s="122"/>
      <c r="U27" s="126"/>
    </row>
    <row r="28" spans="2:21" s="38" customFormat="1">
      <c r="B28" s="36" t="s">
        <v>129</v>
      </c>
      <c r="C28" s="37"/>
      <c r="D28" s="37"/>
      <c r="E28" s="37"/>
      <c r="F28" s="36"/>
      <c r="G28" s="39"/>
      <c r="H28" s="39"/>
      <c r="I28" s="40"/>
      <c r="J28" s="36"/>
      <c r="K28" s="36"/>
      <c r="L28" s="37"/>
      <c r="M28" s="37"/>
      <c r="N28" s="36"/>
      <c r="O28" s="36"/>
      <c r="P28" s="37"/>
      <c r="Q28" s="37"/>
      <c r="R28" s="176"/>
      <c r="S28" s="122"/>
      <c r="T28" s="122"/>
      <c r="U28" s="126"/>
    </row>
    <row r="29" spans="2:21" s="38" customFormat="1">
      <c r="B29" s="36" t="s">
        <v>130</v>
      </c>
      <c r="C29" s="37"/>
      <c r="D29" s="37"/>
      <c r="E29" s="37"/>
      <c r="F29" s="36"/>
      <c r="G29" s="39"/>
      <c r="H29" s="39"/>
      <c r="I29" s="40"/>
      <c r="J29" s="36"/>
      <c r="K29" s="36"/>
      <c r="L29" s="37"/>
      <c r="M29" s="37"/>
      <c r="N29" s="36"/>
      <c r="O29" s="36"/>
      <c r="P29" s="37"/>
      <c r="Q29" s="37"/>
      <c r="R29" s="176"/>
      <c r="S29" s="122"/>
      <c r="T29" s="122"/>
      <c r="U29" s="126"/>
    </row>
    <row r="30" spans="2:21" s="38" customFormat="1" hidden="1">
      <c r="B30" s="36" t="s">
        <v>231</v>
      </c>
      <c r="C30" s="37"/>
      <c r="D30" s="37"/>
      <c r="E30" s="37"/>
      <c r="F30" s="36"/>
      <c r="G30" s="39"/>
      <c r="H30" s="39"/>
      <c r="I30" s="40"/>
      <c r="J30" s="36"/>
      <c r="K30" s="36"/>
      <c r="L30" s="37"/>
      <c r="M30" s="37"/>
      <c r="N30" s="36"/>
      <c r="O30" s="36"/>
      <c r="P30" s="37"/>
      <c r="Q30" s="37"/>
      <c r="R30" s="176"/>
      <c r="S30" s="122"/>
      <c r="T30" s="122"/>
      <c r="U30" s="126"/>
    </row>
    <row r="31" spans="2:21" s="38" customFormat="1">
      <c r="B31" s="36" t="s">
        <v>27</v>
      </c>
      <c r="C31" s="37"/>
      <c r="D31" s="37"/>
      <c r="E31" s="37"/>
      <c r="F31" s="36"/>
      <c r="G31" s="39"/>
      <c r="H31" s="39"/>
      <c r="I31" s="40"/>
      <c r="J31" s="36"/>
      <c r="K31" s="36"/>
      <c r="L31" s="37"/>
      <c r="M31" s="37"/>
      <c r="N31" s="36"/>
      <c r="O31" s="36"/>
      <c r="P31" s="37"/>
      <c r="Q31" s="37"/>
      <c r="R31" s="176"/>
      <c r="S31" s="122"/>
      <c r="T31" s="122"/>
      <c r="U31" s="126"/>
    </row>
    <row r="32" spans="2:21" s="38" customFormat="1">
      <c r="B32" s="36" t="s">
        <v>66</v>
      </c>
      <c r="C32" s="37"/>
      <c r="D32" s="37"/>
      <c r="E32" s="37"/>
      <c r="F32" s="36"/>
      <c r="G32" s="39"/>
      <c r="H32" s="39"/>
      <c r="I32" s="40"/>
      <c r="J32" s="36"/>
      <c r="K32" s="36"/>
      <c r="L32" s="37"/>
      <c r="M32" s="37"/>
      <c r="N32" s="36"/>
      <c r="O32" s="36"/>
      <c r="P32" s="37"/>
      <c r="Q32" s="37"/>
      <c r="R32" s="176"/>
      <c r="S32" s="122"/>
      <c r="T32" s="122"/>
      <c r="U32" s="126"/>
    </row>
    <row r="33" spans="2:21" s="41" customFormat="1">
      <c r="B33" s="63" t="s">
        <v>112</v>
      </c>
      <c r="C33" s="42"/>
      <c r="D33" s="42"/>
      <c r="E33" s="42"/>
      <c r="F33" s="52"/>
      <c r="G33" s="43"/>
      <c r="H33" s="43"/>
      <c r="I33" s="44"/>
      <c r="J33" s="52"/>
      <c r="K33" s="52"/>
      <c r="L33" s="42"/>
      <c r="M33" s="42"/>
      <c r="N33" s="52"/>
      <c r="O33" s="52"/>
      <c r="P33" s="42"/>
      <c r="Q33" s="42"/>
      <c r="R33" s="176"/>
      <c r="S33" s="122"/>
      <c r="T33" s="122"/>
      <c r="U33" s="127"/>
    </row>
    <row r="34" spans="2:21" s="41" customFormat="1">
      <c r="B34" s="36" t="s">
        <v>116</v>
      </c>
      <c r="C34" s="42"/>
      <c r="D34" s="42"/>
      <c r="E34" s="42"/>
      <c r="F34" s="52"/>
      <c r="G34" s="43"/>
      <c r="H34" s="43"/>
      <c r="I34" s="44"/>
      <c r="J34" s="52"/>
      <c r="K34" s="52"/>
      <c r="L34" s="42"/>
      <c r="M34" s="42"/>
      <c r="N34" s="52"/>
      <c r="O34" s="52"/>
      <c r="P34" s="42"/>
      <c r="Q34" s="42"/>
      <c r="R34" s="176"/>
      <c r="S34" s="122"/>
      <c r="T34" s="122"/>
      <c r="U34" s="127"/>
    </row>
    <row r="35" spans="2:21" s="41" customFormat="1">
      <c r="B35" s="36" t="s">
        <v>117</v>
      </c>
      <c r="C35" s="42"/>
      <c r="D35" s="42"/>
      <c r="E35" s="42"/>
      <c r="F35" s="52"/>
      <c r="G35" s="43"/>
      <c r="H35" s="43"/>
      <c r="I35" s="44"/>
      <c r="J35" s="52"/>
      <c r="K35" s="52"/>
      <c r="L35" s="42"/>
      <c r="M35" s="42"/>
      <c r="N35" s="52"/>
      <c r="O35" s="52"/>
      <c r="P35" s="42"/>
      <c r="Q35" s="42"/>
      <c r="R35" s="176"/>
      <c r="S35" s="122"/>
      <c r="T35" s="122"/>
      <c r="U35" s="127"/>
    </row>
    <row r="36" spans="2:21" s="41" customFormat="1" hidden="1">
      <c r="B36" s="36" t="s">
        <v>120</v>
      </c>
      <c r="C36" s="42"/>
      <c r="D36" s="42"/>
      <c r="E36" s="42"/>
      <c r="F36" s="52"/>
      <c r="G36" s="43"/>
      <c r="H36" s="43"/>
      <c r="I36" s="44"/>
      <c r="J36" s="52"/>
      <c r="K36" s="52"/>
      <c r="L36" s="42"/>
      <c r="M36" s="42"/>
      <c r="N36" s="52"/>
      <c r="O36" s="52"/>
      <c r="P36" s="42"/>
      <c r="Q36" s="42"/>
      <c r="R36" s="176"/>
      <c r="S36" s="122"/>
      <c r="T36" s="122"/>
      <c r="U36" s="127"/>
    </row>
    <row r="37" spans="2:21" s="41" customFormat="1">
      <c r="B37" s="36" t="s">
        <v>121</v>
      </c>
      <c r="C37" s="42"/>
      <c r="D37" s="42"/>
      <c r="E37" s="42"/>
      <c r="F37" s="52"/>
      <c r="G37" s="43"/>
      <c r="H37" s="43"/>
      <c r="I37" s="44"/>
      <c r="J37" s="52"/>
      <c r="K37" s="52"/>
      <c r="L37" s="42"/>
      <c r="M37" s="42"/>
      <c r="N37" s="52"/>
      <c r="O37" s="52"/>
      <c r="P37" s="42"/>
      <c r="Q37" s="42"/>
      <c r="R37" s="176"/>
      <c r="S37" s="122"/>
      <c r="T37" s="122"/>
      <c r="U37" s="127"/>
    </row>
    <row r="38" spans="2:21" s="38" customFormat="1">
      <c r="B38" s="36" t="s">
        <v>63</v>
      </c>
      <c r="C38" s="37"/>
      <c r="D38" s="37"/>
      <c r="E38" s="37"/>
      <c r="F38" s="36"/>
      <c r="G38" s="39"/>
      <c r="H38" s="39"/>
      <c r="I38" s="40"/>
      <c r="J38" s="36"/>
      <c r="K38" s="36"/>
      <c r="L38" s="56"/>
      <c r="M38" s="56"/>
      <c r="N38" s="36"/>
      <c r="O38" s="36"/>
      <c r="P38" s="37"/>
      <c r="Q38" s="37"/>
      <c r="R38" s="176"/>
      <c r="S38" s="122"/>
      <c r="T38" s="122"/>
      <c r="U38" s="126"/>
    </row>
    <row r="39" spans="2:21" s="38" customFormat="1">
      <c r="B39" s="36" t="s">
        <v>64</v>
      </c>
      <c r="C39" s="37"/>
      <c r="D39" s="37"/>
      <c r="E39" s="37"/>
      <c r="F39" s="36"/>
      <c r="G39" s="39"/>
      <c r="H39" s="39"/>
      <c r="I39" s="40"/>
      <c r="J39" s="36"/>
      <c r="K39" s="36"/>
      <c r="L39" s="56"/>
      <c r="M39" s="56"/>
      <c r="N39" s="36"/>
      <c r="O39" s="36"/>
      <c r="P39" s="37"/>
      <c r="Q39" s="37"/>
      <c r="R39" s="176"/>
      <c r="S39" s="122"/>
      <c r="T39" s="122"/>
      <c r="U39" s="126"/>
    </row>
    <row r="40" spans="2:21" s="41" customFormat="1">
      <c r="B40" s="63" t="s">
        <v>110</v>
      </c>
      <c r="C40" s="42"/>
      <c r="D40" s="42"/>
      <c r="E40" s="42"/>
      <c r="F40" s="52"/>
      <c r="G40" s="43"/>
      <c r="H40" s="43"/>
      <c r="I40" s="44"/>
      <c r="J40" s="52"/>
      <c r="K40" s="52"/>
      <c r="L40" s="58"/>
      <c r="M40" s="58"/>
      <c r="N40" s="52"/>
      <c r="O40" s="52"/>
      <c r="P40" s="42"/>
      <c r="Q40" s="42"/>
      <c r="R40" s="176"/>
      <c r="S40" s="122"/>
      <c r="T40" s="122"/>
      <c r="U40" s="127"/>
    </row>
    <row r="41" spans="2:21" s="41" customFormat="1">
      <c r="B41" s="63" t="s">
        <v>111</v>
      </c>
      <c r="C41" s="42"/>
      <c r="D41" s="42"/>
      <c r="E41" s="42"/>
      <c r="F41" s="52"/>
      <c r="G41" s="43"/>
      <c r="H41" s="43"/>
      <c r="I41" s="44"/>
      <c r="J41" s="52"/>
      <c r="K41" s="52"/>
      <c r="L41" s="58"/>
      <c r="M41" s="58"/>
      <c r="N41" s="52"/>
      <c r="O41" s="52"/>
      <c r="P41" s="42"/>
      <c r="Q41" s="42"/>
      <c r="R41" s="176"/>
      <c r="S41" s="122"/>
      <c r="T41" s="122"/>
      <c r="U41" s="127"/>
    </row>
    <row r="42" spans="2:21" s="38" customFormat="1">
      <c r="B42" s="67" t="s">
        <v>131</v>
      </c>
      <c r="C42" s="37"/>
      <c r="D42" s="37"/>
      <c r="E42" s="37"/>
      <c r="F42" s="36"/>
      <c r="G42" s="39"/>
      <c r="H42" s="39"/>
      <c r="I42" s="40"/>
      <c r="J42" s="36"/>
      <c r="K42" s="36"/>
      <c r="L42" s="56"/>
      <c r="M42" s="56"/>
      <c r="N42" s="36"/>
      <c r="O42" s="36"/>
      <c r="P42" s="37"/>
      <c r="Q42" s="37"/>
      <c r="R42" s="176"/>
      <c r="S42" s="122"/>
      <c r="T42" s="122"/>
      <c r="U42" s="126"/>
    </row>
    <row r="43" spans="2:21" s="38" customFormat="1">
      <c r="B43" s="67" t="s">
        <v>118</v>
      </c>
      <c r="C43" s="37"/>
      <c r="D43" s="37"/>
      <c r="E43" s="37"/>
      <c r="F43" s="36"/>
      <c r="G43" s="39"/>
      <c r="H43" s="39"/>
      <c r="I43" s="40"/>
      <c r="J43" s="36"/>
      <c r="K43" s="36"/>
      <c r="L43" s="56"/>
      <c r="M43" s="56"/>
      <c r="N43" s="36"/>
      <c r="O43" s="36"/>
      <c r="P43" s="37"/>
      <c r="Q43" s="74"/>
      <c r="R43" s="176"/>
      <c r="S43" s="122"/>
      <c r="T43" s="122"/>
      <c r="U43" s="126"/>
    </row>
    <row r="44" spans="2:21" s="38" customFormat="1">
      <c r="B44" s="36" t="s">
        <v>28</v>
      </c>
      <c r="C44" s="37"/>
      <c r="D44" s="37"/>
      <c r="E44" s="37"/>
      <c r="F44" s="36"/>
      <c r="G44" s="39"/>
      <c r="H44" s="39"/>
      <c r="I44" s="40"/>
      <c r="J44" s="36"/>
      <c r="K44" s="36"/>
      <c r="L44" s="37"/>
      <c r="M44" s="37"/>
      <c r="N44" s="36"/>
      <c r="O44" s="36"/>
      <c r="P44" s="37"/>
      <c r="Q44" s="37"/>
      <c r="R44" s="176"/>
      <c r="S44" s="122"/>
      <c r="T44" s="122"/>
      <c r="U44" s="126"/>
    </row>
    <row r="45" spans="2:21" s="38" customFormat="1">
      <c r="B45" s="36" t="s">
        <v>29</v>
      </c>
      <c r="C45" s="37"/>
      <c r="D45" s="37"/>
      <c r="E45" s="37"/>
      <c r="F45" s="36"/>
      <c r="G45" s="39"/>
      <c r="H45" s="39"/>
      <c r="I45" s="40"/>
      <c r="J45" s="36"/>
      <c r="K45" s="36"/>
      <c r="L45" s="37"/>
      <c r="M45" s="37"/>
      <c r="N45" s="36"/>
      <c r="O45" s="36"/>
      <c r="P45" s="37"/>
      <c r="Q45" s="37"/>
      <c r="R45" s="176"/>
      <c r="S45" s="122"/>
      <c r="T45" s="122"/>
      <c r="U45" s="126"/>
    </row>
    <row r="46" spans="2:21" s="38" customFormat="1">
      <c r="B46" s="36" t="s">
        <v>30</v>
      </c>
      <c r="C46" s="37"/>
      <c r="D46" s="37"/>
      <c r="E46" s="37"/>
      <c r="F46" s="36"/>
      <c r="G46" s="39"/>
      <c r="H46" s="39"/>
      <c r="I46" s="40"/>
      <c r="J46" s="36"/>
      <c r="K46" s="36"/>
      <c r="L46" s="37"/>
      <c r="M46" s="37"/>
      <c r="N46" s="36"/>
      <c r="O46" s="36"/>
      <c r="P46" s="37"/>
      <c r="Q46" s="37"/>
      <c r="R46" s="176"/>
      <c r="S46" s="122"/>
      <c r="T46" s="122"/>
      <c r="U46" s="126"/>
    </row>
    <row r="47" spans="2:21" s="38" customFormat="1">
      <c r="B47" s="36" t="s">
        <v>31</v>
      </c>
      <c r="C47" s="37"/>
      <c r="D47" s="37"/>
      <c r="E47" s="37"/>
      <c r="F47" s="36"/>
      <c r="G47" s="39"/>
      <c r="H47" s="39"/>
      <c r="I47" s="40"/>
      <c r="J47" s="36"/>
      <c r="K47" s="36"/>
      <c r="L47" s="37"/>
      <c r="M47" s="37"/>
      <c r="N47" s="36"/>
      <c r="O47" s="36"/>
      <c r="P47" s="37"/>
      <c r="Q47" s="37"/>
      <c r="R47" s="176"/>
      <c r="S47" s="122"/>
      <c r="T47" s="122"/>
      <c r="U47" s="126"/>
    </row>
    <row r="48" spans="2:21" s="38" customFormat="1">
      <c r="B48" s="36" t="s">
        <v>32</v>
      </c>
      <c r="C48" s="37"/>
      <c r="D48" s="37"/>
      <c r="E48" s="37"/>
      <c r="F48" s="36"/>
      <c r="G48" s="39"/>
      <c r="H48" s="39"/>
      <c r="I48" s="40"/>
      <c r="J48" s="36"/>
      <c r="K48" s="36"/>
      <c r="L48" s="37"/>
      <c r="M48" s="37"/>
      <c r="N48" s="36"/>
      <c r="O48" s="36"/>
      <c r="P48" s="37"/>
      <c r="Q48" s="37"/>
      <c r="R48" s="176"/>
      <c r="S48" s="122"/>
      <c r="T48" s="122"/>
      <c r="U48" s="126"/>
    </row>
    <row r="49" spans="2:21" s="38" customFormat="1">
      <c r="B49" s="36" t="s">
        <v>33</v>
      </c>
      <c r="C49" s="37"/>
      <c r="D49" s="37"/>
      <c r="E49" s="37"/>
      <c r="F49" s="36"/>
      <c r="G49" s="39"/>
      <c r="H49" s="39"/>
      <c r="I49" s="40"/>
      <c r="J49" s="36"/>
      <c r="K49" s="36"/>
      <c r="L49" s="37"/>
      <c r="M49" s="37"/>
      <c r="N49" s="36"/>
      <c r="O49" s="36"/>
      <c r="P49" s="37"/>
      <c r="Q49" s="37"/>
      <c r="R49" s="176"/>
      <c r="S49" s="122"/>
      <c r="T49" s="122"/>
      <c r="U49" s="126"/>
    </row>
    <row r="50" spans="2:21" s="38" customFormat="1">
      <c r="B50" s="36" t="s">
        <v>67</v>
      </c>
      <c r="C50" s="37"/>
      <c r="D50" s="37"/>
      <c r="E50" s="37"/>
      <c r="F50" s="36"/>
      <c r="G50" s="39"/>
      <c r="H50" s="39"/>
      <c r="I50" s="40"/>
      <c r="J50" s="36"/>
      <c r="K50" s="36"/>
      <c r="L50" s="37"/>
      <c r="M50" s="37"/>
      <c r="N50" s="36"/>
      <c r="O50" s="36"/>
      <c r="P50" s="37"/>
      <c r="Q50" s="37"/>
      <c r="R50" s="176"/>
      <c r="S50" s="122"/>
      <c r="T50" s="122"/>
      <c r="U50" s="126"/>
    </row>
    <row r="51" spans="2:21" s="38" customFormat="1">
      <c r="B51" s="36" t="s">
        <v>68</v>
      </c>
      <c r="C51" s="37"/>
      <c r="D51" s="37"/>
      <c r="E51" s="37"/>
      <c r="F51" s="36"/>
      <c r="G51" s="39"/>
      <c r="H51" s="39"/>
      <c r="I51" s="40"/>
      <c r="J51" s="36"/>
      <c r="K51" s="36"/>
      <c r="L51" s="37"/>
      <c r="M51" s="37"/>
      <c r="N51" s="36"/>
      <c r="O51" s="36"/>
      <c r="P51" s="37"/>
      <c r="Q51" s="37"/>
      <c r="R51" s="176"/>
      <c r="S51" s="122"/>
      <c r="T51" s="122"/>
      <c r="U51" s="126"/>
    </row>
    <row r="52" spans="2:21" s="98" customFormat="1">
      <c r="B52" s="99" t="s">
        <v>307</v>
      </c>
      <c r="C52" s="105"/>
      <c r="D52" s="105"/>
      <c r="E52" s="105"/>
      <c r="F52" s="99"/>
      <c r="G52" s="101"/>
      <c r="H52" s="101"/>
      <c r="I52" s="40"/>
      <c r="J52" s="99"/>
      <c r="K52" s="99"/>
      <c r="L52" s="105"/>
      <c r="M52" s="105"/>
      <c r="N52" s="99"/>
      <c r="O52" s="99"/>
      <c r="P52" s="105"/>
      <c r="Q52" s="105"/>
      <c r="R52" s="100"/>
      <c r="S52" s="122"/>
      <c r="T52" s="122"/>
      <c r="U52" s="126"/>
    </row>
    <row r="53" spans="2:21" s="98" customFormat="1">
      <c r="B53" s="99" t="s">
        <v>308</v>
      </c>
      <c r="C53" s="105"/>
      <c r="D53" s="105"/>
      <c r="E53" s="105"/>
      <c r="F53" s="99"/>
      <c r="G53" s="101"/>
      <c r="H53" s="101"/>
      <c r="I53" s="40"/>
      <c r="J53" s="99"/>
      <c r="K53" s="99"/>
      <c r="L53" s="105"/>
      <c r="M53" s="105"/>
      <c r="N53" s="99"/>
      <c r="O53" s="99"/>
      <c r="P53" s="105"/>
      <c r="Q53" s="105"/>
      <c r="R53" s="100"/>
      <c r="S53" s="122"/>
      <c r="T53" s="122"/>
      <c r="U53" s="126"/>
    </row>
    <row r="54" spans="2:21" s="98" customFormat="1">
      <c r="B54" s="99" t="s">
        <v>309</v>
      </c>
      <c r="C54" s="105"/>
      <c r="D54" s="105"/>
      <c r="E54" s="105"/>
      <c r="F54" s="99"/>
      <c r="G54" s="101"/>
      <c r="H54" s="101"/>
      <c r="I54" s="40"/>
      <c r="J54" s="99"/>
      <c r="K54" s="99"/>
      <c r="L54" s="105"/>
      <c r="M54" s="105"/>
      <c r="N54" s="99"/>
      <c r="O54" s="99"/>
      <c r="P54" s="105"/>
      <c r="Q54" s="105"/>
      <c r="R54" s="100"/>
      <c r="S54" s="122"/>
      <c r="T54" s="122"/>
      <c r="U54" s="126"/>
    </row>
    <row r="55" spans="2:21" s="98" customFormat="1">
      <c r="B55" s="99" t="s">
        <v>310</v>
      </c>
      <c r="C55" s="105"/>
      <c r="D55" s="105"/>
      <c r="E55" s="105"/>
      <c r="F55" s="99"/>
      <c r="G55" s="101"/>
      <c r="H55" s="101"/>
      <c r="I55" s="40"/>
      <c r="J55" s="99"/>
      <c r="K55" s="99"/>
      <c r="L55" s="105"/>
      <c r="M55" s="105"/>
      <c r="N55" s="99"/>
      <c r="O55" s="99"/>
      <c r="P55" s="105"/>
      <c r="Q55" s="105"/>
      <c r="R55" s="100"/>
      <c r="S55" s="122"/>
      <c r="T55" s="122"/>
      <c r="U55" s="126"/>
    </row>
    <row r="56" spans="2:21" s="98" customFormat="1">
      <c r="B56" s="99" t="s">
        <v>311</v>
      </c>
      <c r="C56" s="105"/>
      <c r="D56" s="105"/>
      <c r="E56" s="105"/>
      <c r="F56" s="99"/>
      <c r="G56" s="101"/>
      <c r="H56" s="101"/>
      <c r="I56" s="40"/>
      <c r="J56" s="99"/>
      <c r="K56" s="99"/>
      <c r="L56" s="105"/>
      <c r="M56" s="105"/>
      <c r="N56" s="99"/>
      <c r="O56" s="99"/>
      <c r="P56" s="105"/>
      <c r="Q56" s="105"/>
      <c r="R56" s="100"/>
      <c r="S56" s="122"/>
      <c r="T56" s="122"/>
      <c r="U56" s="126"/>
    </row>
    <row r="57" spans="2:21" ht="16.5">
      <c r="B57" s="57" t="s">
        <v>107</v>
      </c>
    </row>
    <row r="58" spans="2:21" ht="16.5">
      <c r="B58" s="162" t="s">
        <v>122</v>
      </c>
      <c r="C58" s="163"/>
      <c r="D58" s="163"/>
      <c r="E58" s="163"/>
      <c r="F58" s="163"/>
      <c r="G58" s="163"/>
      <c r="H58" s="163"/>
      <c r="I58" s="163"/>
      <c r="J58" s="163"/>
      <c r="K58" s="163"/>
      <c r="L58" s="163"/>
      <c r="M58" s="163"/>
    </row>
    <row r="59" spans="2:21" ht="16.5">
      <c r="B59" s="57" t="s">
        <v>108</v>
      </c>
    </row>
    <row r="60" spans="2:21" ht="16.5">
      <c r="B60" s="57" t="s">
        <v>109</v>
      </c>
    </row>
  </sheetData>
  <mergeCells count="23">
    <mergeCell ref="C19:G19"/>
    <mergeCell ref="H19:K19"/>
    <mergeCell ref="O1:R1"/>
    <mergeCell ref="C3:L3"/>
    <mergeCell ref="C4:L4"/>
    <mergeCell ref="C16:L16"/>
    <mergeCell ref="P19:Q19"/>
    <mergeCell ref="K20:K21"/>
    <mergeCell ref="L20:M20"/>
    <mergeCell ref="N20:N21"/>
    <mergeCell ref="B58:M58"/>
    <mergeCell ref="R22:R51"/>
    <mergeCell ref="C20:D20"/>
    <mergeCell ref="E20:E21"/>
    <mergeCell ref="F20:F21"/>
    <mergeCell ref="R19:R21"/>
    <mergeCell ref="O20:O21"/>
    <mergeCell ref="P20:Q20"/>
    <mergeCell ref="L19:O19"/>
    <mergeCell ref="J20:J21"/>
    <mergeCell ref="G20:G21"/>
    <mergeCell ref="H20:I21"/>
    <mergeCell ref="B19:B21"/>
  </mergeCells>
  <phoneticPr fontId="16" type="noConversion"/>
  <printOptions horizontalCentered="1"/>
  <pageMargins left="0.19685039370078741" right="0.19685039370078741" top="0.9055118110236221" bottom="0.31496062992125984" header="0.31496062992125984" footer="0.31496062992125984"/>
  <pageSetup paperSize="9" scale="76" fitToHeight="2" orientation="landscape" r:id="rId1"/>
  <headerFooter>
    <oddHeader xml:space="preserve">&amp;C&amp;"標楷體,標準"&amp;16保證金調整檢核表
指數、商品及匯率類契約&amp;R
</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Q64"/>
  <sheetViews>
    <sheetView topLeftCell="B1" zoomScale="70" zoomScaleNormal="70" zoomScalePageLayoutView="85" workbookViewId="0">
      <selection activeCell="T12" sqref="T12"/>
    </sheetView>
  </sheetViews>
  <sheetFormatPr defaultRowHeight="16.5"/>
  <cols>
    <col min="1" max="1" width="0.125" style="2" hidden="1" customWidth="1"/>
    <col min="2" max="2" width="5.625" style="3" customWidth="1"/>
    <col min="3" max="3" width="9.75" style="3" customWidth="1"/>
    <col min="4" max="4" width="12.25" style="3" customWidth="1"/>
    <col min="5" max="5" width="13.25" style="117" customWidth="1"/>
    <col min="6" max="6" width="8.625" style="117" customWidth="1"/>
    <col min="7" max="7" width="13.75" style="117" customWidth="1"/>
    <col min="8" max="8" width="9.75" style="117" customWidth="1"/>
    <col min="9" max="9" width="13.75" style="117" customWidth="1"/>
    <col min="10" max="10" width="9.75" style="117" customWidth="1"/>
    <col min="11" max="11" width="13.75" style="117" customWidth="1"/>
    <col min="12" max="12" width="9.75" style="117" customWidth="1"/>
    <col min="13" max="13" width="10.25" style="117" customWidth="1"/>
    <col min="14" max="14" width="11.875" style="117" customWidth="1"/>
    <col min="15" max="15" width="8" style="117" customWidth="1"/>
    <col min="16" max="17" width="13.875" style="117" customWidth="1"/>
  </cols>
  <sheetData>
    <row r="1" spans="1:17">
      <c r="P1" s="180" t="str">
        <f>'檢核表(ETF類)-SMA'!P1:S1</f>
        <v>資料日期：2019年05月23日</v>
      </c>
      <c r="Q1" s="180"/>
    </row>
    <row r="2" spans="1:17" ht="6.75" customHeight="1"/>
    <row r="3" spans="1:17" s="1" customFormat="1">
      <c r="A3" s="2"/>
      <c r="B3" s="1" t="s">
        <v>232</v>
      </c>
      <c r="C3" s="11" t="s">
        <v>312</v>
      </c>
      <c r="D3" s="3"/>
      <c r="E3" s="117"/>
      <c r="F3" s="117"/>
      <c r="G3" s="117"/>
      <c r="H3" s="117"/>
      <c r="I3" s="117"/>
      <c r="J3" s="117"/>
      <c r="K3" s="117"/>
      <c r="L3" s="117"/>
      <c r="M3" s="117"/>
      <c r="N3" s="117"/>
      <c r="O3" s="117"/>
      <c r="P3" s="117"/>
      <c r="Q3" s="117"/>
    </row>
    <row r="4" spans="1:17" s="1" customFormat="1" ht="20.25" customHeight="1">
      <c r="A4" s="2"/>
      <c r="B4" s="181" t="s">
        <v>34</v>
      </c>
      <c r="C4" s="181" t="s">
        <v>35</v>
      </c>
      <c r="D4" s="181" t="s">
        <v>36</v>
      </c>
      <c r="E4" s="184" t="s">
        <v>37</v>
      </c>
      <c r="F4" s="118"/>
      <c r="G4" s="187" t="s">
        <v>313</v>
      </c>
      <c r="H4" s="188"/>
      <c r="I4" s="188"/>
      <c r="J4" s="188"/>
      <c r="K4" s="188"/>
      <c r="L4" s="189"/>
      <c r="M4" s="190" t="s">
        <v>314</v>
      </c>
      <c r="N4" s="190"/>
      <c r="O4" s="190"/>
      <c r="P4" s="191" t="s">
        <v>315</v>
      </c>
      <c r="Q4" s="191"/>
    </row>
    <row r="5" spans="1:17" ht="31.9" customHeight="1">
      <c r="B5" s="182"/>
      <c r="C5" s="182"/>
      <c r="D5" s="182"/>
      <c r="E5" s="185"/>
      <c r="F5" s="184" t="s">
        <v>38</v>
      </c>
      <c r="G5" s="192" t="s">
        <v>316</v>
      </c>
      <c r="H5" s="191"/>
      <c r="I5" s="192" t="s">
        <v>317</v>
      </c>
      <c r="J5" s="191"/>
      <c r="K5" s="192" t="s">
        <v>318</v>
      </c>
      <c r="L5" s="191"/>
      <c r="M5" s="192" t="s">
        <v>319</v>
      </c>
      <c r="N5" s="191"/>
      <c r="O5" s="191" t="s">
        <v>320</v>
      </c>
      <c r="P5" s="178" t="s">
        <v>321</v>
      </c>
      <c r="Q5" s="178" t="s">
        <v>322</v>
      </c>
    </row>
    <row r="6" spans="1:17" ht="54" customHeight="1">
      <c r="B6" s="183"/>
      <c r="C6" s="183"/>
      <c r="D6" s="183"/>
      <c r="E6" s="186"/>
      <c r="F6" s="186"/>
      <c r="G6" s="119" t="s">
        <v>323</v>
      </c>
      <c r="H6" s="119" t="s">
        <v>324</v>
      </c>
      <c r="I6" s="119" t="s">
        <v>323</v>
      </c>
      <c r="J6" s="119" t="s">
        <v>324</v>
      </c>
      <c r="K6" s="119" t="s">
        <v>323</v>
      </c>
      <c r="L6" s="119" t="s">
        <v>324</v>
      </c>
      <c r="M6" s="119" t="s">
        <v>325</v>
      </c>
      <c r="N6" s="119" t="s">
        <v>326</v>
      </c>
      <c r="O6" s="191"/>
      <c r="P6" s="179"/>
      <c r="Q6" s="179"/>
    </row>
    <row r="7" spans="1:17" s="15" customFormat="1" ht="15.75">
      <c r="A7" s="12"/>
      <c r="B7" s="29">
        <v>1</v>
      </c>
      <c r="C7" s="30">
        <f>'檢核表(ETF類)-SMA'!C11</f>
        <v>0</v>
      </c>
      <c r="D7" s="29" t="e">
        <f>VLOOKUP(C:C,'檢核表(ETF類)-SMA'!C11:S27,2,0)</f>
        <v>#N/A</v>
      </c>
      <c r="E7" s="120" t="e">
        <f>VLOOKUP(C:C,'檢核表(ETF類)-SMA'!C11:S27,3,0)</f>
        <v>#N/A</v>
      </c>
      <c r="F7" s="120" t="e">
        <f>VLOOKUP(C:C,'檢核表(ETF類)-SMA'!C11:S27,4,0)</f>
        <v>#N/A</v>
      </c>
      <c r="G7" s="146" t="e">
        <f>IF(VLOOKUP(C:C,'檢核表(ETF類)-SMA'!C:T,18,0)=0, " ",VLOOKUP(C:C,'檢核表(ETF類)-SMA'!C:T,18,0))</f>
        <v>#N/A</v>
      </c>
      <c r="H7" s="147" t="e">
        <f>IF(VLOOKUP(C:C,'檢核表(ETF類)-SMA'!C:T,9,0)=0, " ",VLOOKUP(C:C,'檢核表(ETF類)-SMA'!C:T,9,0))</f>
        <v>#N/A</v>
      </c>
      <c r="I7" s="146" t="e">
        <f>IF(VLOOKUP(C:C,'檢核表(ETF類)-EWMA'!C:T,18,0)=0, " ",VLOOKUP(C:C,'檢核表(ETF類)-EWMA'!C:T,18,0))</f>
        <v>#N/A</v>
      </c>
      <c r="J7" s="147" t="e">
        <f>IF(VLOOKUP(C:C,'檢核表(ETF類)-EWMA'!C:T,9,0)=0, " ",VLOOKUP(C:C,'檢核表(ETF類)-EWMA'!C:T,9,0))</f>
        <v>#N/A</v>
      </c>
      <c r="K7" s="146" t="e">
        <f>IF(VLOOKUP(C:C,'檢核表(ETF類)-MAX'!C:T,18,0)=0, "  ",VLOOKUP(C:C,'檢核表(ETF類)-MAX'!C:T,18,0))</f>
        <v>#N/A</v>
      </c>
      <c r="L7" s="147" t="e">
        <f>IF(VLOOKUP(C:C,'檢核表(ETF類)-MAX'!C:T,9,0)=0, "  ",VLOOKUP(C:C,'檢核表(ETF類)-MAX'!C:T,9,0))</f>
        <v>#N/A</v>
      </c>
      <c r="M7" s="147" t="e">
        <f>IF(VLOOKUP(C:C,'檢核表(ETF類)-SMA'!C:T,10,0)=0, " ",VLOOKUP(C:C,'檢核表(ETF類)-SMA'!C:T,10,0))</f>
        <v>#N/A</v>
      </c>
      <c r="N7" s="147" t="e">
        <f>IF(VLOOKUP(C:C,'檢核表(ETF類)-SMA'!C:T,11,0)=0, " ",VLOOKUP(C:C,'檢核表(ETF類)-SMA'!C:T,11,0))</f>
        <v>#N/A</v>
      </c>
      <c r="O7" s="147" t="e">
        <f>IF(VLOOKUP(C:C,'檢核表(ETF類)-SMA'!C:T,13,0)=0, " ",VLOOKUP(C:C,'檢核表(ETF類)-SMA'!C:T,13,0))</f>
        <v>#N/A</v>
      </c>
      <c r="P7" s="147" t="e">
        <f>IF(VLOOKUP(C:C,'檢核表(ETF類)-SMA'!C:T,14,0)=0, " ",VLOOKUP(C:C,'檢核表(ETF類)-SMA'!C:T,14,0))</f>
        <v>#N/A</v>
      </c>
      <c r="Q7" s="147" t="e">
        <f>IF(VLOOKUP(C:C,'檢核表(ETF類)-SMA'!C:T,15,0)=0, " ",VLOOKUP(C:C,'檢核表(ETF類)-SMA'!C:T,15,0))</f>
        <v>#N/A</v>
      </c>
    </row>
    <row r="8" spans="1:17" s="15" customFormat="1" ht="15.75">
      <c r="A8" s="12"/>
      <c r="B8" s="29">
        <v>2</v>
      </c>
      <c r="C8" s="30">
        <f>'檢核表(ETF類)-SMA'!C12</f>
        <v>0</v>
      </c>
      <c r="D8" s="29" t="e">
        <f>VLOOKUP(C:C,'檢核表(ETF類)-SMA'!C12:S28,2,0)</f>
        <v>#N/A</v>
      </c>
      <c r="E8" s="120" t="e">
        <f>VLOOKUP(C:C,'檢核表(ETF類)-SMA'!C12:S28,3,0)</f>
        <v>#N/A</v>
      </c>
      <c r="F8" s="120" t="e">
        <f>VLOOKUP(C:C,'檢核表(ETF類)-SMA'!C12:S28,4,0)</f>
        <v>#N/A</v>
      </c>
      <c r="G8" s="146" t="e">
        <f>IF(VLOOKUP(C:C,'檢核表(ETF類)-SMA'!C:T,18,0)=0, " ",VLOOKUP(C:C,'檢核表(ETF類)-SMA'!C:T,18,0))</f>
        <v>#N/A</v>
      </c>
      <c r="H8" s="147" t="e">
        <f>IF(VLOOKUP(C:C,'檢核表(ETF類)-SMA'!C:T,9,0)=0, " ",VLOOKUP(C:C,'檢核表(ETF類)-SMA'!C:T,9,0))</f>
        <v>#N/A</v>
      </c>
      <c r="I8" s="146" t="e">
        <f>IF(VLOOKUP(C:C,'檢核表(ETF類)-EWMA'!C:T,18,0)=0, " ",VLOOKUP(C:C,'檢核表(ETF類)-EWMA'!C:T,18,0))</f>
        <v>#N/A</v>
      </c>
      <c r="J8" s="147" t="e">
        <f>IF(VLOOKUP(C:C,'檢核表(ETF類)-EWMA'!C:T,9,0)=0, " ",VLOOKUP(C:C,'檢核表(ETF類)-EWMA'!C:T,9,0))</f>
        <v>#N/A</v>
      </c>
      <c r="K8" s="146" t="e">
        <f>IF(VLOOKUP(C:C,'檢核表(ETF類)-MAX'!C:T,18,0)=0, "  ",VLOOKUP(C:C,'檢核表(ETF類)-MAX'!C:T,18,0))</f>
        <v>#N/A</v>
      </c>
      <c r="L8" s="147" t="e">
        <f>IF(VLOOKUP(C:C,'檢核表(ETF類)-MAX'!C:T,9,0)=0, "  ",VLOOKUP(C:C,'檢核表(ETF類)-MAX'!C:T,9,0))</f>
        <v>#N/A</v>
      </c>
      <c r="M8" s="147" t="e">
        <f>IF(VLOOKUP(C:C,'檢核表(ETF類)-SMA'!C:T,10,0)=0, " ",VLOOKUP(C:C,'檢核表(ETF類)-SMA'!C:T,10,0))</f>
        <v>#N/A</v>
      </c>
      <c r="N8" s="147" t="e">
        <f>IF(VLOOKUP(C:C,'檢核表(ETF類)-SMA'!C:T,11,0)=0, " ",VLOOKUP(C:C,'檢核表(ETF類)-SMA'!C:T,11,0))</f>
        <v>#N/A</v>
      </c>
      <c r="O8" s="147" t="e">
        <f>IF(VLOOKUP(C:C,'檢核表(ETF類)-SMA'!C:T,13,0)=0, " ",VLOOKUP(C:C,'檢核表(ETF類)-SMA'!C:T,13,0))</f>
        <v>#N/A</v>
      </c>
      <c r="P8" s="147" t="e">
        <f>IF(VLOOKUP(C:C,'檢核表(ETF類)-SMA'!C:T,14,0)=0, " ",VLOOKUP(C:C,'檢核表(ETF類)-SMA'!C:T,14,0))</f>
        <v>#N/A</v>
      </c>
      <c r="Q8" s="147" t="e">
        <f>IF(VLOOKUP(C:C,'檢核表(ETF類)-SMA'!C:T,15,0)=0, " ",VLOOKUP(C:C,'檢核表(ETF類)-SMA'!C:T,15,0))</f>
        <v>#N/A</v>
      </c>
    </row>
    <row r="9" spans="1:17" s="15" customFormat="1" ht="15.75">
      <c r="A9" s="12"/>
      <c r="B9" s="29">
        <v>3</v>
      </c>
      <c r="C9" s="30">
        <f>'檢核表(ETF類)-SMA'!C13</f>
        <v>0</v>
      </c>
      <c r="D9" s="29" t="e">
        <f>VLOOKUP(C:C,'檢核表(ETF類)-SMA'!C13:S29,2,0)</f>
        <v>#N/A</v>
      </c>
      <c r="E9" s="120" t="e">
        <f>VLOOKUP(C:C,'檢核表(ETF類)-SMA'!C13:S29,3,0)</f>
        <v>#N/A</v>
      </c>
      <c r="F9" s="120" t="e">
        <f>VLOOKUP(C:C,'檢核表(ETF類)-SMA'!C13:S29,4,0)</f>
        <v>#N/A</v>
      </c>
      <c r="G9" s="146" t="e">
        <f>IF(VLOOKUP(C:C,'檢核表(ETF類)-SMA'!C:T,18,0)=0, " ",VLOOKUP(C:C,'檢核表(ETF類)-SMA'!C:T,18,0))</f>
        <v>#N/A</v>
      </c>
      <c r="H9" s="147" t="e">
        <f>IF(VLOOKUP(C:C,'檢核表(ETF類)-SMA'!C:T,9,0)=0, " ",VLOOKUP(C:C,'檢核表(ETF類)-SMA'!C:T,9,0))</f>
        <v>#N/A</v>
      </c>
      <c r="I9" s="146" t="e">
        <f>IF(VLOOKUP(C:C,'檢核表(ETF類)-EWMA'!C:T,18,0)=0, " ",VLOOKUP(C:C,'檢核表(ETF類)-EWMA'!C:T,18,0))</f>
        <v>#N/A</v>
      </c>
      <c r="J9" s="147" t="e">
        <f>IF(VLOOKUP(C:C,'檢核表(ETF類)-EWMA'!C:T,9,0)=0, " ",VLOOKUP(C:C,'檢核表(ETF類)-EWMA'!C:T,9,0))</f>
        <v>#N/A</v>
      </c>
      <c r="K9" s="146" t="e">
        <f>IF(VLOOKUP(C:C,'檢核表(ETF類)-MAX'!C:T,18,0)=0, "  ",VLOOKUP(C:C,'檢核表(ETF類)-MAX'!C:T,18,0))</f>
        <v>#N/A</v>
      </c>
      <c r="L9" s="147" t="e">
        <f>IF(VLOOKUP(C:C,'檢核表(ETF類)-MAX'!C:T,9,0)=0, "  ",VLOOKUP(C:C,'檢核表(ETF類)-MAX'!C:T,9,0))</f>
        <v>#N/A</v>
      </c>
      <c r="M9" s="147" t="e">
        <f>IF(VLOOKUP(C:C,'檢核表(ETF類)-SMA'!C:T,10,0)=0, " ",VLOOKUP(C:C,'檢核表(ETF類)-SMA'!C:T,10,0))</f>
        <v>#N/A</v>
      </c>
      <c r="N9" s="147" t="e">
        <f>IF(VLOOKUP(C:C,'檢核表(ETF類)-SMA'!C:T,11,0)=0, " ",VLOOKUP(C:C,'檢核表(ETF類)-SMA'!C:T,11,0))</f>
        <v>#N/A</v>
      </c>
      <c r="O9" s="147" t="e">
        <f>IF(VLOOKUP(C:C,'檢核表(ETF類)-SMA'!C:T,13,0)=0, " ",VLOOKUP(C:C,'檢核表(ETF類)-SMA'!C:T,13,0))</f>
        <v>#N/A</v>
      </c>
      <c r="P9" s="147" t="e">
        <f>IF(VLOOKUP(C:C,'檢核表(ETF類)-SMA'!C:T,14,0)=0, " ",VLOOKUP(C:C,'檢核表(ETF類)-SMA'!C:T,14,0))</f>
        <v>#N/A</v>
      </c>
      <c r="Q9" s="147" t="e">
        <f>IF(VLOOKUP(C:C,'檢核表(ETF類)-SMA'!C:T,15,0)=0, " ",VLOOKUP(C:C,'檢核表(ETF類)-SMA'!C:T,15,0))</f>
        <v>#N/A</v>
      </c>
    </row>
    <row r="10" spans="1:17" s="15" customFormat="1" ht="15.75">
      <c r="A10" s="12"/>
      <c r="B10" s="29">
        <v>4</v>
      </c>
      <c r="C10" s="30">
        <f>'檢核表(ETF類)-SMA'!C14</f>
        <v>0</v>
      </c>
      <c r="D10" s="29" t="e">
        <f>VLOOKUP(C:C,'檢核表(ETF類)-SMA'!C14:S30,2,0)</f>
        <v>#N/A</v>
      </c>
      <c r="E10" s="120" t="e">
        <f>VLOOKUP(C:C,'檢核表(ETF類)-SMA'!C14:S30,3,0)</f>
        <v>#N/A</v>
      </c>
      <c r="F10" s="120" t="e">
        <f>VLOOKUP(C:C,'檢核表(ETF類)-SMA'!C14:S30,4,0)</f>
        <v>#N/A</v>
      </c>
      <c r="G10" s="146" t="e">
        <f>IF(VLOOKUP(C:C,'檢核表(ETF類)-SMA'!C:T,18,0)=0, " ",VLOOKUP(C:C,'檢核表(ETF類)-SMA'!C:T,18,0))</f>
        <v>#N/A</v>
      </c>
      <c r="H10" s="147" t="e">
        <f>IF(VLOOKUP(C:C,'檢核表(ETF類)-SMA'!C:T,9,0)=0, " ",VLOOKUP(C:C,'檢核表(ETF類)-SMA'!C:T,9,0))</f>
        <v>#N/A</v>
      </c>
      <c r="I10" s="146" t="e">
        <f>IF(VLOOKUP(C:C,'檢核表(ETF類)-EWMA'!C:T,18,0)=0, " ",VLOOKUP(C:C,'檢核表(ETF類)-EWMA'!C:T,18,0))</f>
        <v>#N/A</v>
      </c>
      <c r="J10" s="147" t="e">
        <f>IF(VLOOKUP(C:C,'檢核表(ETF類)-EWMA'!C:T,9,0)=0, " ",VLOOKUP(C:C,'檢核表(ETF類)-EWMA'!C:T,9,0))</f>
        <v>#N/A</v>
      </c>
      <c r="K10" s="146" t="e">
        <f>IF(VLOOKUP(C:C,'檢核表(ETF類)-MAX'!C:T,18,0)=0, "  ",VLOOKUP(C:C,'檢核表(ETF類)-MAX'!C:T,18,0))</f>
        <v>#N/A</v>
      </c>
      <c r="L10" s="147" t="e">
        <f>IF(VLOOKUP(C:C,'檢核表(ETF類)-MAX'!C:T,9,0)=0, "  ",VLOOKUP(C:C,'檢核表(ETF類)-MAX'!C:T,9,0))</f>
        <v>#N/A</v>
      </c>
      <c r="M10" s="147" t="e">
        <f>IF(VLOOKUP(C:C,'檢核表(ETF類)-SMA'!C:T,10,0)=0, " ",VLOOKUP(C:C,'檢核表(ETF類)-SMA'!C:T,10,0))</f>
        <v>#N/A</v>
      </c>
      <c r="N10" s="147" t="e">
        <f>IF(VLOOKUP(C:C,'檢核表(ETF類)-SMA'!C:T,11,0)=0, " ",VLOOKUP(C:C,'檢核表(ETF類)-SMA'!C:T,11,0))</f>
        <v>#N/A</v>
      </c>
      <c r="O10" s="147" t="e">
        <f>IF(VLOOKUP(C:C,'檢核表(ETF類)-SMA'!C:T,13,0)=0, " ",VLOOKUP(C:C,'檢核表(ETF類)-SMA'!C:T,13,0))</f>
        <v>#N/A</v>
      </c>
      <c r="P10" s="147" t="e">
        <f>IF(VLOOKUP(C:C,'檢核表(ETF類)-SMA'!C:T,14,0)=0, " ",VLOOKUP(C:C,'檢核表(ETF類)-SMA'!C:T,14,0))</f>
        <v>#N/A</v>
      </c>
      <c r="Q10" s="147" t="e">
        <f>IF(VLOOKUP(C:C,'檢核表(ETF類)-SMA'!C:T,15,0)=0, " ",VLOOKUP(C:C,'檢核表(ETF類)-SMA'!C:T,15,0))</f>
        <v>#N/A</v>
      </c>
    </row>
    <row r="11" spans="1:17" s="15" customFormat="1" ht="15.75">
      <c r="A11" s="12"/>
      <c r="B11" s="29">
        <v>5</v>
      </c>
      <c r="C11" s="30">
        <f>'檢核表(ETF類)-SMA'!C15</f>
        <v>0</v>
      </c>
      <c r="D11" s="29" t="e">
        <f>VLOOKUP(C:C,'檢核表(ETF類)-SMA'!C15:S31,2,0)</f>
        <v>#N/A</v>
      </c>
      <c r="E11" s="120" t="e">
        <f>VLOOKUP(C:C,'檢核表(ETF類)-SMA'!C15:S31,3,0)</f>
        <v>#N/A</v>
      </c>
      <c r="F11" s="120" t="e">
        <f>VLOOKUP(C:C,'檢核表(ETF類)-SMA'!C15:S31,4,0)</f>
        <v>#N/A</v>
      </c>
      <c r="G11" s="146" t="e">
        <f>IF(VLOOKUP(C:C,'檢核表(ETF類)-SMA'!C:T,18,0)=0, " ",VLOOKUP(C:C,'檢核表(ETF類)-SMA'!C:T,18,0))</f>
        <v>#N/A</v>
      </c>
      <c r="H11" s="147" t="e">
        <f>IF(VLOOKUP(C:C,'檢核表(ETF類)-SMA'!C:T,9,0)=0, " ",VLOOKUP(C:C,'檢核表(ETF類)-SMA'!C:T,9,0))</f>
        <v>#N/A</v>
      </c>
      <c r="I11" s="146" t="e">
        <f>IF(VLOOKUP(C:C,'檢核表(ETF類)-EWMA'!C:T,18,0)=0, " ",VLOOKUP(C:C,'檢核表(ETF類)-EWMA'!C:T,18,0))</f>
        <v>#N/A</v>
      </c>
      <c r="J11" s="147" t="e">
        <f>IF(VLOOKUP(C:C,'檢核表(ETF類)-EWMA'!C:T,9,0)=0, " ",VLOOKUP(C:C,'檢核表(ETF類)-EWMA'!C:T,9,0))</f>
        <v>#N/A</v>
      </c>
      <c r="K11" s="146" t="e">
        <f>IF(VLOOKUP(C:C,'檢核表(ETF類)-MAX'!C:T,18,0)=0, "  ",VLOOKUP(C:C,'檢核表(ETF類)-MAX'!C:T,18,0))</f>
        <v>#N/A</v>
      </c>
      <c r="L11" s="147" t="e">
        <f>IF(VLOOKUP(C:C,'檢核表(ETF類)-MAX'!C:T,9,0)=0, "  ",VLOOKUP(C:C,'檢核表(ETF類)-MAX'!C:T,9,0))</f>
        <v>#N/A</v>
      </c>
      <c r="M11" s="147" t="e">
        <f>IF(VLOOKUP(C:C,'檢核表(ETF類)-SMA'!C:T,10,0)=0, " ",VLOOKUP(C:C,'檢核表(ETF類)-SMA'!C:T,10,0))</f>
        <v>#N/A</v>
      </c>
      <c r="N11" s="147" t="e">
        <f>IF(VLOOKUP(C:C,'檢核表(ETF類)-SMA'!C:T,11,0)=0, " ",VLOOKUP(C:C,'檢核表(ETF類)-SMA'!C:T,11,0))</f>
        <v>#N/A</v>
      </c>
      <c r="O11" s="147" t="e">
        <f>IF(VLOOKUP(C:C,'檢核表(ETF類)-SMA'!C:T,13,0)=0, " ",VLOOKUP(C:C,'檢核表(ETF類)-SMA'!C:T,13,0))</f>
        <v>#N/A</v>
      </c>
      <c r="P11" s="147" t="e">
        <f>IF(VLOOKUP(C:C,'檢核表(ETF類)-SMA'!C:T,14,0)=0, " ",VLOOKUP(C:C,'檢核表(ETF類)-SMA'!C:T,14,0))</f>
        <v>#N/A</v>
      </c>
      <c r="Q11" s="147" t="e">
        <f>IF(VLOOKUP(C:C,'檢核表(ETF類)-SMA'!C:T,15,0)=0, " ",VLOOKUP(C:C,'檢核表(ETF類)-SMA'!C:T,15,0))</f>
        <v>#N/A</v>
      </c>
    </row>
    <row r="12" spans="1:17" s="15" customFormat="1" ht="15.75">
      <c r="A12" s="12"/>
      <c r="B12" s="29">
        <v>6</v>
      </c>
      <c r="C12" s="30">
        <f>'檢核表(ETF類)-SMA'!C16</f>
        <v>0</v>
      </c>
      <c r="D12" s="29" t="e">
        <f>VLOOKUP(C:C,'檢核表(ETF類)-SMA'!C16:S32,2,0)</f>
        <v>#N/A</v>
      </c>
      <c r="E12" s="120" t="e">
        <f>VLOOKUP(C:C,'檢核表(ETF類)-SMA'!C16:S32,3,0)</f>
        <v>#N/A</v>
      </c>
      <c r="F12" s="120" t="e">
        <f>VLOOKUP(C:C,'檢核表(ETF類)-SMA'!C16:S32,4,0)</f>
        <v>#N/A</v>
      </c>
      <c r="G12" s="146" t="e">
        <f>IF(VLOOKUP(C:C,'檢核表(ETF類)-SMA'!C:T,18,0)=0, " ",VLOOKUP(C:C,'檢核表(ETF類)-SMA'!C:T,18,0))</f>
        <v>#N/A</v>
      </c>
      <c r="H12" s="147" t="e">
        <f>IF(VLOOKUP(C:C,'檢核表(ETF類)-SMA'!C:T,9,0)=0, " ",VLOOKUP(C:C,'檢核表(ETF類)-SMA'!C:T,9,0))</f>
        <v>#N/A</v>
      </c>
      <c r="I12" s="146" t="e">
        <f>IF(VLOOKUP(C:C,'檢核表(ETF類)-EWMA'!C:T,18,0)=0, " ",VLOOKUP(C:C,'檢核表(ETF類)-EWMA'!C:T,18,0))</f>
        <v>#N/A</v>
      </c>
      <c r="J12" s="147" t="e">
        <f>IF(VLOOKUP(C:C,'檢核表(ETF類)-EWMA'!C:T,9,0)=0, " ",VLOOKUP(C:C,'檢核表(ETF類)-EWMA'!C:T,9,0))</f>
        <v>#N/A</v>
      </c>
      <c r="K12" s="146" t="e">
        <f>IF(VLOOKUP(C:C,'檢核表(ETF類)-MAX'!C:T,18,0)=0, "  ",VLOOKUP(C:C,'檢核表(ETF類)-MAX'!C:T,18,0))</f>
        <v>#N/A</v>
      </c>
      <c r="L12" s="147" t="e">
        <f>IF(VLOOKUP(C:C,'檢核表(ETF類)-MAX'!C:T,9,0)=0, "  ",VLOOKUP(C:C,'檢核表(ETF類)-MAX'!C:T,9,0))</f>
        <v>#N/A</v>
      </c>
      <c r="M12" s="147" t="e">
        <f>IF(VLOOKUP(C:C,'檢核表(ETF類)-SMA'!C:T,10,0)=0, " ",VLOOKUP(C:C,'檢核表(ETF類)-SMA'!C:T,10,0))</f>
        <v>#N/A</v>
      </c>
      <c r="N12" s="147" t="e">
        <f>IF(VLOOKUP(C:C,'檢核表(ETF類)-SMA'!C:T,11,0)=0, " ",VLOOKUP(C:C,'檢核表(ETF類)-SMA'!C:T,11,0))</f>
        <v>#N/A</v>
      </c>
      <c r="O12" s="147" t="e">
        <f>IF(VLOOKUP(C:C,'檢核表(ETF類)-SMA'!C:T,13,0)=0, " ",VLOOKUP(C:C,'檢核表(ETF類)-SMA'!C:T,13,0))</f>
        <v>#N/A</v>
      </c>
      <c r="P12" s="147" t="e">
        <f>IF(VLOOKUP(C:C,'檢核表(ETF類)-SMA'!C:T,14,0)=0, " ",VLOOKUP(C:C,'檢核表(ETF類)-SMA'!C:T,14,0))</f>
        <v>#N/A</v>
      </c>
      <c r="Q12" s="147" t="e">
        <f>IF(VLOOKUP(C:C,'檢核表(ETF類)-SMA'!C:T,15,0)=0, " ",VLOOKUP(C:C,'檢核表(ETF類)-SMA'!C:T,15,0))</f>
        <v>#N/A</v>
      </c>
    </row>
    <row r="13" spans="1:17" s="15" customFormat="1" ht="15.75">
      <c r="A13" s="12"/>
      <c r="B13" s="29">
        <v>7</v>
      </c>
      <c r="C13" s="30">
        <f>'檢核表(ETF類)-SMA'!C17</f>
        <v>0</v>
      </c>
      <c r="D13" s="29" t="e">
        <f>VLOOKUP(C:C,'檢核表(ETF類)-SMA'!C17:S33,2,0)</f>
        <v>#N/A</v>
      </c>
      <c r="E13" s="120" t="e">
        <f>VLOOKUP(C:C,'檢核表(ETF類)-SMA'!C17:S33,3,0)</f>
        <v>#N/A</v>
      </c>
      <c r="F13" s="120" t="e">
        <f>VLOOKUP(C:C,'檢核表(ETF類)-SMA'!C17:S33,4,0)</f>
        <v>#N/A</v>
      </c>
      <c r="G13" s="146" t="e">
        <f>IF(VLOOKUP(C:C,'檢核表(ETF類)-SMA'!C:T,18,0)=0, " ",VLOOKUP(C:C,'檢核表(ETF類)-SMA'!C:T,18,0))</f>
        <v>#N/A</v>
      </c>
      <c r="H13" s="147" t="e">
        <f>IF(VLOOKUP(C:C,'檢核表(ETF類)-SMA'!C:T,9,0)=0, " ",VLOOKUP(C:C,'檢核表(ETF類)-SMA'!C:T,9,0))</f>
        <v>#N/A</v>
      </c>
      <c r="I13" s="146" t="e">
        <f>IF(VLOOKUP(C:C,'檢核表(ETF類)-EWMA'!C:T,18,0)=0, " ",VLOOKUP(C:C,'檢核表(ETF類)-EWMA'!C:T,18,0))</f>
        <v>#N/A</v>
      </c>
      <c r="J13" s="147" t="e">
        <f>IF(VLOOKUP(C:C,'檢核表(ETF類)-EWMA'!C:T,9,0)=0, " ",VLOOKUP(C:C,'檢核表(ETF類)-EWMA'!C:T,9,0))</f>
        <v>#N/A</v>
      </c>
      <c r="K13" s="146" t="e">
        <f>IF(VLOOKUP(C:C,'檢核表(ETF類)-MAX'!C:T,18,0)=0, "  ",VLOOKUP(C:C,'檢核表(ETF類)-MAX'!C:T,18,0))</f>
        <v>#N/A</v>
      </c>
      <c r="L13" s="147" t="e">
        <f>IF(VLOOKUP(C:C,'檢核表(ETF類)-MAX'!C:T,9,0)=0, "  ",VLOOKUP(C:C,'檢核表(ETF類)-MAX'!C:T,9,0))</f>
        <v>#N/A</v>
      </c>
      <c r="M13" s="147" t="e">
        <f>IF(VLOOKUP(C:C,'檢核表(ETF類)-SMA'!C:T,10,0)=0, " ",VLOOKUP(C:C,'檢核表(ETF類)-SMA'!C:T,10,0))</f>
        <v>#N/A</v>
      </c>
      <c r="N13" s="147" t="e">
        <f>IF(VLOOKUP(C:C,'檢核表(ETF類)-SMA'!C:T,11,0)=0, " ",VLOOKUP(C:C,'檢核表(ETF類)-SMA'!C:T,11,0))</f>
        <v>#N/A</v>
      </c>
      <c r="O13" s="147" t="e">
        <f>IF(VLOOKUP(C:C,'檢核表(ETF類)-SMA'!C:T,13,0)=0, " ",VLOOKUP(C:C,'檢核表(ETF類)-SMA'!C:T,13,0))</f>
        <v>#N/A</v>
      </c>
      <c r="P13" s="147" t="e">
        <f>IF(VLOOKUP(C:C,'檢核表(ETF類)-SMA'!C:T,14,0)=0, " ",VLOOKUP(C:C,'檢核表(ETF類)-SMA'!C:T,14,0))</f>
        <v>#N/A</v>
      </c>
      <c r="Q13" s="147" t="e">
        <f>IF(VLOOKUP(C:C,'檢核表(ETF類)-SMA'!C:T,15,0)=0, " ",VLOOKUP(C:C,'檢核表(ETF類)-SMA'!C:T,15,0))</f>
        <v>#N/A</v>
      </c>
    </row>
    <row r="14" spans="1:17" s="15" customFormat="1" ht="15.75">
      <c r="A14" s="12"/>
      <c r="B14" s="29">
        <v>8</v>
      </c>
      <c r="C14" s="30">
        <f>'檢核表(ETF類)-SMA'!C18</f>
        <v>0</v>
      </c>
      <c r="D14" s="29" t="e">
        <f>VLOOKUP(C:C,'檢核表(ETF類)-SMA'!C18:S34,2,0)</f>
        <v>#N/A</v>
      </c>
      <c r="E14" s="120" t="e">
        <f>VLOOKUP(C:C,'檢核表(ETF類)-SMA'!C18:S34,3,0)</f>
        <v>#N/A</v>
      </c>
      <c r="F14" s="120" t="e">
        <f>VLOOKUP(C:C,'檢核表(ETF類)-SMA'!C18:S34,4,0)</f>
        <v>#N/A</v>
      </c>
      <c r="G14" s="146" t="e">
        <f>IF(VLOOKUP(C:C,'檢核表(ETF類)-SMA'!C:T,18,0)=0, " ",VLOOKUP(C:C,'檢核表(ETF類)-SMA'!C:T,18,0))</f>
        <v>#N/A</v>
      </c>
      <c r="H14" s="147" t="e">
        <f>IF(VLOOKUP(C:C,'檢核表(ETF類)-SMA'!C:T,9,0)=0, " ",VLOOKUP(C:C,'檢核表(ETF類)-SMA'!C:T,9,0))</f>
        <v>#N/A</v>
      </c>
      <c r="I14" s="146" t="e">
        <f>IF(VLOOKUP(C:C,'檢核表(ETF類)-EWMA'!C:T,18,0)=0, " ",VLOOKUP(C:C,'檢核表(ETF類)-EWMA'!C:T,18,0))</f>
        <v>#N/A</v>
      </c>
      <c r="J14" s="147" t="e">
        <f>IF(VLOOKUP(C:C,'檢核表(ETF類)-EWMA'!C:T,9,0)=0, " ",VLOOKUP(C:C,'檢核表(ETF類)-EWMA'!C:T,9,0))</f>
        <v>#N/A</v>
      </c>
      <c r="K14" s="146" t="e">
        <f>IF(VLOOKUP(C:C,'檢核表(ETF類)-MAX'!C:T,18,0)=0, "  ",VLOOKUP(C:C,'檢核表(ETF類)-MAX'!C:T,18,0))</f>
        <v>#N/A</v>
      </c>
      <c r="L14" s="147" t="e">
        <f>IF(VLOOKUP(C:C,'檢核表(ETF類)-MAX'!C:T,9,0)=0, "  ",VLOOKUP(C:C,'檢核表(ETF類)-MAX'!C:T,9,0))</f>
        <v>#N/A</v>
      </c>
      <c r="M14" s="147" t="e">
        <f>IF(VLOOKUP(C:C,'檢核表(ETF類)-SMA'!C:T,10,0)=0, " ",VLOOKUP(C:C,'檢核表(ETF類)-SMA'!C:T,10,0))</f>
        <v>#N/A</v>
      </c>
      <c r="N14" s="147" t="e">
        <f>IF(VLOOKUP(C:C,'檢核表(ETF類)-SMA'!C:T,11,0)=0, " ",VLOOKUP(C:C,'檢核表(ETF類)-SMA'!C:T,11,0))</f>
        <v>#N/A</v>
      </c>
      <c r="O14" s="147" t="e">
        <f>IF(VLOOKUP(C:C,'檢核表(ETF類)-SMA'!C:T,13,0)=0, " ",VLOOKUP(C:C,'檢核表(ETF類)-SMA'!C:T,13,0))</f>
        <v>#N/A</v>
      </c>
      <c r="P14" s="147" t="e">
        <f>IF(VLOOKUP(C:C,'檢核表(ETF類)-SMA'!C:T,14,0)=0, " ",VLOOKUP(C:C,'檢核表(ETF類)-SMA'!C:T,14,0))</f>
        <v>#N/A</v>
      </c>
      <c r="Q14" s="147" t="e">
        <f>IF(VLOOKUP(C:C,'檢核表(ETF類)-SMA'!C:T,15,0)=0, " ",VLOOKUP(C:C,'檢核表(ETF類)-SMA'!C:T,15,0))</f>
        <v>#N/A</v>
      </c>
    </row>
    <row r="15" spans="1:17" s="15" customFormat="1" ht="15.75">
      <c r="A15" s="12"/>
      <c r="B15" s="29">
        <v>9</v>
      </c>
      <c r="C15" s="30">
        <f>'檢核表(ETF類)-SMA'!C19</f>
        <v>0</v>
      </c>
      <c r="D15" s="29" t="e">
        <f>VLOOKUP(C:C,'檢核表(ETF類)-SMA'!C19:S35,2,0)</f>
        <v>#N/A</v>
      </c>
      <c r="E15" s="120" t="e">
        <f>VLOOKUP(C:C,'檢核表(ETF類)-SMA'!C19:S35,3,0)</f>
        <v>#N/A</v>
      </c>
      <c r="F15" s="120" t="e">
        <f>VLOOKUP(C:C,'檢核表(ETF類)-SMA'!C19:S35,4,0)</f>
        <v>#N/A</v>
      </c>
      <c r="G15" s="146" t="e">
        <f>IF(VLOOKUP(C:C,'檢核表(ETF類)-SMA'!C:T,18,0)=0, " ",VLOOKUP(C:C,'檢核表(ETF類)-SMA'!C:T,18,0))</f>
        <v>#N/A</v>
      </c>
      <c r="H15" s="147" t="e">
        <f>IF(VLOOKUP(C:C,'檢核表(ETF類)-SMA'!C:T,9,0)=0, " ",VLOOKUP(C:C,'檢核表(ETF類)-SMA'!C:T,9,0))</f>
        <v>#N/A</v>
      </c>
      <c r="I15" s="146" t="e">
        <f>IF(VLOOKUP(C:C,'檢核表(ETF類)-EWMA'!C:T,18,0)=0, " ",VLOOKUP(C:C,'檢核表(ETF類)-EWMA'!C:T,18,0))</f>
        <v>#N/A</v>
      </c>
      <c r="J15" s="147" t="e">
        <f>IF(VLOOKUP(C:C,'檢核表(ETF類)-EWMA'!C:T,9,0)=0, " ",VLOOKUP(C:C,'檢核表(ETF類)-EWMA'!C:T,9,0))</f>
        <v>#N/A</v>
      </c>
      <c r="K15" s="146" t="e">
        <f>IF(VLOOKUP(C:C,'檢核表(ETF類)-MAX'!C:T,18,0)=0, "  ",VLOOKUP(C:C,'檢核表(ETF類)-MAX'!C:T,18,0))</f>
        <v>#N/A</v>
      </c>
      <c r="L15" s="147" t="e">
        <f>IF(VLOOKUP(C:C,'檢核表(ETF類)-MAX'!C:T,9,0)=0, "  ",VLOOKUP(C:C,'檢核表(ETF類)-MAX'!C:T,9,0))</f>
        <v>#N/A</v>
      </c>
      <c r="M15" s="147" t="e">
        <f>IF(VLOOKUP(C:C,'檢核表(ETF類)-SMA'!C:T,10,0)=0, " ",VLOOKUP(C:C,'檢核表(ETF類)-SMA'!C:T,10,0))</f>
        <v>#N/A</v>
      </c>
      <c r="N15" s="147" t="e">
        <f>IF(VLOOKUP(C:C,'檢核表(ETF類)-SMA'!C:T,11,0)=0, " ",VLOOKUP(C:C,'檢核表(ETF類)-SMA'!C:T,11,0))</f>
        <v>#N/A</v>
      </c>
      <c r="O15" s="147" t="e">
        <f>IF(VLOOKUP(C:C,'檢核表(ETF類)-SMA'!C:T,13,0)=0, " ",VLOOKUP(C:C,'檢核表(ETF類)-SMA'!C:T,13,0))</f>
        <v>#N/A</v>
      </c>
      <c r="P15" s="147" t="e">
        <f>IF(VLOOKUP(C:C,'檢核表(ETF類)-SMA'!C:T,14,0)=0, " ",VLOOKUP(C:C,'檢核表(ETF類)-SMA'!C:T,14,0))</f>
        <v>#N/A</v>
      </c>
      <c r="Q15" s="147" t="e">
        <f>IF(VLOOKUP(C:C,'檢核表(ETF類)-SMA'!C:T,15,0)=0, " ",VLOOKUP(C:C,'檢核表(ETF類)-SMA'!C:T,15,0))</f>
        <v>#N/A</v>
      </c>
    </row>
    <row r="16" spans="1:17" s="15" customFormat="1" ht="15.75">
      <c r="A16" s="12"/>
      <c r="B16" s="29">
        <v>10</v>
      </c>
      <c r="C16" s="30">
        <f>'檢核表(ETF類)-SMA'!C20</f>
        <v>0</v>
      </c>
      <c r="D16" s="29" t="e">
        <f>VLOOKUP(C:C,'檢核表(ETF類)-SMA'!C20:S36,2,0)</f>
        <v>#N/A</v>
      </c>
      <c r="E16" s="120" t="e">
        <f>VLOOKUP(C:C,'檢核表(ETF類)-SMA'!C20:S36,3,0)</f>
        <v>#N/A</v>
      </c>
      <c r="F16" s="120" t="e">
        <f>VLOOKUP(C:C,'檢核表(ETF類)-SMA'!C20:S36,4,0)</f>
        <v>#N/A</v>
      </c>
      <c r="G16" s="146" t="e">
        <f>IF(VLOOKUP(C:C,'檢核表(ETF類)-SMA'!C:T,18,0)=0, " ",VLOOKUP(C:C,'檢核表(ETF類)-SMA'!C:T,18,0))</f>
        <v>#N/A</v>
      </c>
      <c r="H16" s="147" t="e">
        <f>IF(VLOOKUP(C:C,'檢核表(ETF類)-SMA'!C:T,9,0)=0, " ",VLOOKUP(C:C,'檢核表(ETF類)-SMA'!C:T,9,0))</f>
        <v>#N/A</v>
      </c>
      <c r="I16" s="146" t="e">
        <f>IF(VLOOKUP(C:C,'檢核表(ETF類)-EWMA'!C:T,18,0)=0, " ",VLOOKUP(C:C,'檢核表(ETF類)-EWMA'!C:T,18,0))</f>
        <v>#N/A</v>
      </c>
      <c r="J16" s="147" t="e">
        <f>IF(VLOOKUP(C:C,'檢核表(ETF類)-EWMA'!C:T,9,0)=0, " ",VLOOKUP(C:C,'檢核表(ETF類)-EWMA'!C:T,9,0))</f>
        <v>#N/A</v>
      </c>
      <c r="K16" s="146" t="e">
        <f>IF(VLOOKUP(C:C,'檢核表(ETF類)-MAX'!C:T,18,0)=0, "  ",VLOOKUP(C:C,'檢核表(ETF類)-MAX'!C:T,18,0))</f>
        <v>#N/A</v>
      </c>
      <c r="L16" s="147" t="e">
        <f>IF(VLOOKUP(C:C,'檢核表(ETF類)-MAX'!C:T,9,0)=0, "  ",VLOOKUP(C:C,'檢核表(ETF類)-MAX'!C:T,9,0))</f>
        <v>#N/A</v>
      </c>
      <c r="M16" s="147" t="e">
        <f>IF(VLOOKUP(C:C,'檢核表(ETF類)-SMA'!C:T,10,0)=0, " ",VLOOKUP(C:C,'檢核表(ETF類)-SMA'!C:T,10,0))</f>
        <v>#N/A</v>
      </c>
      <c r="N16" s="147" t="e">
        <f>IF(VLOOKUP(C:C,'檢核表(ETF類)-SMA'!C:T,11,0)=0, " ",VLOOKUP(C:C,'檢核表(ETF類)-SMA'!C:T,11,0))</f>
        <v>#N/A</v>
      </c>
      <c r="O16" s="147" t="e">
        <f>IF(VLOOKUP(C:C,'檢核表(ETF類)-SMA'!C:T,13,0)=0, " ",VLOOKUP(C:C,'檢核表(ETF類)-SMA'!C:T,13,0))</f>
        <v>#N/A</v>
      </c>
      <c r="P16" s="147" t="e">
        <f>IF(VLOOKUP(C:C,'檢核表(ETF類)-SMA'!C:T,14,0)=0, " ",VLOOKUP(C:C,'檢核表(ETF類)-SMA'!C:T,14,0))</f>
        <v>#N/A</v>
      </c>
      <c r="Q16" s="147" t="e">
        <f>IF(VLOOKUP(C:C,'檢核表(ETF類)-SMA'!C:T,15,0)=0, " ",VLOOKUP(C:C,'檢核表(ETF類)-SMA'!C:T,15,0))</f>
        <v>#N/A</v>
      </c>
    </row>
    <row r="17" spans="1:17" s="15" customFormat="1" ht="15.75">
      <c r="A17" s="12"/>
      <c r="B17" s="29">
        <v>11</v>
      </c>
      <c r="C17" s="30">
        <f>'檢核表(ETF類)-SMA'!C21</f>
        <v>0</v>
      </c>
      <c r="D17" s="29" t="e">
        <f>VLOOKUP(C:C,'檢核表(ETF類)-SMA'!C21:S37,2,0)</f>
        <v>#N/A</v>
      </c>
      <c r="E17" s="120" t="e">
        <f>VLOOKUP(C:C,'檢核表(ETF類)-SMA'!C21:S37,3,0)</f>
        <v>#N/A</v>
      </c>
      <c r="F17" s="120" t="e">
        <f>VLOOKUP(C:C,'檢核表(ETF類)-SMA'!C21:S37,4,0)</f>
        <v>#N/A</v>
      </c>
      <c r="G17" s="146" t="e">
        <f>IF(VLOOKUP(C:C,'檢核表(ETF類)-SMA'!C:T,18,0)=0, " ",VLOOKUP(C:C,'檢核表(ETF類)-SMA'!C:T,18,0))</f>
        <v>#N/A</v>
      </c>
      <c r="H17" s="147" t="e">
        <f>IF(VLOOKUP(C:C,'檢核表(ETF類)-SMA'!C:T,9,0)=0, " ",VLOOKUP(C:C,'檢核表(ETF類)-SMA'!C:T,9,0))</f>
        <v>#N/A</v>
      </c>
      <c r="I17" s="146" t="e">
        <f>IF(VLOOKUP(C:C,'檢核表(ETF類)-EWMA'!C:T,18,0)=0, " ",VLOOKUP(C:C,'檢核表(ETF類)-EWMA'!C:T,18,0))</f>
        <v>#N/A</v>
      </c>
      <c r="J17" s="147" t="e">
        <f>IF(VLOOKUP(C:C,'檢核表(ETF類)-EWMA'!C:T,9,0)=0, " ",VLOOKUP(C:C,'檢核表(ETF類)-EWMA'!C:T,9,0))</f>
        <v>#N/A</v>
      </c>
      <c r="K17" s="146" t="e">
        <f>IF(VLOOKUP(C:C,'檢核表(ETF類)-MAX'!C:T,18,0)=0, "  ",VLOOKUP(C:C,'檢核表(ETF類)-MAX'!C:T,18,0))</f>
        <v>#N/A</v>
      </c>
      <c r="L17" s="147" t="e">
        <f>IF(VLOOKUP(C:C,'檢核表(ETF類)-MAX'!C:T,9,0)=0, "  ",VLOOKUP(C:C,'檢核表(ETF類)-MAX'!C:T,9,0))</f>
        <v>#N/A</v>
      </c>
      <c r="M17" s="147" t="e">
        <f>IF(VLOOKUP(C:C,'檢核表(ETF類)-SMA'!C:T,10,0)=0, " ",VLOOKUP(C:C,'檢核表(ETF類)-SMA'!C:T,10,0))</f>
        <v>#N/A</v>
      </c>
      <c r="N17" s="147" t="e">
        <f>IF(VLOOKUP(C:C,'檢核表(ETF類)-SMA'!C:T,11,0)=0, " ",VLOOKUP(C:C,'檢核表(ETF類)-SMA'!C:T,11,0))</f>
        <v>#N/A</v>
      </c>
      <c r="O17" s="147" t="e">
        <f>IF(VLOOKUP(C:C,'檢核表(ETF類)-SMA'!C:T,13,0)=0, " ",VLOOKUP(C:C,'檢核表(ETF類)-SMA'!C:T,13,0))</f>
        <v>#N/A</v>
      </c>
      <c r="P17" s="147" t="e">
        <f>IF(VLOOKUP(C:C,'檢核表(ETF類)-SMA'!C:T,14,0)=0, " ",VLOOKUP(C:C,'檢核表(ETF類)-SMA'!C:T,14,0))</f>
        <v>#N/A</v>
      </c>
      <c r="Q17" s="147" t="e">
        <f>IF(VLOOKUP(C:C,'檢核表(ETF類)-SMA'!C:T,15,0)=0, " ",VLOOKUP(C:C,'檢核表(ETF類)-SMA'!C:T,15,0))</f>
        <v>#N/A</v>
      </c>
    </row>
    <row r="18" spans="1:17" s="15" customFormat="1" ht="15.75">
      <c r="A18" s="12"/>
      <c r="B18" s="29">
        <v>12</v>
      </c>
      <c r="C18" s="30">
        <f>'檢核表(ETF類)-SMA'!C22</f>
        <v>0</v>
      </c>
      <c r="D18" s="29" t="e">
        <f>VLOOKUP(C:C,'檢核表(ETF類)-SMA'!C22:S38,2,0)</f>
        <v>#N/A</v>
      </c>
      <c r="E18" s="120" t="e">
        <f>VLOOKUP(C:C,'檢核表(ETF類)-SMA'!C22:S38,3,0)</f>
        <v>#N/A</v>
      </c>
      <c r="F18" s="120" t="e">
        <f>VLOOKUP(C:C,'檢核表(ETF類)-SMA'!C22:S38,4,0)</f>
        <v>#N/A</v>
      </c>
      <c r="G18" s="146" t="e">
        <f>IF(VLOOKUP(C:C,'檢核表(ETF類)-SMA'!C:T,18,0)=0, " ",VLOOKUP(C:C,'檢核表(ETF類)-SMA'!C:T,18,0))</f>
        <v>#N/A</v>
      </c>
      <c r="H18" s="147" t="e">
        <f>IF(VLOOKUP(C:C,'檢核表(ETF類)-SMA'!C:T,9,0)=0, " ",VLOOKUP(C:C,'檢核表(ETF類)-SMA'!C:T,9,0))</f>
        <v>#N/A</v>
      </c>
      <c r="I18" s="146" t="e">
        <f>IF(VLOOKUP(C:C,'檢核表(ETF類)-EWMA'!C:T,18,0)=0, " ",VLOOKUP(C:C,'檢核表(ETF類)-EWMA'!C:T,18,0))</f>
        <v>#N/A</v>
      </c>
      <c r="J18" s="147" t="e">
        <f>IF(VLOOKUP(C:C,'檢核表(ETF類)-EWMA'!C:T,9,0)=0, " ",VLOOKUP(C:C,'檢核表(ETF類)-EWMA'!C:T,9,0))</f>
        <v>#N/A</v>
      </c>
      <c r="K18" s="146" t="e">
        <f>IF(VLOOKUP(C:C,'檢核表(ETF類)-MAX'!C:T,18,0)=0, "  ",VLOOKUP(C:C,'檢核表(ETF類)-MAX'!C:T,18,0))</f>
        <v>#N/A</v>
      </c>
      <c r="L18" s="147" t="e">
        <f>IF(VLOOKUP(C:C,'檢核表(ETF類)-MAX'!C:T,9,0)=0, "  ",VLOOKUP(C:C,'檢核表(ETF類)-MAX'!C:T,9,0))</f>
        <v>#N/A</v>
      </c>
      <c r="M18" s="147" t="e">
        <f>IF(VLOOKUP(C:C,'檢核表(ETF類)-SMA'!C:T,10,0)=0, " ",VLOOKUP(C:C,'檢核表(ETF類)-SMA'!C:T,10,0))</f>
        <v>#N/A</v>
      </c>
      <c r="N18" s="147" t="e">
        <f>IF(VLOOKUP(C:C,'檢核表(ETF類)-SMA'!C:T,11,0)=0, " ",VLOOKUP(C:C,'檢核表(ETF類)-SMA'!C:T,11,0))</f>
        <v>#N/A</v>
      </c>
      <c r="O18" s="147" t="e">
        <f>IF(VLOOKUP(C:C,'檢核表(ETF類)-SMA'!C:T,13,0)=0, " ",VLOOKUP(C:C,'檢核表(ETF類)-SMA'!C:T,13,0))</f>
        <v>#N/A</v>
      </c>
      <c r="P18" s="147" t="e">
        <f>IF(VLOOKUP(C:C,'檢核表(ETF類)-SMA'!C:T,14,0)=0, " ",VLOOKUP(C:C,'檢核表(ETF類)-SMA'!C:T,14,0))</f>
        <v>#N/A</v>
      </c>
      <c r="Q18" s="147" t="e">
        <f>IF(VLOOKUP(C:C,'檢核表(ETF類)-SMA'!C:T,15,0)=0, " ",VLOOKUP(C:C,'檢核表(ETF類)-SMA'!C:T,15,0))</f>
        <v>#N/A</v>
      </c>
    </row>
    <row r="19" spans="1:17" s="15" customFormat="1" ht="15.75">
      <c r="A19" s="12"/>
      <c r="B19" s="29">
        <v>13</v>
      </c>
      <c r="C19" s="30">
        <f>'檢核表(ETF類)-SMA'!C23</f>
        <v>0</v>
      </c>
      <c r="D19" s="29" t="e">
        <f>VLOOKUP(C:C,'檢核表(ETF類)-SMA'!C23:S39,2,0)</f>
        <v>#N/A</v>
      </c>
      <c r="E19" s="120" t="e">
        <f>VLOOKUP(C:C,'檢核表(ETF類)-SMA'!C23:S39,3,0)</f>
        <v>#N/A</v>
      </c>
      <c r="F19" s="120" t="e">
        <f>VLOOKUP(C:C,'檢核表(ETF類)-SMA'!C23:S39,4,0)</f>
        <v>#N/A</v>
      </c>
      <c r="G19" s="146" t="e">
        <f>IF(VLOOKUP(C:C,'檢核表(ETF類)-SMA'!C:T,18,0)=0, " ",VLOOKUP(C:C,'檢核表(ETF類)-SMA'!C:T,18,0))</f>
        <v>#N/A</v>
      </c>
      <c r="H19" s="147" t="e">
        <f>IF(VLOOKUP(C:C,'檢核表(ETF類)-SMA'!C:T,9,0)=0, " ",VLOOKUP(C:C,'檢核表(ETF類)-SMA'!C:T,9,0))</f>
        <v>#N/A</v>
      </c>
      <c r="I19" s="146" t="e">
        <f>IF(VLOOKUP(C:C,'檢核表(ETF類)-EWMA'!C:T,18,0)=0, " ",VLOOKUP(C:C,'檢核表(ETF類)-EWMA'!C:T,18,0))</f>
        <v>#N/A</v>
      </c>
      <c r="J19" s="147" t="e">
        <f>IF(VLOOKUP(C:C,'檢核表(ETF類)-EWMA'!C:T,9,0)=0, " ",VLOOKUP(C:C,'檢核表(ETF類)-EWMA'!C:T,9,0))</f>
        <v>#N/A</v>
      </c>
      <c r="K19" s="146" t="e">
        <f>IF(VLOOKUP(C:C,'檢核表(ETF類)-MAX'!C:T,18,0)=0, "  ",VLOOKUP(C:C,'檢核表(ETF類)-MAX'!C:T,18,0))</f>
        <v>#N/A</v>
      </c>
      <c r="L19" s="147" t="e">
        <f>IF(VLOOKUP(C:C,'檢核表(ETF類)-MAX'!C:T,9,0)=0, "  ",VLOOKUP(C:C,'檢核表(ETF類)-MAX'!C:T,9,0))</f>
        <v>#N/A</v>
      </c>
      <c r="M19" s="147" t="e">
        <f>IF(VLOOKUP(C:C,'檢核表(ETF類)-SMA'!C:T,10,0)=0, " ",VLOOKUP(C:C,'檢核表(ETF類)-SMA'!C:T,10,0))</f>
        <v>#N/A</v>
      </c>
      <c r="N19" s="147" t="e">
        <f>IF(VLOOKUP(C:C,'檢核表(ETF類)-SMA'!C:T,11,0)=0, " ",VLOOKUP(C:C,'檢核表(ETF類)-SMA'!C:T,11,0))</f>
        <v>#N/A</v>
      </c>
      <c r="O19" s="147" t="e">
        <f>IF(VLOOKUP(C:C,'檢核表(ETF類)-SMA'!C:T,13,0)=0, " ",VLOOKUP(C:C,'檢核表(ETF類)-SMA'!C:T,13,0))</f>
        <v>#N/A</v>
      </c>
      <c r="P19" s="147" t="e">
        <f>IF(VLOOKUP(C:C,'檢核表(ETF類)-SMA'!C:T,14,0)=0, " ",VLOOKUP(C:C,'檢核表(ETF類)-SMA'!C:T,14,0))</f>
        <v>#N/A</v>
      </c>
      <c r="Q19" s="147" t="e">
        <f>IF(VLOOKUP(C:C,'檢核表(ETF類)-SMA'!C:T,15,0)=0, " ",VLOOKUP(C:C,'檢核表(ETF類)-SMA'!C:T,15,0))</f>
        <v>#N/A</v>
      </c>
    </row>
    <row r="20" spans="1:17" s="15" customFormat="1" ht="15.75">
      <c r="A20" s="12"/>
      <c r="B20" s="29">
        <v>14</v>
      </c>
      <c r="C20" s="30">
        <f>'檢核表(ETF類)-SMA'!C24</f>
        <v>0</v>
      </c>
      <c r="D20" s="29" t="e">
        <f>VLOOKUP(C:C,'檢核表(ETF類)-SMA'!C24:S40,2,0)</f>
        <v>#N/A</v>
      </c>
      <c r="E20" s="120" t="e">
        <f>VLOOKUP(C:C,'檢核表(ETF類)-SMA'!C24:S40,3,0)</f>
        <v>#N/A</v>
      </c>
      <c r="F20" s="120" t="e">
        <f>VLOOKUP(C:C,'檢核表(ETF類)-SMA'!C24:S40,4,0)</f>
        <v>#N/A</v>
      </c>
      <c r="G20" s="146" t="e">
        <f>IF(VLOOKUP(C:C,'檢核表(ETF類)-SMA'!C:T,18,0)=0, " ",VLOOKUP(C:C,'檢核表(ETF類)-SMA'!C:T,18,0))</f>
        <v>#N/A</v>
      </c>
      <c r="H20" s="147" t="e">
        <f>IF(VLOOKUP(C:C,'檢核表(ETF類)-SMA'!C:T,9,0)=0, " ",VLOOKUP(C:C,'檢核表(ETF類)-SMA'!C:T,9,0))</f>
        <v>#N/A</v>
      </c>
      <c r="I20" s="146" t="e">
        <f>IF(VLOOKUP(C:C,'檢核表(ETF類)-EWMA'!C:T,18,0)=0, " ",VLOOKUP(C:C,'檢核表(ETF類)-EWMA'!C:T,18,0))</f>
        <v>#N/A</v>
      </c>
      <c r="J20" s="147" t="e">
        <f>IF(VLOOKUP(C:C,'檢核表(ETF類)-EWMA'!C:T,9,0)=0, " ",VLOOKUP(C:C,'檢核表(ETF類)-EWMA'!C:T,9,0))</f>
        <v>#N/A</v>
      </c>
      <c r="K20" s="146" t="e">
        <f>IF(VLOOKUP(C:C,'檢核表(ETF類)-MAX'!C:T,18,0)=0, "  ",VLOOKUP(C:C,'檢核表(ETF類)-MAX'!C:T,18,0))</f>
        <v>#N/A</v>
      </c>
      <c r="L20" s="147" t="e">
        <f>IF(VLOOKUP(C:C,'檢核表(ETF類)-MAX'!C:T,9,0)=0, "  ",VLOOKUP(C:C,'檢核表(ETF類)-MAX'!C:T,9,0))</f>
        <v>#N/A</v>
      </c>
      <c r="M20" s="147" t="e">
        <f>IF(VLOOKUP(C:C,'檢核表(ETF類)-SMA'!C:T,10,0)=0, " ",VLOOKUP(C:C,'檢核表(ETF類)-SMA'!C:T,10,0))</f>
        <v>#N/A</v>
      </c>
      <c r="N20" s="147" t="e">
        <f>IF(VLOOKUP(C:C,'檢核表(ETF類)-SMA'!C:T,11,0)=0, " ",VLOOKUP(C:C,'檢核表(ETF類)-SMA'!C:T,11,0))</f>
        <v>#N/A</v>
      </c>
      <c r="O20" s="147" t="e">
        <f>IF(VLOOKUP(C:C,'檢核表(ETF類)-SMA'!C:T,13,0)=0, " ",VLOOKUP(C:C,'檢核表(ETF類)-SMA'!C:T,13,0))</f>
        <v>#N/A</v>
      </c>
      <c r="P20" s="147" t="e">
        <f>IF(VLOOKUP(C:C,'檢核表(ETF類)-SMA'!C:T,14,0)=0, " ",VLOOKUP(C:C,'檢核表(ETF類)-SMA'!C:T,14,0))</f>
        <v>#N/A</v>
      </c>
      <c r="Q20" s="147" t="e">
        <f>IF(VLOOKUP(C:C,'檢核表(ETF類)-SMA'!C:T,15,0)=0, " ",VLOOKUP(C:C,'檢核表(ETF類)-SMA'!C:T,15,0))</f>
        <v>#N/A</v>
      </c>
    </row>
    <row r="21" spans="1:17" s="15" customFormat="1" ht="15.75">
      <c r="A21" s="12"/>
      <c r="B21" s="29">
        <v>15</v>
      </c>
      <c r="C21" s="30">
        <f>'檢核表(ETF類)-SMA'!C25</f>
        <v>0</v>
      </c>
      <c r="D21" s="29" t="e">
        <f>VLOOKUP(C:C,'檢核表(ETF類)-SMA'!C25:S41,2,0)</f>
        <v>#N/A</v>
      </c>
      <c r="E21" s="120" t="e">
        <f>VLOOKUP(C:C,'檢核表(ETF類)-SMA'!C25:S41,3,0)</f>
        <v>#N/A</v>
      </c>
      <c r="F21" s="120" t="e">
        <f>VLOOKUP(C:C,'檢核表(ETF類)-SMA'!C25:S41,4,0)</f>
        <v>#N/A</v>
      </c>
      <c r="G21" s="146" t="e">
        <f>IF(VLOOKUP(C:C,'檢核表(ETF類)-SMA'!C:T,18,0)=0, " ",VLOOKUP(C:C,'檢核表(ETF類)-SMA'!C:T,18,0))</f>
        <v>#N/A</v>
      </c>
      <c r="H21" s="147" t="e">
        <f>IF(VLOOKUP(C:C,'檢核表(ETF類)-SMA'!C:T,9,0)=0, " ",VLOOKUP(C:C,'檢核表(ETF類)-SMA'!C:T,9,0))</f>
        <v>#N/A</v>
      </c>
      <c r="I21" s="146" t="e">
        <f>IF(VLOOKUP(C:C,'檢核表(ETF類)-EWMA'!C:T,18,0)=0, " ",VLOOKUP(C:C,'檢核表(ETF類)-EWMA'!C:T,18,0))</f>
        <v>#N/A</v>
      </c>
      <c r="J21" s="147" t="e">
        <f>IF(VLOOKUP(C:C,'檢核表(ETF類)-EWMA'!C:T,9,0)=0, " ",VLOOKUP(C:C,'檢核表(ETF類)-EWMA'!C:T,9,0))</f>
        <v>#N/A</v>
      </c>
      <c r="K21" s="146" t="e">
        <f>IF(VLOOKUP(C:C,'檢核表(ETF類)-MAX'!C:T,18,0)=0, "  ",VLOOKUP(C:C,'檢核表(ETF類)-MAX'!C:T,18,0))</f>
        <v>#N/A</v>
      </c>
      <c r="L21" s="147" t="e">
        <f>IF(VLOOKUP(C:C,'檢核表(ETF類)-MAX'!C:T,9,0)=0, "  ",VLOOKUP(C:C,'檢核表(ETF類)-MAX'!C:T,9,0))</f>
        <v>#N/A</v>
      </c>
      <c r="M21" s="147" t="e">
        <f>IF(VLOOKUP(C:C,'檢核表(ETF類)-SMA'!C:T,10,0)=0, " ",VLOOKUP(C:C,'檢核表(ETF類)-SMA'!C:T,10,0))</f>
        <v>#N/A</v>
      </c>
      <c r="N21" s="147" t="e">
        <f>IF(VLOOKUP(C:C,'檢核表(ETF類)-SMA'!C:T,11,0)=0, " ",VLOOKUP(C:C,'檢核表(ETF類)-SMA'!C:T,11,0))</f>
        <v>#N/A</v>
      </c>
      <c r="O21" s="147" t="e">
        <f>IF(VLOOKUP(C:C,'檢核表(ETF類)-SMA'!C:T,13,0)=0, " ",VLOOKUP(C:C,'檢核表(ETF類)-SMA'!C:T,13,0))</f>
        <v>#N/A</v>
      </c>
      <c r="P21" s="147" t="e">
        <f>IF(VLOOKUP(C:C,'檢核表(ETF類)-SMA'!C:T,14,0)=0, " ",VLOOKUP(C:C,'檢核表(ETF類)-SMA'!C:T,14,0))</f>
        <v>#N/A</v>
      </c>
      <c r="Q21" s="147" t="e">
        <f>IF(VLOOKUP(C:C,'檢核表(ETF類)-SMA'!C:T,15,0)=0, " ",VLOOKUP(C:C,'檢核表(ETF類)-SMA'!C:T,15,0))</f>
        <v>#N/A</v>
      </c>
    </row>
    <row r="22" spans="1:17" s="15" customFormat="1" ht="15.75">
      <c r="A22" s="12"/>
      <c r="B22" s="29">
        <v>16</v>
      </c>
      <c r="C22" s="30">
        <f>'檢核表(ETF類)-SMA'!C26</f>
        <v>0</v>
      </c>
      <c r="D22" s="29" t="e">
        <f>VLOOKUP(C:C,'檢核表(ETF類)-SMA'!C26:S42,2,0)</f>
        <v>#N/A</v>
      </c>
      <c r="E22" s="120" t="e">
        <f>VLOOKUP(C:C,'檢核表(ETF類)-SMA'!C26:S42,3,0)</f>
        <v>#N/A</v>
      </c>
      <c r="F22" s="120" t="e">
        <f>VLOOKUP(C:C,'檢核表(ETF類)-SMA'!C26:S42,4,0)</f>
        <v>#N/A</v>
      </c>
      <c r="G22" s="146" t="e">
        <f>IF(VLOOKUP(C:C,'檢核表(ETF類)-SMA'!C:T,18,0)=0, " ",VLOOKUP(C:C,'檢核表(ETF類)-SMA'!C:T,18,0))</f>
        <v>#N/A</v>
      </c>
      <c r="H22" s="147" t="e">
        <f>IF(VLOOKUP(C:C,'檢核表(ETF類)-SMA'!C:T,9,0)=0, " ",VLOOKUP(C:C,'檢核表(ETF類)-SMA'!C:T,9,0))</f>
        <v>#N/A</v>
      </c>
      <c r="I22" s="146" t="e">
        <f>IF(VLOOKUP(C:C,'檢核表(ETF類)-EWMA'!C:T,18,0)=0, " ",VLOOKUP(C:C,'檢核表(ETF類)-EWMA'!C:T,18,0))</f>
        <v>#N/A</v>
      </c>
      <c r="J22" s="147" t="e">
        <f>IF(VLOOKUP(C:C,'檢核表(ETF類)-EWMA'!C:T,9,0)=0, " ",VLOOKUP(C:C,'檢核表(ETF類)-EWMA'!C:T,9,0))</f>
        <v>#N/A</v>
      </c>
      <c r="K22" s="146" t="e">
        <f>IF(VLOOKUP(C:C,'檢核表(ETF類)-MAX'!C:T,18,0)=0, "  ",VLOOKUP(C:C,'檢核表(ETF類)-MAX'!C:T,18,0))</f>
        <v>#N/A</v>
      </c>
      <c r="L22" s="147" t="e">
        <f>IF(VLOOKUP(C:C,'檢核表(ETF類)-MAX'!C:T,9,0)=0, "  ",VLOOKUP(C:C,'檢核表(ETF類)-MAX'!C:T,9,0))</f>
        <v>#N/A</v>
      </c>
      <c r="M22" s="147" t="e">
        <f>IF(VLOOKUP(C:C,'檢核表(ETF類)-SMA'!C:T,10,0)=0, " ",VLOOKUP(C:C,'檢核表(ETF類)-SMA'!C:T,10,0))</f>
        <v>#N/A</v>
      </c>
      <c r="N22" s="147" t="e">
        <f>IF(VLOOKUP(C:C,'檢核表(ETF類)-SMA'!C:T,11,0)=0, " ",VLOOKUP(C:C,'檢核表(ETF類)-SMA'!C:T,11,0))</f>
        <v>#N/A</v>
      </c>
      <c r="O22" s="147" t="e">
        <f>IF(VLOOKUP(C:C,'檢核表(ETF類)-SMA'!C:T,13,0)=0, " ",VLOOKUP(C:C,'檢核表(ETF類)-SMA'!C:T,13,0))</f>
        <v>#N/A</v>
      </c>
      <c r="P22" s="147" t="e">
        <f>IF(VLOOKUP(C:C,'檢核表(ETF類)-SMA'!C:T,14,0)=0, " ",VLOOKUP(C:C,'檢核表(ETF類)-SMA'!C:T,14,0))</f>
        <v>#N/A</v>
      </c>
      <c r="Q22" s="147" t="e">
        <f>IF(VLOOKUP(C:C,'檢核表(ETF類)-SMA'!C:T,15,0)=0, " ",VLOOKUP(C:C,'檢核表(ETF類)-SMA'!C:T,15,0))</f>
        <v>#N/A</v>
      </c>
    </row>
    <row r="23" spans="1:17" s="15" customFormat="1" ht="15.75">
      <c r="A23" s="12"/>
      <c r="B23" s="29">
        <v>17</v>
      </c>
      <c r="C23" s="30">
        <f>'檢核表(ETF類)-SMA'!C27</f>
        <v>0</v>
      </c>
      <c r="D23" s="29" t="e">
        <f>VLOOKUP(C:C,'檢核表(ETF類)-SMA'!C27:S43,2,0)</f>
        <v>#N/A</v>
      </c>
      <c r="E23" s="120" t="e">
        <f>VLOOKUP(C:C,'檢核表(ETF類)-SMA'!C27:S43,3,0)</f>
        <v>#N/A</v>
      </c>
      <c r="F23" s="120" t="e">
        <f>VLOOKUP(C:C,'檢核表(ETF類)-SMA'!C27:S43,4,0)</f>
        <v>#N/A</v>
      </c>
      <c r="G23" s="146" t="e">
        <f>IF(VLOOKUP(C:C,'檢核表(ETF類)-SMA'!C:T,18,0)=0, " ",VLOOKUP(C:C,'檢核表(ETF類)-SMA'!C:T,18,0))</f>
        <v>#N/A</v>
      </c>
      <c r="H23" s="147" t="e">
        <f>IF(VLOOKUP(C:C,'檢核表(ETF類)-SMA'!C:T,9,0)=0, " ",VLOOKUP(C:C,'檢核表(ETF類)-SMA'!C:T,9,0))</f>
        <v>#N/A</v>
      </c>
      <c r="I23" s="146" t="e">
        <f>IF(VLOOKUP(C:C,'檢核表(ETF類)-EWMA'!C:T,18,0)=0, " ",VLOOKUP(C:C,'檢核表(ETF類)-EWMA'!C:T,18,0))</f>
        <v>#N/A</v>
      </c>
      <c r="J23" s="147" t="e">
        <f>IF(VLOOKUP(C:C,'檢核表(ETF類)-EWMA'!C:T,9,0)=0, " ",VLOOKUP(C:C,'檢核表(ETF類)-EWMA'!C:T,9,0))</f>
        <v>#N/A</v>
      </c>
      <c r="K23" s="146" t="e">
        <f>IF(VLOOKUP(C:C,'檢核表(ETF類)-MAX'!C:T,18,0)=0, "  ",VLOOKUP(C:C,'檢核表(ETF類)-MAX'!C:T,18,0))</f>
        <v>#N/A</v>
      </c>
      <c r="L23" s="147" t="e">
        <f>IF(VLOOKUP(C:C,'檢核表(ETF類)-MAX'!C:T,9,0)=0, "  ",VLOOKUP(C:C,'檢核表(ETF類)-MAX'!C:T,9,0))</f>
        <v>#N/A</v>
      </c>
      <c r="M23" s="147" t="e">
        <f>IF(VLOOKUP(C:C,'檢核表(ETF類)-SMA'!C:T,10,0)=0, " ",VLOOKUP(C:C,'檢核表(ETF類)-SMA'!C:T,10,0))</f>
        <v>#N/A</v>
      </c>
      <c r="N23" s="147" t="e">
        <f>IF(VLOOKUP(C:C,'檢核表(ETF類)-SMA'!C:T,11,0)=0, " ",VLOOKUP(C:C,'檢核表(ETF類)-SMA'!C:T,11,0))</f>
        <v>#N/A</v>
      </c>
      <c r="O23" s="147" t="e">
        <f>IF(VLOOKUP(C:C,'檢核表(ETF類)-SMA'!C:T,13,0)=0, " ",VLOOKUP(C:C,'檢核表(ETF類)-SMA'!C:T,13,0))</f>
        <v>#N/A</v>
      </c>
      <c r="P23" s="147" t="e">
        <f>IF(VLOOKUP(C:C,'檢核表(ETF類)-SMA'!C:T,14,0)=0, " ",VLOOKUP(C:C,'檢核表(ETF類)-SMA'!C:T,14,0))</f>
        <v>#N/A</v>
      </c>
      <c r="Q23" s="147" t="e">
        <f>IF(VLOOKUP(C:C,'檢核表(ETF類)-SMA'!C:T,15,0)=0, " ",VLOOKUP(C:C,'檢核表(ETF類)-SMA'!C:T,15,0))</f>
        <v>#N/A</v>
      </c>
    </row>
    <row r="24" spans="1:17" s="15" customFormat="1" ht="15.75">
      <c r="A24" s="12"/>
      <c r="B24" s="29">
        <v>18</v>
      </c>
      <c r="C24" s="30">
        <f>'檢核表(ETF類)-SMA'!C28</f>
        <v>0</v>
      </c>
      <c r="D24" s="29" t="e">
        <f>VLOOKUP(C:C,'檢核表(ETF類)-SMA'!C28:S44,2,0)</f>
        <v>#N/A</v>
      </c>
      <c r="E24" s="120" t="e">
        <f>VLOOKUP(C:C,'檢核表(ETF類)-SMA'!C28:S44,3,0)</f>
        <v>#N/A</v>
      </c>
      <c r="F24" s="120" t="e">
        <f>VLOOKUP(C:C,'檢核表(ETF類)-SMA'!C28:S44,4,0)</f>
        <v>#N/A</v>
      </c>
      <c r="G24" s="146" t="e">
        <f>IF(VLOOKUP(C:C,'檢核表(ETF類)-SMA'!C:T,18,0)=0, " ",VLOOKUP(C:C,'檢核表(ETF類)-SMA'!C:T,18,0))</f>
        <v>#N/A</v>
      </c>
      <c r="H24" s="147" t="e">
        <f>IF(VLOOKUP(C:C,'檢核表(ETF類)-SMA'!C:T,9,0)=0, " ",VLOOKUP(C:C,'檢核表(ETF類)-SMA'!C:T,9,0))</f>
        <v>#N/A</v>
      </c>
      <c r="I24" s="146" t="e">
        <f>IF(VLOOKUP(C:C,'檢核表(ETF類)-EWMA'!C:T,18,0)=0, " ",VLOOKUP(C:C,'檢核表(ETF類)-EWMA'!C:T,18,0))</f>
        <v>#N/A</v>
      </c>
      <c r="J24" s="147" t="e">
        <f>IF(VLOOKUP(C:C,'檢核表(ETF類)-EWMA'!C:T,9,0)=0, " ",VLOOKUP(C:C,'檢核表(ETF類)-EWMA'!C:T,9,0))</f>
        <v>#N/A</v>
      </c>
      <c r="K24" s="146" t="e">
        <f>IF(VLOOKUP(C:C,'檢核表(ETF類)-MAX'!C:T,18,0)=0, "  ",VLOOKUP(C:C,'檢核表(ETF類)-MAX'!C:T,18,0))</f>
        <v>#N/A</v>
      </c>
      <c r="L24" s="147" t="e">
        <f>IF(VLOOKUP(C:C,'檢核表(ETF類)-MAX'!C:T,9,0)=0, "  ",VLOOKUP(C:C,'檢核表(ETF類)-MAX'!C:T,9,0))</f>
        <v>#N/A</v>
      </c>
      <c r="M24" s="147" t="e">
        <f>IF(VLOOKUP(C:C,'檢核表(ETF類)-SMA'!C:T,10,0)=0, " ",VLOOKUP(C:C,'檢核表(ETF類)-SMA'!C:T,10,0))</f>
        <v>#N/A</v>
      </c>
      <c r="N24" s="147" t="e">
        <f>IF(VLOOKUP(C:C,'檢核表(ETF類)-SMA'!C:T,11,0)=0, " ",VLOOKUP(C:C,'檢核表(ETF類)-SMA'!C:T,11,0))</f>
        <v>#N/A</v>
      </c>
      <c r="O24" s="147" t="e">
        <f>IF(VLOOKUP(C:C,'檢核表(ETF類)-SMA'!C:T,13,0)=0, " ",VLOOKUP(C:C,'檢核表(ETF類)-SMA'!C:T,13,0))</f>
        <v>#N/A</v>
      </c>
      <c r="P24" s="147" t="e">
        <f>IF(VLOOKUP(C:C,'檢核表(ETF類)-SMA'!C:T,14,0)=0, " ",VLOOKUP(C:C,'檢核表(ETF類)-SMA'!C:T,14,0))</f>
        <v>#N/A</v>
      </c>
      <c r="Q24" s="147" t="e">
        <f>IF(VLOOKUP(C:C,'檢核表(ETF類)-SMA'!C:T,15,0)=0, " ",VLOOKUP(C:C,'檢核表(ETF類)-SMA'!C:T,15,0))</f>
        <v>#N/A</v>
      </c>
    </row>
    <row r="25" spans="1:17" s="15" customFormat="1" ht="15.75">
      <c r="A25" s="12"/>
      <c r="B25" s="29">
        <v>19</v>
      </c>
      <c r="C25" s="30">
        <f>'檢核表(ETF類)-SMA'!C29</f>
        <v>0</v>
      </c>
      <c r="D25" s="29" t="e">
        <f>VLOOKUP(C:C,'檢核表(ETF類)-SMA'!C29:S45,2,0)</f>
        <v>#N/A</v>
      </c>
      <c r="E25" s="120" t="e">
        <f>VLOOKUP(C:C,'檢核表(ETF類)-SMA'!C29:S45,3,0)</f>
        <v>#N/A</v>
      </c>
      <c r="F25" s="120" t="e">
        <f>VLOOKUP(C:C,'檢核表(ETF類)-SMA'!C29:S45,4,0)</f>
        <v>#N/A</v>
      </c>
      <c r="G25" s="146" t="e">
        <f>IF(VLOOKUP(C:C,'檢核表(ETF類)-SMA'!C:T,18,0)=0, " ",VLOOKUP(C:C,'檢核表(ETF類)-SMA'!C:T,18,0))</f>
        <v>#N/A</v>
      </c>
      <c r="H25" s="147" t="e">
        <f>IF(VLOOKUP(C:C,'檢核表(ETF類)-SMA'!C:T,9,0)=0, " ",VLOOKUP(C:C,'檢核表(ETF類)-SMA'!C:T,9,0))</f>
        <v>#N/A</v>
      </c>
      <c r="I25" s="146" t="e">
        <f>IF(VLOOKUP(C:C,'檢核表(ETF類)-EWMA'!C:T,18,0)=0, " ",VLOOKUP(C:C,'檢核表(ETF類)-EWMA'!C:T,18,0))</f>
        <v>#N/A</v>
      </c>
      <c r="J25" s="147" t="e">
        <f>IF(VLOOKUP(C:C,'檢核表(ETF類)-EWMA'!C:T,9,0)=0, " ",VLOOKUP(C:C,'檢核表(ETF類)-EWMA'!C:T,9,0))</f>
        <v>#N/A</v>
      </c>
      <c r="K25" s="146" t="e">
        <f>IF(VLOOKUP(C:C,'檢核表(ETF類)-MAX'!C:T,18,0)=0, "  ",VLOOKUP(C:C,'檢核表(ETF類)-MAX'!C:T,18,0))</f>
        <v>#N/A</v>
      </c>
      <c r="L25" s="147" t="e">
        <f>IF(VLOOKUP(C:C,'檢核表(ETF類)-MAX'!C:T,9,0)=0, "  ",VLOOKUP(C:C,'檢核表(ETF類)-MAX'!C:T,9,0))</f>
        <v>#N/A</v>
      </c>
      <c r="M25" s="147" t="e">
        <f>IF(VLOOKUP(C:C,'檢核表(ETF類)-SMA'!C:T,10,0)=0, " ",VLOOKUP(C:C,'檢核表(ETF類)-SMA'!C:T,10,0))</f>
        <v>#N/A</v>
      </c>
      <c r="N25" s="147" t="e">
        <f>IF(VLOOKUP(C:C,'檢核表(ETF類)-SMA'!C:T,11,0)=0, " ",VLOOKUP(C:C,'檢核表(ETF類)-SMA'!C:T,11,0))</f>
        <v>#N/A</v>
      </c>
      <c r="O25" s="147" t="e">
        <f>IF(VLOOKUP(C:C,'檢核表(ETF類)-SMA'!C:T,13,0)=0, " ",VLOOKUP(C:C,'檢核表(ETF類)-SMA'!C:T,13,0))</f>
        <v>#N/A</v>
      </c>
      <c r="P25" s="147" t="e">
        <f>IF(VLOOKUP(C:C,'檢核表(ETF類)-SMA'!C:T,14,0)=0, " ",VLOOKUP(C:C,'檢核表(ETF類)-SMA'!C:T,14,0))</f>
        <v>#N/A</v>
      </c>
      <c r="Q25" s="147" t="e">
        <f>IF(VLOOKUP(C:C,'檢核表(ETF類)-SMA'!C:T,15,0)=0, " ",VLOOKUP(C:C,'檢核表(ETF類)-SMA'!C:T,15,0))</f>
        <v>#N/A</v>
      </c>
    </row>
    <row r="26" spans="1:17" s="15" customFormat="1" ht="15.75">
      <c r="A26" s="12"/>
      <c r="B26" s="29">
        <v>20</v>
      </c>
      <c r="C26" s="30">
        <f>'檢核表(ETF類)-SMA'!C30</f>
        <v>0</v>
      </c>
      <c r="D26" s="29" t="e">
        <f>VLOOKUP(C:C,'檢核表(ETF類)-SMA'!C30:S46,2,0)</f>
        <v>#N/A</v>
      </c>
      <c r="E26" s="120" t="e">
        <f>VLOOKUP(C:C,'檢核表(ETF類)-SMA'!C30:S46,3,0)</f>
        <v>#N/A</v>
      </c>
      <c r="F26" s="120" t="e">
        <f>VLOOKUP(C:C,'檢核表(ETF類)-SMA'!C30:S46,4,0)</f>
        <v>#N/A</v>
      </c>
      <c r="G26" s="146" t="e">
        <f>IF(VLOOKUP(C:C,'檢核表(ETF類)-SMA'!C:T,18,0)=0, " ",VLOOKUP(C:C,'檢核表(ETF類)-SMA'!C:T,18,0))</f>
        <v>#N/A</v>
      </c>
      <c r="H26" s="147" t="e">
        <f>IF(VLOOKUP(C:C,'檢核表(ETF類)-SMA'!C:T,9,0)=0, " ",VLOOKUP(C:C,'檢核表(ETF類)-SMA'!C:T,9,0))</f>
        <v>#N/A</v>
      </c>
      <c r="I26" s="146" t="e">
        <f>IF(VLOOKUP(C:C,'檢核表(ETF類)-EWMA'!C:T,18,0)=0, " ",VLOOKUP(C:C,'檢核表(ETF類)-EWMA'!C:T,18,0))</f>
        <v>#N/A</v>
      </c>
      <c r="J26" s="147" t="e">
        <f>IF(VLOOKUP(C:C,'檢核表(ETF類)-EWMA'!C:T,9,0)=0, " ",VLOOKUP(C:C,'檢核表(ETF類)-EWMA'!C:T,9,0))</f>
        <v>#N/A</v>
      </c>
      <c r="K26" s="146" t="e">
        <f>IF(VLOOKUP(C:C,'檢核表(ETF類)-MAX'!C:T,18,0)=0, "  ",VLOOKUP(C:C,'檢核表(ETF類)-MAX'!C:T,18,0))</f>
        <v>#N/A</v>
      </c>
      <c r="L26" s="147" t="e">
        <f>IF(VLOOKUP(C:C,'檢核表(ETF類)-MAX'!C:T,9,0)=0, "  ",VLOOKUP(C:C,'檢核表(ETF類)-MAX'!C:T,9,0))</f>
        <v>#N/A</v>
      </c>
      <c r="M26" s="147" t="e">
        <f>IF(VLOOKUP(C:C,'檢核表(ETF類)-SMA'!C:T,10,0)=0, " ",VLOOKUP(C:C,'檢核表(ETF類)-SMA'!C:T,10,0))</f>
        <v>#N/A</v>
      </c>
      <c r="N26" s="147" t="e">
        <f>IF(VLOOKUP(C:C,'檢核表(ETF類)-SMA'!C:T,11,0)=0, " ",VLOOKUP(C:C,'檢核表(ETF類)-SMA'!C:T,11,0))</f>
        <v>#N/A</v>
      </c>
      <c r="O26" s="147" t="e">
        <f>IF(VLOOKUP(C:C,'檢核表(ETF類)-SMA'!C:T,13,0)=0, " ",VLOOKUP(C:C,'檢核表(ETF類)-SMA'!C:T,13,0))</f>
        <v>#N/A</v>
      </c>
      <c r="P26" s="147" t="e">
        <f>IF(VLOOKUP(C:C,'檢核表(ETF類)-SMA'!C:T,14,0)=0, " ",VLOOKUP(C:C,'檢核表(ETF類)-SMA'!C:T,14,0))</f>
        <v>#N/A</v>
      </c>
      <c r="Q26" s="147" t="e">
        <f>IF(VLOOKUP(C:C,'檢核表(ETF類)-SMA'!C:T,15,0)=0, " ",VLOOKUP(C:C,'檢核表(ETF類)-SMA'!C:T,15,0))</f>
        <v>#N/A</v>
      </c>
    </row>
    <row r="27" spans="1:17" s="15" customFormat="1" ht="15.75">
      <c r="A27" s="12"/>
      <c r="B27" s="29">
        <v>21</v>
      </c>
      <c r="C27" s="30">
        <f>'檢核表(ETF類)-SMA'!C31</f>
        <v>0</v>
      </c>
      <c r="D27" s="29" t="e">
        <f>VLOOKUP(C:C,'檢核表(ETF類)-SMA'!C31:S47,2,0)</f>
        <v>#N/A</v>
      </c>
      <c r="E27" s="120" t="e">
        <f>VLOOKUP(C:C,'檢核表(ETF類)-SMA'!C31:S47,3,0)</f>
        <v>#N/A</v>
      </c>
      <c r="F27" s="120" t="e">
        <f>VLOOKUP(C:C,'檢核表(ETF類)-SMA'!C31:S47,4,0)</f>
        <v>#N/A</v>
      </c>
      <c r="G27" s="146" t="e">
        <f>IF(VLOOKUP(C:C,'檢核表(ETF類)-SMA'!C:T,18,0)=0, " ",VLOOKUP(C:C,'檢核表(ETF類)-SMA'!C:T,18,0))</f>
        <v>#N/A</v>
      </c>
      <c r="H27" s="147" t="e">
        <f>IF(VLOOKUP(C:C,'檢核表(ETF類)-SMA'!C:T,9,0)=0, " ",VLOOKUP(C:C,'檢核表(ETF類)-SMA'!C:T,9,0))</f>
        <v>#N/A</v>
      </c>
      <c r="I27" s="146" t="e">
        <f>IF(VLOOKUP(C:C,'檢核表(ETF類)-EWMA'!C:T,18,0)=0, " ",VLOOKUP(C:C,'檢核表(ETF類)-EWMA'!C:T,18,0))</f>
        <v>#N/A</v>
      </c>
      <c r="J27" s="147" t="e">
        <f>IF(VLOOKUP(C:C,'檢核表(ETF類)-EWMA'!C:T,9,0)=0, " ",VLOOKUP(C:C,'檢核表(ETF類)-EWMA'!C:T,9,0))</f>
        <v>#N/A</v>
      </c>
      <c r="K27" s="146" t="e">
        <f>IF(VLOOKUP(C:C,'檢核表(ETF類)-MAX'!C:T,18,0)=0, "  ",VLOOKUP(C:C,'檢核表(ETF類)-MAX'!C:T,18,0))</f>
        <v>#N/A</v>
      </c>
      <c r="L27" s="147" t="e">
        <f>IF(VLOOKUP(C:C,'檢核表(ETF類)-MAX'!C:T,9,0)=0, "  ",VLOOKUP(C:C,'檢核表(ETF類)-MAX'!C:T,9,0))</f>
        <v>#N/A</v>
      </c>
      <c r="M27" s="147" t="e">
        <f>IF(VLOOKUP(C:C,'檢核表(ETF類)-SMA'!C:T,10,0)=0, " ",VLOOKUP(C:C,'檢核表(ETF類)-SMA'!C:T,10,0))</f>
        <v>#N/A</v>
      </c>
      <c r="N27" s="147" t="e">
        <f>IF(VLOOKUP(C:C,'檢核表(ETF類)-SMA'!C:T,11,0)=0, " ",VLOOKUP(C:C,'檢核表(ETF類)-SMA'!C:T,11,0))</f>
        <v>#N/A</v>
      </c>
      <c r="O27" s="147" t="e">
        <f>IF(VLOOKUP(C:C,'檢核表(ETF類)-SMA'!C:T,13,0)=0, " ",VLOOKUP(C:C,'檢核表(ETF類)-SMA'!C:T,13,0))</f>
        <v>#N/A</v>
      </c>
      <c r="P27" s="147" t="e">
        <f>IF(VLOOKUP(C:C,'檢核表(ETF類)-SMA'!C:T,14,0)=0, " ",VLOOKUP(C:C,'檢核表(ETF類)-SMA'!C:T,14,0))</f>
        <v>#N/A</v>
      </c>
      <c r="Q27" s="147" t="e">
        <f>IF(VLOOKUP(C:C,'檢核表(ETF類)-SMA'!C:T,15,0)=0, " ",VLOOKUP(C:C,'檢核表(ETF類)-SMA'!C:T,15,0))</f>
        <v>#N/A</v>
      </c>
    </row>
    <row r="28" spans="1:17" s="15" customFormat="1" ht="15.75">
      <c r="A28" s="12"/>
      <c r="B28" s="29">
        <v>22</v>
      </c>
      <c r="C28" s="30">
        <f>'檢核表(ETF類)-SMA'!C32</f>
        <v>0</v>
      </c>
      <c r="D28" s="29" t="e">
        <f>VLOOKUP(C:C,'檢核表(ETF類)-SMA'!C32:S48,2,0)</f>
        <v>#N/A</v>
      </c>
      <c r="E28" s="120" t="e">
        <f>VLOOKUP(C:C,'檢核表(ETF類)-SMA'!C32:S48,3,0)</f>
        <v>#N/A</v>
      </c>
      <c r="F28" s="120" t="e">
        <f>VLOOKUP(C:C,'檢核表(ETF類)-SMA'!C32:S48,4,0)</f>
        <v>#N/A</v>
      </c>
      <c r="G28" s="146" t="e">
        <f>IF(VLOOKUP(C:C,'檢核表(ETF類)-SMA'!C:T,18,0)=0, " ",VLOOKUP(C:C,'檢核表(ETF類)-SMA'!C:T,18,0))</f>
        <v>#N/A</v>
      </c>
      <c r="H28" s="147" t="e">
        <f>IF(VLOOKUP(C:C,'檢核表(ETF類)-SMA'!C:T,9,0)=0, " ",VLOOKUP(C:C,'檢核表(ETF類)-SMA'!C:T,9,0))</f>
        <v>#N/A</v>
      </c>
      <c r="I28" s="146" t="e">
        <f>IF(VLOOKUP(C:C,'檢核表(ETF類)-EWMA'!C:T,18,0)=0, " ",VLOOKUP(C:C,'檢核表(ETF類)-EWMA'!C:T,18,0))</f>
        <v>#N/A</v>
      </c>
      <c r="J28" s="147" t="e">
        <f>IF(VLOOKUP(C:C,'檢核表(ETF類)-EWMA'!C:T,9,0)=0, " ",VLOOKUP(C:C,'檢核表(ETF類)-EWMA'!C:T,9,0))</f>
        <v>#N/A</v>
      </c>
      <c r="K28" s="146" t="e">
        <f>IF(VLOOKUP(C:C,'檢核表(ETF類)-MAX'!C:T,18,0)=0, "  ",VLOOKUP(C:C,'檢核表(ETF類)-MAX'!C:T,18,0))</f>
        <v>#N/A</v>
      </c>
      <c r="L28" s="147" t="e">
        <f>IF(VLOOKUP(C:C,'檢核表(ETF類)-MAX'!C:T,9,0)=0, "  ",VLOOKUP(C:C,'檢核表(ETF類)-MAX'!C:T,9,0))</f>
        <v>#N/A</v>
      </c>
      <c r="M28" s="147" t="e">
        <f>IF(VLOOKUP(C:C,'檢核表(ETF類)-SMA'!C:T,10,0)=0, " ",VLOOKUP(C:C,'檢核表(ETF類)-SMA'!C:T,10,0))</f>
        <v>#N/A</v>
      </c>
      <c r="N28" s="147" t="e">
        <f>IF(VLOOKUP(C:C,'檢核表(ETF類)-SMA'!C:T,11,0)=0, " ",VLOOKUP(C:C,'檢核表(ETF類)-SMA'!C:T,11,0))</f>
        <v>#N/A</v>
      </c>
      <c r="O28" s="147" t="e">
        <f>IF(VLOOKUP(C:C,'檢核表(ETF類)-SMA'!C:T,13,0)=0, " ",VLOOKUP(C:C,'檢核表(ETF類)-SMA'!C:T,13,0))</f>
        <v>#N/A</v>
      </c>
      <c r="P28" s="147" t="e">
        <f>IF(VLOOKUP(C:C,'檢核表(ETF類)-SMA'!C:T,14,0)=0, " ",VLOOKUP(C:C,'檢核表(ETF類)-SMA'!C:T,14,0))</f>
        <v>#N/A</v>
      </c>
      <c r="Q28" s="147" t="e">
        <f>IF(VLOOKUP(C:C,'檢核表(ETF類)-SMA'!C:T,15,0)=0, " ",VLOOKUP(C:C,'檢核表(ETF類)-SMA'!C:T,15,0))</f>
        <v>#N/A</v>
      </c>
    </row>
    <row r="29" spans="1:17" s="15" customFormat="1" ht="15.75">
      <c r="A29" s="12"/>
      <c r="B29" s="29">
        <v>23</v>
      </c>
      <c r="C29" s="30">
        <f>'檢核表(ETF類)-SMA'!C33</f>
        <v>0</v>
      </c>
      <c r="D29" s="29" t="e">
        <f>VLOOKUP(C:C,'檢核表(ETF類)-SMA'!C33:S49,2,0)</f>
        <v>#N/A</v>
      </c>
      <c r="E29" s="120" t="e">
        <f>VLOOKUP(C:C,'檢核表(ETF類)-SMA'!C33:S49,3,0)</f>
        <v>#N/A</v>
      </c>
      <c r="F29" s="120" t="e">
        <f>VLOOKUP(C:C,'檢核表(ETF類)-SMA'!C33:S49,4,0)</f>
        <v>#N/A</v>
      </c>
      <c r="G29" s="146" t="e">
        <f>IF(VLOOKUP(C:C,'檢核表(ETF類)-SMA'!C:T,18,0)=0, " ",VLOOKUP(C:C,'檢核表(ETF類)-SMA'!C:T,18,0))</f>
        <v>#N/A</v>
      </c>
      <c r="H29" s="147" t="e">
        <f>IF(VLOOKUP(C:C,'檢核表(ETF類)-SMA'!C:T,9,0)=0, " ",VLOOKUP(C:C,'檢核表(ETF類)-SMA'!C:T,9,0))</f>
        <v>#N/A</v>
      </c>
      <c r="I29" s="146" t="e">
        <f>IF(VLOOKUP(C:C,'檢核表(ETF類)-EWMA'!C:T,18,0)=0, " ",VLOOKUP(C:C,'檢核表(ETF類)-EWMA'!C:T,18,0))</f>
        <v>#N/A</v>
      </c>
      <c r="J29" s="147" t="e">
        <f>IF(VLOOKUP(C:C,'檢核表(ETF類)-EWMA'!C:T,9,0)=0, " ",VLOOKUP(C:C,'檢核表(ETF類)-EWMA'!C:T,9,0))</f>
        <v>#N/A</v>
      </c>
      <c r="K29" s="146" t="e">
        <f>IF(VLOOKUP(C:C,'檢核表(ETF類)-MAX'!C:T,18,0)=0, "  ",VLOOKUP(C:C,'檢核表(ETF類)-MAX'!C:T,18,0))</f>
        <v>#N/A</v>
      </c>
      <c r="L29" s="147" t="e">
        <f>IF(VLOOKUP(C:C,'檢核表(ETF類)-MAX'!C:T,9,0)=0, "  ",VLOOKUP(C:C,'檢核表(ETF類)-MAX'!C:T,9,0))</f>
        <v>#N/A</v>
      </c>
      <c r="M29" s="147" t="e">
        <f>IF(VLOOKUP(C:C,'檢核表(ETF類)-SMA'!C:T,10,0)=0, " ",VLOOKUP(C:C,'檢核表(ETF類)-SMA'!C:T,10,0))</f>
        <v>#N/A</v>
      </c>
      <c r="N29" s="147" t="e">
        <f>IF(VLOOKUP(C:C,'檢核表(ETF類)-SMA'!C:T,11,0)=0, " ",VLOOKUP(C:C,'檢核表(ETF類)-SMA'!C:T,11,0))</f>
        <v>#N/A</v>
      </c>
      <c r="O29" s="147" t="e">
        <f>IF(VLOOKUP(C:C,'檢核表(ETF類)-SMA'!C:T,13,0)=0, " ",VLOOKUP(C:C,'檢核表(ETF類)-SMA'!C:T,13,0))</f>
        <v>#N/A</v>
      </c>
      <c r="P29" s="147" t="e">
        <f>IF(VLOOKUP(C:C,'檢核表(ETF類)-SMA'!C:T,14,0)=0, " ",VLOOKUP(C:C,'檢核表(ETF類)-SMA'!C:T,14,0))</f>
        <v>#N/A</v>
      </c>
      <c r="Q29" s="147" t="e">
        <f>IF(VLOOKUP(C:C,'檢核表(ETF類)-SMA'!C:T,15,0)=0, " ",VLOOKUP(C:C,'檢核表(ETF類)-SMA'!C:T,15,0))</f>
        <v>#N/A</v>
      </c>
    </row>
    <row r="30" spans="1:17" s="15" customFormat="1" ht="15.75">
      <c r="A30" s="12"/>
      <c r="B30" s="29">
        <v>24</v>
      </c>
      <c r="C30" s="30">
        <f>'檢核表(ETF類)-SMA'!C34</f>
        <v>0</v>
      </c>
      <c r="D30" s="29" t="e">
        <f>VLOOKUP(C:C,'檢核表(ETF類)-SMA'!C34:S50,2,0)</f>
        <v>#N/A</v>
      </c>
      <c r="E30" s="120" t="e">
        <f>VLOOKUP(C:C,'檢核表(ETF類)-SMA'!C34:S50,3,0)</f>
        <v>#N/A</v>
      </c>
      <c r="F30" s="120" t="e">
        <f>VLOOKUP(C:C,'檢核表(ETF類)-SMA'!C34:S50,4,0)</f>
        <v>#N/A</v>
      </c>
      <c r="G30" s="146" t="e">
        <f>IF(VLOOKUP(C:C,'檢核表(ETF類)-SMA'!C:T,18,0)=0, " ",VLOOKUP(C:C,'檢核表(ETF類)-SMA'!C:T,18,0))</f>
        <v>#N/A</v>
      </c>
      <c r="H30" s="147" t="e">
        <f>IF(VLOOKUP(C:C,'檢核表(ETF類)-SMA'!C:T,9,0)=0, " ",VLOOKUP(C:C,'檢核表(ETF類)-SMA'!C:T,9,0))</f>
        <v>#N/A</v>
      </c>
      <c r="I30" s="146" t="e">
        <f>IF(VLOOKUP(C:C,'檢核表(ETF類)-EWMA'!C:T,18,0)=0, " ",VLOOKUP(C:C,'檢核表(ETF類)-EWMA'!C:T,18,0))</f>
        <v>#N/A</v>
      </c>
      <c r="J30" s="147" t="e">
        <f>IF(VLOOKUP(C:C,'檢核表(ETF類)-EWMA'!C:T,9,0)=0, " ",VLOOKUP(C:C,'檢核表(ETF類)-EWMA'!C:T,9,0))</f>
        <v>#N/A</v>
      </c>
      <c r="K30" s="146" t="e">
        <f>IF(VLOOKUP(C:C,'檢核表(ETF類)-MAX'!C:T,18,0)=0, "  ",VLOOKUP(C:C,'檢核表(ETF類)-MAX'!C:T,18,0))</f>
        <v>#N/A</v>
      </c>
      <c r="L30" s="147" t="e">
        <f>IF(VLOOKUP(C:C,'檢核表(ETF類)-MAX'!C:T,9,0)=0, "  ",VLOOKUP(C:C,'檢核表(ETF類)-MAX'!C:T,9,0))</f>
        <v>#N/A</v>
      </c>
      <c r="M30" s="147" t="e">
        <f>IF(VLOOKUP(C:C,'檢核表(ETF類)-SMA'!C:T,10,0)=0, " ",VLOOKUP(C:C,'檢核表(ETF類)-SMA'!C:T,10,0))</f>
        <v>#N/A</v>
      </c>
      <c r="N30" s="147" t="e">
        <f>IF(VLOOKUP(C:C,'檢核表(ETF類)-SMA'!C:T,11,0)=0, " ",VLOOKUP(C:C,'檢核表(ETF類)-SMA'!C:T,11,0))</f>
        <v>#N/A</v>
      </c>
      <c r="O30" s="147" t="e">
        <f>IF(VLOOKUP(C:C,'檢核表(ETF類)-SMA'!C:T,13,0)=0, " ",VLOOKUP(C:C,'檢核表(ETF類)-SMA'!C:T,13,0))</f>
        <v>#N/A</v>
      </c>
      <c r="P30" s="147" t="e">
        <f>IF(VLOOKUP(C:C,'檢核表(ETF類)-SMA'!C:T,14,0)=0, " ",VLOOKUP(C:C,'檢核表(ETF類)-SMA'!C:T,14,0))</f>
        <v>#N/A</v>
      </c>
      <c r="Q30" s="147" t="e">
        <f>IF(VLOOKUP(C:C,'檢核表(ETF類)-SMA'!C:T,15,0)=0, " ",VLOOKUP(C:C,'檢核表(ETF類)-SMA'!C:T,15,0))</f>
        <v>#N/A</v>
      </c>
    </row>
    <row r="31" spans="1:17" s="15" customFormat="1" ht="15.75">
      <c r="A31" s="12"/>
      <c r="B31" s="29">
        <v>25</v>
      </c>
      <c r="C31" s="30">
        <f>'檢核表(ETF類)-SMA'!C35</f>
        <v>0</v>
      </c>
      <c r="D31" s="29" t="e">
        <f>VLOOKUP(C:C,'檢核表(ETF類)-SMA'!C35:S51,2,0)</f>
        <v>#N/A</v>
      </c>
      <c r="E31" s="120" t="e">
        <f>VLOOKUP(C:C,'檢核表(ETF類)-SMA'!C35:S51,3,0)</f>
        <v>#N/A</v>
      </c>
      <c r="F31" s="120" t="e">
        <f>VLOOKUP(C:C,'檢核表(ETF類)-SMA'!C35:S51,4,0)</f>
        <v>#N/A</v>
      </c>
      <c r="G31" s="146" t="e">
        <f>IF(VLOOKUP(C:C,'檢核表(ETF類)-SMA'!C:T,18,0)=0, " ",VLOOKUP(C:C,'檢核表(ETF類)-SMA'!C:T,18,0))</f>
        <v>#N/A</v>
      </c>
      <c r="H31" s="147" t="e">
        <f>IF(VLOOKUP(C:C,'檢核表(ETF類)-SMA'!C:T,9,0)=0, " ",VLOOKUP(C:C,'檢核表(ETF類)-SMA'!C:T,9,0))</f>
        <v>#N/A</v>
      </c>
      <c r="I31" s="146" t="e">
        <f>IF(VLOOKUP(C:C,'檢核表(ETF類)-EWMA'!C:T,18,0)=0, " ",VLOOKUP(C:C,'檢核表(ETF類)-EWMA'!C:T,18,0))</f>
        <v>#N/A</v>
      </c>
      <c r="J31" s="147" t="e">
        <f>IF(VLOOKUP(C:C,'檢核表(ETF類)-EWMA'!C:T,9,0)=0, " ",VLOOKUP(C:C,'檢核表(ETF類)-EWMA'!C:T,9,0))</f>
        <v>#N/A</v>
      </c>
      <c r="K31" s="146" t="e">
        <f>IF(VLOOKUP(C:C,'檢核表(ETF類)-MAX'!C:T,18,0)=0, "  ",VLOOKUP(C:C,'檢核表(ETF類)-MAX'!C:T,18,0))</f>
        <v>#N/A</v>
      </c>
      <c r="L31" s="147" t="e">
        <f>IF(VLOOKUP(C:C,'檢核表(ETF類)-MAX'!C:T,9,0)=0, "  ",VLOOKUP(C:C,'檢核表(ETF類)-MAX'!C:T,9,0))</f>
        <v>#N/A</v>
      </c>
      <c r="M31" s="147" t="e">
        <f>IF(VLOOKUP(C:C,'檢核表(ETF類)-SMA'!C:T,10,0)=0, " ",VLOOKUP(C:C,'檢核表(ETF類)-SMA'!C:T,10,0))</f>
        <v>#N/A</v>
      </c>
      <c r="N31" s="147" t="e">
        <f>IF(VLOOKUP(C:C,'檢核表(ETF類)-SMA'!C:T,11,0)=0, " ",VLOOKUP(C:C,'檢核表(ETF類)-SMA'!C:T,11,0))</f>
        <v>#N/A</v>
      </c>
      <c r="O31" s="147" t="e">
        <f>IF(VLOOKUP(C:C,'檢核表(ETF類)-SMA'!C:T,13,0)=0, " ",VLOOKUP(C:C,'檢核表(ETF類)-SMA'!C:T,13,0))</f>
        <v>#N/A</v>
      </c>
      <c r="P31" s="147" t="e">
        <f>IF(VLOOKUP(C:C,'檢核表(ETF類)-SMA'!C:T,14,0)=0, " ",VLOOKUP(C:C,'檢核表(ETF類)-SMA'!C:T,14,0))</f>
        <v>#N/A</v>
      </c>
      <c r="Q31" s="147" t="e">
        <f>IF(VLOOKUP(C:C,'檢核表(ETF類)-SMA'!C:T,15,0)=0, " ",VLOOKUP(C:C,'檢核表(ETF類)-SMA'!C:T,15,0))</f>
        <v>#N/A</v>
      </c>
    </row>
    <row r="32" spans="1:17" s="15" customFormat="1" ht="15.75">
      <c r="A32" s="12"/>
      <c r="B32" s="29">
        <v>26</v>
      </c>
      <c r="C32" s="30">
        <f>'檢核表(ETF類)-SMA'!C36</f>
        <v>0</v>
      </c>
      <c r="D32" s="29" t="e">
        <f>VLOOKUP(C:C,'檢核表(ETF類)-SMA'!C36:S52,2,0)</f>
        <v>#N/A</v>
      </c>
      <c r="E32" s="120" t="e">
        <f>VLOOKUP(C:C,'檢核表(ETF類)-SMA'!C36:S52,3,0)</f>
        <v>#N/A</v>
      </c>
      <c r="F32" s="120" t="e">
        <f>VLOOKUP(C:C,'檢核表(ETF類)-SMA'!C36:S52,4,0)</f>
        <v>#N/A</v>
      </c>
      <c r="G32" s="146" t="e">
        <f>IF(VLOOKUP(C:C,'檢核表(ETF類)-SMA'!C:T,18,0)=0, " ",VLOOKUP(C:C,'檢核表(ETF類)-SMA'!C:T,18,0))</f>
        <v>#N/A</v>
      </c>
      <c r="H32" s="147" t="e">
        <f>IF(VLOOKUP(C:C,'檢核表(ETF類)-SMA'!C:T,9,0)=0, " ",VLOOKUP(C:C,'檢核表(ETF類)-SMA'!C:T,9,0))</f>
        <v>#N/A</v>
      </c>
      <c r="I32" s="146" t="e">
        <f>IF(VLOOKUP(C:C,'檢核表(ETF類)-EWMA'!C:T,18,0)=0, " ",VLOOKUP(C:C,'檢核表(ETF類)-EWMA'!C:T,18,0))</f>
        <v>#N/A</v>
      </c>
      <c r="J32" s="147" t="e">
        <f>IF(VLOOKUP(C:C,'檢核表(ETF類)-EWMA'!C:T,9,0)=0, " ",VLOOKUP(C:C,'檢核表(ETF類)-EWMA'!C:T,9,0))</f>
        <v>#N/A</v>
      </c>
      <c r="K32" s="146" t="e">
        <f>IF(VLOOKUP(C:C,'檢核表(ETF類)-MAX'!C:T,18,0)=0, "  ",VLOOKUP(C:C,'檢核表(ETF類)-MAX'!C:T,18,0))</f>
        <v>#N/A</v>
      </c>
      <c r="L32" s="147" t="e">
        <f>IF(VLOOKUP(C:C,'檢核表(ETF類)-MAX'!C:T,9,0)=0, "  ",VLOOKUP(C:C,'檢核表(ETF類)-MAX'!C:T,9,0))</f>
        <v>#N/A</v>
      </c>
      <c r="M32" s="147" t="e">
        <f>IF(VLOOKUP(C:C,'檢核表(ETF類)-SMA'!C:T,10,0)=0, " ",VLOOKUP(C:C,'檢核表(ETF類)-SMA'!C:T,10,0))</f>
        <v>#N/A</v>
      </c>
      <c r="N32" s="147" t="e">
        <f>IF(VLOOKUP(C:C,'檢核表(ETF類)-SMA'!C:T,11,0)=0, " ",VLOOKUP(C:C,'檢核表(ETF類)-SMA'!C:T,11,0))</f>
        <v>#N/A</v>
      </c>
      <c r="O32" s="147" t="e">
        <f>IF(VLOOKUP(C:C,'檢核表(ETF類)-SMA'!C:T,13,0)=0, " ",VLOOKUP(C:C,'檢核表(ETF類)-SMA'!C:T,13,0))</f>
        <v>#N/A</v>
      </c>
      <c r="P32" s="147" t="e">
        <f>IF(VLOOKUP(C:C,'檢核表(ETF類)-SMA'!C:T,14,0)=0, " ",VLOOKUP(C:C,'檢核表(ETF類)-SMA'!C:T,14,0))</f>
        <v>#N/A</v>
      </c>
      <c r="Q32" s="147" t="e">
        <f>IF(VLOOKUP(C:C,'檢核表(ETF類)-SMA'!C:T,15,0)=0, " ",VLOOKUP(C:C,'檢核表(ETF類)-SMA'!C:T,15,0))</f>
        <v>#N/A</v>
      </c>
    </row>
    <row r="33" spans="1:17" s="15" customFormat="1" ht="15.75">
      <c r="A33" s="12"/>
      <c r="B33" s="29">
        <v>27</v>
      </c>
      <c r="C33" s="30">
        <f>'檢核表(ETF類)-SMA'!C37</f>
        <v>0</v>
      </c>
      <c r="D33" s="29" t="e">
        <f>VLOOKUP(C:C,'檢核表(ETF類)-SMA'!C37:S53,2,0)</f>
        <v>#N/A</v>
      </c>
      <c r="E33" s="120" t="e">
        <f>VLOOKUP(C:C,'檢核表(ETF類)-SMA'!C37:S53,3,0)</f>
        <v>#N/A</v>
      </c>
      <c r="F33" s="120" t="e">
        <f>VLOOKUP(C:C,'檢核表(ETF類)-SMA'!C37:S53,4,0)</f>
        <v>#N/A</v>
      </c>
      <c r="G33" s="146" t="e">
        <f>IF(VLOOKUP(C:C,'檢核表(ETF類)-SMA'!C:T,18,0)=0, " ",VLOOKUP(C:C,'檢核表(ETF類)-SMA'!C:T,18,0))</f>
        <v>#N/A</v>
      </c>
      <c r="H33" s="147" t="e">
        <f>IF(VLOOKUP(C:C,'檢核表(ETF類)-SMA'!C:T,9,0)=0, " ",VLOOKUP(C:C,'檢核表(ETF類)-SMA'!C:T,9,0))</f>
        <v>#N/A</v>
      </c>
      <c r="I33" s="146" t="e">
        <f>IF(VLOOKUP(C:C,'檢核表(ETF類)-EWMA'!C:T,18,0)=0, " ",VLOOKUP(C:C,'檢核表(ETF類)-EWMA'!C:T,18,0))</f>
        <v>#N/A</v>
      </c>
      <c r="J33" s="147" t="e">
        <f>IF(VLOOKUP(C:C,'檢核表(ETF類)-EWMA'!C:T,9,0)=0, " ",VLOOKUP(C:C,'檢核表(ETF類)-EWMA'!C:T,9,0))</f>
        <v>#N/A</v>
      </c>
      <c r="K33" s="146" t="e">
        <f>IF(VLOOKUP(C:C,'檢核表(ETF類)-MAX'!C:T,18,0)=0, "  ",VLOOKUP(C:C,'檢核表(ETF類)-MAX'!C:T,18,0))</f>
        <v>#N/A</v>
      </c>
      <c r="L33" s="147" t="e">
        <f>IF(VLOOKUP(C:C,'檢核表(ETF類)-MAX'!C:T,9,0)=0, "  ",VLOOKUP(C:C,'檢核表(ETF類)-MAX'!C:T,9,0))</f>
        <v>#N/A</v>
      </c>
      <c r="M33" s="147" t="e">
        <f>IF(VLOOKUP(C:C,'檢核表(ETF類)-SMA'!C:T,10,0)=0, " ",VLOOKUP(C:C,'檢核表(ETF類)-SMA'!C:T,10,0))</f>
        <v>#N/A</v>
      </c>
      <c r="N33" s="147" t="e">
        <f>IF(VLOOKUP(C:C,'檢核表(ETF類)-SMA'!C:T,11,0)=0, " ",VLOOKUP(C:C,'檢核表(ETF類)-SMA'!C:T,11,0))</f>
        <v>#N/A</v>
      </c>
      <c r="O33" s="147" t="e">
        <f>IF(VLOOKUP(C:C,'檢核表(ETF類)-SMA'!C:T,13,0)=0, " ",VLOOKUP(C:C,'檢核表(ETF類)-SMA'!C:T,13,0))</f>
        <v>#N/A</v>
      </c>
      <c r="P33" s="147" t="e">
        <f>IF(VLOOKUP(C:C,'檢核表(ETF類)-SMA'!C:T,14,0)=0, " ",VLOOKUP(C:C,'檢核表(ETF類)-SMA'!C:T,14,0))</f>
        <v>#N/A</v>
      </c>
      <c r="Q33" s="147" t="e">
        <f>IF(VLOOKUP(C:C,'檢核表(ETF類)-SMA'!C:T,15,0)=0, " ",VLOOKUP(C:C,'檢核表(ETF類)-SMA'!C:T,15,0))</f>
        <v>#N/A</v>
      </c>
    </row>
    <row r="34" spans="1:17" s="15" customFormat="1" ht="15.75">
      <c r="A34" s="12"/>
      <c r="B34" s="29">
        <v>28</v>
      </c>
      <c r="C34" s="30">
        <f>'檢核表(ETF類)-SMA'!C38</f>
        <v>0</v>
      </c>
      <c r="D34" s="29" t="e">
        <f>VLOOKUP(C:C,'檢核表(ETF類)-SMA'!C38:S54,2,0)</f>
        <v>#N/A</v>
      </c>
      <c r="E34" s="120" t="e">
        <f>VLOOKUP(C:C,'檢核表(ETF類)-SMA'!C38:S54,3,0)</f>
        <v>#N/A</v>
      </c>
      <c r="F34" s="120" t="e">
        <f>VLOOKUP(C:C,'檢核表(ETF類)-SMA'!C38:S54,4,0)</f>
        <v>#N/A</v>
      </c>
      <c r="G34" s="146" t="e">
        <f>IF(VLOOKUP(C:C,'檢核表(ETF類)-SMA'!C:T,18,0)=0, " ",VLOOKUP(C:C,'檢核表(ETF類)-SMA'!C:T,18,0))</f>
        <v>#N/A</v>
      </c>
      <c r="H34" s="147" t="e">
        <f>IF(VLOOKUP(C:C,'檢核表(ETF類)-SMA'!C:T,9,0)=0, " ",VLOOKUP(C:C,'檢核表(ETF類)-SMA'!C:T,9,0))</f>
        <v>#N/A</v>
      </c>
      <c r="I34" s="146" t="e">
        <f>IF(VLOOKUP(C:C,'檢核表(ETF類)-EWMA'!C:T,18,0)=0, " ",VLOOKUP(C:C,'檢核表(ETF類)-EWMA'!C:T,18,0))</f>
        <v>#N/A</v>
      </c>
      <c r="J34" s="147" t="e">
        <f>IF(VLOOKUP(C:C,'檢核表(ETF類)-EWMA'!C:T,9,0)=0, " ",VLOOKUP(C:C,'檢核表(ETF類)-EWMA'!C:T,9,0))</f>
        <v>#N/A</v>
      </c>
      <c r="K34" s="146" t="e">
        <f>IF(VLOOKUP(C:C,'檢核表(ETF類)-MAX'!C:T,18,0)=0, "  ",VLOOKUP(C:C,'檢核表(ETF類)-MAX'!C:T,18,0))</f>
        <v>#N/A</v>
      </c>
      <c r="L34" s="147" t="e">
        <f>IF(VLOOKUP(C:C,'檢核表(ETF類)-MAX'!C:T,9,0)=0, "  ",VLOOKUP(C:C,'檢核表(ETF類)-MAX'!C:T,9,0))</f>
        <v>#N/A</v>
      </c>
      <c r="M34" s="147" t="e">
        <f>IF(VLOOKUP(C:C,'檢核表(ETF類)-SMA'!C:T,10,0)=0, " ",VLOOKUP(C:C,'檢核表(ETF類)-SMA'!C:T,10,0))</f>
        <v>#N/A</v>
      </c>
      <c r="N34" s="147" t="e">
        <f>IF(VLOOKUP(C:C,'檢核表(ETF類)-SMA'!C:T,11,0)=0, " ",VLOOKUP(C:C,'檢核表(ETF類)-SMA'!C:T,11,0))</f>
        <v>#N/A</v>
      </c>
      <c r="O34" s="147" t="e">
        <f>IF(VLOOKUP(C:C,'檢核表(ETF類)-SMA'!C:T,13,0)=0, " ",VLOOKUP(C:C,'檢核表(ETF類)-SMA'!C:T,13,0))</f>
        <v>#N/A</v>
      </c>
      <c r="P34" s="147" t="e">
        <f>IF(VLOOKUP(C:C,'檢核表(ETF類)-SMA'!C:T,14,0)=0, " ",VLOOKUP(C:C,'檢核表(ETF類)-SMA'!C:T,14,0))</f>
        <v>#N/A</v>
      </c>
      <c r="Q34" s="147" t="e">
        <f>IF(VLOOKUP(C:C,'檢核表(ETF類)-SMA'!C:T,15,0)=0, " ",VLOOKUP(C:C,'檢核表(ETF類)-SMA'!C:T,15,0))</f>
        <v>#N/A</v>
      </c>
    </row>
    <row r="35" spans="1:17" s="15" customFormat="1" ht="15.75">
      <c r="A35" s="12"/>
      <c r="B35" s="29">
        <v>29</v>
      </c>
      <c r="C35" s="30">
        <f>'檢核表(ETF類)-SMA'!C39</f>
        <v>0</v>
      </c>
      <c r="D35" s="29" t="e">
        <f>VLOOKUP(C:C,'檢核表(ETF類)-SMA'!C39:S55,2,0)</f>
        <v>#N/A</v>
      </c>
      <c r="E35" s="120" t="e">
        <f>VLOOKUP(C:C,'檢核表(ETF類)-SMA'!C39:S55,3,0)</f>
        <v>#N/A</v>
      </c>
      <c r="F35" s="120" t="e">
        <f>VLOOKUP(C:C,'檢核表(ETF類)-SMA'!C39:S55,4,0)</f>
        <v>#N/A</v>
      </c>
      <c r="G35" s="146" t="e">
        <f>IF(VLOOKUP(C:C,'檢核表(ETF類)-SMA'!C:T,18,0)=0, " ",VLOOKUP(C:C,'檢核表(ETF類)-SMA'!C:T,18,0))</f>
        <v>#N/A</v>
      </c>
      <c r="H35" s="147" t="e">
        <f>IF(VLOOKUP(C:C,'檢核表(ETF類)-SMA'!C:T,9,0)=0, " ",VLOOKUP(C:C,'檢核表(ETF類)-SMA'!C:T,9,0))</f>
        <v>#N/A</v>
      </c>
      <c r="I35" s="146" t="e">
        <f>IF(VLOOKUP(C:C,'檢核表(ETF類)-EWMA'!C:T,18,0)=0, " ",VLOOKUP(C:C,'檢核表(ETF類)-EWMA'!C:T,18,0))</f>
        <v>#N/A</v>
      </c>
      <c r="J35" s="147" t="e">
        <f>IF(VLOOKUP(C:C,'檢核表(ETF類)-EWMA'!C:T,9,0)=0, " ",VLOOKUP(C:C,'檢核表(ETF類)-EWMA'!C:T,9,0))</f>
        <v>#N/A</v>
      </c>
      <c r="K35" s="146" t="e">
        <f>IF(VLOOKUP(C:C,'檢核表(ETF類)-MAX'!C:T,18,0)=0, "  ",VLOOKUP(C:C,'檢核表(ETF類)-MAX'!C:T,18,0))</f>
        <v>#N/A</v>
      </c>
      <c r="L35" s="147" t="e">
        <f>IF(VLOOKUP(C:C,'檢核表(ETF類)-MAX'!C:T,9,0)=0, "  ",VLOOKUP(C:C,'檢核表(ETF類)-MAX'!C:T,9,0))</f>
        <v>#N/A</v>
      </c>
      <c r="M35" s="147" t="e">
        <f>IF(VLOOKUP(C:C,'檢核表(ETF類)-SMA'!C:T,10,0)=0, " ",VLOOKUP(C:C,'檢核表(ETF類)-SMA'!C:T,10,0))</f>
        <v>#N/A</v>
      </c>
      <c r="N35" s="147" t="e">
        <f>IF(VLOOKUP(C:C,'檢核表(ETF類)-SMA'!C:T,11,0)=0, " ",VLOOKUP(C:C,'檢核表(ETF類)-SMA'!C:T,11,0))</f>
        <v>#N/A</v>
      </c>
      <c r="O35" s="147" t="e">
        <f>IF(VLOOKUP(C:C,'檢核表(ETF類)-SMA'!C:T,13,0)=0, " ",VLOOKUP(C:C,'檢核表(ETF類)-SMA'!C:T,13,0))</f>
        <v>#N/A</v>
      </c>
      <c r="P35" s="147" t="e">
        <f>IF(VLOOKUP(C:C,'檢核表(ETF類)-SMA'!C:T,14,0)=0, " ",VLOOKUP(C:C,'檢核表(ETF類)-SMA'!C:T,14,0))</f>
        <v>#N/A</v>
      </c>
      <c r="Q35" s="147" t="e">
        <f>IF(VLOOKUP(C:C,'檢核表(ETF類)-SMA'!C:T,15,0)=0, " ",VLOOKUP(C:C,'檢核表(ETF類)-SMA'!C:T,15,0))</f>
        <v>#N/A</v>
      </c>
    </row>
    <row r="36" spans="1:17" s="15" customFormat="1" ht="15.75">
      <c r="A36" s="12"/>
      <c r="B36" s="29">
        <v>30</v>
      </c>
      <c r="C36" s="30">
        <f>'檢核表(ETF類)-SMA'!C40</f>
        <v>0</v>
      </c>
      <c r="D36" s="29" t="e">
        <f>VLOOKUP(C:C,'檢核表(ETF類)-SMA'!C40:S56,2,0)</f>
        <v>#N/A</v>
      </c>
      <c r="E36" s="120" t="e">
        <f>VLOOKUP(C:C,'檢核表(ETF類)-SMA'!C40:S56,3,0)</f>
        <v>#N/A</v>
      </c>
      <c r="F36" s="120" t="e">
        <f>VLOOKUP(C:C,'檢核表(ETF類)-SMA'!C40:S56,4,0)</f>
        <v>#N/A</v>
      </c>
      <c r="G36" s="146" t="e">
        <f>IF(VLOOKUP(C:C,'檢核表(ETF類)-SMA'!C:T,18,0)=0, " ",VLOOKUP(C:C,'檢核表(ETF類)-SMA'!C:T,18,0))</f>
        <v>#N/A</v>
      </c>
      <c r="H36" s="147" t="e">
        <f>IF(VLOOKUP(C:C,'檢核表(ETF類)-SMA'!C:T,9,0)=0, " ",VLOOKUP(C:C,'檢核表(ETF類)-SMA'!C:T,9,0))</f>
        <v>#N/A</v>
      </c>
      <c r="I36" s="146" t="e">
        <f>IF(VLOOKUP(C:C,'檢核表(ETF類)-EWMA'!C:T,18,0)=0, " ",VLOOKUP(C:C,'檢核表(ETF類)-EWMA'!C:T,18,0))</f>
        <v>#N/A</v>
      </c>
      <c r="J36" s="147" t="e">
        <f>IF(VLOOKUP(C:C,'檢核表(ETF類)-EWMA'!C:T,9,0)=0, " ",VLOOKUP(C:C,'檢核表(ETF類)-EWMA'!C:T,9,0))</f>
        <v>#N/A</v>
      </c>
      <c r="K36" s="146" t="e">
        <f>IF(VLOOKUP(C:C,'檢核表(ETF類)-MAX'!C:T,18,0)=0, "  ",VLOOKUP(C:C,'檢核表(ETF類)-MAX'!C:T,18,0))</f>
        <v>#N/A</v>
      </c>
      <c r="L36" s="147" t="e">
        <f>IF(VLOOKUP(C:C,'檢核表(ETF類)-MAX'!C:T,9,0)=0, "  ",VLOOKUP(C:C,'檢核表(ETF類)-MAX'!C:T,9,0))</f>
        <v>#N/A</v>
      </c>
      <c r="M36" s="147" t="e">
        <f>IF(VLOOKUP(C:C,'檢核表(ETF類)-SMA'!C:T,10,0)=0, " ",VLOOKUP(C:C,'檢核表(ETF類)-SMA'!C:T,10,0))</f>
        <v>#N/A</v>
      </c>
      <c r="N36" s="147" t="e">
        <f>IF(VLOOKUP(C:C,'檢核表(ETF類)-SMA'!C:T,11,0)=0, " ",VLOOKUP(C:C,'檢核表(ETF類)-SMA'!C:T,11,0))</f>
        <v>#N/A</v>
      </c>
      <c r="O36" s="147" t="e">
        <f>IF(VLOOKUP(C:C,'檢核表(ETF類)-SMA'!C:T,13,0)=0, " ",VLOOKUP(C:C,'檢核表(ETF類)-SMA'!C:T,13,0))</f>
        <v>#N/A</v>
      </c>
      <c r="P36" s="147" t="e">
        <f>IF(VLOOKUP(C:C,'檢核表(ETF類)-SMA'!C:T,14,0)=0, " ",VLOOKUP(C:C,'檢核表(ETF類)-SMA'!C:T,14,0))</f>
        <v>#N/A</v>
      </c>
      <c r="Q36" s="147" t="e">
        <f>IF(VLOOKUP(C:C,'檢核表(ETF類)-SMA'!C:T,15,0)=0, " ",VLOOKUP(C:C,'檢核表(ETF類)-SMA'!C:T,15,0))</f>
        <v>#N/A</v>
      </c>
    </row>
    <row r="37" spans="1:17" s="15" customFormat="1" ht="15.75">
      <c r="A37" s="12"/>
      <c r="B37" s="29">
        <v>31</v>
      </c>
      <c r="C37" s="30">
        <f>'檢核表(ETF類)-SMA'!C41</f>
        <v>0</v>
      </c>
      <c r="D37" s="29" t="e">
        <f>VLOOKUP(C:C,'檢核表(ETF類)-SMA'!C41:S57,2,0)</f>
        <v>#N/A</v>
      </c>
      <c r="E37" s="120" t="e">
        <f>VLOOKUP(C:C,'檢核表(ETF類)-SMA'!C41:S57,3,0)</f>
        <v>#N/A</v>
      </c>
      <c r="F37" s="120" t="e">
        <f>VLOOKUP(C:C,'檢核表(ETF類)-SMA'!C41:S57,4,0)</f>
        <v>#N/A</v>
      </c>
      <c r="G37" s="146" t="e">
        <f>IF(VLOOKUP(C:C,'檢核表(ETF類)-SMA'!C:T,18,0)=0, " ",VLOOKUP(C:C,'檢核表(ETF類)-SMA'!C:T,18,0))</f>
        <v>#N/A</v>
      </c>
      <c r="H37" s="147" t="e">
        <f>IF(VLOOKUP(C:C,'檢核表(ETF類)-SMA'!C:T,9,0)=0, " ",VLOOKUP(C:C,'檢核表(ETF類)-SMA'!C:T,9,0))</f>
        <v>#N/A</v>
      </c>
      <c r="I37" s="146" t="e">
        <f>IF(VLOOKUP(C:C,'檢核表(ETF類)-EWMA'!C:T,18,0)=0, " ",VLOOKUP(C:C,'檢核表(ETF類)-EWMA'!C:T,18,0))</f>
        <v>#N/A</v>
      </c>
      <c r="J37" s="147" t="e">
        <f>IF(VLOOKUP(C:C,'檢核表(ETF類)-EWMA'!C:T,9,0)=0, " ",VLOOKUP(C:C,'檢核表(ETF類)-EWMA'!C:T,9,0))</f>
        <v>#N/A</v>
      </c>
      <c r="K37" s="146" t="e">
        <f>IF(VLOOKUP(C:C,'檢核表(ETF類)-MAX'!C:T,18,0)=0, "  ",VLOOKUP(C:C,'檢核表(ETF類)-MAX'!C:T,18,0))</f>
        <v>#N/A</v>
      </c>
      <c r="L37" s="147" t="e">
        <f>IF(VLOOKUP(C:C,'檢核表(ETF類)-MAX'!C:T,9,0)=0, "  ",VLOOKUP(C:C,'檢核表(ETF類)-MAX'!C:T,9,0))</f>
        <v>#N/A</v>
      </c>
      <c r="M37" s="147" t="e">
        <f>IF(VLOOKUP(C:C,'檢核表(ETF類)-SMA'!C:T,10,0)=0, " ",VLOOKUP(C:C,'檢核表(ETF類)-SMA'!C:T,10,0))</f>
        <v>#N/A</v>
      </c>
      <c r="N37" s="147" t="e">
        <f>IF(VLOOKUP(C:C,'檢核表(ETF類)-SMA'!C:T,11,0)=0, " ",VLOOKUP(C:C,'檢核表(ETF類)-SMA'!C:T,11,0))</f>
        <v>#N/A</v>
      </c>
      <c r="O37" s="147" t="e">
        <f>IF(VLOOKUP(C:C,'檢核表(ETF類)-SMA'!C:T,13,0)=0, " ",VLOOKUP(C:C,'檢核表(ETF類)-SMA'!C:T,13,0))</f>
        <v>#N/A</v>
      </c>
      <c r="P37" s="147" t="e">
        <f>IF(VLOOKUP(C:C,'檢核表(ETF類)-SMA'!C:T,14,0)=0, " ",VLOOKUP(C:C,'檢核表(ETF類)-SMA'!C:T,14,0))</f>
        <v>#N/A</v>
      </c>
      <c r="Q37" s="147" t="e">
        <f>IF(VLOOKUP(C:C,'檢核表(ETF類)-SMA'!C:T,15,0)=0, " ",VLOOKUP(C:C,'檢核表(ETF類)-SMA'!C:T,15,0))</f>
        <v>#N/A</v>
      </c>
    </row>
    <row r="38" spans="1:17" s="15" customFormat="1" ht="15.75">
      <c r="A38" s="12"/>
      <c r="B38" s="29">
        <v>32</v>
      </c>
      <c r="C38" s="30">
        <f>'檢核表(ETF類)-SMA'!C42</f>
        <v>0</v>
      </c>
      <c r="D38" s="29" t="e">
        <f>VLOOKUP(C:C,'檢核表(ETF類)-SMA'!C42:S58,2,0)</f>
        <v>#N/A</v>
      </c>
      <c r="E38" s="120" t="e">
        <f>VLOOKUP(C:C,'檢核表(ETF類)-SMA'!C42:S58,3,0)</f>
        <v>#N/A</v>
      </c>
      <c r="F38" s="120" t="e">
        <f>VLOOKUP(C:C,'檢核表(ETF類)-SMA'!C42:S58,4,0)</f>
        <v>#N/A</v>
      </c>
      <c r="G38" s="146" t="e">
        <f>IF(VLOOKUP(C:C,'檢核表(ETF類)-SMA'!C:T,18,0)=0, " ",VLOOKUP(C:C,'檢核表(ETF類)-SMA'!C:T,18,0))</f>
        <v>#N/A</v>
      </c>
      <c r="H38" s="147" t="e">
        <f>IF(VLOOKUP(C:C,'檢核表(ETF類)-SMA'!C:T,9,0)=0, " ",VLOOKUP(C:C,'檢核表(ETF類)-SMA'!C:T,9,0))</f>
        <v>#N/A</v>
      </c>
      <c r="I38" s="146" t="e">
        <f>IF(VLOOKUP(C:C,'檢核表(ETF類)-EWMA'!C:T,18,0)=0, " ",VLOOKUP(C:C,'檢核表(ETF類)-EWMA'!C:T,18,0))</f>
        <v>#N/A</v>
      </c>
      <c r="J38" s="147" t="e">
        <f>IF(VLOOKUP(C:C,'檢核表(ETF類)-EWMA'!C:T,9,0)=0, " ",VLOOKUP(C:C,'檢核表(ETF類)-EWMA'!C:T,9,0))</f>
        <v>#N/A</v>
      </c>
      <c r="K38" s="146" t="e">
        <f>IF(VLOOKUP(C:C,'檢核表(ETF類)-MAX'!C:T,18,0)=0, "  ",VLOOKUP(C:C,'檢核表(ETF類)-MAX'!C:T,18,0))</f>
        <v>#N/A</v>
      </c>
      <c r="L38" s="147" t="e">
        <f>IF(VLOOKUP(C:C,'檢核表(ETF類)-MAX'!C:T,9,0)=0, "  ",VLOOKUP(C:C,'檢核表(ETF類)-MAX'!C:T,9,0))</f>
        <v>#N/A</v>
      </c>
      <c r="M38" s="147" t="e">
        <f>IF(VLOOKUP(C:C,'檢核表(ETF類)-SMA'!C:T,10,0)=0, " ",VLOOKUP(C:C,'檢核表(ETF類)-SMA'!C:T,10,0))</f>
        <v>#N/A</v>
      </c>
      <c r="N38" s="147" t="e">
        <f>IF(VLOOKUP(C:C,'檢核表(ETF類)-SMA'!C:T,11,0)=0, " ",VLOOKUP(C:C,'檢核表(ETF類)-SMA'!C:T,11,0))</f>
        <v>#N/A</v>
      </c>
      <c r="O38" s="147" t="e">
        <f>IF(VLOOKUP(C:C,'檢核表(ETF類)-SMA'!C:T,13,0)=0, " ",VLOOKUP(C:C,'檢核表(ETF類)-SMA'!C:T,13,0))</f>
        <v>#N/A</v>
      </c>
      <c r="P38" s="147" t="e">
        <f>IF(VLOOKUP(C:C,'檢核表(ETF類)-SMA'!C:T,14,0)=0, " ",VLOOKUP(C:C,'檢核表(ETF類)-SMA'!C:T,14,0))</f>
        <v>#N/A</v>
      </c>
      <c r="Q38" s="147" t="e">
        <f>IF(VLOOKUP(C:C,'檢核表(ETF類)-SMA'!C:T,15,0)=0, " ",VLOOKUP(C:C,'檢核表(ETF類)-SMA'!C:T,15,0))</f>
        <v>#N/A</v>
      </c>
    </row>
    <row r="39" spans="1:17" s="15" customFormat="1" ht="15.75">
      <c r="A39" s="12"/>
      <c r="B39" s="29">
        <v>33</v>
      </c>
      <c r="C39" s="30">
        <f>'檢核表(ETF類)-SMA'!C43</f>
        <v>0</v>
      </c>
      <c r="D39" s="29" t="e">
        <f>VLOOKUP(C:C,'檢核表(ETF類)-SMA'!C43:S59,2,0)</f>
        <v>#N/A</v>
      </c>
      <c r="E39" s="120" t="e">
        <f>VLOOKUP(C:C,'檢核表(ETF類)-SMA'!C43:S59,3,0)</f>
        <v>#N/A</v>
      </c>
      <c r="F39" s="120" t="e">
        <f>VLOOKUP(C:C,'檢核表(ETF類)-SMA'!C43:S59,4,0)</f>
        <v>#N/A</v>
      </c>
      <c r="G39" s="146" t="e">
        <f>IF(VLOOKUP(C:C,'檢核表(ETF類)-SMA'!C:T,18,0)=0, " ",VLOOKUP(C:C,'檢核表(ETF類)-SMA'!C:T,18,0))</f>
        <v>#N/A</v>
      </c>
      <c r="H39" s="147" t="e">
        <f>IF(VLOOKUP(C:C,'檢核表(ETF類)-SMA'!C:T,9,0)=0, " ",VLOOKUP(C:C,'檢核表(ETF類)-SMA'!C:T,9,0))</f>
        <v>#N/A</v>
      </c>
      <c r="I39" s="146" t="e">
        <f>IF(VLOOKUP(C:C,'檢核表(ETF類)-EWMA'!C:T,18,0)=0, " ",VLOOKUP(C:C,'檢核表(ETF類)-EWMA'!C:T,18,0))</f>
        <v>#N/A</v>
      </c>
      <c r="J39" s="147" t="e">
        <f>IF(VLOOKUP(C:C,'檢核表(ETF類)-EWMA'!C:T,9,0)=0, " ",VLOOKUP(C:C,'檢核表(ETF類)-EWMA'!C:T,9,0))</f>
        <v>#N/A</v>
      </c>
      <c r="K39" s="146" t="e">
        <f>IF(VLOOKUP(C:C,'檢核表(ETF類)-MAX'!C:T,18,0)=0, "  ",VLOOKUP(C:C,'檢核表(ETF類)-MAX'!C:T,18,0))</f>
        <v>#N/A</v>
      </c>
      <c r="L39" s="147" t="e">
        <f>IF(VLOOKUP(C:C,'檢核表(ETF類)-MAX'!C:T,9,0)=0, "  ",VLOOKUP(C:C,'檢核表(ETF類)-MAX'!C:T,9,0))</f>
        <v>#N/A</v>
      </c>
      <c r="M39" s="147" t="e">
        <f>IF(VLOOKUP(C:C,'檢核表(ETF類)-SMA'!C:T,10,0)=0, " ",VLOOKUP(C:C,'檢核表(ETF類)-SMA'!C:T,10,0))</f>
        <v>#N/A</v>
      </c>
      <c r="N39" s="147" t="e">
        <f>IF(VLOOKUP(C:C,'檢核表(ETF類)-SMA'!C:T,11,0)=0, " ",VLOOKUP(C:C,'檢核表(ETF類)-SMA'!C:T,11,0))</f>
        <v>#N/A</v>
      </c>
      <c r="O39" s="147" t="e">
        <f>IF(VLOOKUP(C:C,'檢核表(ETF類)-SMA'!C:T,13,0)=0, " ",VLOOKUP(C:C,'檢核表(ETF類)-SMA'!C:T,13,0))</f>
        <v>#N/A</v>
      </c>
      <c r="P39" s="147" t="e">
        <f>IF(VLOOKUP(C:C,'檢核表(ETF類)-SMA'!C:T,14,0)=0, " ",VLOOKUP(C:C,'檢核表(ETF類)-SMA'!C:T,14,0))</f>
        <v>#N/A</v>
      </c>
      <c r="Q39" s="147" t="e">
        <f>IF(VLOOKUP(C:C,'檢核表(ETF類)-SMA'!C:T,15,0)=0, " ",VLOOKUP(C:C,'檢核表(ETF類)-SMA'!C:T,15,0))</f>
        <v>#N/A</v>
      </c>
    </row>
    <row r="40" spans="1:17" s="15" customFormat="1" ht="15.75">
      <c r="A40" s="12"/>
      <c r="B40" s="29">
        <v>34</v>
      </c>
      <c r="C40" s="30">
        <f>'檢核表(ETF類)-SMA'!C44</f>
        <v>0</v>
      </c>
      <c r="D40" s="29" t="e">
        <f>VLOOKUP(C:C,'檢核表(ETF類)-SMA'!C44:S60,2,0)</f>
        <v>#N/A</v>
      </c>
      <c r="E40" s="120" t="e">
        <f>VLOOKUP(C:C,'檢核表(ETF類)-SMA'!C44:S60,3,0)</f>
        <v>#N/A</v>
      </c>
      <c r="F40" s="120" t="e">
        <f>VLOOKUP(C:C,'檢核表(ETF類)-SMA'!C44:S60,4,0)</f>
        <v>#N/A</v>
      </c>
      <c r="G40" s="146" t="e">
        <f>IF(VLOOKUP(C:C,'檢核表(ETF類)-SMA'!C:T,18,0)=0, " ",VLOOKUP(C:C,'檢核表(ETF類)-SMA'!C:T,18,0))</f>
        <v>#N/A</v>
      </c>
      <c r="H40" s="147" t="e">
        <f>IF(VLOOKUP(C:C,'檢核表(ETF類)-SMA'!C:T,9,0)=0, " ",VLOOKUP(C:C,'檢核表(ETF類)-SMA'!C:T,9,0))</f>
        <v>#N/A</v>
      </c>
      <c r="I40" s="146" t="e">
        <f>IF(VLOOKUP(C:C,'檢核表(ETF類)-EWMA'!C:T,18,0)=0, " ",VLOOKUP(C:C,'檢核表(ETF類)-EWMA'!C:T,18,0))</f>
        <v>#N/A</v>
      </c>
      <c r="J40" s="147" t="e">
        <f>IF(VLOOKUP(C:C,'檢核表(ETF類)-EWMA'!C:T,9,0)=0, " ",VLOOKUP(C:C,'檢核表(ETF類)-EWMA'!C:T,9,0))</f>
        <v>#N/A</v>
      </c>
      <c r="K40" s="146" t="e">
        <f>IF(VLOOKUP(C:C,'檢核表(ETF類)-MAX'!C:T,18,0)=0, "  ",VLOOKUP(C:C,'檢核表(ETF類)-MAX'!C:T,18,0))</f>
        <v>#N/A</v>
      </c>
      <c r="L40" s="147" t="e">
        <f>IF(VLOOKUP(C:C,'檢核表(ETF類)-MAX'!C:T,9,0)=0, "  ",VLOOKUP(C:C,'檢核表(ETF類)-MAX'!C:T,9,0))</f>
        <v>#N/A</v>
      </c>
      <c r="M40" s="147" t="e">
        <f>IF(VLOOKUP(C:C,'檢核表(ETF類)-SMA'!C:T,10,0)=0, " ",VLOOKUP(C:C,'檢核表(ETF類)-SMA'!C:T,10,0))</f>
        <v>#N/A</v>
      </c>
      <c r="N40" s="147" t="e">
        <f>IF(VLOOKUP(C:C,'檢核表(ETF類)-SMA'!C:T,11,0)=0, " ",VLOOKUP(C:C,'檢核表(ETF類)-SMA'!C:T,11,0))</f>
        <v>#N/A</v>
      </c>
      <c r="O40" s="147" t="e">
        <f>IF(VLOOKUP(C:C,'檢核表(ETF類)-SMA'!C:T,13,0)=0, " ",VLOOKUP(C:C,'檢核表(ETF類)-SMA'!C:T,13,0))</f>
        <v>#N/A</v>
      </c>
      <c r="P40" s="147" t="e">
        <f>IF(VLOOKUP(C:C,'檢核表(ETF類)-SMA'!C:T,14,0)=0, " ",VLOOKUP(C:C,'檢核表(ETF類)-SMA'!C:T,14,0))</f>
        <v>#N/A</v>
      </c>
      <c r="Q40" s="147" t="e">
        <f>IF(VLOOKUP(C:C,'檢核表(ETF類)-SMA'!C:T,15,0)=0, " ",VLOOKUP(C:C,'檢核表(ETF類)-SMA'!C:T,15,0))</f>
        <v>#N/A</v>
      </c>
    </row>
    <row r="41" spans="1:17" s="15" customFormat="1" ht="15.75">
      <c r="A41" s="12"/>
      <c r="B41" s="29">
        <v>35</v>
      </c>
      <c r="C41" s="30">
        <f>'檢核表(ETF類)-SMA'!C45</f>
        <v>0</v>
      </c>
      <c r="D41" s="29" t="e">
        <f>VLOOKUP(C:C,'檢核表(ETF類)-SMA'!C45:S61,2,0)</f>
        <v>#N/A</v>
      </c>
      <c r="E41" s="120" t="e">
        <f>VLOOKUP(C:C,'檢核表(ETF類)-SMA'!C45:S61,3,0)</f>
        <v>#N/A</v>
      </c>
      <c r="F41" s="120" t="e">
        <f>VLOOKUP(C:C,'檢核表(ETF類)-SMA'!C45:S61,4,0)</f>
        <v>#N/A</v>
      </c>
      <c r="G41" s="146" t="e">
        <f>IF(VLOOKUP(C:C,'檢核表(ETF類)-SMA'!C:T,18,0)=0, " ",VLOOKUP(C:C,'檢核表(ETF類)-SMA'!C:T,18,0))</f>
        <v>#N/A</v>
      </c>
      <c r="H41" s="147" t="e">
        <f>IF(VLOOKUP(C:C,'檢核表(ETF類)-SMA'!C:T,9,0)=0, " ",VLOOKUP(C:C,'檢核表(ETF類)-SMA'!C:T,9,0))</f>
        <v>#N/A</v>
      </c>
      <c r="I41" s="146" t="e">
        <f>IF(VLOOKUP(C:C,'檢核表(ETF類)-EWMA'!C:T,18,0)=0, " ",VLOOKUP(C:C,'檢核表(ETF類)-EWMA'!C:T,18,0))</f>
        <v>#N/A</v>
      </c>
      <c r="J41" s="147" t="e">
        <f>IF(VLOOKUP(C:C,'檢核表(ETF類)-EWMA'!C:T,9,0)=0, " ",VLOOKUP(C:C,'檢核表(ETF類)-EWMA'!C:T,9,0))</f>
        <v>#N/A</v>
      </c>
      <c r="K41" s="146" t="e">
        <f>IF(VLOOKUP(C:C,'檢核表(ETF類)-MAX'!C:T,18,0)=0, "  ",VLOOKUP(C:C,'檢核表(ETF類)-MAX'!C:T,18,0))</f>
        <v>#N/A</v>
      </c>
      <c r="L41" s="147" t="e">
        <f>IF(VLOOKUP(C:C,'檢核表(ETF類)-MAX'!C:T,9,0)=0, "  ",VLOOKUP(C:C,'檢核表(ETF類)-MAX'!C:T,9,0))</f>
        <v>#N/A</v>
      </c>
      <c r="M41" s="147" t="e">
        <f>IF(VLOOKUP(C:C,'檢核表(ETF類)-SMA'!C:T,10,0)=0, " ",VLOOKUP(C:C,'檢核表(ETF類)-SMA'!C:T,10,0))</f>
        <v>#N/A</v>
      </c>
      <c r="N41" s="147" t="e">
        <f>IF(VLOOKUP(C:C,'檢核表(ETF類)-SMA'!C:T,11,0)=0, " ",VLOOKUP(C:C,'檢核表(ETF類)-SMA'!C:T,11,0))</f>
        <v>#N/A</v>
      </c>
      <c r="O41" s="147" t="e">
        <f>IF(VLOOKUP(C:C,'檢核表(ETF類)-SMA'!C:T,13,0)=0, " ",VLOOKUP(C:C,'檢核表(ETF類)-SMA'!C:T,13,0))</f>
        <v>#N/A</v>
      </c>
      <c r="P41" s="147" t="e">
        <f>IF(VLOOKUP(C:C,'檢核表(ETF類)-SMA'!C:T,14,0)=0, " ",VLOOKUP(C:C,'檢核表(ETF類)-SMA'!C:T,14,0))</f>
        <v>#N/A</v>
      </c>
      <c r="Q41" s="147" t="e">
        <f>IF(VLOOKUP(C:C,'檢核表(ETF類)-SMA'!C:T,15,0)=0, " ",VLOOKUP(C:C,'檢核表(ETF類)-SMA'!C:T,15,0))</f>
        <v>#N/A</v>
      </c>
    </row>
    <row r="42" spans="1:17" s="15" customFormat="1" ht="15.75">
      <c r="A42" s="12"/>
      <c r="B42" s="29">
        <v>36</v>
      </c>
      <c r="C42" s="30">
        <f>'檢核表(ETF類)-SMA'!C46</f>
        <v>0</v>
      </c>
      <c r="D42" s="29" t="e">
        <f>VLOOKUP(C:C,'檢核表(ETF類)-SMA'!C46:S62,2,0)</f>
        <v>#N/A</v>
      </c>
      <c r="E42" s="120" t="e">
        <f>VLOOKUP(C:C,'檢核表(ETF類)-SMA'!C46:S62,3,0)</f>
        <v>#N/A</v>
      </c>
      <c r="F42" s="120" t="e">
        <f>VLOOKUP(C:C,'檢核表(ETF類)-SMA'!C46:S62,4,0)</f>
        <v>#N/A</v>
      </c>
      <c r="G42" s="146" t="e">
        <f>IF(VLOOKUP(C:C,'檢核表(ETF類)-SMA'!C:T,18,0)=0, " ",VLOOKUP(C:C,'檢核表(ETF類)-SMA'!C:T,18,0))</f>
        <v>#N/A</v>
      </c>
      <c r="H42" s="147" t="e">
        <f>IF(VLOOKUP(C:C,'檢核表(ETF類)-SMA'!C:T,9,0)=0, " ",VLOOKUP(C:C,'檢核表(ETF類)-SMA'!C:T,9,0))</f>
        <v>#N/A</v>
      </c>
      <c r="I42" s="146" t="e">
        <f>IF(VLOOKUP(C:C,'檢核表(ETF類)-EWMA'!C:T,18,0)=0, " ",VLOOKUP(C:C,'檢核表(ETF類)-EWMA'!C:T,18,0))</f>
        <v>#N/A</v>
      </c>
      <c r="J42" s="147" t="e">
        <f>IF(VLOOKUP(C:C,'檢核表(ETF類)-EWMA'!C:T,9,0)=0, " ",VLOOKUP(C:C,'檢核表(ETF類)-EWMA'!C:T,9,0))</f>
        <v>#N/A</v>
      </c>
      <c r="K42" s="146" t="e">
        <f>IF(VLOOKUP(C:C,'檢核表(ETF類)-MAX'!C:T,18,0)=0, "  ",VLOOKUP(C:C,'檢核表(ETF類)-MAX'!C:T,18,0))</f>
        <v>#N/A</v>
      </c>
      <c r="L42" s="147" t="e">
        <f>IF(VLOOKUP(C:C,'檢核表(ETF類)-MAX'!C:T,9,0)=0, "  ",VLOOKUP(C:C,'檢核表(ETF類)-MAX'!C:T,9,0))</f>
        <v>#N/A</v>
      </c>
      <c r="M42" s="147" t="e">
        <f>IF(VLOOKUP(C:C,'檢核表(ETF類)-SMA'!C:T,10,0)=0, " ",VLOOKUP(C:C,'檢核表(ETF類)-SMA'!C:T,10,0))</f>
        <v>#N/A</v>
      </c>
      <c r="N42" s="147" t="e">
        <f>IF(VLOOKUP(C:C,'檢核表(ETF類)-SMA'!C:T,11,0)=0, " ",VLOOKUP(C:C,'檢核表(ETF類)-SMA'!C:T,11,0))</f>
        <v>#N/A</v>
      </c>
      <c r="O42" s="147" t="e">
        <f>IF(VLOOKUP(C:C,'檢核表(ETF類)-SMA'!C:T,13,0)=0, " ",VLOOKUP(C:C,'檢核表(ETF類)-SMA'!C:T,13,0))</f>
        <v>#N/A</v>
      </c>
      <c r="P42" s="147" t="e">
        <f>IF(VLOOKUP(C:C,'檢核表(ETF類)-SMA'!C:T,14,0)=0, " ",VLOOKUP(C:C,'檢核表(ETF類)-SMA'!C:T,14,0))</f>
        <v>#N/A</v>
      </c>
      <c r="Q42" s="147" t="e">
        <f>IF(VLOOKUP(C:C,'檢核表(ETF類)-SMA'!C:T,15,0)=0, " ",VLOOKUP(C:C,'檢核表(ETF類)-SMA'!C:T,15,0))</f>
        <v>#N/A</v>
      </c>
    </row>
    <row r="43" spans="1:17" s="15" customFormat="1" ht="15.75">
      <c r="A43" s="12"/>
      <c r="B43" s="29">
        <v>37</v>
      </c>
      <c r="C43" s="30">
        <f>'檢核表(ETF類)-SMA'!C47</f>
        <v>0</v>
      </c>
      <c r="D43" s="29" t="e">
        <f>VLOOKUP(C:C,'檢核表(ETF類)-SMA'!C47:S63,2,0)</f>
        <v>#N/A</v>
      </c>
      <c r="E43" s="120" t="e">
        <f>VLOOKUP(C:C,'檢核表(ETF類)-SMA'!C47:S63,3,0)</f>
        <v>#N/A</v>
      </c>
      <c r="F43" s="120" t="e">
        <f>VLOOKUP(C:C,'檢核表(ETF類)-SMA'!C47:S63,4,0)</f>
        <v>#N/A</v>
      </c>
      <c r="G43" s="146" t="e">
        <f>IF(VLOOKUP(C:C,'檢核表(ETF類)-SMA'!C:T,18,0)=0, " ",VLOOKUP(C:C,'檢核表(ETF類)-SMA'!C:T,18,0))</f>
        <v>#N/A</v>
      </c>
      <c r="H43" s="147" t="e">
        <f>IF(VLOOKUP(C:C,'檢核表(ETF類)-SMA'!C:T,9,0)=0, " ",VLOOKUP(C:C,'檢核表(ETF類)-SMA'!C:T,9,0))</f>
        <v>#N/A</v>
      </c>
      <c r="I43" s="146" t="e">
        <f>IF(VLOOKUP(C:C,'檢核表(ETF類)-EWMA'!C:T,18,0)=0, " ",VLOOKUP(C:C,'檢核表(ETF類)-EWMA'!C:T,18,0))</f>
        <v>#N/A</v>
      </c>
      <c r="J43" s="147" t="e">
        <f>IF(VLOOKUP(C:C,'檢核表(ETF類)-EWMA'!C:T,9,0)=0, " ",VLOOKUP(C:C,'檢核表(ETF類)-EWMA'!C:T,9,0))</f>
        <v>#N/A</v>
      </c>
      <c r="K43" s="146" t="e">
        <f>IF(VLOOKUP(C:C,'檢核表(ETF類)-MAX'!C:T,18,0)=0, "  ",VLOOKUP(C:C,'檢核表(ETF類)-MAX'!C:T,18,0))</f>
        <v>#N/A</v>
      </c>
      <c r="L43" s="147" t="e">
        <f>IF(VLOOKUP(C:C,'檢核表(ETF類)-MAX'!C:T,9,0)=0, "  ",VLOOKUP(C:C,'檢核表(ETF類)-MAX'!C:T,9,0))</f>
        <v>#N/A</v>
      </c>
      <c r="M43" s="147" t="e">
        <f>IF(VLOOKUP(C:C,'檢核表(ETF類)-SMA'!C:T,10,0)=0, " ",VLOOKUP(C:C,'檢核表(ETF類)-SMA'!C:T,10,0))</f>
        <v>#N/A</v>
      </c>
      <c r="N43" s="147" t="e">
        <f>IF(VLOOKUP(C:C,'檢核表(ETF類)-SMA'!C:T,11,0)=0, " ",VLOOKUP(C:C,'檢核表(ETF類)-SMA'!C:T,11,0))</f>
        <v>#N/A</v>
      </c>
      <c r="O43" s="147" t="e">
        <f>IF(VLOOKUP(C:C,'檢核表(ETF類)-SMA'!C:T,13,0)=0, " ",VLOOKUP(C:C,'檢核表(ETF類)-SMA'!C:T,13,0))</f>
        <v>#N/A</v>
      </c>
      <c r="P43" s="147" t="e">
        <f>IF(VLOOKUP(C:C,'檢核表(ETF類)-SMA'!C:T,14,0)=0, " ",VLOOKUP(C:C,'檢核表(ETF類)-SMA'!C:T,14,0))</f>
        <v>#N/A</v>
      </c>
      <c r="Q43" s="147" t="e">
        <f>IF(VLOOKUP(C:C,'檢核表(ETF類)-SMA'!C:T,15,0)=0, " ",VLOOKUP(C:C,'檢核表(ETF類)-SMA'!C:T,15,0))</f>
        <v>#N/A</v>
      </c>
    </row>
    <row r="44" spans="1:17" s="15" customFormat="1" ht="15.75">
      <c r="A44" s="12"/>
      <c r="B44" s="29">
        <v>38</v>
      </c>
      <c r="C44" s="30">
        <f>'檢核表(ETF類)-SMA'!C48</f>
        <v>0</v>
      </c>
      <c r="D44" s="29" t="e">
        <f>VLOOKUP(C:C,'檢核表(ETF類)-SMA'!C48:S64,2,0)</f>
        <v>#N/A</v>
      </c>
      <c r="E44" s="120" t="e">
        <f>VLOOKUP(C:C,'檢核表(ETF類)-SMA'!C48:S64,3,0)</f>
        <v>#N/A</v>
      </c>
      <c r="F44" s="120" t="e">
        <f>VLOOKUP(C:C,'檢核表(ETF類)-SMA'!C48:S64,4,0)</f>
        <v>#N/A</v>
      </c>
      <c r="G44" s="146" t="e">
        <f>IF(VLOOKUP(C:C,'檢核表(ETF類)-SMA'!C:T,18,0)=0, " ",VLOOKUP(C:C,'檢核表(ETF類)-SMA'!C:T,18,0))</f>
        <v>#N/A</v>
      </c>
      <c r="H44" s="147" t="e">
        <f>IF(VLOOKUP(C:C,'檢核表(ETF類)-SMA'!C:T,9,0)=0, " ",VLOOKUP(C:C,'檢核表(ETF類)-SMA'!C:T,9,0))</f>
        <v>#N/A</v>
      </c>
      <c r="I44" s="146" t="e">
        <f>IF(VLOOKUP(C:C,'檢核表(ETF類)-EWMA'!C:T,18,0)=0, " ",VLOOKUP(C:C,'檢核表(ETF類)-EWMA'!C:T,18,0))</f>
        <v>#N/A</v>
      </c>
      <c r="J44" s="147" t="e">
        <f>IF(VLOOKUP(C:C,'檢核表(ETF類)-EWMA'!C:T,9,0)=0, " ",VLOOKUP(C:C,'檢核表(ETF類)-EWMA'!C:T,9,0))</f>
        <v>#N/A</v>
      </c>
      <c r="K44" s="146" t="e">
        <f>IF(VLOOKUP(C:C,'檢核表(ETF類)-MAX'!C:T,18,0)=0, "  ",VLOOKUP(C:C,'檢核表(ETF類)-MAX'!C:T,18,0))</f>
        <v>#N/A</v>
      </c>
      <c r="L44" s="147" t="e">
        <f>IF(VLOOKUP(C:C,'檢核表(ETF類)-MAX'!C:T,9,0)=0, "  ",VLOOKUP(C:C,'檢核表(ETF類)-MAX'!C:T,9,0))</f>
        <v>#N/A</v>
      </c>
      <c r="M44" s="147" t="e">
        <f>IF(VLOOKUP(C:C,'檢核表(ETF類)-SMA'!C:T,10,0)=0, " ",VLOOKUP(C:C,'檢核表(ETF類)-SMA'!C:T,10,0))</f>
        <v>#N/A</v>
      </c>
      <c r="N44" s="147" t="e">
        <f>IF(VLOOKUP(C:C,'檢核表(ETF類)-SMA'!C:T,11,0)=0, " ",VLOOKUP(C:C,'檢核表(ETF類)-SMA'!C:T,11,0))</f>
        <v>#N/A</v>
      </c>
      <c r="O44" s="147" t="e">
        <f>IF(VLOOKUP(C:C,'檢核表(ETF類)-SMA'!C:T,13,0)=0, " ",VLOOKUP(C:C,'檢核表(ETF類)-SMA'!C:T,13,0))</f>
        <v>#N/A</v>
      </c>
      <c r="P44" s="147" t="e">
        <f>IF(VLOOKUP(C:C,'檢核表(ETF類)-SMA'!C:T,14,0)=0, " ",VLOOKUP(C:C,'檢核表(ETF類)-SMA'!C:T,14,0))</f>
        <v>#N/A</v>
      </c>
      <c r="Q44" s="147" t="e">
        <f>IF(VLOOKUP(C:C,'檢核表(ETF類)-SMA'!C:T,15,0)=0, " ",VLOOKUP(C:C,'檢核表(ETF類)-SMA'!C:T,15,0))</f>
        <v>#N/A</v>
      </c>
    </row>
    <row r="45" spans="1:17" s="15" customFormat="1" ht="15.75">
      <c r="A45" s="12"/>
      <c r="B45" s="29">
        <v>39</v>
      </c>
      <c r="C45" s="30">
        <f>'檢核表(ETF類)-SMA'!C49</f>
        <v>0</v>
      </c>
      <c r="D45" s="29" t="e">
        <f>VLOOKUP(C:C,'檢核表(ETF類)-SMA'!C49:S65,2,0)</f>
        <v>#N/A</v>
      </c>
      <c r="E45" s="120" t="e">
        <f>VLOOKUP(C:C,'檢核表(ETF類)-SMA'!C49:S65,3,0)</f>
        <v>#N/A</v>
      </c>
      <c r="F45" s="120" t="e">
        <f>VLOOKUP(C:C,'檢核表(ETF類)-SMA'!C49:S65,4,0)</f>
        <v>#N/A</v>
      </c>
      <c r="G45" s="146" t="e">
        <f>IF(VLOOKUP(C:C,'檢核表(ETF類)-SMA'!C:T,18,0)=0, " ",VLOOKUP(C:C,'檢核表(ETF類)-SMA'!C:T,18,0))</f>
        <v>#N/A</v>
      </c>
      <c r="H45" s="147" t="e">
        <f>IF(VLOOKUP(C:C,'檢核表(ETF類)-SMA'!C:T,9,0)=0, " ",VLOOKUP(C:C,'檢核表(ETF類)-SMA'!C:T,9,0))</f>
        <v>#N/A</v>
      </c>
      <c r="I45" s="146" t="e">
        <f>IF(VLOOKUP(C:C,'檢核表(ETF類)-EWMA'!C:T,18,0)=0, " ",VLOOKUP(C:C,'檢核表(ETF類)-EWMA'!C:T,18,0))</f>
        <v>#N/A</v>
      </c>
      <c r="J45" s="147" t="e">
        <f>IF(VLOOKUP(C:C,'檢核表(ETF類)-EWMA'!C:T,9,0)=0, " ",VLOOKUP(C:C,'檢核表(ETF類)-EWMA'!C:T,9,0))</f>
        <v>#N/A</v>
      </c>
      <c r="K45" s="146" t="e">
        <f>IF(VLOOKUP(C:C,'檢核表(ETF類)-MAX'!C:T,18,0)=0, "  ",VLOOKUP(C:C,'檢核表(ETF類)-MAX'!C:T,18,0))</f>
        <v>#N/A</v>
      </c>
      <c r="L45" s="147" t="e">
        <f>IF(VLOOKUP(C:C,'檢核表(ETF類)-MAX'!C:T,9,0)=0, "  ",VLOOKUP(C:C,'檢核表(ETF類)-MAX'!C:T,9,0))</f>
        <v>#N/A</v>
      </c>
      <c r="M45" s="147" t="e">
        <f>IF(VLOOKUP(C:C,'檢核表(ETF類)-SMA'!C:T,10,0)=0, " ",VLOOKUP(C:C,'檢核表(ETF類)-SMA'!C:T,10,0))</f>
        <v>#N/A</v>
      </c>
      <c r="N45" s="147" t="e">
        <f>IF(VLOOKUP(C:C,'檢核表(ETF類)-SMA'!C:T,11,0)=0, " ",VLOOKUP(C:C,'檢核表(ETF類)-SMA'!C:T,11,0))</f>
        <v>#N/A</v>
      </c>
      <c r="O45" s="147" t="e">
        <f>IF(VLOOKUP(C:C,'檢核表(ETF類)-SMA'!C:T,13,0)=0, " ",VLOOKUP(C:C,'檢核表(ETF類)-SMA'!C:T,13,0))</f>
        <v>#N/A</v>
      </c>
      <c r="P45" s="147" t="e">
        <f>IF(VLOOKUP(C:C,'檢核表(ETF類)-SMA'!C:T,14,0)=0, " ",VLOOKUP(C:C,'檢核表(ETF類)-SMA'!C:T,14,0))</f>
        <v>#N/A</v>
      </c>
      <c r="Q45" s="147" t="e">
        <f>IF(VLOOKUP(C:C,'檢核表(ETF類)-SMA'!C:T,15,0)=0, " ",VLOOKUP(C:C,'檢核表(ETF類)-SMA'!C:T,15,0))</f>
        <v>#N/A</v>
      </c>
    </row>
    <row r="46" spans="1:17" s="15" customFormat="1" ht="15.75">
      <c r="A46" s="12"/>
      <c r="B46" s="29">
        <v>40</v>
      </c>
      <c r="C46" s="30">
        <f>'檢核表(ETF類)-SMA'!C50</f>
        <v>0</v>
      </c>
      <c r="D46" s="29" t="e">
        <f>VLOOKUP(C:C,'檢核表(ETF類)-SMA'!C50:S66,2,0)</f>
        <v>#N/A</v>
      </c>
      <c r="E46" s="120" t="e">
        <f>VLOOKUP(C:C,'檢核表(ETF類)-SMA'!C50:S66,3,0)</f>
        <v>#N/A</v>
      </c>
      <c r="F46" s="120" t="e">
        <f>VLOOKUP(C:C,'檢核表(ETF類)-SMA'!C50:S66,4,0)</f>
        <v>#N/A</v>
      </c>
      <c r="G46" s="146" t="e">
        <f>IF(VLOOKUP(C:C,'檢核表(ETF類)-SMA'!C:T,18,0)=0, " ",VLOOKUP(C:C,'檢核表(ETF類)-SMA'!C:T,18,0))</f>
        <v>#N/A</v>
      </c>
      <c r="H46" s="147" t="e">
        <f>IF(VLOOKUP(C:C,'檢核表(ETF類)-SMA'!C:T,9,0)=0, " ",VLOOKUP(C:C,'檢核表(ETF類)-SMA'!C:T,9,0))</f>
        <v>#N/A</v>
      </c>
      <c r="I46" s="146" t="e">
        <f>IF(VLOOKUP(C:C,'檢核表(ETF類)-EWMA'!C:T,18,0)=0, " ",VLOOKUP(C:C,'檢核表(ETF類)-EWMA'!C:T,18,0))</f>
        <v>#N/A</v>
      </c>
      <c r="J46" s="147" t="e">
        <f>IF(VLOOKUP(C:C,'檢核表(ETF類)-EWMA'!C:T,9,0)=0, " ",VLOOKUP(C:C,'檢核表(ETF類)-EWMA'!C:T,9,0))</f>
        <v>#N/A</v>
      </c>
      <c r="K46" s="146" t="e">
        <f>IF(VLOOKUP(C:C,'檢核表(ETF類)-MAX'!C:T,18,0)=0, "  ",VLOOKUP(C:C,'檢核表(ETF類)-MAX'!C:T,18,0))</f>
        <v>#N/A</v>
      </c>
      <c r="L46" s="147" t="e">
        <f>IF(VLOOKUP(C:C,'檢核表(ETF類)-MAX'!C:T,9,0)=0, "  ",VLOOKUP(C:C,'檢核表(ETF類)-MAX'!C:T,9,0))</f>
        <v>#N/A</v>
      </c>
      <c r="M46" s="147" t="e">
        <f>IF(VLOOKUP(C:C,'檢核表(ETF類)-SMA'!C:T,10,0)=0, " ",VLOOKUP(C:C,'檢核表(ETF類)-SMA'!C:T,10,0))</f>
        <v>#N/A</v>
      </c>
      <c r="N46" s="147" t="e">
        <f>IF(VLOOKUP(C:C,'檢核表(ETF類)-SMA'!C:T,11,0)=0, " ",VLOOKUP(C:C,'檢核表(ETF類)-SMA'!C:T,11,0))</f>
        <v>#N/A</v>
      </c>
      <c r="O46" s="147" t="e">
        <f>IF(VLOOKUP(C:C,'檢核表(ETF類)-SMA'!C:T,13,0)=0, " ",VLOOKUP(C:C,'檢核表(ETF類)-SMA'!C:T,13,0))</f>
        <v>#N/A</v>
      </c>
      <c r="P46" s="147" t="e">
        <f>IF(VLOOKUP(C:C,'檢核表(ETF類)-SMA'!C:T,14,0)=0, " ",VLOOKUP(C:C,'檢核表(ETF類)-SMA'!C:T,14,0))</f>
        <v>#N/A</v>
      </c>
      <c r="Q46" s="147" t="e">
        <f>IF(VLOOKUP(C:C,'檢核表(ETF類)-SMA'!C:T,15,0)=0, " ",VLOOKUP(C:C,'檢核表(ETF類)-SMA'!C:T,15,0))</f>
        <v>#N/A</v>
      </c>
    </row>
    <row r="47" spans="1:17" s="15" customFormat="1" ht="15.75">
      <c r="A47" s="12"/>
      <c r="B47" s="29">
        <v>41</v>
      </c>
      <c r="C47" s="30">
        <f>'檢核表(ETF類)-SMA'!C51</f>
        <v>0</v>
      </c>
      <c r="D47" s="29" t="e">
        <f>VLOOKUP(C:C,'檢核表(ETF類)-SMA'!C51:S67,2,0)</f>
        <v>#N/A</v>
      </c>
      <c r="E47" s="120" t="e">
        <f>VLOOKUP(C:C,'檢核表(ETF類)-SMA'!C51:S67,3,0)</f>
        <v>#N/A</v>
      </c>
      <c r="F47" s="120" t="e">
        <f>VLOOKUP(C:C,'檢核表(ETF類)-SMA'!C51:S67,4,0)</f>
        <v>#N/A</v>
      </c>
      <c r="G47" s="146" t="e">
        <f>IF(VLOOKUP(C:C,'檢核表(ETF類)-SMA'!C:T,18,0)=0, " ",VLOOKUP(C:C,'檢核表(ETF類)-SMA'!C:T,18,0))</f>
        <v>#N/A</v>
      </c>
      <c r="H47" s="147" t="e">
        <f>IF(VLOOKUP(C:C,'檢核表(ETF類)-SMA'!C:T,9,0)=0, " ",VLOOKUP(C:C,'檢核表(ETF類)-SMA'!C:T,9,0))</f>
        <v>#N/A</v>
      </c>
      <c r="I47" s="146" t="e">
        <f>IF(VLOOKUP(C:C,'檢核表(ETF類)-EWMA'!C:T,18,0)=0, " ",VLOOKUP(C:C,'檢核表(ETF類)-EWMA'!C:T,18,0))</f>
        <v>#N/A</v>
      </c>
      <c r="J47" s="147" t="e">
        <f>IF(VLOOKUP(C:C,'檢核表(ETF類)-EWMA'!C:T,9,0)=0, " ",VLOOKUP(C:C,'檢核表(ETF類)-EWMA'!C:T,9,0))</f>
        <v>#N/A</v>
      </c>
      <c r="K47" s="146" t="e">
        <f>IF(VLOOKUP(C:C,'檢核表(ETF類)-MAX'!C:T,18,0)=0, "  ",VLOOKUP(C:C,'檢核表(ETF類)-MAX'!C:T,18,0))</f>
        <v>#N/A</v>
      </c>
      <c r="L47" s="147" t="e">
        <f>IF(VLOOKUP(C:C,'檢核表(ETF類)-MAX'!C:T,9,0)=0, "  ",VLOOKUP(C:C,'檢核表(ETF類)-MAX'!C:T,9,0))</f>
        <v>#N/A</v>
      </c>
      <c r="M47" s="147" t="e">
        <f>IF(VLOOKUP(C:C,'檢核表(ETF類)-SMA'!C:T,10,0)=0, " ",VLOOKUP(C:C,'檢核表(ETF類)-SMA'!C:T,10,0))</f>
        <v>#N/A</v>
      </c>
      <c r="N47" s="147" t="e">
        <f>IF(VLOOKUP(C:C,'檢核表(ETF類)-SMA'!C:T,11,0)=0, " ",VLOOKUP(C:C,'檢核表(ETF類)-SMA'!C:T,11,0))</f>
        <v>#N/A</v>
      </c>
      <c r="O47" s="147" t="e">
        <f>IF(VLOOKUP(C:C,'檢核表(ETF類)-SMA'!C:T,13,0)=0, " ",VLOOKUP(C:C,'檢核表(ETF類)-SMA'!C:T,13,0))</f>
        <v>#N/A</v>
      </c>
      <c r="P47" s="147" t="e">
        <f>IF(VLOOKUP(C:C,'檢核表(ETF類)-SMA'!C:T,14,0)=0, " ",VLOOKUP(C:C,'檢核表(ETF類)-SMA'!C:T,14,0))</f>
        <v>#N/A</v>
      </c>
      <c r="Q47" s="147" t="e">
        <f>IF(VLOOKUP(C:C,'檢核表(ETF類)-SMA'!C:T,15,0)=0, " ",VLOOKUP(C:C,'檢核表(ETF類)-SMA'!C:T,15,0))</f>
        <v>#N/A</v>
      </c>
    </row>
    <row r="48" spans="1:17" s="15" customFormat="1" ht="15.75">
      <c r="A48" s="12"/>
      <c r="B48" s="29">
        <v>42</v>
      </c>
      <c r="C48" s="30">
        <f>'檢核表(ETF類)-SMA'!C52</f>
        <v>0</v>
      </c>
      <c r="D48" s="29" t="e">
        <f>VLOOKUP(C:C,'檢核表(ETF類)-SMA'!C52:S68,2,0)</f>
        <v>#N/A</v>
      </c>
      <c r="E48" s="120" t="e">
        <f>VLOOKUP(C:C,'檢核表(ETF類)-SMA'!C52:S68,3,0)</f>
        <v>#N/A</v>
      </c>
      <c r="F48" s="120" t="e">
        <f>VLOOKUP(C:C,'檢核表(ETF類)-SMA'!C52:S68,4,0)</f>
        <v>#N/A</v>
      </c>
      <c r="G48" s="146" t="e">
        <f>IF(VLOOKUP(C:C,'檢核表(ETF類)-SMA'!C:T,18,0)=0, " ",VLOOKUP(C:C,'檢核表(ETF類)-SMA'!C:T,18,0))</f>
        <v>#N/A</v>
      </c>
      <c r="H48" s="147" t="e">
        <f>IF(VLOOKUP(C:C,'檢核表(ETF類)-SMA'!C:T,9,0)=0, " ",VLOOKUP(C:C,'檢核表(ETF類)-SMA'!C:T,9,0))</f>
        <v>#N/A</v>
      </c>
      <c r="I48" s="146" t="e">
        <f>IF(VLOOKUP(C:C,'檢核表(ETF類)-EWMA'!C:T,18,0)=0, " ",VLOOKUP(C:C,'檢核表(ETF類)-EWMA'!C:T,18,0))</f>
        <v>#N/A</v>
      </c>
      <c r="J48" s="147" t="e">
        <f>IF(VLOOKUP(C:C,'檢核表(ETF類)-EWMA'!C:T,9,0)=0, " ",VLOOKUP(C:C,'檢核表(ETF類)-EWMA'!C:T,9,0))</f>
        <v>#N/A</v>
      </c>
      <c r="K48" s="146" t="e">
        <f>IF(VLOOKUP(C:C,'檢核表(ETF類)-MAX'!C:T,18,0)=0, "  ",VLOOKUP(C:C,'檢核表(ETF類)-MAX'!C:T,18,0))</f>
        <v>#N/A</v>
      </c>
      <c r="L48" s="147" t="e">
        <f>IF(VLOOKUP(C:C,'檢核表(ETF類)-MAX'!C:T,9,0)=0, "  ",VLOOKUP(C:C,'檢核表(ETF類)-MAX'!C:T,9,0))</f>
        <v>#N/A</v>
      </c>
      <c r="M48" s="147" t="e">
        <f>IF(VLOOKUP(C:C,'檢核表(ETF類)-SMA'!C:T,10,0)=0, " ",VLOOKUP(C:C,'檢核表(ETF類)-SMA'!C:T,10,0))</f>
        <v>#N/A</v>
      </c>
      <c r="N48" s="147" t="e">
        <f>IF(VLOOKUP(C:C,'檢核表(ETF類)-SMA'!C:T,11,0)=0, " ",VLOOKUP(C:C,'檢核表(ETF類)-SMA'!C:T,11,0))</f>
        <v>#N/A</v>
      </c>
      <c r="O48" s="147" t="e">
        <f>IF(VLOOKUP(C:C,'檢核表(ETF類)-SMA'!C:T,13,0)=0, " ",VLOOKUP(C:C,'檢核表(ETF類)-SMA'!C:T,13,0))</f>
        <v>#N/A</v>
      </c>
      <c r="P48" s="147" t="e">
        <f>IF(VLOOKUP(C:C,'檢核表(ETF類)-SMA'!C:T,14,0)=0, " ",VLOOKUP(C:C,'檢核表(ETF類)-SMA'!C:T,14,0))</f>
        <v>#N/A</v>
      </c>
      <c r="Q48" s="147" t="e">
        <f>IF(VLOOKUP(C:C,'檢核表(ETF類)-SMA'!C:T,15,0)=0, " ",VLOOKUP(C:C,'檢核表(ETF類)-SMA'!C:T,15,0))</f>
        <v>#N/A</v>
      </c>
    </row>
    <row r="49" spans="1:17" s="15" customFormat="1" ht="15.75">
      <c r="A49" s="12"/>
      <c r="B49" s="29">
        <v>43</v>
      </c>
      <c r="C49" s="30">
        <f>'檢核表(ETF類)-SMA'!C53</f>
        <v>0</v>
      </c>
      <c r="D49" s="29" t="e">
        <f>VLOOKUP(C:C,'檢核表(ETF類)-SMA'!C53:S69,2,0)</f>
        <v>#N/A</v>
      </c>
      <c r="E49" s="120" t="e">
        <f>VLOOKUP(C:C,'檢核表(ETF類)-SMA'!C53:S69,3,0)</f>
        <v>#N/A</v>
      </c>
      <c r="F49" s="120" t="e">
        <f>VLOOKUP(C:C,'檢核表(ETF類)-SMA'!C53:S69,4,0)</f>
        <v>#N/A</v>
      </c>
      <c r="G49" s="146" t="e">
        <f>IF(VLOOKUP(C:C,'檢核表(ETF類)-SMA'!C:T,18,0)=0, " ",VLOOKUP(C:C,'檢核表(ETF類)-SMA'!C:T,18,0))</f>
        <v>#N/A</v>
      </c>
      <c r="H49" s="147" t="e">
        <f>IF(VLOOKUP(C:C,'檢核表(ETF類)-SMA'!C:T,9,0)=0, " ",VLOOKUP(C:C,'檢核表(ETF類)-SMA'!C:T,9,0))</f>
        <v>#N/A</v>
      </c>
      <c r="I49" s="146" t="e">
        <f>IF(VLOOKUP(C:C,'檢核表(ETF類)-EWMA'!C:T,18,0)=0, " ",VLOOKUP(C:C,'檢核表(ETF類)-EWMA'!C:T,18,0))</f>
        <v>#N/A</v>
      </c>
      <c r="J49" s="147" t="e">
        <f>IF(VLOOKUP(C:C,'檢核表(ETF類)-EWMA'!C:T,9,0)=0, " ",VLOOKUP(C:C,'檢核表(ETF類)-EWMA'!C:T,9,0))</f>
        <v>#N/A</v>
      </c>
      <c r="K49" s="146" t="e">
        <f>IF(VLOOKUP(C:C,'檢核表(ETF類)-MAX'!C:T,18,0)=0, "  ",VLOOKUP(C:C,'檢核表(ETF類)-MAX'!C:T,18,0))</f>
        <v>#N/A</v>
      </c>
      <c r="L49" s="147" t="e">
        <f>IF(VLOOKUP(C:C,'檢核表(ETF類)-MAX'!C:T,9,0)=0, "  ",VLOOKUP(C:C,'檢核表(ETF類)-MAX'!C:T,9,0))</f>
        <v>#N/A</v>
      </c>
      <c r="M49" s="147" t="e">
        <f>IF(VLOOKUP(C:C,'檢核表(ETF類)-SMA'!C:T,10,0)=0, " ",VLOOKUP(C:C,'檢核表(ETF類)-SMA'!C:T,10,0))</f>
        <v>#N/A</v>
      </c>
      <c r="N49" s="147" t="e">
        <f>IF(VLOOKUP(C:C,'檢核表(ETF類)-SMA'!C:T,11,0)=0, " ",VLOOKUP(C:C,'檢核表(ETF類)-SMA'!C:T,11,0))</f>
        <v>#N/A</v>
      </c>
      <c r="O49" s="147" t="e">
        <f>IF(VLOOKUP(C:C,'檢核表(ETF類)-SMA'!C:T,13,0)=0, " ",VLOOKUP(C:C,'檢核表(ETF類)-SMA'!C:T,13,0))</f>
        <v>#N/A</v>
      </c>
      <c r="P49" s="147" t="e">
        <f>IF(VLOOKUP(C:C,'檢核表(ETF類)-SMA'!C:T,14,0)=0, " ",VLOOKUP(C:C,'檢核表(ETF類)-SMA'!C:T,14,0))</f>
        <v>#N/A</v>
      </c>
      <c r="Q49" s="147" t="e">
        <f>IF(VLOOKUP(C:C,'檢核表(ETF類)-SMA'!C:T,15,0)=0, " ",VLOOKUP(C:C,'檢核表(ETF類)-SMA'!C:T,15,0))</f>
        <v>#N/A</v>
      </c>
    </row>
    <row r="50" spans="1:17" s="15" customFormat="1" ht="15.75">
      <c r="A50" s="12"/>
      <c r="B50" s="29">
        <v>44</v>
      </c>
      <c r="C50" s="30">
        <f>'檢核表(ETF類)-SMA'!C54</f>
        <v>0</v>
      </c>
      <c r="D50" s="29" t="e">
        <f>VLOOKUP(C:C,'檢核表(ETF類)-SMA'!C54:S70,2,0)</f>
        <v>#N/A</v>
      </c>
      <c r="E50" s="120" t="e">
        <f>VLOOKUP(C:C,'檢核表(ETF類)-SMA'!C54:S70,3,0)</f>
        <v>#N/A</v>
      </c>
      <c r="F50" s="120" t="e">
        <f>VLOOKUP(C:C,'檢核表(ETF類)-SMA'!C54:S70,4,0)</f>
        <v>#N/A</v>
      </c>
      <c r="G50" s="146" t="e">
        <f>IF(VLOOKUP(C:C,'檢核表(ETF類)-SMA'!C:T,18,0)=0, " ",VLOOKUP(C:C,'檢核表(ETF類)-SMA'!C:T,18,0))</f>
        <v>#N/A</v>
      </c>
      <c r="H50" s="147" t="e">
        <f>IF(VLOOKUP(C:C,'檢核表(ETF類)-SMA'!C:T,9,0)=0, " ",VLOOKUP(C:C,'檢核表(ETF類)-SMA'!C:T,9,0))</f>
        <v>#N/A</v>
      </c>
      <c r="I50" s="146" t="e">
        <f>IF(VLOOKUP(C:C,'檢核表(ETF類)-EWMA'!C:T,18,0)=0, " ",VLOOKUP(C:C,'檢核表(ETF類)-EWMA'!C:T,18,0))</f>
        <v>#N/A</v>
      </c>
      <c r="J50" s="147" t="e">
        <f>IF(VLOOKUP(C:C,'檢核表(ETF類)-EWMA'!C:T,9,0)=0, " ",VLOOKUP(C:C,'檢核表(ETF類)-EWMA'!C:T,9,0))</f>
        <v>#N/A</v>
      </c>
      <c r="K50" s="146" t="e">
        <f>IF(VLOOKUP(C:C,'檢核表(ETF類)-MAX'!C:T,18,0)=0, "  ",VLOOKUP(C:C,'檢核表(ETF類)-MAX'!C:T,18,0))</f>
        <v>#N/A</v>
      </c>
      <c r="L50" s="147" t="e">
        <f>IF(VLOOKUP(C:C,'檢核表(ETF類)-MAX'!C:T,9,0)=0, "  ",VLOOKUP(C:C,'檢核表(ETF類)-MAX'!C:T,9,0))</f>
        <v>#N/A</v>
      </c>
      <c r="M50" s="147" t="e">
        <f>IF(VLOOKUP(C:C,'檢核表(ETF類)-SMA'!C:T,10,0)=0, " ",VLOOKUP(C:C,'檢核表(ETF類)-SMA'!C:T,10,0))</f>
        <v>#N/A</v>
      </c>
      <c r="N50" s="147" t="e">
        <f>IF(VLOOKUP(C:C,'檢核表(ETF類)-SMA'!C:T,11,0)=0, " ",VLOOKUP(C:C,'檢核表(ETF類)-SMA'!C:T,11,0))</f>
        <v>#N/A</v>
      </c>
      <c r="O50" s="147" t="e">
        <f>IF(VLOOKUP(C:C,'檢核表(ETF類)-SMA'!C:T,13,0)=0, " ",VLOOKUP(C:C,'檢核表(ETF類)-SMA'!C:T,13,0))</f>
        <v>#N/A</v>
      </c>
      <c r="P50" s="147" t="e">
        <f>IF(VLOOKUP(C:C,'檢核表(ETF類)-SMA'!C:T,14,0)=0, " ",VLOOKUP(C:C,'檢核表(ETF類)-SMA'!C:T,14,0))</f>
        <v>#N/A</v>
      </c>
      <c r="Q50" s="147" t="e">
        <f>IF(VLOOKUP(C:C,'檢核表(ETF類)-SMA'!C:T,15,0)=0, " ",VLOOKUP(C:C,'檢核表(ETF類)-SMA'!C:T,15,0))</f>
        <v>#N/A</v>
      </c>
    </row>
    <row r="51" spans="1:17" s="15" customFormat="1" ht="15.75">
      <c r="A51" s="12"/>
      <c r="B51" s="29">
        <v>45</v>
      </c>
      <c r="C51" s="30">
        <f>'檢核表(ETF類)-SMA'!C55</f>
        <v>0</v>
      </c>
      <c r="D51" s="29" t="e">
        <f>VLOOKUP(C:C,'檢核表(ETF類)-SMA'!C55:S71,2,0)</f>
        <v>#N/A</v>
      </c>
      <c r="E51" s="120" t="e">
        <f>VLOOKUP(C:C,'檢核表(ETF類)-SMA'!C55:S71,3,0)</f>
        <v>#N/A</v>
      </c>
      <c r="F51" s="120" t="e">
        <f>VLOOKUP(C:C,'檢核表(ETF類)-SMA'!C55:S71,4,0)</f>
        <v>#N/A</v>
      </c>
      <c r="G51" s="146" t="e">
        <f>IF(VLOOKUP(C:C,'檢核表(ETF類)-SMA'!C:T,18,0)=0, " ",VLOOKUP(C:C,'檢核表(ETF類)-SMA'!C:T,18,0))</f>
        <v>#N/A</v>
      </c>
      <c r="H51" s="147" t="e">
        <f>IF(VLOOKUP(C:C,'檢核表(ETF類)-SMA'!C:T,9,0)=0, " ",VLOOKUP(C:C,'檢核表(ETF類)-SMA'!C:T,9,0))</f>
        <v>#N/A</v>
      </c>
      <c r="I51" s="146" t="e">
        <f>IF(VLOOKUP(C:C,'檢核表(ETF類)-EWMA'!C:T,18,0)=0, " ",VLOOKUP(C:C,'檢核表(ETF類)-EWMA'!C:T,18,0))</f>
        <v>#N/A</v>
      </c>
      <c r="J51" s="147" t="e">
        <f>IF(VLOOKUP(C:C,'檢核表(ETF類)-EWMA'!C:T,9,0)=0, " ",VLOOKUP(C:C,'檢核表(ETF類)-EWMA'!C:T,9,0))</f>
        <v>#N/A</v>
      </c>
      <c r="K51" s="146" t="e">
        <f>IF(VLOOKUP(C:C,'檢核表(ETF類)-MAX'!C:T,18,0)=0, "  ",VLOOKUP(C:C,'檢核表(ETF類)-MAX'!C:T,18,0))</f>
        <v>#N/A</v>
      </c>
      <c r="L51" s="147" t="e">
        <f>IF(VLOOKUP(C:C,'檢核表(ETF類)-MAX'!C:T,9,0)=0, "  ",VLOOKUP(C:C,'檢核表(ETF類)-MAX'!C:T,9,0))</f>
        <v>#N/A</v>
      </c>
      <c r="M51" s="147" t="e">
        <f>IF(VLOOKUP(C:C,'檢核表(ETF類)-SMA'!C:T,10,0)=0, " ",VLOOKUP(C:C,'檢核表(ETF類)-SMA'!C:T,10,0))</f>
        <v>#N/A</v>
      </c>
      <c r="N51" s="147" t="e">
        <f>IF(VLOOKUP(C:C,'檢核表(ETF類)-SMA'!C:T,11,0)=0, " ",VLOOKUP(C:C,'檢核表(ETF類)-SMA'!C:T,11,0))</f>
        <v>#N/A</v>
      </c>
      <c r="O51" s="147" t="e">
        <f>IF(VLOOKUP(C:C,'檢核表(ETF類)-SMA'!C:T,13,0)=0, " ",VLOOKUP(C:C,'檢核表(ETF類)-SMA'!C:T,13,0))</f>
        <v>#N/A</v>
      </c>
      <c r="P51" s="147" t="e">
        <f>IF(VLOOKUP(C:C,'檢核表(ETF類)-SMA'!C:T,14,0)=0, " ",VLOOKUP(C:C,'檢核表(ETF類)-SMA'!C:T,14,0))</f>
        <v>#N/A</v>
      </c>
      <c r="Q51" s="147" t="e">
        <f>IF(VLOOKUP(C:C,'檢核表(ETF類)-SMA'!C:T,15,0)=0, " ",VLOOKUP(C:C,'檢核表(ETF類)-SMA'!C:T,15,0))</f>
        <v>#N/A</v>
      </c>
    </row>
    <row r="52" spans="1:17" s="15" customFormat="1" ht="15.75">
      <c r="A52" s="12"/>
      <c r="B52" s="29">
        <v>46</v>
      </c>
      <c r="C52" s="30">
        <f>'檢核表(ETF類)-SMA'!C56</f>
        <v>0</v>
      </c>
      <c r="D52" s="29" t="e">
        <f>VLOOKUP(C:C,'檢核表(ETF類)-SMA'!C56:S72,2,0)</f>
        <v>#N/A</v>
      </c>
      <c r="E52" s="120" t="e">
        <f>VLOOKUP(C:C,'檢核表(ETF類)-SMA'!C56:S72,3,0)</f>
        <v>#N/A</v>
      </c>
      <c r="F52" s="120" t="e">
        <f>VLOOKUP(C:C,'檢核表(ETF類)-SMA'!C56:S72,4,0)</f>
        <v>#N/A</v>
      </c>
      <c r="G52" s="146" t="e">
        <f>IF(VLOOKUP(C:C,'檢核表(ETF類)-SMA'!C:T,18,0)=0, " ",VLOOKUP(C:C,'檢核表(ETF類)-SMA'!C:T,18,0))</f>
        <v>#N/A</v>
      </c>
      <c r="H52" s="147" t="e">
        <f>IF(VLOOKUP(C:C,'檢核表(ETF類)-SMA'!C:T,9,0)=0, " ",VLOOKUP(C:C,'檢核表(ETF類)-SMA'!C:T,9,0))</f>
        <v>#N/A</v>
      </c>
      <c r="I52" s="146" t="e">
        <f>IF(VLOOKUP(C:C,'檢核表(ETF類)-EWMA'!C:T,18,0)=0, " ",VLOOKUP(C:C,'檢核表(ETF類)-EWMA'!C:T,18,0))</f>
        <v>#N/A</v>
      </c>
      <c r="J52" s="147" t="e">
        <f>IF(VLOOKUP(C:C,'檢核表(ETF類)-EWMA'!C:T,9,0)=0, " ",VLOOKUP(C:C,'檢核表(ETF類)-EWMA'!C:T,9,0))</f>
        <v>#N/A</v>
      </c>
      <c r="K52" s="146" t="e">
        <f>IF(VLOOKUP(C:C,'檢核表(ETF類)-MAX'!C:T,18,0)=0, "  ",VLOOKUP(C:C,'檢核表(ETF類)-MAX'!C:T,18,0))</f>
        <v>#N/A</v>
      </c>
      <c r="L52" s="147" t="e">
        <f>IF(VLOOKUP(C:C,'檢核表(ETF類)-MAX'!C:T,9,0)=0, "  ",VLOOKUP(C:C,'檢核表(ETF類)-MAX'!C:T,9,0))</f>
        <v>#N/A</v>
      </c>
      <c r="M52" s="147" t="e">
        <f>IF(VLOOKUP(C:C,'檢核表(ETF類)-SMA'!C:T,10,0)=0, " ",VLOOKUP(C:C,'檢核表(ETF類)-SMA'!C:T,10,0))</f>
        <v>#N/A</v>
      </c>
      <c r="N52" s="147" t="e">
        <f>IF(VLOOKUP(C:C,'檢核表(ETF類)-SMA'!C:T,11,0)=0, " ",VLOOKUP(C:C,'檢核表(ETF類)-SMA'!C:T,11,0))</f>
        <v>#N/A</v>
      </c>
      <c r="O52" s="147" t="e">
        <f>IF(VLOOKUP(C:C,'檢核表(ETF類)-SMA'!C:T,13,0)=0, " ",VLOOKUP(C:C,'檢核表(ETF類)-SMA'!C:T,13,0))</f>
        <v>#N/A</v>
      </c>
      <c r="P52" s="147" t="e">
        <f>IF(VLOOKUP(C:C,'檢核表(ETF類)-SMA'!C:T,14,0)=0, " ",VLOOKUP(C:C,'檢核表(ETF類)-SMA'!C:T,14,0))</f>
        <v>#N/A</v>
      </c>
      <c r="Q52" s="147" t="e">
        <f>IF(VLOOKUP(C:C,'檢核表(ETF類)-SMA'!C:T,15,0)=0, " ",VLOOKUP(C:C,'檢核表(ETF類)-SMA'!C:T,15,0))</f>
        <v>#N/A</v>
      </c>
    </row>
    <row r="53" spans="1:17" s="15" customFormat="1" ht="15.75">
      <c r="A53" s="12"/>
      <c r="B53" s="29">
        <v>47</v>
      </c>
      <c r="C53" s="30">
        <f>'檢核表(ETF類)-SMA'!C57</f>
        <v>0</v>
      </c>
      <c r="D53" s="29" t="e">
        <f>VLOOKUP(C:C,'檢核表(ETF類)-SMA'!C57:S73,2,0)</f>
        <v>#N/A</v>
      </c>
      <c r="E53" s="120" t="e">
        <f>VLOOKUP(C:C,'檢核表(ETF類)-SMA'!C57:S73,3,0)</f>
        <v>#N/A</v>
      </c>
      <c r="F53" s="120" t="e">
        <f>VLOOKUP(C:C,'檢核表(ETF類)-SMA'!C57:S73,4,0)</f>
        <v>#N/A</v>
      </c>
      <c r="G53" s="146" t="e">
        <f>IF(VLOOKUP(C:C,'檢核表(ETF類)-SMA'!C:T,18,0)=0, " ",VLOOKUP(C:C,'檢核表(ETF類)-SMA'!C:T,18,0))</f>
        <v>#N/A</v>
      </c>
      <c r="H53" s="147" t="e">
        <f>IF(VLOOKUP(C:C,'檢核表(ETF類)-SMA'!C:T,9,0)=0, " ",VLOOKUP(C:C,'檢核表(ETF類)-SMA'!C:T,9,0))</f>
        <v>#N/A</v>
      </c>
      <c r="I53" s="146" t="e">
        <f>IF(VLOOKUP(C:C,'檢核表(ETF類)-EWMA'!C:T,18,0)=0, " ",VLOOKUP(C:C,'檢核表(ETF類)-EWMA'!C:T,18,0))</f>
        <v>#N/A</v>
      </c>
      <c r="J53" s="147" t="e">
        <f>IF(VLOOKUP(C:C,'檢核表(ETF類)-EWMA'!C:T,9,0)=0, " ",VLOOKUP(C:C,'檢核表(ETF類)-EWMA'!C:T,9,0))</f>
        <v>#N/A</v>
      </c>
      <c r="K53" s="146" t="e">
        <f>IF(VLOOKUP(C:C,'檢核表(ETF類)-MAX'!C:T,18,0)=0, "  ",VLOOKUP(C:C,'檢核表(ETF類)-MAX'!C:T,18,0))</f>
        <v>#N/A</v>
      </c>
      <c r="L53" s="147" t="e">
        <f>IF(VLOOKUP(C:C,'檢核表(ETF類)-MAX'!C:T,9,0)=0, "  ",VLOOKUP(C:C,'檢核表(ETF類)-MAX'!C:T,9,0))</f>
        <v>#N/A</v>
      </c>
      <c r="M53" s="147" t="e">
        <f>IF(VLOOKUP(C:C,'檢核表(ETF類)-SMA'!C:T,10,0)=0, " ",VLOOKUP(C:C,'檢核表(ETF類)-SMA'!C:T,10,0))</f>
        <v>#N/A</v>
      </c>
      <c r="N53" s="147" t="e">
        <f>IF(VLOOKUP(C:C,'檢核表(ETF類)-SMA'!C:T,11,0)=0, " ",VLOOKUP(C:C,'檢核表(ETF類)-SMA'!C:T,11,0))</f>
        <v>#N/A</v>
      </c>
      <c r="O53" s="147" t="e">
        <f>IF(VLOOKUP(C:C,'檢核表(ETF類)-SMA'!C:T,13,0)=0, " ",VLOOKUP(C:C,'檢核表(ETF類)-SMA'!C:T,13,0))</f>
        <v>#N/A</v>
      </c>
      <c r="P53" s="147" t="e">
        <f>IF(VLOOKUP(C:C,'檢核表(ETF類)-SMA'!C:T,14,0)=0, " ",VLOOKUP(C:C,'檢核表(ETF類)-SMA'!C:T,14,0))</f>
        <v>#N/A</v>
      </c>
      <c r="Q53" s="147" t="e">
        <f>IF(VLOOKUP(C:C,'檢核表(ETF類)-SMA'!C:T,15,0)=0, " ",VLOOKUP(C:C,'檢核表(ETF類)-SMA'!C:T,15,0))</f>
        <v>#N/A</v>
      </c>
    </row>
    <row r="54" spans="1:17" s="15" customFormat="1" ht="15.75">
      <c r="A54" s="12"/>
      <c r="B54" s="29">
        <v>48</v>
      </c>
      <c r="C54" s="30">
        <f>'檢核表(ETF類)-SMA'!C58</f>
        <v>0</v>
      </c>
      <c r="D54" s="29" t="e">
        <f>VLOOKUP(C:C,'檢核表(ETF類)-SMA'!C58:S74,2,0)</f>
        <v>#N/A</v>
      </c>
      <c r="E54" s="120" t="e">
        <f>VLOOKUP(C:C,'檢核表(ETF類)-SMA'!C58:S74,3,0)</f>
        <v>#N/A</v>
      </c>
      <c r="F54" s="120" t="e">
        <f>VLOOKUP(C:C,'檢核表(ETF類)-SMA'!C58:S74,4,0)</f>
        <v>#N/A</v>
      </c>
      <c r="G54" s="146" t="e">
        <f>IF(VLOOKUP(C:C,'檢核表(ETF類)-SMA'!C:T,18,0)=0, " ",VLOOKUP(C:C,'檢核表(ETF類)-SMA'!C:T,18,0))</f>
        <v>#N/A</v>
      </c>
      <c r="H54" s="147" t="e">
        <f>IF(VLOOKUP(C:C,'檢核表(ETF類)-SMA'!C:T,9,0)=0, " ",VLOOKUP(C:C,'檢核表(ETF類)-SMA'!C:T,9,0))</f>
        <v>#N/A</v>
      </c>
      <c r="I54" s="146" t="e">
        <f>IF(VLOOKUP(C:C,'檢核表(ETF類)-EWMA'!C:T,18,0)=0, " ",VLOOKUP(C:C,'檢核表(ETF類)-EWMA'!C:T,18,0))</f>
        <v>#N/A</v>
      </c>
      <c r="J54" s="147" t="e">
        <f>IF(VLOOKUP(C:C,'檢核表(ETF類)-EWMA'!C:T,9,0)=0, " ",VLOOKUP(C:C,'檢核表(ETF類)-EWMA'!C:T,9,0))</f>
        <v>#N/A</v>
      </c>
      <c r="K54" s="146" t="e">
        <f>IF(VLOOKUP(C:C,'檢核表(ETF類)-MAX'!C:T,18,0)=0, "  ",VLOOKUP(C:C,'檢核表(ETF類)-MAX'!C:T,18,0))</f>
        <v>#N/A</v>
      </c>
      <c r="L54" s="147" t="e">
        <f>IF(VLOOKUP(C:C,'檢核表(ETF類)-MAX'!C:T,9,0)=0, "  ",VLOOKUP(C:C,'檢核表(ETF類)-MAX'!C:T,9,0))</f>
        <v>#N/A</v>
      </c>
      <c r="M54" s="147" t="e">
        <f>IF(VLOOKUP(C:C,'檢核表(ETF類)-SMA'!C:T,10,0)=0, " ",VLOOKUP(C:C,'檢核表(ETF類)-SMA'!C:T,10,0))</f>
        <v>#N/A</v>
      </c>
      <c r="N54" s="147" t="e">
        <f>IF(VLOOKUP(C:C,'檢核表(ETF類)-SMA'!C:T,11,0)=0, " ",VLOOKUP(C:C,'檢核表(ETF類)-SMA'!C:T,11,0))</f>
        <v>#N/A</v>
      </c>
      <c r="O54" s="147" t="e">
        <f>IF(VLOOKUP(C:C,'檢核表(ETF類)-SMA'!C:T,13,0)=0, " ",VLOOKUP(C:C,'檢核表(ETF類)-SMA'!C:T,13,0))</f>
        <v>#N/A</v>
      </c>
      <c r="P54" s="147" t="e">
        <f>IF(VLOOKUP(C:C,'檢核表(ETF類)-SMA'!C:T,14,0)=0, " ",VLOOKUP(C:C,'檢核表(ETF類)-SMA'!C:T,14,0))</f>
        <v>#N/A</v>
      </c>
      <c r="Q54" s="147" t="e">
        <f>IF(VLOOKUP(C:C,'檢核表(ETF類)-SMA'!C:T,15,0)=0, " ",VLOOKUP(C:C,'檢核表(ETF類)-SMA'!C:T,15,0))</f>
        <v>#N/A</v>
      </c>
    </row>
    <row r="55" spans="1:17" s="15" customFormat="1" ht="15.75">
      <c r="A55" s="12"/>
      <c r="B55" s="29">
        <v>49</v>
      </c>
      <c r="C55" s="30">
        <f>'檢核表(ETF類)-SMA'!C59</f>
        <v>0</v>
      </c>
      <c r="D55" s="29" t="e">
        <f>VLOOKUP(C:C,'檢核表(ETF類)-SMA'!C59:S75,2,0)</f>
        <v>#N/A</v>
      </c>
      <c r="E55" s="120" t="e">
        <f>VLOOKUP(C:C,'檢核表(ETF類)-SMA'!C59:S75,3,0)</f>
        <v>#N/A</v>
      </c>
      <c r="F55" s="120" t="e">
        <f>VLOOKUP(C:C,'檢核表(ETF類)-SMA'!C59:S75,4,0)</f>
        <v>#N/A</v>
      </c>
      <c r="G55" s="146" t="e">
        <f>IF(VLOOKUP(C:C,'檢核表(ETF類)-SMA'!C:T,18,0)=0, " ",VLOOKUP(C:C,'檢核表(ETF類)-SMA'!C:T,18,0))</f>
        <v>#N/A</v>
      </c>
      <c r="H55" s="147" t="e">
        <f>IF(VLOOKUP(C:C,'檢核表(ETF類)-SMA'!C:T,9,0)=0, " ",VLOOKUP(C:C,'檢核表(ETF類)-SMA'!C:T,9,0))</f>
        <v>#N/A</v>
      </c>
      <c r="I55" s="146" t="e">
        <f>IF(VLOOKUP(C:C,'檢核表(ETF類)-EWMA'!C:T,18,0)=0, " ",VLOOKUP(C:C,'檢核表(ETF類)-EWMA'!C:T,18,0))</f>
        <v>#N/A</v>
      </c>
      <c r="J55" s="147" t="e">
        <f>IF(VLOOKUP(C:C,'檢核表(ETF類)-EWMA'!C:T,9,0)=0, " ",VLOOKUP(C:C,'檢核表(ETF類)-EWMA'!C:T,9,0))</f>
        <v>#N/A</v>
      </c>
      <c r="K55" s="146" t="e">
        <f>IF(VLOOKUP(C:C,'檢核表(ETF類)-MAX'!C:T,18,0)=0, "  ",VLOOKUP(C:C,'檢核表(ETF類)-MAX'!C:T,18,0))</f>
        <v>#N/A</v>
      </c>
      <c r="L55" s="147" t="e">
        <f>IF(VLOOKUP(C:C,'檢核表(ETF類)-MAX'!C:T,9,0)=0, "  ",VLOOKUP(C:C,'檢核表(ETF類)-MAX'!C:T,9,0))</f>
        <v>#N/A</v>
      </c>
      <c r="M55" s="147" t="e">
        <f>IF(VLOOKUP(C:C,'檢核表(ETF類)-SMA'!C:T,10,0)=0, " ",VLOOKUP(C:C,'檢核表(ETF類)-SMA'!C:T,10,0))</f>
        <v>#N/A</v>
      </c>
      <c r="N55" s="147" t="e">
        <f>IF(VLOOKUP(C:C,'檢核表(ETF類)-SMA'!C:T,11,0)=0, " ",VLOOKUP(C:C,'檢核表(ETF類)-SMA'!C:T,11,0))</f>
        <v>#N/A</v>
      </c>
      <c r="O55" s="147" t="e">
        <f>IF(VLOOKUP(C:C,'檢核表(ETF類)-SMA'!C:T,13,0)=0, " ",VLOOKUP(C:C,'檢核表(ETF類)-SMA'!C:T,13,0))</f>
        <v>#N/A</v>
      </c>
      <c r="P55" s="147" t="e">
        <f>IF(VLOOKUP(C:C,'檢核表(ETF類)-SMA'!C:T,14,0)=0, " ",VLOOKUP(C:C,'檢核表(ETF類)-SMA'!C:T,14,0))</f>
        <v>#N/A</v>
      </c>
      <c r="Q55" s="147" t="e">
        <f>IF(VLOOKUP(C:C,'檢核表(ETF類)-SMA'!C:T,15,0)=0, " ",VLOOKUP(C:C,'檢核表(ETF類)-SMA'!C:T,15,0))</f>
        <v>#N/A</v>
      </c>
    </row>
    <row r="56" spans="1:17" s="15" customFormat="1" ht="15.75">
      <c r="A56" s="12"/>
      <c r="B56" s="29">
        <v>50</v>
      </c>
      <c r="C56" s="30">
        <f>'檢核表(ETF類)-SMA'!C60</f>
        <v>0</v>
      </c>
      <c r="D56" s="29" t="e">
        <f>VLOOKUP(C:C,'檢核表(ETF類)-SMA'!C60:S76,2,0)</f>
        <v>#N/A</v>
      </c>
      <c r="E56" s="120" t="e">
        <f>VLOOKUP(C:C,'檢核表(ETF類)-SMA'!C60:S76,3,0)</f>
        <v>#N/A</v>
      </c>
      <c r="F56" s="120" t="e">
        <f>VLOOKUP(C:C,'檢核表(ETF類)-SMA'!C60:S76,4,0)</f>
        <v>#N/A</v>
      </c>
      <c r="G56" s="146" t="e">
        <f>IF(VLOOKUP(C:C,'檢核表(ETF類)-SMA'!C:T,18,0)=0, " ",VLOOKUP(C:C,'檢核表(ETF類)-SMA'!C:T,18,0))</f>
        <v>#N/A</v>
      </c>
      <c r="H56" s="147" t="e">
        <f>IF(VLOOKUP(C:C,'檢核表(ETF類)-SMA'!C:T,9,0)=0, " ",VLOOKUP(C:C,'檢核表(ETF類)-SMA'!C:T,9,0))</f>
        <v>#N/A</v>
      </c>
      <c r="I56" s="146" t="e">
        <f>IF(VLOOKUP(C:C,'檢核表(ETF類)-EWMA'!C:T,18,0)=0, " ",VLOOKUP(C:C,'檢核表(ETF類)-EWMA'!C:T,18,0))</f>
        <v>#N/A</v>
      </c>
      <c r="J56" s="147" t="e">
        <f>IF(VLOOKUP(C:C,'檢核表(ETF類)-EWMA'!C:T,9,0)=0, " ",VLOOKUP(C:C,'檢核表(ETF類)-EWMA'!C:T,9,0))</f>
        <v>#N/A</v>
      </c>
      <c r="K56" s="146" t="e">
        <f>IF(VLOOKUP(C:C,'檢核表(ETF類)-MAX'!C:T,18,0)=0, "  ",VLOOKUP(C:C,'檢核表(ETF類)-MAX'!C:T,18,0))</f>
        <v>#N/A</v>
      </c>
      <c r="L56" s="147" t="e">
        <f>IF(VLOOKUP(C:C,'檢核表(ETF類)-MAX'!C:T,9,0)=0, "  ",VLOOKUP(C:C,'檢核表(ETF類)-MAX'!C:T,9,0))</f>
        <v>#N/A</v>
      </c>
      <c r="M56" s="147" t="e">
        <f>IF(VLOOKUP(C:C,'檢核表(ETF類)-SMA'!C:T,10,0)=0, " ",VLOOKUP(C:C,'檢核表(ETF類)-SMA'!C:T,10,0))</f>
        <v>#N/A</v>
      </c>
      <c r="N56" s="147" t="e">
        <f>IF(VLOOKUP(C:C,'檢核表(ETF類)-SMA'!C:T,11,0)=0, " ",VLOOKUP(C:C,'檢核表(ETF類)-SMA'!C:T,11,0))</f>
        <v>#N/A</v>
      </c>
      <c r="O56" s="147" t="e">
        <f>IF(VLOOKUP(C:C,'檢核表(ETF類)-SMA'!C:T,13,0)=0, " ",VLOOKUP(C:C,'檢核表(ETF類)-SMA'!C:T,13,0))</f>
        <v>#N/A</v>
      </c>
      <c r="P56" s="147" t="e">
        <f>IF(VLOOKUP(C:C,'檢核表(ETF類)-SMA'!C:T,14,0)=0, " ",VLOOKUP(C:C,'檢核表(ETF類)-SMA'!C:T,14,0))</f>
        <v>#N/A</v>
      </c>
      <c r="Q56" s="147" t="e">
        <f>IF(VLOOKUP(C:C,'檢核表(ETF類)-SMA'!C:T,15,0)=0, " ",VLOOKUP(C:C,'檢核表(ETF類)-SMA'!C:T,15,0))</f>
        <v>#N/A</v>
      </c>
    </row>
    <row r="57" spans="1:17">
      <c r="B57" s="9" t="s">
        <v>327</v>
      </c>
      <c r="C57" s="11"/>
      <c r="D57" s="11"/>
    </row>
    <row r="58" spans="1:17" ht="16.350000000000001" customHeight="1">
      <c r="B58" s="9" t="s">
        <v>335</v>
      </c>
      <c r="C58" s="9"/>
      <c r="D58" s="9"/>
      <c r="E58" s="9"/>
      <c r="F58" s="9"/>
      <c r="G58" s="9"/>
      <c r="H58" s="9"/>
      <c r="I58" s="9"/>
      <c r="J58" s="9"/>
      <c r="K58" s="9"/>
      <c r="L58" s="9"/>
      <c r="M58" s="9"/>
      <c r="N58" s="9"/>
      <c r="O58" s="9"/>
      <c r="P58" s="9"/>
      <c r="Q58" s="9"/>
    </row>
    <row r="59" spans="1:17" ht="16.350000000000001" customHeight="1">
      <c r="B59" s="9" t="s">
        <v>336</v>
      </c>
      <c r="C59" s="9"/>
      <c r="D59" s="9"/>
      <c r="E59" s="9"/>
      <c r="F59" s="9"/>
      <c r="G59" s="9"/>
      <c r="H59" s="9"/>
      <c r="I59" s="9"/>
      <c r="J59" s="9"/>
      <c r="K59" s="9"/>
      <c r="L59" s="9"/>
      <c r="M59" s="9"/>
      <c r="N59" s="9"/>
      <c r="O59" s="9"/>
      <c r="P59" s="9"/>
      <c r="Q59" s="9"/>
    </row>
    <row r="62" spans="1:17">
      <c r="B62" s="1" t="s">
        <v>328</v>
      </c>
      <c r="C62" s="22" t="s">
        <v>329</v>
      </c>
    </row>
    <row r="63" spans="1:17">
      <c r="B63" s="5">
        <v>1</v>
      </c>
      <c r="C63" s="25" t="s">
        <v>330</v>
      </c>
    </row>
    <row r="64" spans="1:17">
      <c r="B64" s="5">
        <v>2</v>
      </c>
      <c r="C64" s="26" t="s">
        <v>331</v>
      </c>
    </row>
  </sheetData>
  <mergeCells count="16">
    <mergeCell ref="Q5:Q6"/>
    <mergeCell ref="P1:Q1"/>
    <mergeCell ref="B4:B6"/>
    <mergeCell ref="C4:C6"/>
    <mergeCell ref="D4:D6"/>
    <mergeCell ref="E4:E6"/>
    <mergeCell ref="G4:L4"/>
    <mergeCell ref="M4:O4"/>
    <mergeCell ref="P4:Q4"/>
    <mergeCell ref="F5:F6"/>
    <mergeCell ref="G5:H5"/>
    <mergeCell ref="I5:J5"/>
    <mergeCell ref="K5:L5"/>
    <mergeCell ref="M5:N5"/>
    <mergeCell ref="O5:O6"/>
    <mergeCell ref="P5:P6"/>
  </mergeCells>
  <phoneticPr fontId="1" type="noConversion"/>
  <printOptions horizontalCentered="1"/>
  <pageMargins left="0.19685039370078741" right="0.19685039370078741" top="0.86614173228346458" bottom="0.6692913385826772" header="0.31496062992125984" footer="0.31496062992125984"/>
  <pageSetup paperSize="9" scale="72" orientation="landscape" r:id="rId1"/>
  <headerFooter>
    <oddHeader xml:space="preserve">&amp;C&amp;"標楷體,標準"&amp;16保證金調整檢核表
標的證券為受益憑證之股票類契約&amp;R
</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T30"/>
  <sheetViews>
    <sheetView topLeftCell="B1" zoomScale="70" zoomScaleNormal="70" zoomScalePageLayoutView="55" workbookViewId="0">
      <selection activeCell="B29" sqref="B29:S29"/>
    </sheetView>
  </sheetViews>
  <sheetFormatPr defaultRowHeight="16.5"/>
  <cols>
    <col min="1" max="1" width="0.125" style="2" hidden="1" customWidth="1"/>
    <col min="2" max="2" width="5.625" style="3" customWidth="1"/>
    <col min="3" max="3" width="9.75" style="3" customWidth="1"/>
    <col min="4" max="4" width="12.25" style="3" customWidth="1"/>
    <col min="5" max="5" width="13.25" style="3" customWidth="1"/>
    <col min="6" max="6" width="8.625" style="3" customWidth="1"/>
    <col min="7" max="7" width="13.75" style="11" customWidth="1"/>
    <col min="8" max="8" width="9.5" style="11" customWidth="1"/>
    <col min="9" max="9" width="10.125" style="11" customWidth="1"/>
    <col min="10" max="10" width="15.375" style="3" customWidth="1"/>
    <col min="11" max="11" width="8.5" style="17" customWidth="1"/>
    <col min="12" max="12" width="10.25" style="17" customWidth="1"/>
    <col min="13" max="13" width="11.875" style="11" customWidth="1"/>
    <col min="14" max="14" width="9.25" style="3" customWidth="1"/>
    <col min="15" max="15" width="8" style="3" customWidth="1"/>
    <col min="16" max="17" width="13.875" style="3" customWidth="1"/>
    <col min="18" max="18" width="10.5" style="3" customWidth="1"/>
    <col min="19" max="19" width="10" style="3" customWidth="1"/>
    <col min="20" max="20" width="9.875" customWidth="1"/>
  </cols>
  <sheetData>
    <row r="1" spans="1:20">
      <c r="P1" s="193" t="s">
        <v>125</v>
      </c>
      <c r="Q1" s="193"/>
      <c r="R1" s="193"/>
      <c r="S1" s="193"/>
    </row>
    <row r="2" spans="1:20">
      <c r="B2" s="3" t="s">
        <v>6</v>
      </c>
      <c r="C2" s="22" t="s">
        <v>7</v>
      </c>
      <c r="G2" s="22"/>
      <c r="H2" s="22"/>
      <c r="I2" s="22"/>
      <c r="J2" s="23"/>
      <c r="K2" s="24"/>
      <c r="L2" s="24"/>
      <c r="M2" s="22"/>
      <c r="N2" s="23"/>
      <c r="O2" s="23"/>
      <c r="P2" s="23"/>
    </row>
    <row r="3" spans="1:20">
      <c r="B3" s="5">
        <v>1</v>
      </c>
      <c r="C3" s="25" t="s">
        <v>8</v>
      </c>
      <c r="D3" s="5"/>
      <c r="E3" s="5"/>
      <c r="F3" s="5"/>
      <c r="G3" s="25"/>
      <c r="H3" s="23"/>
      <c r="I3" s="23"/>
      <c r="J3" s="23"/>
      <c r="K3" s="23"/>
      <c r="L3" s="23"/>
      <c r="M3" s="23"/>
      <c r="N3" s="23"/>
      <c r="O3" s="23"/>
      <c r="P3" s="23"/>
    </row>
    <row r="4" spans="1:20">
      <c r="B4" s="5">
        <v>2</v>
      </c>
      <c r="C4" s="25" t="s">
        <v>9</v>
      </c>
      <c r="D4" s="5"/>
      <c r="E4" s="5"/>
      <c r="F4" s="5"/>
      <c r="G4" s="25"/>
      <c r="H4" s="23"/>
      <c r="I4" s="23"/>
      <c r="J4" s="23"/>
      <c r="K4" s="23"/>
      <c r="L4" s="23"/>
      <c r="M4" s="23"/>
      <c r="N4" s="23"/>
      <c r="O4" s="23"/>
      <c r="P4" s="23"/>
    </row>
    <row r="5" spans="1:20">
      <c r="B5" s="5">
        <v>3</v>
      </c>
      <c r="C5" s="26" t="s">
        <v>24</v>
      </c>
      <c r="D5" s="5"/>
      <c r="E5" s="5"/>
      <c r="F5" s="5"/>
      <c r="G5" s="26"/>
      <c r="H5" s="27"/>
      <c r="I5" s="27"/>
      <c r="J5" s="25"/>
      <c r="K5" s="28"/>
      <c r="L5" s="28"/>
      <c r="M5" s="27"/>
      <c r="N5" s="25"/>
      <c r="O5" s="23"/>
      <c r="P5" s="23"/>
    </row>
    <row r="6" spans="1:20" ht="6.75" customHeight="1"/>
    <row r="7" spans="1:20" s="1" customFormat="1">
      <c r="A7" s="2"/>
      <c r="B7" s="3" t="s">
        <v>10</v>
      </c>
      <c r="C7" s="11" t="s">
        <v>11</v>
      </c>
      <c r="D7" s="3"/>
      <c r="E7" s="3"/>
      <c r="F7" s="3"/>
      <c r="G7" s="11"/>
      <c r="H7" s="11"/>
      <c r="I7" s="11"/>
      <c r="J7" s="3"/>
      <c r="K7" s="17"/>
      <c r="L7" s="17"/>
      <c r="M7" s="11"/>
      <c r="N7" s="3"/>
      <c r="O7" s="3"/>
      <c r="P7" s="3"/>
      <c r="Q7" s="3"/>
      <c r="R7" s="3"/>
      <c r="S7" s="3"/>
    </row>
    <row r="8" spans="1:20" s="1" customFormat="1" ht="20.25" customHeight="1">
      <c r="A8" s="2"/>
      <c r="B8" s="181" t="s">
        <v>34</v>
      </c>
      <c r="C8" s="181" t="s">
        <v>35</v>
      </c>
      <c r="D8" s="181" t="s">
        <v>36</v>
      </c>
      <c r="E8" s="181" t="s">
        <v>37</v>
      </c>
      <c r="F8" s="21"/>
      <c r="G8" s="200" t="s">
        <v>12</v>
      </c>
      <c r="H8" s="201"/>
      <c r="I8" s="201"/>
      <c r="J8" s="201"/>
      <c r="K8" s="202"/>
      <c r="L8" s="198" t="s">
        <v>13</v>
      </c>
      <c r="M8" s="198"/>
      <c r="N8" s="198"/>
      <c r="O8" s="198"/>
      <c r="P8" s="198" t="s">
        <v>14</v>
      </c>
      <c r="Q8" s="198"/>
      <c r="R8" s="198"/>
      <c r="S8" s="198"/>
    </row>
    <row r="9" spans="1:20" ht="22.5" customHeight="1">
      <c r="B9" s="182"/>
      <c r="C9" s="182"/>
      <c r="D9" s="182"/>
      <c r="E9" s="182"/>
      <c r="F9" s="181" t="s">
        <v>38</v>
      </c>
      <c r="G9" s="199" t="s">
        <v>15</v>
      </c>
      <c r="H9" s="199"/>
      <c r="I9" s="208" t="s">
        <v>21</v>
      </c>
      <c r="J9" s="199" t="s">
        <v>22</v>
      </c>
      <c r="K9" s="204" t="s">
        <v>16</v>
      </c>
      <c r="L9" s="194" t="s">
        <v>23</v>
      </c>
      <c r="M9" s="195"/>
      <c r="N9" s="199" t="s">
        <v>17</v>
      </c>
      <c r="O9" s="199" t="s">
        <v>18</v>
      </c>
      <c r="P9" s="207" t="s">
        <v>0</v>
      </c>
      <c r="Q9" s="199"/>
      <c r="R9" s="203" t="s">
        <v>39</v>
      </c>
      <c r="S9" s="203" t="s">
        <v>42</v>
      </c>
    </row>
    <row r="10" spans="1:20" ht="54" customHeight="1">
      <c r="B10" s="183"/>
      <c r="C10" s="183"/>
      <c r="D10" s="183"/>
      <c r="E10" s="183"/>
      <c r="F10" s="183"/>
      <c r="G10" s="8" t="s">
        <v>26</v>
      </c>
      <c r="H10" s="8" t="s">
        <v>19</v>
      </c>
      <c r="I10" s="209"/>
      <c r="J10" s="199"/>
      <c r="K10" s="204"/>
      <c r="L10" s="196"/>
      <c r="M10" s="197"/>
      <c r="N10" s="199"/>
      <c r="O10" s="199"/>
      <c r="P10" s="7" t="s">
        <v>41</v>
      </c>
      <c r="Q10" s="6" t="s">
        <v>20</v>
      </c>
      <c r="R10" s="203"/>
      <c r="S10" s="203"/>
      <c r="T10" s="123" t="s">
        <v>334</v>
      </c>
    </row>
    <row r="11" spans="1:20" s="15" customFormat="1">
      <c r="A11" s="12"/>
      <c r="B11" s="29">
        <v>1</v>
      </c>
      <c r="C11" s="30"/>
      <c r="D11" s="31"/>
      <c r="E11" s="30"/>
      <c r="F11" s="31"/>
      <c r="G11" s="14"/>
      <c r="H11" s="14"/>
      <c r="I11" s="14"/>
      <c r="J11" s="13"/>
      <c r="K11" s="18"/>
      <c r="L11" s="18"/>
      <c r="M11" s="20"/>
      <c r="N11" s="13"/>
      <c r="O11" s="13"/>
      <c r="P11" s="14"/>
      <c r="Q11" s="14"/>
      <c r="R11" s="14"/>
      <c r="S11" s="13"/>
      <c r="T11" s="124"/>
    </row>
    <row r="12" spans="1:20" s="15" customFormat="1">
      <c r="A12" s="12"/>
      <c r="B12" s="29">
        <v>2</v>
      </c>
      <c r="C12" s="30"/>
      <c r="D12" s="31"/>
      <c r="E12" s="30"/>
      <c r="F12" s="31"/>
      <c r="G12" s="14"/>
      <c r="H12" s="14"/>
      <c r="I12" s="14"/>
      <c r="J12" s="13"/>
      <c r="K12" s="18"/>
      <c r="L12" s="18"/>
      <c r="M12" s="20"/>
      <c r="N12" s="13"/>
      <c r="O12" s="13"/>
      <c r="P12" s="14"/>
      <c r="Q12" s="14"/>
      <c r="R12" s="14"/>
      <c r="S12" s="13"/>
      <c r="T12" s="125"/>
    </row>
    <row r="13" spans="1:20" s="15" customFormat="1">
      <c r="A13" s="12"/>
      <c r="B13" s="29">
        <v>3</v>
      </c>
      <c r="C13" s="30"/>
      <c r="D13" s="31"/>
      <c r="E13" s="30"/>
      <c r="F13" s="31"/>
      <c r="G13" s="14"/>
      <c r="H13" s="14"/>
      <c r="I13" s="14"/>
      <c r="J13" s="13"/>
      <c r="K13" s="18"/>
      <c r="L13" s="18"/>
      <c r="M13" s="20"/>
      <c r="N13" s="13"/>
      <c r="O13" s="13"/>
      <c r="P13" s="14"/>
      <c r="Q13" s="14"/>
      <c r="R13" s="14"/>
      <c r="S13" s="13"/>
      <c r="T13" s="125"/>
    </row>
    <row r="14" spans="1:20" s="15" customFormat="1">
      <c r="A14" s="12"/>
      <c r="B14" s="29">
        <v>4</v>
      </c>
      <c r="C14" s="30"/>
      <c r="D14" s="31"/>
      <c r="E14" s="30"/>
      <c r="F14" s="31"/>
      <c r="G14" s="14"/>
      <c r="H14" s="14"/>
      <c r="I14" s="14"/>
      <c r="J14" s="13"/>
      <c r="K14" s="18"/>
      <c r="L14" s="18"/>
      <c r="M14" s="20"/>
      <c r="N14" s="13"/>
      <c r="O14" s="13"/>
      <c r="P14" s="14"/>
      <c r="Q14" s="14"/>
      <c r="R14" s="14"/>
      <c r="S14" s="13"/>
      <c r="T14" s="125"/>
    </row>
    <row r="15" spans="1:20" s="15" customFormat="1">
      <c r="A15" s="12"/>
      <c r="B15" s="29">
        <v>5</v>
      </c>
      <c r="C15" s="30"/>
      <c r="D15" s="31"/>
      <c r="E15" s="30"/>
      <c r="F15" s="31"/>
      <c r="G15" s="14"/>
      <c r="H15" s="14"/>
      <c r="I15" s="14"/>
      <c r="J15" s="13"/>
      <c r="K15" s="18"/>
      <c r="L15" s="18"/>
      <c r="M15" s="20"/>
      <c r="N15" s="13"/>
      <c r="O15" s="13"/>
      <c r="P15" s="14"/>
      <c r="Q15" s="14"/>
      <c r="R15" s="14"/>
      <c r="S15" s="13"/>
      <c r="T15" s="125"/>
    </row>
    <row r="16" spans="1:20" s="15" customFormat="1">
      <c r="A16" s="12"/>
      <c r="B16" s="29">
        <v>6</v>
      </c>
      <c r="C16" s="30"/>
      <c r="D16" s="31"/>
      <c r="E16" s="30"/>
      <c r="F16" s="31"/>
      <c r="G16" s="14"/>
      <c r="H16" s="14"/>
      <c r="I16" s="14"/>
      <c r="J16" s="13"/>
      <c r="K16" s="18"/>
      <c r="L16" s="18"/>
      <c r="M16" s="20"/>
      <c r="N16" s="13"/>
      <c r="O16" s="13"/>
      <c r="P16" s="14"/>
      <c r="Q16" s="14"/>
      <c r="R16" s="14"/>
      <c r="S16" s="13"/>
      <c r="T16" s="125"/>
    </row>
    <row r="17" spans="1:20" s="15" customFormat="1">
      <c r="A17" s="12"/>
      <c r="B17" s="29">
        <v>7</v>
      </c>
      <c r="C17" s="30"/>
      <c r="D17" s="31"/>
      <c r="E17" s="30"/>
      <c r="F17" s="31"/>
      <c r="G17" s="14"/>
      <c r="H17" s="14"/>
      <c r="I17" s="14"/>
      <c r="J17" s="13"/>
      <c r="K17" s="18"/>
      <c r="L17" s="18"/>
      <c r="M17" s="20"/>
      <c r="N17" s="13"/>
      <c r="O17" s="13"/>
      <c r="P17" s="14"/>
      <c r="Q17" s="14"/>
      <c r="R17" s="14"/>
      <c r="S17" s="13"/>
      <c r="T17" s="125"/>
    </row>
    <row r="18" spans="1:20" s="15" customFormat="1">
      <c r="A18" s="12"/>
      <c r="B18" s="29">
        <v>8</v>
      </c>
      <c r="C18" s="30"/>
      <c r="D18" s="31"/>
      <c r="E18" s="30"/>
      <c r="F18" s="31"/>
      <c r="G18" s="14"/>
      <c r="H18" s="14"/>
      <c r="I18" s="14"/>
      <c r="J18" s="13"/>
      <c r="K18" s="18"/>
      <c r="L18" s="18"/>
      <c r="M18" s="20"/>
      <c r="N18" s="13"/>
      <c r="O18" s="13"/>
      <c r="P18" s="14"/>
      <c r="Q18" s="14"/>
      <c r="R18" s="14"/>
      <c r="S18" s="13"/>
      <c r="T18" s="125"/>
    </row>
    <row r="19" spans="1:20" s="15" customFormat="1">
      <c r="A19" s="12"/>
      <c r="B19" s="29">
        <v>9</v>
      </c>
      <c r="C19" s="30"/>
      <c r="D19" s="31"/>
      <c r="E19" s="30"/>
      <c r="F19" s="31"/>
      <c r="G19" s="14"/>
      <c r="H19" s="14"/>
      <c r="I19" s="14"/>
      <c r="J19" s="13"/>
      <c r="K19" s="18"/>
      <c r="L19" s="18"/>
      <c r="M19" s="20"/>
      <c r="N19" s="13"/>
      <c r="O19" s="13"/>
      <c r="P19" s="14"/>
      <c r="Q19" s="14"/>
      <c r="R19" s="14"/>
      <c r="S19" s="13"/>
      <c r="T19" s="125"/>
    </row>
    <row r="20" spans="1:20" s="15" customFormat="1">
      <c r="A20" s="12"/>
      <c r="B20" s="29">
        <v>10</v>
      </c>
      <c r="C20" s="30"/>
      <c r="D20" s="31"/>
      <c r="E20" s="30"/>
      <c r="F20" s="31"/>
      <c r="G20" s="14"/>
      <c r="H20" s="14"/>
      <c r="I20" s="14"/>
      <c r="J20" s="13"/>
      <c r="K20" s="18"/>
      <c r="L20" s="18"/>
      <c r="M20" s="20"/>
      <c r="N20" s="13"/>
      <c r="O20" s="13"/>
      <c r="P20" s="14"/>
      <c r="Q20" s="14"/>
      <c r="R20" s="14"/>
      <c r="S20" s="13"/>
      <c r="T20" s="125"/>
    </row>
    <row r="21" spans="1:20" s="15" customFormat="1">
      <c r="A21" s="12"/>
      <c r="B21" s="29">
        <v>11</v>
      </c>
      <c r="C21" s="30"/>
      <c r="D21" s="31"/>
      <c r="E21" s="30"/>
      <c r="F21" s="31"/>
      <c r="G21" s="14"/>
      <c r="H21" s="14"/>
      <c r="I21" s="14"/>
      <c r="J21" s="13"/>
      <c r="K21" s="18"/>
      <c r="L21" s="18"/>
      <c r="M21" s="20"/>
      <c r="N21" s="13"/>
      <c r="O21" s="13"/>
      <c r="P21" s="14"/>
      <c r="Q21" s="14"/>
      <c r="R21" s="14"/>
      <c r="S21" s="13"/>
      <c r="T21" s="125"/>
    </row>
    <row r="22" spans="1:20" s="15" customFormat="1">
      <c r="A22" s="12"/>
      <c r="B22" s="29">
        <v>12</v>
      </c>
      <c r="C22" s="30"/>
      <c r="D22" s="31"/>
      <c r="E22" s="30"/>
      <c r="F22" s="31"/>
      <c r="G22" s="14"/>
      <c r="H22" s="14"/>
      <c r="I22" s="14"/>
      <c r="J22" s="13"/>
      <c r="K22" s="18"/>
      <c r="L22" s="18"/>
      <c r="M22" s="20"/>
      <c r="N22" s="13"/>
      <c r="O22" s="13"/>
      <c r="P22" s="14"/>
      <c r="Q22" s="14"/>
      <c r="R22" s="14"/>
      <c r="S22" s="13"/>
      <c r="T22" s="125"/>
    </row>
    <row r="23" spans="1:20" s="15" customFormat="1">
      <c r="A23" s="12"/>
      <c r="B23" s="29">
        <v>13</v>
      </c>
      <c r="C23" s="30"/>
      <c r="D23" s="31"/>
      <c r="E23" s="30"/>
      <c r="F23" s="31"/>
      <c r="G23" s="14"/>
      <c r="H23" s="14"/>
      <c r="I23" s="14"/>
      <c r="J23" s="13"/>
      <c r="K23" s="18"/>
      <c r="L23" s="18"/>
      <c r="M23" s="20"/>
      <c r="N23" s="13"/>
      <c r="O23" s="13"/>
      <c r="P23" s="14"/>
      <c r="Q23" s="14"/>
      <c r="R23" s="14"/>
      <c r="S23" s="13"/>
      <c r="T23" s="125"/>
    </row>
    <row r="24" spans="1:20" s="15" customFormat="1">
      <c r="A24" s="12"/>
      <c r="B24" s="29">
        <v>14</v>
      </c>
      <c r="C24" s="30"/>
      <c r="D24" s="31"/>
      <c r="E24" s="30"/>
      <c r="F24" s="31"/>
      <c r="G24" s="14"/>
      <c r="H24" s="14"/>
      <c r="I24" s="14"/>
      <c r="J24" s="13"/>
      <c r="K24" s="18"/>
      <c r="L24" s="18"/>
      <c r="M24" s="20"/>
      <c r="N24" s="13"/>
      <c r="O24" s="13"/>
      <c r="P24" s="14"/>
      <c r="Q24" s="14"/>
      <c r="R24" s="14"/>
      <c r="S24" s="13"/>
      <c r="T24" s="125"/>
    </row>
    <row r="25" spans="1:20" s="15" customFormat="1">
      <c r="A25" s="12"/>
      <c r="B25" s="29">
        <v>15</v>
      </c>
      <c r="C25" s="30"/>
      <c r="D25" s="31"/>
      <c r="E25" s="30"/>
      <c r="F25" s="31"/>
      <c r="G25" s="14"/>
      <c r="H25" s="14"/>
      <c r="I25" s="14"/>
      <c r="J25" s="13"/>
      <c r="K25" s="18"/>
      <c r="L25" s="18"/>
      <c r="M25" s="20"/>
      <c r="N25" s="13"/>
      <c r="O25" s="13"/>
      <c r="P25" s="14"/>
      <c r="Q25" s="14"/>
      <c r="R25" s="14"/>
      <c r="S25" s="13"/>
      <c r="T25" s="125"/>
    </row>
    <row r="26" spans="1:20" s="15" customFormat="1">
      <c r="A26" s="12"/>
      <c r="B26" s="29">
        <v>16</v>
      </c>
      <c r="C26" s="30"/>
      <c r="D26" s="31"/>
      <c r="E26" s="30"/>
      <c r="F26" s="31"/>
      <c r="G26" s="14"/>
      <c r="H26" s="14"/>
      <c r="I26" s="14"/>
      <c r="J26" s="13"/>
      <c r="K26" s="18"/>
      <c r="L26" s="18"/>
      <c r="M26" s="20"/>
      <c r="N26" s="13"/>
      <c r="O26" s="13"/>
      <c r="P26" s="14"/>
      <c r="Q26" s="14"/>
      <c r="R26" s="14"/>
      <c r="S26" s="13"/>
      <c r="T26" s="125"/>
    </row>
    <row r="27" spans="1:20" s="15" customFormat="1">
      <c r="A27" s="12"/>
      <c r="B27" s="29">
        <v>17</v>
      </c>
      <c r="C27" s="30"/>
      <c r="D27" s="31"/>
      <c r="E27" s="30"/>
      <c r="F27" s="31"/>
      <c r="G27" s="14"/>
      <c r="H27" s="14"/>
      <c r="I27" s="14"/>
      <c r="J27" s="13"/>
      <c r="K27" s="18"/>
      <c r="L27" s="18"/>
      <c r="M27" s="20"/>
      <c r="N27" s="13"/>
      <c r="O27" s="13"/>
      <c r="P27" s="14"/>
      <c r="Q27" s="14"/>
      <c r="R27" s="14"/>
      <c r="S27" s="13"/>
      <c r="T27" s="125"/>
    </row>
    <row r="28" spans="1:20" ht="24" customHeight="1">
      <c r="B28" s="9" t="s">
        <v>40</v>
      </c>
      <c r="C28" s="10"/>
      <c r="D28" s="10"/>
      <c r="E28" s="10"/>
      <c r="F28" s="4"/>
      <c r="G28" s="16"/>
      <c r="H28" s="16"/>
      <c r="I28" s="10"/>
    </row>
    <row r="29" spans="1:20" ht="29.25" customHeight="1">
      <c r="B29" s="205" t="s">
        <v>44</v>
      </c>
      <c r="C29" s="206"/>
      <c r="D29" s="206"/>
      <c r="E29" s="206"/>
      <c r="F29" s="206"/>
      <c r="G29" s="206"/>
      <c r="H29" s="206"/>
      <c r="I29" s="206"/>
      <c r="J29" s="206"/>
      <c r="K29" s="206"/>
      <c r="L29" s="206"/>
      <c r="M29" s="206"/>
      <c r="N29" s="206"/>
      <c r="O29" s="206"/>
      <c r="P29" s="206"/>
      <c r="Q29" s="206"/>
      <c r="R29" s="206"/>
      <c r="S29" s="206"/>
    </row>
    <row r="30" spans="1:20" ht="28.5" customHeight="1">
      <c r="B30" s="205" t="s">
        <v>43</v>
      </c>
      <c r="C30" s="206"/>
      <c r="D30" s="206"/>
      <c r="E30" s="206"/>
      <c r="F30" s="206"/>
      <c r="G30" s="206"/>
      <c r="H30" s="206"/>
      <c r="I30" s="206"/>
      <c r="J30" s="206"/>
      <c r="K30" s="206"/>
      <c r="L30" s="206"/>
      <c r="M30" s="206"/>
      <c r="N30" s="206"/>
      <c r="O30" s="206"/>
      <c r="P30" s="206"/>
      <c r="Q30" s="206"/>
      <c r="R30" s="206"/>
      <c r="S30" s="206"/>
    </row>
  </sheetData>
  <mergeCells count="21">
    <mergeCell ref="B30:S30"/>
    <mergeCell ref="B29:S29"/>
    <mergeCell ref="P9:Q9"/>
    <mergeCell ref="S9:S10"/>
    <mergeCell ref="I9:I10"/>
    <mergeCell ref="D8:D10"/>
    <mergeCell ref="B8:B10"/>
    <mergeCell ref="C8:C10"/>
    <mergeCell ref="E8:E10"/>
    <mergeCell ref="F9:F10"/>
    <mergeCell ref="P1:S1"/>
    <mergeCell ref="L9:M10"/>
    <mergeCell ref="L8:O8"/>
    <mergeCell ref="O9:O10"/>
    <mergeCell ref="G8:K8"/>
    <mergeCell ref="R9:R10"/>
    <mergeCell ref="N9:N10"/>
    <mergeCell ref="G9:H9"/>
    <mergeCell ref="P8:S8"/>
    <mergeCell ref="J9:J10"/>
    <mergeCell ref="K9:K10"/>
  </mergeCells>
  <phoneticPr fontId="12" type="noConversion"/>
  <printOptions horizontalCentered="1"/>
  <pageMargins left="0.19685039370078741" right="0.19685039370078741" top="0.86614173228346458" bottom="0.6692913385826772" header="0.31496062992125984" footer="0.31496062992125984"/>
  <pageSetup paperSize="9" scale="72" orientation="landscape" r:id="rId1"/>
  <headerFooter>
    <oddHeader xml:space="preserve">&amp;C&amp;"標楷體,標準"&amp;16保證金調整檢核表
標的證券為受益憑證之股票類契約&amp;R
</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T30"/>
  <sheetViews>
    <sheetView topLeftCell="B1" zoomScale="70" zoomScaleNormal="70" zoomScalePageLayoutView="55" workbookViewId="0">
      <selection activeCell="Q26" sqref="Q26"/>
    </sheetView>
  </sheetViews>
  <sheetFormatPr defaultRowHeight="16.5"/>
  <cols>
    <col min="1" max="1" width="0.125" style="2" hidden="1" customWidth="1"/>
    <col min="2" max="2" width="5.625" style="3" customWidth="1"/>
    <col min="3" max="3" width="9.75" style="3" customWidth="1"/>
    <col min="4" max="4" width="12.25" style="3" customWidth="1"/>
    <col min="5" max="5" width="13.25" style="3" customWidth="1"/>
    <col min="6" max="6" width="8.625" style="3" customWidth="1"/>
    <col min="7" max="7" width="13.75" style="11" customWidth="1"/>
    <col min="8" max="8" width="9.5" style="11" customWidth="1"/>
    <col min="9" max="9" width="10.125" style="11" customWidth="1"/>
    <col min="10" max="10" width="15.375" style="3" customWidth="1"/>
    <col min="11" max="11" width="8.5" style="17" customWidth="1"/>
    <col min="12" max="12" width="10.25" style="17" customWidth="1"/>
    <col min="13" max="13" width="11.875" style="11" customWidth="1"/>
    <col min="14" max="14" width="9.25" style="3" customWidth="1"/>
    <col min="15" max="15" width="8" style="3" customWidth="1"/>
    <col min="16" max="17" width="13.875" style="3" customWidth="1"/>
    <col min="18" max="18" width="10.5" style="3" customWidth="1"/>
    <col min="19" max="19" width="10" style="3" customWidth="1"/>
    <col min="20" max="20" width="9.875" customWidth="1"/>
  </cols>
  <sheetData>
    <row r="1" spans="1:20">
      <c r="P1" s="193" t="s">
        <v>125</v>
      </c>
      <c r="Q1" s="193"/>
      <c r="R1" s="193"/>
      <c r="S1" s="193"/>
    </row>
    <row r="2" spans="1:20">
      <c r="B2" s="3" t="s">
        <v>6</v>
      </c>
      <c r="C2" s="22" t="s">
        <v>7</v>
      </c>
      <c r="G2" s="22"/>
      <c r="H2" s="22"/>
      <c r="I2" s="22"/>
      <c r="J2" s="23"/>
      <c r="K2" s="24"/>
      <c r="L2" s="24"/>
      <c r="M2" s="22"/>
      <c r="N2" s="23"/>
      <c r="O2" s="23"/>
      <c r="P2" s="23"/>
    </row>
    <row r="3" spans="1:20">
      <c r="B3" s="5">
        <v>1</v>
      </c>
      <c r="C3" s="25" t="s">
        <v>8</v>
      </c>
      <c r="D3" s="5"/>
      <c r="E3" s="5"/>
      <c r="F3" s="5"/>
      <c r="G3" s="25"/>
      <c r="H3" s="23"/>
      <c r="I3" s="23"/>
      <c r="J3" s="23"/>
      <c r="K3" s="23"/>
      <c r="L3" s="23"/>
      <c r="M3" s="23"/>
      <c r="N3" s="23"/>
      <c r="O3" s="23"/>
      <c r="P3" s="23"/>
    </row>
    <row r="4" spans="1:20">
      <c r="B4" s="5">
        <v>2</v>
      </c>
      <c r="C4" s="25" t="s">
        <v>9</v>
      </c>
      <c r="D4" s="5"/>
      <c r="E4" s="5"/>
      <c r="F4" s="5"/>
      <c r="G4" s="25"/>
      <c r="H4" s="23"/>
      <c r="I4" s="23"/>
      <c r="J4" s="23"/>
      <c r="K4" s="23"/>
      <c r="L4" s="23"/>
      <c r="M4" s="23"/>
      <c r="N4" s="23"/>
      <c r="O4" s="23"/>
      <c r="P4" s="23"/>
    </row>
    <row r="5" spans="1:20">
      <c r="B5" s="5">
        <v>3</v>
      </c>
      <c r="C5" s="26" t="s">
        <v>24</v>
      </c>
      <c r="D5" s="5"/>
      <c r="E5" s="5"/>
      <c r="F5" s="5"/>
      <c r="G5" s="26"/>
      <c r="H5" s="27"/>
      <c r="I5" s="27"/>
      <c r="J5" s="25"/>
      <c r="K5" s="28"/>
      <c r="L5" s="28"/>
      <c r="M5" s="27"/>
      <c r="N5" s="25"/>
      <c r="O5" s="23"/>
      <c r="P5" s="23"/>
    </row>
    <row r="6" spans="1:20" ht="6.75" customHeight="1"/>
    <row r="7" spans="1:20" s="1" customFormat="1">
      <c r="A7" s="2"/>
      <c r="B7" s="3" t="s">
        <v>10</v>
      </c>
      <c r="C7" s="11" t="s">
        <v>11</v>
      </c>
      <c r="D7" s="3"/>
      <c r="E7" s="3"/>
      <c r="F7" s="3"/>
      <c r="G7" s="11"/>
      <c r="H7" s="11"/>
      <c r="I7" s="11"/>
      <c r="J7" s="3"/>
      <c r="K7" s="17"/>
      <c r="L7" s="17"/>
      <c r="M7" s="11"/>
      <c r="N7" s="3"/>
      <c r="O7" s="3"/>
      <c r="P7" s="3"/>
      <c r="Q7" s="3"/>
      <c r="R7" s="3"/>
      <c r="S7" s="3"/>
    </row>
    <row r="8" spans="1:20" s="1" customFormat="1" ht="20.25" customHeight="1">
      <c r="A8" s="2"/>
      <c r="B8" s="181" t="s">
        <v>34</v>
      </c>
      <c r="C8" s="181" t="s">
        <v>35</v>
      </c>
      <c r="D8" s="181" t="s">
        <v>36</v>
      </c>
      <c r="E8" s="181" t="s">
        <v>37</v>
      </c>
      <c r="F8" s="144"/>
      <c r="G8" s="200" t="s">
        <v>12</v>
      </c>
      <c r="H8" s="201"/>
      <c r="I8" s="201"/>
      <c r="J8" s="201"/>
      <c r="K8" s="202"/>
      <c r="L8" s="198" t="s">
        <v>13</v>
      </c>
      <c r="M8" s="198"/>
      <c r="N8" s="198"/>
      <c r="O8" s="198"/>
      <c r="P8" s="198" t="s">
        <v>14</v>
      </c>
      <c r="Q8" s="198"/>
      <c r="R8" s="198"/>
      <c r="S8" s="198"/>
    </row>
    <row r="9" spans="1:20" ht="22.5" customHeight="1">
      <c r="B9" s="182"/>
      <c r="C9" s="182"/>
      <c r="D9" s="182"/>
      <c r="E9" s="182"/>
      <c r="F9" s="181" t="s">
        <v>38</v>
      </c>
      <c r="G9" s="199" t="s">
        <v>15</v>
      </c>
      <c r="H9" s="199"/>
      <c r="I9" s="208" t="s">
        <v>21</v>
      </c>
      <c r="J9" s="199" t="s">
        <v>22</v>
      </c>
      <c r="K9" s="204" t="s">
        <v>16</v>
      </c>
      <c r="L9" s="194" t="s">
        <v>23</v>
      </c>
      <c r="M9" s="195"/>
      <c r="N9" s="199" t="s">
        <v>17</v>
      </c>
      <c r="O9" s="199" t="s">
        <v>18</v>
      </c>
      <c r="P9" s="207" t="s">
        <v>0</v>
      </c>
      <c r="Q9" s="199"/>
      <c r="R9" s="203" t="s">
        <v>39</v>
      </c>
      <c r="S9" s="203" t="s">
        <v>42</v>
      </c>
    </row>
    <row r="10" spans="1:20" ht="54" customHeight="1">
      <c r="B10" s="183"/>
      <c r="C10" s="183"/>
      <c r="D10" s="183"/>
      <c r="E10" s="183"/>
      <c r="F10" s="183"/>
      <c r="G10" s="8" t="s">
        <v>26</v>
      </c>
      <c r="H10" s="8" t="s">
        <v>19</v>
      </c>
      <c r="I10" s="209"/>
      <c r="J10" s="199"/>
      <c r="K10" s="204"/>
      <c r="L10" s="196"/>
      <c r="M10" s="197"/>
      <c r="N10" s="199"/>
      <c r="O10" s="199"/>
      <c r="P10" s="143" t="s">
        <v>41</v>
      </c>
      <c r="Q10" s="142" t="s">
        <v>20</v>
      </c>
      <c r="R10" s="203"/>
      <c r="S10" s="203"/>
      <c r="T10" s="123" t="s">
        <v>334</v>
      </c>
    </row>
    <row r="11" spans="1:20" s="15" customFormat="1">
      <c r="A11" s="12"/>
      <c r="B11" s="29">
        <v>1</v>
      </c>
      <c r="C11" s="30"/>
      <c r="D11" s="31"/>
      <c r="E11" s="30"/>
      <c r="F11" s="31"/>
      <c r="G11" s="14"/>
      <c r="H11" s="14"/>
      <c r="I11" s="14"/>
      <c r="J11" s="13"/>
      <c r="K11" s="18"/>
      <c r="L11" s="18"/>
      <c r="M11" s="20"/>
      <c r="N11" s="13"/>
      <c r="O11" s="13"/>
      <c r="P11" s="14"/>
      <c r="Q11" s="14"/>
      <c r="R11" s="14"/>
      <c r="S11" s="13"/>
      <c r="T11" s="124"/>
    </row>
    <row r="12" spans="1:20" s="15" customFormat="1">
      <c r="A12" s="12"/>
      <c r="B12" s="29">
        <v>2</v>
      </c>
      <c r="C12" s="30"/>
      <c r="D12" s="31"/>
      <c r="E12" s="30"/>
      <c r="F12" s="31"/>
      <c r="G12" s="14"/>
      <c r="H12" s="14"/>
      <c r="I12" s="14"/>
      <c r="J12" s="13"/>
      <c r="K12" s="18"/>
      <c r="L12" s="18"/>
      <c r="M12" s="20"/>
      <c r="N12" s="13"/>
      <c r="O12" s="13"/>
      <c r="P12" s="14"/>
      <c r="Q12" s="14"/>
      <c r="R12" s="14"/>
      <c r="S12" s="13"/>
      <c r="T12" s="125"/>
    </row>
    <row r="13" spans="1:20" s="15" customFormat="1">
      <c r="A13" s="12"/>
      <c r="B13" s="29">
        <v>3</v>
      </c>
      <c r="C13" s="30"/>
      <c r="D13" s="31"/>
      <c r="E13" s="30"/>
      <c r="F13" s="31"/>
      <c r="G13" s="14"/>
      <c r="H13" s="14"/>
      <c r="I13" s="14"/>
      <c r="J13" s="13"/>
      <c r="K13" s="18"/>
      <c r="L13" s="18"/>
      <c r="M13" s="20"/>
      <c r="N13" s="13"/>
      <c r="O13" s="13"/>
      <c r="P13" s="14"/>
      <c r="Q13" s="14"/>
      <c r="R13" s="14"/>
      <c r="S13" s="13"/>
      <c r="T13" s="125"/>
    </row>
    <row r="14" spans="1:20" s="15" customFormat="1">
      <c r="A14" s="12"/>
      <c r="B14" s="29">
        <v>4</v>
      </c>
      <c r="C14" s="30"/>
      <c r="D14" s="31"/>
      <c r="E14" s="30"/>
      <c r="F14" s="31"/>
      <c r="G14" s="14"/>
      <c r="H14" s="14"/>
      <c r="I14" s="14"/>
      <c r="J14" s="13"/>
      <c r="K14" s="18"/>
      <c r="L14" s="18"/>
      <c r="M14" s="20"/>
      <c r="N14" s="13"/>
      <c r="O14" s="13"/>
      <c r="P14" s="14"/>
      <c r="Q14" s="14"/>
      <c r="R14" s="14"/>
      <c r="S14" s="13"/>
      <c r="T14" s="125"/>
    </row>
    <row r="15" spans="1:20" s="15" customFormat="1">
      <c r="A15" s="12"/>
      <c r="B15" s="29">
        <v>5</v>
      </c>
      <c r="C15" s="30"/>
      <c r="D15" s="31"/>
      <c r="E15" s="30"/>
      <c r="F15" s="31"/>
      <c r="G15" s="14"/>
      <c r="H15" s="14"/>
      <c r="I15" s="14"/>
      <c r="J15" s="13"/>
      <c r="K15" s="18"/>
      <c r="L15" s="18"/>
      <c r="M15" s="20"/>
      <c r="N15" s="13"/>
      <c r="O15" s="13"/>
      <c r="P15" s="14"/>
      <c r="Q15" s="14"/>
      <c r="R15" s="14"/>
      <c r="S15" s="13"/>
      <c r="T15" s="125"/>
    </row>
    <row r="16" spans="1:20" s="15" customFormat="1">
      <c r="A16" s="12"/>
      <c r="B16" s="29">
        <v>6</v>
      </c>
      <c r="C16" s="30"/>
      <c r="D16" s="31"/>
      <c r="E16" s="30"/>
      <c r="F16" s="31"/>
      <c r="G16" s="14"/>
      <c r="H16" s="14"/>
      <c r="I16" s="14"/>
      <c r="J16" s="13"/>
      <c r="K16" s="18"/>
      <c r="L16" s="18"/>
      <c r="M16" s="20"/>
      <c r="N16" s="13"/>
      <c r="O16" s="13"/>
      <c r="P16" s="14"/>
      <c r="Q16" s="14"/>
      <c r="R16" s="14"/>
      <c r="S16" s="13"/>
      <c r="T16" s="125"/>
    </row>
    <row r="17" spans="1:20" s="15" customFormat="1">
      <c r="A17" s="12"/>
      <c r="B17" s="29">
        <v>7</v>
      </c>
      <c r="C17" s="30"/>
      <c r="D17" s="31"/>
      <c r="E17" s="30"/>
      <c r="F17" s="31"/>
      <c r="G17" s="14"/>
      <c r="H17" s="14"/>
      <c r="I17" s="14"/>
      <c r="J17" s="13"/>
      <c r="K17" s="18"/>
      <c r="L17" s="18"/>
      <c r="M17" s="20"/>
      <c r="N17" s="13"/>
      <c r="O17" s="13"/>
      <c r="P17" s="14"/>
      <c r="Q17" s="14"/>
      <c r="R17" s="14"/>
      <c r="S17" s="13"/>
      <c r="T17" s="125"/>
    </row>
    <row r="18" spans="1:20" s="15" customFormat="1">
      <c r="A18" s="12"/>
      <c r="B18" s="29">
        <v>8</v>
      </c>
      <c r="C18" s="30"/>
      <c r="D18" s="31"/>
      <c r="E18" s="30"/>
      <c r="F18" s="31"/>
      <c r="G18" s="14"/>
      <c r="H18" s="14"/>
      <c r="I18" s="14"/>
      <c r="J18" s="13"/>
      <c r="K18" s="18"/>
      <c r="L18" s="18"/>
      <c r="M18" s="20"/>
      <c r="N18" s="13"/>
      <c r="O18" s="13"/>
      <c r="P18" s="14"/>
      <c r="Q18" s="14"/>
      <c r="R18" s="14"/>
      <c r="S18" s="13"/>
      <c r="T18" s="125"/>
    </row>
    <row r="19" spans="1:20" s="15" customFormat="1">
      <c r="A19" s="12"/>
      <c r="B19" s="29">
        <v>9</v>
      </c>
      <c r="C19" s="30"/>
      <c r="D19" s="31"/>
      <c r="E19" s="30"/>
      <c r="F19" s="31"/>
      <c r="G19" s="14"/>
      <c r="H19" s="14"/>
      <c r="I19" s="14"/>
      <c r="J19" s="13"/>
      <c r="K19" s="18"/>
      <c r="L19" s="18"/>
      <c r="M19" s="20"/>
      <c r="N19" s="13"/>
      <c r="O19" s="13"/>
      <c r="P19" s="14"/>
      <c r="Q19" s="14"/>
      <c r="R19" s="14"/>
      <c r="S19" s="13"/>
      <c r="T19" s="125"/>
    </row>
    <row r="20" spans="1:20" s="15" customFormat="1">
      <c r="A20" s="12"/>
      <c r="B20" s="29">
        <v>10</v>
      </c>
      <c r="C20" s="30"/>
      <c r="D20" s="31"/>
      <c r="E20" s="30"/>
      <c r="F20" s="31"/>
      <c r="G20" s="14"/>
      <c r="H20" s="14"/>
      <c r="I20" s="14"/>
      <c r="J20" s="13"/>
      <c r="K20" s="18"/>
      <c r="L20" s="18"/>
      <c r="M20" s="20"/>
      <c r="N20" s="13"/>
      <c r="O20" s="13"/>
      <c r="P20" s="14"/>
      <c r="Q20" s="14"/>
      <c r="R20" s="14"/>
      <c r="S20" s="13"/>
      <c r="T20" s="125"/>
    </row>
    <row r="21" spans="1:20" s="15" customFormat="1">
      <c r="A21" s="12"/>
      <c r="B21" s="29">
        <v>11</v>
      </c>
      <c r="C21" s="30"/>
      <c r="D21" s="31"/>
      <c r="E21" s="30"/>
      <c r="F21" s="31"/>
      <c r="G21" s="14"/>
      <c r="H21" s="14"/>
      <c r="I21" s="14"/>
      <c r="J21" s="13"/>
      <c r="K21" s="18"/>
      <c r="L21" s="18"/>
      <c r="M21" s="20"/>
      <c r="N21" s="13"/>
      <c r="O21" s="13"/>
      <c r="P21" s="14"/>
      <c r="Q21" s="14"/>
      <c r="R21" s="14"/>
      <c r="S21" s="13"/>
      <c r="T21" s="125"/>
    </row>
    <row r="22" spans="1:20" s="15" customFormat="1">
      <c r="A22" s="12"/>
      <c r="B22" s="29">
        <v>12</v>
      </c>
      <c r="C22" s="30"/>
      <c r="D22" s="31"/>
      <c r="E22" s="30"/>
      <c r="F22" s="31"/>
      <c r="G22" s="14"/>
      <c r="H22" s="14"/>
      <c r="I22" s="14"/>
      <c r="J22" s="13"/>
      <c r="K22" s="18"/>
      <c r="L22" s="18"/>
      <c r="M22" s="20"/>
      <c r="N22" s="13"/>
      <c r="O22" s="13"/>
      <c r="P22" s="14"/>
      <c r="Q22" s="14"/>
      <c r="R22" s="14"/>
      <c r="S22" s="13"/>
      <c r="T22" s="125"/>
    </row>
    <row r="23" spans="1:20" s="15" customFormat="1">
      <c r="A23" s="12"/>
      <c r="B23" s="29">
        <v>13</v>
      </c>
      <c r="C23" s="30"/>
      <c r="D23" s="31"/>
      <c r="E23" s="30"/>
      <c r="F23" s="31"/>
      <c r="G23" s="14"/>
      <c r="H23" s="14"/>
      <c r="I23" s="14"/>
      <c r="J23" s="13"/>
      <c r="K23" s="18"/>
      <c r="L23" s="18"/>
      <c r="M23" s="20"/>
      <c r="N23" s="13"/>
      <c r="O23" s="13"/>
      <c r="P23" s="14"/>
      <c r="Q23" s="14"/>
      <c r="R23" s="14"/>
      <c r="S23" s="13"/>
      <c r="T23" s="125"/>
    </row>
    <row r="24" spans="1:20" s="15" customFormat="1">
      <c r="A24" s="12"/>
      <c r="B24" s="29">
        <v>14</v>
      </c>
      <c r="C24" s="30"/>
      <c r="D24" s="31"/>
      <c r="E24" s="30"/>
      <c r="F24" s="31"/>
      <c r="G24" s="14"/>
      <c r="H24" s="14"/>
      <c r="I24" s="14"/>
      <c r="J24" s="13"/>
      <c r="K24" s="18"/>
      <c r="L24" s="18"/>
      <c r="M24" s="20"/>
      <c r="N24" s="13"/>
      <c r="O24" s="13"/>
      <c r="P24" s="14"/>
      <c r="Q24" s="14"/>
      <c r="R24" s="14"/>
      <c r="S24" s="13"/>
      <c r="T24" s="125"/>
    </row>
    <row r="25" spans="1:20" s="15" customFormat="1">
      <c r="A25" s="12"/>
      <c r="B25" s="29">
        <v>15</v>
      </c>
      <c r="C25" s="30"/>
      <c r="D25" s="31"/>
      <c r="E25" s="30"/>
      <c r="F25" s="31"/>
      <c r="G25" s="14"/>
      <c r="H25" s="14"/>
      <c r="I25" s="14"/>
      <c r="J25" s="13"/>
      <c r="K25" s="18"/>
      <c r="L25" s="18"/>
      <c r="M25" s="20"/>
      <c r="N25" s="13"/>
      <c r="O25" s="13"/>
      <c r="P25" s="14"/>
      <c r="Q25" s="14"/>
      <c r="R25" s="14"/>
      <c r="S25" s="13"/>
      <c r="T25" s="125"/>
    </row>
    <row r="26" spans="1:20" s="15" customFormat="1">
      <c r="A26" s="12"/>
      <c r="B26" s="29">
        <v>16</v>
      </c>
      <c r="C26" s="30"/>
      <c r="D26" s="31"/>
      <c r="E26" s="30"/>
      <c r="F26" s="31"/>
      <c r="G26" s="14"/>
      <c r="H26" s="14"/>
      <c r="I26" s="14"/>
      <c r="J26" s="13"/>
      <c r="K26" s="18"/>
      <c r="L26" s="18"/>
      <c r="M26" s="20"/>
      <c r="N26" s="13"/>
      <c r="O26" s="13"/>
      <c r="P26" s="14"/>
      <c r="Q26" s="14"/>
      <c r="R26" s="14"/>
      <c r="S26" s="13"/>
      <c r="T26" s="125"/>
    </row>
    <row r="27" spans="1:20" s="15" customFormat="1">
      <c r="A27" s="12"/>
      <c r="B27" s="29">
        <v>17</v>
      </c>
      <c r="C27" s="30"/>
      <c r="D27" s="31"/>
      <c r="E27" s="30"/>
      <c r="F27" s="31"/>
      <c r="G27" s="14"/>
      <c r="H27" s="14"/>
      <c r="I27" s="14"/>
      <c r="J27" s="13"/>
      <c r="K27" s="18"/>
      <c r="L27" s="18"/>
      <c r="M27" s="20"/>
      <c r="N27" s="13"/>
      <c r="O27" s="13"/>
      <c r="P27" s="14"/>
      <c r="Q27" s="14"/>
      <c r="R27" s="14"/>
      <c r="S27" s="13"/>
      <c r="T27" s="125"/>
    </row>
    <row r="28" spans="1:20" ht="24" customHeight="1">
      <c r="B28" s="9" t="s">
        <v>40</v>
      </c>
      <c r="C28" s="10"/>
      <c r="D28" s="10"/>
      <c r="E28" s="10"/>
      <c r="F28" s="4"/>
      <c r="G28" s="16"/>
      <c r="H28" s="16"/>
      <c r="I28" s="10"/>
    </row>
    <row r="29" spans="1:20" ht="29.25" customHeight="1">
      <c r="B29" s="205" t="s">
        <v>44</v>
      </c>
      <c r="C29" s="206"/>
      <c r="D29" s="206"/>
      <c r="E29" s="206"/>
      <c r="F29" s="206"/>
      <c r="G29" s="206"/>
      <c r="H29" s="206"/>
      <c r="I29" s="206"/>
      <c r="J29" s="206"/>
      <c r="K29" s="206"/>
      <c r="L29" s="206"/>
      <c r="M29" s="206"/>
      <c r="N29" s="206"/>
      <c r="O29" s="206"/>
      <c r="P29" s="206"/>
      <c r="Q29" s="206"/>
      <c r="R29" s="206"/>
      <c r="S29" s="206"/>
    </row>
    <row r="30" spans="1:20" ht="28.5" customHeight="1">
      <c r="B30" s="205" t="s">
        <v>43</v>
      </c>
      <c r="C30" s="206"/>
      <c r="D30" s="206"/>
      <c r="E30" s="206"/>
      <c r="F30" s="206"/>
      <c r="G30" s="206"/>
      <c r="H30" s="206"/>
      <c r="I30" s="206"/>
      <c r="J30" s="206"/>
      <c r="K30" s="206"/>
      <c r="L30" s="206"/>
      <c r="M30" s="206"/>
      <c r="N30" s="206"/>
      <c r="O30" s="206"/>
      <c r="P30" s="206"/>
      <c r="Q30" s="206"/>
      <c r="R30" s="206"/>
      <c r="S30" s="206"/>
    </row>
  </sheetData>
  <mergeCells count="21">
    <mergeCell ref="P1:S1"/>
    <mergeCell ref="B8:B10"/>
    <mergeCell ref="C8:C10"/>
    <mergeCell ref="D8:D10"/>
    <mergeCell ref="E8:E10"/>
    <mergeCell ref="G8:K8"/>
    <mergeCell ref="L8:O8"/>
    <mergeCell ref="P8:S8"/>
    <mergeCell ref="F9:F10"/>
    <mergeCell ref="G9:H9"/>
    <mergeCell ref="P9:Q9"/>
    <mergeCell ref="R9:R10"/>
    <mergeCell ref="S9:S10"/>
    <mergeCell ref="B29:S29"/>
    <mergeCell ref="B30:S30"/>
    <mergeCell ref="I9:I10"/>
    <mergeCell ref="J9:J10"/>
    <mergeCell ref="K9:K10"/>
    <mergeCell ref="L9:M10"/>
    <mergeCell ref="N9:N10"/>
    <mergeCell ref="O9:O10"/>
  </mergeCells>
  <phoneticPr fontId="22" type="noConversion"/>
  <printOptions horizontalCentered="1"/>
  <pageMargins left="0.19685039370078741" right="0.19685039370078741" top="0.86614173228346458" bottom="0.6692913385826772" header="0.31496062992125984" footer="0.31496062992125984"/>
  <pageSetup paperSize="9" scale="72" orientation="landscape" r:id="rId1"/>
  <headerFooter>
    <oddHeader xml:space="preserve">&amp;C&amp;"標楷體,標準"&amp;16保證金調整檢核表
標的證券為受益憑證之股票類契約&amp;R
</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T30"/>
  <sheetViews>
    <sheetView view="pageLayout" topLeftCell="B1" zoomScale="55" zoomScaleNormal="70" zoomScalePageLayoutView="55" workbookViewId="0">
      <selection activeCell="C14" sqref="C14:K15"/>
    </sheetView>
  </sheetViews>
  <sheetFormatPr defaultRowHeight="16.5"/>
  <cols>
    <col min="1" max="1" width="0.125" style="2" hidden="1" customWidth="1"/>
    <col min="2" max="2" width="5.625" style="3" customWidth="1"/>
    <col min="3" max="3" width="9.75" style="3" customWidth="1"/>
    <col min="4" max="4" width="12.25" style="3" customWidth="1"/>
    <col min="5" max="5" width="13.25" style="3" customWidth="1"/>
    <col min="6" max="6" width="8.625" style="3" customWidth="1"/>
    <col min="7" max="7" width="13.75" style="11" customWidth="1"/>
    <col min="8" max="8" width="9.5" style="11" customWidth="1"/>
    <col min="9" max="9" width="10.125" style="11" customWidth="1"/>
    <col min="10" max="10" width="15.375" style="3" customWidth="1"/>
    <col min="11" max="11" width="8.5" style="17" customWidth="1"/>
    <col min="12" max="12" width="10.25" style="17" customWidth="1"/>
    <col min="13" max="13" width="11.875" style="11" customWidth="1"/>
    <col min="14" max="14" width="9.25" style="3" customWidth="1"/>
    <col min="15" max="15" width="8" style="3" customWidth="1"/>
    <col min="16" max="17" width="13.875" style="3" customWidth="1"/>
    <col min="18" max="18" width="10.5" style="3" customWidth="1"/>
    <col min="19" max="19" width="10" style="3" customWidth="1"/>
    <col min="20" max="20" width="10.375" customWidth="1"/>
  </cols>
  <sheetData>
    <row r="1" spans="1:20">
      <c r="P1" s="193" t="s">
        <v>125</v>
      </c>
      <c r="Q1" s="193"/>
      <c r="R1" s="193"/>
      <c r="S1" s="193"/>
    </row>
    <row r="2" spans="1:20">
      <c r="B2" s="3" t="s">
        <v>6</v>
      </c>
      <c r="C2" s="22" t="s">
        <v>7</v>
      </c>
      <c r="G2" s="22"/>
      <c r="H2" s="22"/>
      <c r="I2" s="22"/>
      <c r="J2" s="23"/>
      <c r="K2" s="24"/>
      <c r="L2" s="24"/>
      <c r="M2" s="22"/>
      <c r="N2" s="23"/>
      <c r="O2" s="23"/>
      <c r="P2" s="23"/>
    </row>
    <row r="3" spans="1:20">
      <c r="B3" s="5">
        <v>1</v>
      </c>
      <c r="C3" s="25" t="s">
        <v>8</v>
      </c>
      <c r="D3" s="5"/>
      <c r="E3" s="5"/>
      <c r="F3" s="5"/>
      <c r="G3" s="25"/>
      <c r="H3" s="23"/>
      <c r="I3" s="23"/>
      <c r="J3" s="23"/>
      <c r="K3" s="23"/>
      <c r="L3" s="23"/>
      <c r="M3" s="23"/>
      <c r="N3" s="23"/>
      <c r="O3" s="23"/>
      <c r="P3" s="23"/>
    </row>
    <row r="4" spans="1:20">
      <c r="B4" s="5">
        <v>2</v>
      </c>
      <c r="C4" s="25" t="s">
        <v>9</v>
      </c>
      <c r="D4" s="5"/>
      <c r="E4" s="5"/>
      <c r="F4" s="5"/>
      <c r="G4" s="25"/>
      <c r="H4" s="23"/>
      <c r="I4" s="23"/>
      <c r="J4" s="23"/>
      <c r="K4" s="23"/>
      <c r="L4" s="23"/>
      <c r="M4" s="23"/>
      <c r="N4" s="23"/>
      <c r="O4" s="23"/>
      <c r="P4" s="23"/>
    </row>
    <row r="5" spans="1:20">
      <c r="B5" s="5">
        <v>3</v>
      </c>
      <c r="C5" s="26" t="s">
        <v>24</v>
      </c>
      <c r="D5" s="5"/>
      <c r="E5" s="5"/>
      <c r="F5" s="5"/>
      <c r="G5" s="26"/>
      <c r="H5" s="27"/>
      <c r="I5" s="27"/>
      <c r="J5" s="25"/>
      <c r="K5" s="28"/>
      <c r="L5" s="28"/>
      <c r="M5" s="27"/>
      <c r="N5" s="25"/>
      <c r="O5" s="23"/>
      <c r="P5" s="23"/>
    </row>
    <row r="6" spans="1:20" ht="6.75" customHeight="1"/>
    <row r="7" spans="1:20" s="1" customFormat="1">
      <c r="A7" s="2"/>
      <c r="B7" s="3" t="s">
        <v>10</v>
      </c>
      <c r="C7" s="11" t="s">
        <v>11</v>
      </c>
      <c r="D7" s="3"/>
      <c r="E7" s="3"/>
      <c r="F7" s="3"/>
      <c r="G7" s="11"/>
      <c r="H7" s="11"/>
      <c r="I7" s="11"/>
      <c r="J7" s="3"/>
      <c r="K7" s="17"/>
      <c r="L7" s="17"/>
      <c r="M7" s="11"/>
      <c r="N7" s="3"/>
      <c r="O7" s="3"/>
      <c r="P7" s="3"/>
      <c r="Q7" s="3"/>
      <c r="R7" s="3"/>
      <c r="S7" s="3"/>
    </row>
    <row r="8" spans="1:20" s="1" customFormat="1" ht="20.25" customHeight="1">
      <c r="A8" s="2"/>
      <c r="B8" s="181" t="s">
        <v>34</v>
      </c>
      <c r="C8" s="181" t="s">
        <v>35</v>
      </c>
      <c r="D8" s="181" t="s">
        <v>36</v>
      </c>
      <c r="E8" s="181" t="s">
        <v>37</v>
      </c>
      <c r="F8" s="104"/>
      <c r="G8" s="200" t="s">
        <v>12</v>
      </c>
      <c r="H8" s="201"/>
      <c r="I8" s="201"/>
      <c r="J8" s="201"/>
      <c r="K8" s="202"/>
      <c r="L8" s="198" t="s">
        <v>13</v>
      </c>
      <c r="M8" s="198"/>
      <c r="N8" s="198"/>
      <c r="O8" s="198"/>
      <c r="P8" s="198" t="s">
        <v>14</v>
      </c>
      <c r="Q8" s="198"/>
      <c r="R8" s="198"/>
      <c r="S8" s="198"/>
    </row>
    <row r="9" spans="1:20" ht="22.5" customHeight="1">
      <c r="B9" s="182"/>
      <c r="C9" s="182"/>
      <c r="D9" s="182"/>
      <c r="E9" s="182"/>
      <c r="F9" s="181" t="s">
        <v>38</v>
      </c>
      <c r="G9" s="199" t="s">
        <v>15</v>
      </c>
      <c r="H9" s="199"/>
      <c r="I9" s="208" t="s">
        <v>21</v>
      </c>
      <c r="J9" s="199" t="s">
        <v>22</v>
      </c>
      <c r="K9" s="204" t="s">
        <v>16</v>
      </c>
      <c r="L9" s="194" t="s">
        <v>23</v>
      </c>
      <c r="M9" s="195"/>
      <c r="N9" s="199" t="s">
        <v>17</v>
      </c>
      <c r="O9" s="199" t="s">
        <v>18</v>
      </c>
      <c r="P9" s="207" t="s">
        <v>0</v>
      </c>
      <c r="Q9" s="199"/>
      <c r="R9" s="203" t="s">
        <v>39</v>
      </c>
      <c r="S9" s="203" t="s">
        <v>42</v>
      </c>
    </row>
    <row r="10" spans="1:20" ht="54" customHeight="1">
      <c r="B10" s="183"/>
      <c r="C10" s="183"/>
      <c r="D10" s="183"/>
      <c r="E10" s="183"/>
      <c r="F10" s="183"/>
      <c r="G10" s="8" t="s">
        <v>26</v>
      </c>
      <c r="H10" s="8" t="s">
        <v>19</v>
      </c>
      <c r="I10" s="209"/>
      <c r="J10" s="199"/>
      <c r="K10" s="204"/>
      <c r="L10" s="196"/>
      <c r="M10" s="197"/>
      <c r="N10" s="199"/>
      <c r="O10" s="199"/>
      <c r="P10" s="103" t="s">
        <v>41</v>
      </c>
      <c r="Q10" s="102" t="s">
        <v>20</v>
      </c>
      <c r="R10" s="203"/>
      <c r="S10" s="203"/>
      <c r="T10" s="123" t="s">
        <v>334</v>
      </c>
    </row>
    <row r="11" spans="1:20" s="15" customFormat="1">
      <c r="A11" s="12"/>
      <c r="B11" s="29">
        <v>1</v>
      </c>
      <c r="C11" s="30"/>
      <c r="D11" s="31"/>
      <c r="E11" s="30"/>
      <c r="F11" s="31"/>
      <c r="G11" s="14"/>
      <c r="H11" s="14"/>
      <c r="I11" s="14"/>
      <c r="J11" s="13"/>
      <c r="K11" s="18"/>
      <c r="L11" s="18"/>
      <c r="M11" s="20"/>
      <c r="N11" s="13"/>
      <c r="O11" s="13"/>
      <c r="P11" s="14"/>
      <c r="Q11" s="14"/>
      <c r="R11" s="14"/>
      <c r="S11" s="13"/>
      <c r="T11" s="124"/>
    </row>
    <row r="12" spans="1:20" s="15" customFormat="1">
      <c r="A12" s="12"/>
      <c r="B12" s="29">
        <v>2</v>
      </c>
      <c r="C12" s="30"/>
      <c r="D12" s="31"/>
      <c r="E12" s="30"/>
      <c r="F12" s="31"/>
      <c r="G12" s="14"/>
      <c r="H12" s="14"/>
      <c r="I12" s="14"/>
      <c r="J12" s="13"/>
      <c r="K12" s="18"/>
      <c r="L12" s="18"/>
      <c r="M12" s="20"/>
      <c r="N12" s="13"/>
      <c r="O12" s="13"/>
      <c r="P12" s="14"/>
      <c r="Q12" s="14"/>
      <c r="R12" s="14"/>
      <c r="S12" s="13"/>
      <c r="T12" s="125"/>
    </row>
    <row r="13" spans="1:20" s="15" customFormat="1">
      <c r="A13" s="12"/>
      <c r="B13" s="29">
        <v>3</v>
      </c>
      <c r="C13" s="30"/>
      <c r="D13" s="31"/>
      <c r="E13" s="30"/>
      <c r="F13" s="31"/>
      <c r="G13" s="14"/>
      <c r="H13" s="14"/>
      <c r="I13" s="14"/>
      <c r="J13" s="13"/>
      <c r="K13" s="18"/>
      <c r="L13" s="18"/>
      <c r="M13" s="20"/>
      <c r="N13" s="13"/>
      <c r="O13" s="13"/>
      <c r="P13" s="14"/>
      <c r="Q13" s="14"/>
      <c r="R13" s="14"/>
      <c r="S13" s="13"/>
      <c r="T13" s="125"/>
    </row>
    <row r="14" spans="1:20" s="15" customFormat="1">
      <c r="A14" s="12"/>
      <c r="B14" s="29">
        <v>4</v>
      </c>
      <c r="C14" s="30"/>
      <c r="D14" s="31"/>
      <c r="E14" s="30"/>
      <c r="F14" s="31"/>
      <c r="G14" s="14"/>
      <c r="H14" s="14"/>
      <c r="I14" s="14"/>
      <c r="J14" s="13"/>
      <c r="K14" s="18"/>
      <c r="L14" s="18"/>
      <c r="M14" s="20"/>
      <c r="N14" s="13"/>
      <c r="O14" s="13"/>
      <c r="P14" s="14"/>
      <c r="Q14" s="14"/>
      <c r="R14" s="14"/>
      <c r="S14" s="13"/>
      <c r="T14" s="125"/>
    </row>
    <row r="15" spans="1:20" s="15" customFormat="1">
      <c r="A15" s="12"/>
      <c r="B15" s="29">
        <v>5</v>
      </c>
      <c r="C15" s="30"/>
      <c r="D15" s="31"/>
      <c r="E15" s="30"/>
      <c r="F15" s="31"/>
      <c r="G15" s="14"/>
      <c r="H15" s="14"/>
      <c r="I15" s="14"/>
      <c r="J15" s="13"/>
      <c r="K15" s="18"/>
      <c r="L15" s="18"/>
      <c r="M15" s="20"/>
      <c r="N15" s="13"/>
      <c r="O15" s="13"/>
      <c r="P15" s="14"/>
      <c r="Q15" s="14"/>
      <c r="R15" s="14"/>
      <c r="S15" s="13"/>
      <c r="T15" s="125"/>
    </row>
    <row r="16" spans="1:20" s="15" customFormat="1">
      <c r="A16" s="12"/>
      <c r="B16" s="29">
        <v>6</v>
      </c>
      <c r="C16" s="30"/>
      <c r="D16" s="31"/>
      <c r="E16" s="30"/>
      <c r="F16" s="31"/>
      <c r="G16" s="14"/>
      <c r="H16" s="14"/>
      <c r="I16" s="14"/>
      <c r="J16" s="13"/>
      <c r="K16" s="18"/>
      <c r="L16" s="18"/>
      <c r="M16" s="20"/>
      <c r="N16" s="13"/>
      <c r="O16" s="13"/>
      <c r="P16" s="14"/>
      <c r="Q16" s="14"/>
      <c r="R16" s="14"/>
      <c r="S16" s="13"/>
      <c r="T16" s="125"/>
    </row>
    <row r="17" spans="1:20" s="15" customFormat="1">
      <c r="A17" s="12"/>
      <c r="B17" s="29">
        <v>7</v>
      </c>
      <c r="C17" s="30"/>
      <c r="D17" s="31"/>
      <c r="E17" s="30"/>
      <c r="F17" s="31"/>
      <c r="G17" s="14"/>
      <c r="H17" s="14"/>
      <c r="I17" s="14"/>
      <c r="J17" s="13"/>
      <c r="K17" s="18"/>
      <c r="L17" s="18"/>
      <c r="M17" s="20"/>
      <c r="N17" s="13"/>
      <c r="O17" s="13"/>
      <c r="P17" s="14"/>
      <c r="Q17" s="14"/>
      <c r="R17" s="14"/>
      <c r="S17" s="13"/>
      <c r="T17" s="125"/>
    </row>
    <row r="18" spans="1:20" s="15" customFormat="1">
      <c r="A18" s="12"/>
      <c r="B18" s="29">
        <v>8</v>
      </c>
      <c r="C18" s="30"/>
      <c r="D18" s="31"/>
      <c r="E18" s="30"/>
      <c r="F18" s="31"/>
      <c r="G18" s="14"/>
      <c r="H18" s="14"/>
      <c r="I18" s="14"/>
      <c r="J18" s="13"/>
      <c r="K18" s="18"/>
      <c r="L18" s="18"/>
      <c r="M18" s="20"/>
      <c r="N18" s="13"/>
      <c r="O18" s="13"/>
      <c r="P18" s="14"/>
      <c r="Q18" s="14"/>
      <c r="R18" s="14"/>
      <c r="S18" s="13"/>
      <c r="T18" s="125"/>
    </row>
    <row r="19" spans="1:20" s="15" customFormat="1">
      <c r="A19" s="12"/>
      <c r="B19" s="29">
        <v>9</v>
      </c>
      <c r="C19" s="30"/>
      <c r="D19" s="31"/>
      <c r="E19" s="30"/>
      <c r="F19" s="31"/>
      <c r="G19" s="14"/>
      <c r="H19" s="14"/>
      <c r="I19" s="14"/>
      <c r="J19" s="13"/>
      <c r="K19" s="18"/>
      <c r="L19" s="18"/>
      <c r="M19" s="20"/>
      <c r="N19" s="13"/>
      <c r="O19" s="13"/>
      <c r="P19" s="14"/>
      <c r="Q19" s="14"/>
      <c r="R19" s="14"/>
      <c r="S19" s="13"/>
      <c r="T19" s="125"/>
    </row>
    <row r="20" spans="1:20" s="15" customFormat="1">
      <c r="A20" s="12"/>
      <c r="B20" s="29">
        <v>10</v>
      </c>
      <c r="C20" s="30"/>
      <c r="D20" s="31"/>
      <c r="E20" s="30"/>
      <c r="F20" s="31"/>
      <c r="G20" s="14"/>
      <c r="H20" s="14"/>
      <c r="I20" s="14"/>
      <c r="J20" s="13"/>
      <c r="K20" s="18"/>
      <c r="L20" s="18"/>
      <c r="M20" s="20"/>
      <c r="N20" s="13"/>
      <c r="O20" s="13"/>
      <c r="P20" s="14"/>
      <c r="Q20" s="14"/>
      <c r="R20" s="14"/>
      <c r="S20" s="13"/>
      <c r="T20" s="125"/>
    </row>
    <row r="21" spans="1:20" s="15" customFormat="1">
      <c r="A21" s="12"/>
      <c r="B21" s="29">
        <v>11</v>
      </c>
      <c r="C21" s="30"/>
      <c r="D21" s="31"/>
      <c r="E21" s="30"/>
      <c r="F21" s="31"/>
      <c r="G21" s="14"/>
      <c r="H21" s="14"/>
      <c r="I21" s="14"/>
      <c r="J21" s="13"/>
      <c r="K21" s="18"/>
      <c r="L21" s="18"/>
      <c r="M21" s="20"/>
      <c r="N21" s="13"/>
      <c r="O21" s="13"/>
      <c r="P21" s="14"/>
      <c r="Q21" s="14"/>
      <c r="R21" s="14"/>
      <c r="S21" s="13"/>
      <c r="T21" s="125"/>
    </row>
    <row r="22" spans="1:20" s="15" customFormat="1">
      <c r="A22" s="12"/>
      <c r="B22" s="29">
        <v>12</v>
      </c>
      <c r="C22" s="30"/>
      <c r="D22" s="31"/>
      <c r="E22" s="30"/>
      <c r="F22" s="31"/>
      <c r="G22" s="14"/>
      <c r="H22" s="14"/>
      <c r="I22" s="14"/>
      <c r="J22" s="13"/>
      <c r="K22" s="18"/>
      <c r="L22" s="18"/>
      <c r="M22" s="20"/>
      <c r="N22" s="13"/>
      <c r="O22" s="13"/>
      <c r="P22" s="14"/>
      <c r="Q22" s="14"/>
      <c r="R22" s="14"/>
      <c r="S22" s="13"/>
      <c r="T22" s="125"/>
    </row>
    <row r="23" spans="1:20" s="15" customFormat="1">
      <c r="A23" s="12"/>
      <c r="B23" s="29">
        <v>13</v>
      </c>
      <c r="C23" s="30"/>
      <c r="D23" s="31"/>
      <c r="E23" s="30"/>
      <c r="F23" s="31"/>
      <c r="G23" s="14"/>
      <c r="H23" s="14"/>
      <c r="I23" s="14"/>
      <c r="J23" s="13"/>
      <c r="K23" s="18"/>
      <c r="L23" s="18"/>
      <c r="M23" s="20"/>
      <c r="N23" s="13"/>
      <c r="O23" s="13"/>
      <c r="P23" s="14"/>
      <c r="Q23" s="14"/>
      <c r="R23" s="14"/>
      <c r="S23" s="13"/>
      <c r="T23" s="125"/>
    </row>
    <row r="24" spans="1:20" s="15" customFormat="1">
      <c r="A24" s="12"/>
      <c r="B24" s="29">
        <v>14</v>
      </c>
      <c r="C24" s="30"/>
      <c r="D24" s="31"/>
      <c r="E24" s="30"/>
      <c r="F24" s="31"/>
      <c r="G24" s="14"/>
      <c r="H24" s="14"/>
      <c r="I24" s="14"/>
      <c r="J24" s="13"/>
      <c r="K24" s="18"/>
      <c r="L24" s="18"/>
      <c r="M24" s="20"/>
      <c r="N24" s="13"/>
      <c r="O24" s="13"/>
      <c r="P24" s="14"/>
      <c r="Q24" s="14"/>
      <c r="R24" s="14"/>
      <c r="S24" s="13"/>
      <c r="T24" s="125"/>
    </row>
    <row r="25" spans="1:20" s="15" customFormat="1">
      <c r="A25" s="12"/>
      <c r="B25" s="29">
        <v>15</v>
      </c>
      <c r="C25" s="30"/>
      <c r="D25" s="31"/>
      <c r="E25" s="30"/>
      <c r="F25" s="31"/>
      <c r="G25" s="14"/>
      <c r="H25" s="14"/>
      <c r="I25" s="14"/>
      <c r="J25" s="13"/>
      <c r="K25" s="18"/>
      <c r="L25" s="18"/>
      <c r="M25" s="20"/>
      <c r="N25" s="13"/>
      <c r="O25" s="13"/>
      <c r="P25" s="14"/>
      <c r="Q25" s="14"/>
      <c r="R25" s="14"/>
      <c r="S25" s="13"/>
      <c r="T25" s="125"/>
    </row>
    <row r="26" spans="1:20" s="15" customFormat="1">
      <c r="A26" s="12"/>
      <c r="B26" s="29">
        <v>16</v>
      </c>
      <c r="C26" s="30"/>
      <c r="D26" s="31"/>
      <c r="E26" s="30"/>
      <c r="F26" s="31"/>
      <c r="G26" s="14"/>
      <c r="H26" s="14"/>
      <c r="I26" s="14"/>
      <c r="J26" s="13"/>
      <c r="K26" s="18"/>
      <c r="L26" s="18"/>
      <c r="M26" s="20"/>
      <c r="N26" s="13"/>
      <c r="O26" s="13"/>
      <c r="P26" s="14"/>
      <c r="Q26" s="14"/>
      <c r="R26" s="14"/>
      <c r="S26" s="13"/>
      <c r="T26" s="125"/>
    </row>
    <row r="27" spans="1:20" s="15" customFormat="1">
      <c r="A27" s="12"/>
      <c r="B27" s="29">
        <v>17</v>
      </c>
      <c r="C27" s="30"/>
      <c r="D27" s="31"/>
      <c r="E27" s="30"/>
      <c r="F27" s="31"/>
      <c r="G27" s="14"/>
      <c r="H27" s="14"/>
      <c r="I27" s="14"/>
      <c r="J27" s="13"/>
      <c r="K27" s="18"/>
      <c r="L27" s="18"/>
      <c r="M27" s="20"/>
      <c r="N27" s="13"/>
      <c r="O27" s="13"/>
      <c r="P27" s="14"/>
      <c r="Q27" s="14"/>
      <c r="R27" s="14"/>
      <c r="S27" s="13"/>
      <c r="T27" s="125"/>
    </row>
    <row r="28" spans="1:20" ht="24" customHeight="1">
      <c r="B28" s="9" t="s">
        <v>40</v>
      </c>
      <c r="C28" s="10"/>
      <c r="D28" s="10"/>
      <c r="E28" s="10"/>
      <c r="F28" s="4"/>
      <c r="G28" s="16"/>
      <c r="H28" s="16"/>
      <c r="I28" s="10"/>
    </row>
    <row r="29" spans="1:20" ht="29.25" customHeight="1">
      <c r="B29" s="205" t="s">
        <v>44</v>
      </c>
      <c r="C29" s="206"/>
      <c r="D29" s="206"/>
      <c r="E29" s="206"/>
      <c r="F29" s="206"/>
      <c r="G29" s="206"/>
      <c r="H29" s="206"/>
      <c r="I29" s="206"/>
      <c r="J29" s="206"/>
      <c r="K29" s="206"/>
      <c r="L29" s="206"/>
      <c r="M29" s="206"/>
      <c r="N29" s="206"/>
      <c r="O29" s="206"/>
      <c r="P29" s="206"/>
      <c r="Q29" s="206"/>
      <c r="R29" s="206"/>
      <c r="S29" s="206"/>
    </row>
    <row r="30" spans="1:20" ht="28.5" customHeight="1">
      <c r="B30" s="205" t="s">
        <v>43</v>
      </c>
      <c r="C30" s="206"/>
      <c r="D30" s="206"/>
      <c r="E30" s="206"/>
      <c r="F30" s="206"/>
      <c r="G30" s="206"/>
      <c r="H30" s="206"/>
      <c r="I30" s="206"/>
      <c r="J30" s="206"/>
      <c r="K30" s="206"/>
      <c r="L30" s="206"/>
      <c r="M30" s="206"/>
      <c r="N30" s="206"/>
      <c r="O30" s="206"/>
      <c r="P30" s="206"/>
      <c r="Q30" s="206"/>
      <c r="R30" s="206"/>
      <c r="S30" s="206"/>
    </row>
  </sheetData>
  <mergeCells count="21">
    <mergeCell ref="P1:S1"/>
    <mergeCell ref="B8:B10"/>
    <mergeCell ref="C8:C10"/>
    <mergeCell ref="D8:D10"/>
    <mergeCell ref="E8:E10"/>
    <mergeCell ref="G8:K8"/>
    <mergeCell ref="L8:O8"/>
    <mergeCell ref="P8:S8"/>
    <mergeCell ref="F9:F10"/>
    <mergeCell ref="G9:H9"/>
    <mergeCell ref="P9:Q9"/>
    <mergeCell ref="R9:R10"/>
    <mergeCell ref="S9:S10"/>
    <mergeCell ref="B29:S29"/>
    <mergeCell ref="B30:S30"/>
    <mergeCell ref="I9:I10"/>
    <mergeCell ref="J9:J10"/>
    <mergeCell ref="K9:K10"/>
    <mergeCell ref="L9:M10"/>
    <mergeCell ref="N9:N10"/>
    <mergeCell ref="O9:O10"/>
  </mergeCells>
  <phoneticPr fontId="22" type="noConversion"/>
  <printOptions horizontalCentered="1"/>
  <pageMargins left="0.19685039370078741" right="0.19685039370078741" top="0.86614173228346458" bottom="0.6692913385826772" header="0.31496062992125984" footer="0.31496062992125984"/>
  <pageSetup paperSize="9" scale="72" orientation="landscape" r:id="rId1"/>
  <headerFooter>
    <oddHeader xml:space="preserve">&amp;C&amp;"標楷體,標準"&amp;16保證金調整檢核表
標的證券為受益憑證之股票類契約&amp;R
</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42"/>
  <sheetViews>
    <sheetView view="pageLayout" topLeftCell="A16" zoomScaleNormal="100" workbookViewId="0">
      <selection activeCell="C14" sqref="C14:K15"/>
    </sheetView>
  </sheetViews>
  <sheetFormatPr defaultColWidth="8.875" defaultRowHeight="15.75"/>
  <cols>
    <col min="1" max="1" width="1" style="2" customWidth="1"/>
    <col min="2" max="2" width="5.5" style="3" bestFit="1" customWidth="1"/>
    <col min="3" max="3" width="10.875" style="3" customWidth="1"/>
    <col min="4" max="4" width="12.5" style="3" customWidth="1"/>
    <col min="5" max="5" width="10.875" style="3" customWidth="1"/>
    <col min="6" max="6" width="12.5" style="3" customWidth="1"/>
    <col min="7" max="7" width="10.875" style="3" customWidth="1"/>
    <col min="8" max="8" width="12.5" style="11" customWidth="1"/>
    <col min="9" max="9" width="10.875" style="11" customWidth="1"/>
    <col min="10" max="10" width="12.5" style="11" customWidth="1"/>
    <col min="11" max="11" width="12.875" style="11" customWidth="1"/>
    <col min="12" max="12" width="12.5" style="11" customWidth="1"/>
    <col min="13" max="14" width="10.875" style="3" customWidth="1"/>
    <col min="15" max="15" width="10.875" style="3" hidden="1" customWidth="1"/>
    <col min="16" max="16" width="12.5" style="17" hidden="1" customWidth="1"/>
    <col min="17" max="16384" width="8.875" style="33"/>
  </cols>
  <sheetData>
    <row r="1" spans="1:16" s="17" customFormat="1">
      <c r="A1" s="2"/>
      <c r="I1" s="11"/>
      <c r="J1" s="11"/>
      <c r="K1" s="11"/>
      <c r="L1" s="11"/>
      <c r="M1" s="3"/>
      <c r="N1" s="3"/>
      <c r="O1" s="3"/>
    </row>
    <row r="2" spans="1:16" s="17" customFormat="1" ht="16.5">
      <c r="A2" s="2"/>
      <c r="B2" s="17" t="s">
        <v>45</v>
      </c>
      <c r="I2" s="11"/>
      <c r="J2" s="11"/>
      <c r="K2" s="34" t="s">
        <v>60</v>
      </c>
      <c r="L2" s="32" t="s">
        <v>46</v>
      </c>
      <c r="M2" s="210">
        <v>43608</v>
      </c>
      <c r="N2" s="211"/>
      <c r="O2" s="211"/>
      <c r="P2" s="212"/>
    </row>
    <row r="3" spans="1:16" s="17" customFormat="1">
      <c r="A3" s="2"/>
      <c r="B3" s="3"/>
      <c r="C3" s="3"/>
      <c r="D3" s="3"/>
      <c r="E3" s="3"/>
      <c r="F3" s="3"/>
      <c r="G3" s="3"/>
      <c r="H3" s="11"/>
      <c r="I3" s="11"/>
      <c r="J3" s="11"/>
      <c r="K3" s="11"/>
      <c r="L3" s="11"/>
      <c r="M3" s="3"/>
      <c r="N3" s="3"/>
      <c r="O3" s="3"/>
    </row>
    <row r="4" spans="1:16" s="17" customFormat="1" ht="16.149999999999999" customHeight="1">
      <c r="A4" s="2"/>
      <c r="B4" s="198"/>
      <c r="C4" s="213" t="s">
        <v>47</v>
      </c>
      <c r="D4" s="214"/>
      <c r="E4" s="214"/>
      <c r="F4" s="214"/>
      <c r="G4" s="214"/>
      <c r="H4" s="214"/>
      <c r="I4" s="214"/>
      <c r="J4" s="215"/>
      <c r="K4" s="204" t="s">
        <v>48</v>
      </c>
      <c r="P4" s="11"/>
    </row>
    <row r="5" spans="1:16" s="17" customFormat="1" ht="16.5" customHeight="1">
      <c r="A5" s="2"/>
      <c r="B5" s="198"/>
      <c r="C5" s="216" t="s">
        <v>49</v>
      </c>
      <c r="D5" s="217"/>
      <c r="E5" s="216" t="s">
        <v>50</v>
      </c>
      <c r="F5" s="217"/>
      <c r="G5" s="216" t="s">
        <v>51</v>
      </c>
      <c r="H5" s="217"/>
      <c r="I5" s="216" t="s">
        <v>52</v>
      </c>
      <c r="J5" s="217"/>
      <c r="K5" s="204"/>
      <c r="P5" s="11"/>
    </row>
    <row r="6" spans="1:16" s="17" customFormat="1" ht="16.149999999999999" customHeight="1">
      <c r="A6" s="2"/>
      <c r="B6" s="7" t="s">
        <v>28</v>
      </c>
      <c r="C6" s="218"/>
      <c r="D6" s="219"/>
      <c r="E6" s="218"/>
      <c r="F6" s="219"/>
      <c r="G6" s="220"/>
      <c r="H6" s="221"/>
      <c r="I6" s="220"/>
      <c r="J6" s="221"/>
      <c r="K6" s="6"/>
      <c r="P6" s="11"/>
    </row>
    <row r="7" spans="1:16" s="17" customFormat="1">
      <c r="A7" s="2"/>
      <c r="B7" s="7" t="s">
        <v>29</v>
      </c>
      <c r="C7" s="218"/>
      <c r="D7" s="219"/>
      <c r="E7" s="218"/>
      <c r="F7" s="219"/>
      <c r="G7" s="220"/>
      <c r="H7" s="221"/>
      <c r="I7" s="220"/>
      <c r="J7" s="221"/>
      <c r="K7" s="6"/>
      <c r="P7" s="11"/>
    </row>
    <row r="8" spans="1:16" s="17" customFormat="1">
      <c r="A8" s="2"/>
      <c r="B8" s="7" t="s">
        <v>30</v>
      </c>
      <c r="C8" s="218"/>
      <c r="D8" s="219"/>
      <c r="E8" s="218"/>
      <c r="F8" s="219"/>
      <c r="G8" s="220"/>
      <c r="H8" s="221"/>
      <c r="I8" s="220"/>
      <c r="J8" s="221"/>
      <c r="K8" s="6"/>
      <c r="P8" s="11"/>
    </row>
    <row r="9" spans="1:16" s="17" customFormat="1">
      <c r="A9" s="2"/>
      <c r="B9" s="7" t="s">
        <v>31</v>
      </c>
      <c r="C9" s="218"/>
      <c r="D9" s="219"/>
      <c r="E9" s="218"/>
      <c r="F9" s="219"/>
      <c r="G9" s="220"/>
      <c r="H9" s="221"/>
      <c r="I9" s="220"/>
      <c r="J9" s="221"/>
      <c r="K9" s="6"/>
      <c r="P9" s="11"/>
    </row>
    <row r="10" spans="1:16" s="17" customFormat="1">
      <c r="A10" s="2"/>
      <c r="B10" s="7" t="s">
        <v>32</v>
      </c>
      <c r="C10" s="218"/>
      <c r="D10" s="219"/>
      <c r="E10" s="218"/>
      <c r="F10" s="219"/>
      <c r="G10" s="220"/>
      <c r="H10" s="221"/>
      <c r="I10" s="220"/>
      <c r="J10" s="221"/>
      <c r="K10" s="6"/>
      <c r="P10" s="11"/>
    </row>
    <row r="11" spans="1:16" s="17" customFormat="1">
      <c r="A11" s="2"/>
      <c r="B11" s="7" t="s">
        <v>33</v>
      </c>
      <c r="C11" s="218"/>
      <c r="D11" s="219"/>
      <c r="E11" s="218"/>
      <c r="F11" s="219"/>
      <c r="G11" s="220"/>
      <c r="H11" s="221"/>
      <c r="I11" s="220"/>
      <c r="J11" s="221"/>
      <c r="K11" s="6"/>
      <c r="P11" s="11"/>
    </row>
    <row r="12" spans="1:16" s="3" customFormat="1">
      <c r="A12" s="2"/>
      <c r="B12" s="7" t="s">
        <v>53</v>
      </c>
      <c r="C12" s="218"/>
      <c r="D12" s="219"/>
      <c r="E12" s="218"/>
      <c r="F12" s="219"/>
      <c r="G12" s="220"/>
      <c r="H12" s="221"/>
      <c r="I12" s="220"/>
      <c r="J12" s="221"/>
      <c r="K12" s="6"/>
      <c r="L12" s="17"/>
      <c r="M12" s="17"/>
      <c r="N12" s="17"/>
      <c r="O12" s="17"/>
      <c r="P12" s="11"/>
    </row>
    <row r="13" spans="1:16" s="3" customFormat="1">
      <c r="A13" s="2"/>
      <c r="B13" s="7" t="s">
        <v>59</v>
      </c>
      <c r="C13" s="218"/>
      <c r="D13" s="219"/>
      <c r="E13" s="218"/>
      <c r="F13" s="219"/>
      <c r="G13" s="220"/>
      <c r="H13" s="221"/>
      <c r="I13" s="220"/>
      <c r="J13" s="221"/>
      <c r="K13" s="6"/>
      <c r="L13" s="17"/>
      <c r="M13" s="17"/>
      <c r="N13" s="17"/>
      <c r="O13" s="17"/>
      <c r="P13" s="11"/>
    </row>
    <row r="14" spans="1:16" s="3" customFormat="1">
      <c r="A14" s="2"/>
      <c r="B14" s="7" t="s">
        <v>71</v>
      </c>
      <c r="C14" s="218"/>
      <c r="D14" s="219"/>
      <c r="E14" s="218"/>
      <c r="F14" s="219"/>
      <c r="G14" s="220"/>
      <c r="H14" s="221"/>
      <c r="I14" s="220"/>
      <c r="J14" s="221"/>
      <c r="K14" s="6"/>
      <c r="L14" s="17"/>
      <c r="M14" s="17"/>
      <c r="N14" s="17"/>
      <c r="O14" s="17"/>
      <c r="P14" s="11"/>
    </row>
    <row r="15" spans="1:16" s="3" customFormat="1">
      <c r="A15" s="2"/>
      <c r="B15" s="7" t="s">
        <v>72</v>
      </c>
      <c r="C15" s="218"/>
      <c r="D15" s="219"/>
      <c r="E15" s="218"/>
      <c r="F15" s="219"/>
      <c r="G15" s="220"/>
      <c r="H15" s="221"/>
      <c r="I15" s="220"/>
      <c r="J15" s="221"/>
      <c r="K15" s="6"/>
      <c r="L15" s="17"/>
      <c r="M15" s="17"/>
      <c r="N15" s="17"/>
      <c r="O15" s="17"/>
      <c r="P15" s="11"/>
    </row>
    <row r="16" spans="1:16" s="3" customFormat="1">
      <c r="A16" s="2"/>
      <c r="B16" s="48"/>
      <c r="C16" s="49"/>
      <c r="D16" s="49"/>
      <c r="E16" s="49"/>
      <c r="F16" s="49"/>
      <c r="G16" s="50"/>
      <c r="H16" s="50"/>
      <c r="I16" s="50"/>
      <c r="J16" s="50"/>
      <c r="K16" s="51"/>
      <c r="L16" s="17"/>
      <c r="M16" s="17"/>
      <c r="N16" s="17"/>
      <c r="O16" s="17"/>
      <c r="P16" s="11"/>
    </row>
    <row r="17" spans="1:16" s="3" customFormat="1" hidden="1">
      <c r="A17" s="2"/>
      <c r="B17" s="48"/>
      <c r="C17" s="49"/>
      <c r="D17" s="49"/>
      <c r="E17" s="49"/>
      <c r="F17" s="49"/>
      <c r="G17" s="50"/>
      <c r="H17" s="50"/>
      <c r="I17" s="50"/>
      <c r="J17" s="50"/>
      <c r="K17" s="51"/>
      <c r="L17" s="17"/>
      <c r="M17" s="17"/>
      <c r="N17" s="17"/>
      <c r="O17" s="17"/>
      <c r="P17" s="11"/>
    </row>
    <row r="18" spans="1:16" s="3" customFormat="1" hidden="1">
      <c r="A18" s="2"/>
      <c r="B18" s="48"/>
      <c r="C18" s="49"/>
      <c r="D18" s="49"/>
      <c r="E18" s="49"/>
      <c r="F18" s="49"/>
      <c r="G18" s="50"/>
      <c r="H18" s="50"/>
      <c r="I18" s="50"/>
      <c r="J18" s="50"/>
      <c r="K18" s="51"/>
      <c r="L18" s="17"/>
      <c r="M18" s="17"/>
      <c r="N18" s="17"/>
      <c r="O18" s="17"/>
      <c r="P18" s="11"/>
    </row>
    <row r="19" spans="1:16" s="3" customFormat="1" hidden="1">
      <c r="A19" s="2"/>
      <c r="B19" s="48"/>
      <c r="C19" s="49"/>
      <c r="D19" s="49"/>
      <c r="E19" s="49"/>
      <c r="F19" s="49"/>
      <c r="G19" s="50"/>
      <c r="H19" s="50"/>
      <c r="I19" s="50"/>
      <c r="J19" s="50"/>
      <c r="K19" s="51"/>
      <c r="L19" s="17"/>
      <c r="M19" s="17"/>
      <c r="N19" s="17"/>
      <c r="O19" s="17"/>
      <c r="P19" s="11"/>
    </row>
    <row r="20" spans="1:16" s="3" customFormat="1" hidden="1">
      <c r="A20" s="2"/>
      <c r="B20" s="48"/>
      <c r="C20" s="49"/>
      <c r="D20" s="49"/>
      <c r="E20" s="49"/>
      <c r="F20" s="49"/>
      <c r="G20" s="50"/>
      <c r="H20" s="50"/>
      <c r="I20" s="50"/>
      <c r="J20" s="50"/>
      <c r="K20" s="51"/>
      <c r="L20" s="17"/>
      <c r="M20" s="17"/>
      <c r="N20" s="17"/>
      <c r="O20" s="17"/>
      <c r="P20" s="11"/>
    </row>
    <row r="21" spans="1:16" s="3" customFormat="1" hidden="1">
      <c r="A21" s="2"/>
      <c r="B21" s="48"/>
      <c r="C21" s="49"/>
      <c r="D21" s="49"/>
      <c r="E21" s="49"/>
      <c r="F21" s="49"/>
      <c r="G21" s="50"/>
      <c r="H21" s="50"/>
      <c r="I21" s="50"/>
      <c r="J21" s="50"/>
      <c r="K21" s="51"/>
      <c r="L21" s="17"/>
      <c r="M21" s="17"/>
      <c r="N21" s="17"/>
      <c r="O21" s="17"/>
      <c r="P21" s="11"/>
    </row>
    <row r="22" spans="1:16" s="3" customFormat="1" hidden="1">
      <c r="A22" s="2"/>
      <c r="B22" s="48"/>
      <c r="C22" s="49"/>
      <c r="D22" s="49"/>
      <c r="E22" s="49"/>
      <c r="F22" s="49"/>
      <c r="G22" s="50"/>
      <c r="H22" s="50"/>
      <c r="I22" s="50"/>
      <c r="J22" s="50"/>
      <c r="K22" s="51"/>
      <c r="L22" s="17"/>
      <c r="M22" s="17"/>
      <c r="N22" s="17"/>
      <c r="O22" s="17"/>
      <c r="P22" s="11"/>
    </row>
    <row r="23" spans="1:16" s="3" customFormat="1" hidden="1">
      <c r="A23" s="2"/>
      <c r="B23" s="48"/>
      <c r="C23" s="49"/>
      <c r="D23" s="49"/>
      <c r="E23" s="49"/>
      <c r="F23" s="49"/>
      <c r="G23" s="50"/>
      <c r="H23" s="50"/>
      <c r="I23" s="50"/>
      <c r="J23" s="50"/>
      <c r="K23" s="51"/>
      <c r="L23" s="17"/>
      <c r="M23" s="17"/>
      <c r="N23" s="17"/>
      <c r="O23" s="17"/>
      <c r="P23" s="11"/>
    </row>
    <row r="24" spans="1:16" hidden="1"/>
    <row r="25" spans="1:16" s="17" customFormat="1" ht="16.5">
      <c r="A25" s="2"/>
      <c r="B25" s="17" t="s">
        <v>54</v>
      </c>
      <c r="I25" s="11"/>
      <c r="J25" s="11"/>
      <c r="K25" s="11"/>
      <c r="L25" s="11"/>
      <c r="M25" s="3"/>
      <c r="N25" s="3"/>
      <c r="O25" s="3"/>
    </row>
    <row r="27" spans="1:16" s="3" customFormat="1" ht="16.149999999999999" customHeight="1">
      <c r="A27" s="2"/>
      <c r="B27" s="222" t="s">
        <v>55</v>
      </c>
      <c r="C27" s="222" t="s">
        <v>1</v>
      </c>
      <c r="D27" s="204" t="s">
        <v>48</v>
      </c>
      <c r="E27" s="222" t="s">
        <v>2</v>
      </c>
      <c r="F27" s="204" t="s">
        <v>48</v>
      </c>
      <c r="G27" s="222" t="s">
        <v>3</v>
      </c>
      <c r="H27" s="204" t="s">
        <v>48</v>
      </c>
      <c r="I27" s="222" t="s">
        <v>56</v>
      </c>
      <c r="J27" s="204" t="s">
        <v>48</v>
      </c>
      <c r="K27" s="222" t="s">
        <v>57</v>
      </c>
      <c r="L27" s="204" t="s">
        <v>48</v>
      </c>
      <c r="M27" s="160" t="s">
        <v>61</v>
      </c>
      <c r="N27" s="204" t="s">
        <v>48</v>
      </c>
      <c r="O27" s="160" t="s">
        <v>70</v>
      </c>
      <c r="P27" s="204" t="s">
        <v>48</v>
      </c>
    </row>
    <row r="28" spans="1:16" s="3" customFormat="1" ht="17.25" customHeight="1">
      <c r="A28" s="2"/>
      <c r="B28" s="223"/>
      <c r="C28" s="223"/>
      <c r="D28" s="204"/>
      <c r="E28" s="223"/>
      <c r="F28" s="204"/>
      <c r="G28" s="223"/>
      <c r="H28" s="204"/>
      <c r="I28" s="223"/>
      <c r="J28" s="204"/>
      <c r="K28" s="223"/>
      <c r="L28" s="204"/>
      <c r="M28" s="161"/>
      <c r="N28" s="204"/>
      <c r="O28" s="161"/>
      <c r="P28" s="204"/>
    </row>
    <row r="29" spans="1:16" s="3" customFormat="1">
      <c r="A29" s="2"/>
      <c r="B29" s="7" t="s">
        <v>1</v>
      </c>
      <c r="C29" s="35"/>
      <c r="D29" s="7"/>
      <c r="E29" s="35"/>
      <c r="F29" s="7"/>
      <c r="G29" s="35"/>
      <c r="H29" s="7"/>
      <c r="I29" s="35"/>
      <c r="J29" s="7"/>
      <c r="K29" s="35"/>
      <c r="L29" s="7"/>
      <c r="M29" s="35"/>
      <c r="N29" s="7"/>
      <c r="O29" s="35"/>
      <c r="P29" s="7"/>
    </row>
    <row r="30" spans="1:16" s="3" customFormat="1">
      <c r="A30" s="2"/>
      <c r="B30" s="7" t="s">
        <v>2</v>
      </c>
      <c r="C30" s="35"/>
      <c r="D30" s="7"/>
      <c r="E30" s="35"/>
      <c r="F30" s="7"/>
      <c r="G30" s="35"/>
      <c r="H30" s="7"/>
      <c r="I30" s="35"/>
      <c r="J30" s="7"/>
      <c r="K30" s="35"/>
      <c r="L30" s="7"/>
      <c r="M30" s="35"/>
      <c r="N30" s="7"/>
      <c r="O30" s="35"/>
      <c r="P30" s="7"/>
    </row>
    <row r="31" spans="1:16" s="3" customFormat="1">
      <c r="A31" s="2"/>
      <c r="B31" s="7" t="s">
        <v>3</v>
      </c>
      <c r="C31" s="35"/>
      <c r="D31" s="7"/>
      <c r="E31" s="35"/>
      <c r="F31" s="7"/>
      <c r="G31" s="35"/>
      <c r="H31" s="7"/>
      <c r="I31" s="35"/>
      <c r="J31" s="7"/>
      <c r="K31" s="35"/>
      <c r="L31" s="7"/>
      <c r="M31" s="35"/>
      <c r="N31" s="7"/>
      <c r="O31" s="35"/>
      <c r="P31" s="7"/>
    </row>
    <row r="32" spans="1:16" s="3" customFormat="1">
      <c r="A32" s="2"/>
      <c r="B32" s="7" t="s">
        <v>56</v>
      </c>
      <c r="C32" s="35"/>
      <c r="D32" s="7"/>
      <c r="E32" s="35"/>
      <c r="F32" s="7"/>
      <c r="G32" s="35"/>
      <c r="H32" s="7"/>
      <c r="I32" s="35"/>
      <c r="J32" s="7"/>
      <c r="K32" s="35"/>
      <c r="L32" s="7"/>
      <c r="M32" s="35"/>
      <c r="N32" s="7"/>
      <c r="O32" s="35"/>
      <c r="P32" s="7"/>
    </row>
    <row r="33" spans="1:16" s="3" customFormat="1">
      <c r="A33" s="2"/>
      <c r="B33" s="7" t="s">
        <v>57</v>
      </c>
      <c r="C33" s="35"/>
      <c r="D33" s="7"/>
      <c r="E33" s="35"/>
      <c r="F33" s="7"/>
      <c r="G33" s="35"/>
      <c r="H33" s="7"/>
      <c r="I33" s="35"/>
      <c r="J33" s="7"/>
      <c r="K33" s="35"/>
      <c r="L33" s="7"/>
      <c r="M33" s="35"/>
      <c r="N33" s="7"/>
      <c r="O33" s="35"/>
      <c r="P33" s="7"/>
    </row>
    <row r="34" spans="1:16" s="3" customFormat="1">
      <c r="A34" s="2"/>
      <c r="B34" s="36" t="s">
        <v>61</v>
      </c>
      <c r="C34" s="35"/>
      <c r="D34" s="7"/>
      <c r="E34" s="35"/>
      <c r="F34" s="7"/>
      <c r="G34" s="35"/>
      <c r="H34" s="7"/>
      <c r="I34" s="35"/>
      <c r="J34" s="7"/>
      <c r="K34" s="35"/>
      <c r="L34" s="7"/>
      <c r="M34" s="35"/>
      <c r="N34" s="7"/>
      <c r="O34" s="35"/>
      <c r="P34" s="7"/>
    </row>
    <row r="35" spans="1:16" ht="16.5">
      <c r="B35" s="3" t="s">
        <v>58</v>
      </c>
      <c r="C35" s="1" t="str">
        <f>"達得調整標準之天數自"&amp;YEAR(K2)&amp;"年"&amp;MONTH(K2)&amp;"月"&amp;DAY(K2)&amp;"日起計算。"</f>
        <v>達得調整標準之天數自2014年12月1日起計算。</v>
      </c>
    </row>
    <row r="36" spans="1:16" ht="16.5">
      <c r="C36" s="1"/>
    </row>
    <row r="37" spans="1:16">
      <c r="B37" s="222" t="s">
        <v>55</v>
      </c>
      <c r="C37" s="222" t="s">
        <v>73</v>
      </c>
      <c r="D37" s="204" t="s">
        <v>48</v>
      </c>
      <c r="F37" s="222" t="s">
        <v>55</v>
      </c>
      <c r="G37" s="160" t="s">
        <v>113</v>
      </c>
      <c r="H37" s="204" t="s">
        <v>48</v>
      </c>
    </row>
    <row r="38" spans="1:16">
      <c r="B38" s="223"/>
      <c r="C38" s="223"/>
      <c r="D38" s="204"/>
      <c r="F38" s="223"/>
      <c r="G38" s="161"/>
      <c r="H38" s="204"/>
    </row>
    <row r="39" spans="1:16">
      <c r="B39" s="7" t="s">
        <v>74</v>
      </c>
      <c r="C39" s="35"/>
      <c r="D39" s="7"/>
      <c r="F39" s="36" t="s">
        <v>114</v>
      </c>
      <c r="G39" s="37"/>
      <c r="H39" s="7"/>
    </row>
    <row r="40" spans="1:16">
      <c r="F40" s="45"/>
      <c r="G40" s="45"/>
    </row>
    <row r="41" spans="1:16">
      <c r="F41" s="45"/>
    </row>
    <row r="42" spans="1:16">
      <c r="F42" s="45"/>
    </row>
  </sheetData>
  <mergeCells count="69">
    <mergeCell ref="F37:F38"/>
    <mergeCell ref="G37:G38"/>
    <mergeCell ref="H37:H38"/>
    <mergeCell ref="G14:H14"/>
    <mergeCell ref="G15:H15"/>
    <mergeCell ref="F27:F28"/>
    <mergeCell ref="B37:B38"/>
    <mergeCell ref="C37:C38"/>
    <mergeCell ref="D37:D38"/>
    <mergeCell ref="C14:D14"/>
    <mergeCell ref="C15:D15"/>
    <mergeCell ref="B27:B28"/>
    <mergeCell ref="C27:C28"/>
    <mergeCell ref="D27:D28"/>
    <mergeCell ref="P27:P28"/>
    <mergeCell ref="H27:H28"/>
    <mergeCell ref="I27:I28"/>
    <mergeCell ref="J27:J28"/>
    <mergeCell ref="K27:K28"/>
    <mergeCell ref="L27:L28"/>
    <mergeCell ref="M27:M28"/>
    <mergeCell ref="N27:N28"/>
    <mergeCell ref="O27:O28"/>
    <mergeCell ref="C10:D10"/>
    <mergeCell ref="E10:F10"/>
    <mergeCell ref="G10:H10"/>
    <mergeCell ref="I10:J10"/>
    <mergeCell ref="G27:G28"/>
    <mergeCell ref="C11:D11"/>
    <mergeCell ref="E11:F11"/>
    <mergeCell ref="G11:H11"/>
    <mergeCell ref="I11:J11"/>
    <mergeCell ref="C12:D12"/>
    <mergeCell ref="I13:J13"/>
    <mergeCell ref="I14:J14"/>
    <mergeCell ref="I15:J15"/>
    <mergeCell ref="E14:F14"/>
    <mergeCell ref="E15:F15"/>
    <mergeCell ref="E27:E28"/>
    <mergeCell ref="E12:F12"/>
    <mergeCell ref="G12:H12"/>
    <mergeCell ref="I12:J12"/>
    <mergeCell ref="C13:D13"/>
    <mergeCell ref="E13:F13"/>
    <mergeCell ref="G13:H13"/>
    <mergeCell ref="C8:D8"/>
    <mergeCell ref="E8:F8"/>
    <mergeCell ref="G8:H8"/>
    <mergeCell ref="I8:J8"/>
    <mergeCell ref="C9:D9"/>
    <mergeCell ref="E9:F9"/>
    <mergeCell ref="G9:H9"/>
    <mergeCell ref="I9:J9"/>
    <mergeCell ref="C6:D6"/>
    <mergeCell ref="E6:F6"/>
    <mergeCell ref="G6:H6"/>
    <mergeCell ref="I6:J6"/>
    <mergeCell ref="C7:D7"/>
    <mergeCell ref="E7:F7"/>
    <mergeCell ref="G7:H7"/>
    <mergeCell ref="I7:J7"/>
    <mergeCell ref="M2:P2"/>
    <mergeCell ref="B4:B5"/>
    <mergeCell ref="C4:J4"/>
    <mergeCell ref="K4:K5"/>
    <mergeCell ref="C5:D5"/>
    <mergeCell ref="E5:F5"/>
    <mergeCell ref="G5:H5"/>
    <mergeCell ref="I5:J5"/>
  </mergeCells>
  <phoneticPr fontId="13" type="noConversion"/>
  <printOptions horizontalCentered="1"/>
  <pageMargins left="0.42" right="0.43" top="0.9055118110236221" bottom="0.31496062992125984" header="0.46" footer="0.31496062992125984"/>
  <pageSetup paperSize="9" scale="93" orientation="landscape" r:id="rId1"/>
  <headerFooter>
    <oddHeader xml:space="preserve">&amp;C&amp;"標楷體,標準"&amp;20SPAN參數檔檢核結果&amp;R
</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22</vt:i4>
      </vt:variant>
      <vt:variant>
        <vt:lpstr>已命名的範圍</vt:lpstr>
      </vt:variant>
      <vt:variant>
        <vt:i4>8</vt:i4>
      </vt:variant>
    </vt:vector>
  </HeadingPairs>
  <TitlesOfParts>
    <vt:vector size="30" baseType="lpstr">
      <vt:lpstr>保證金調整檢核表</vt:lpstr>
      <vt:lpstr>檢核表(SMA)</vt:lpstr>
      <vt:lpstr>檢核表(EWMA)</vt:lpstr>
      <vt:lpstr>檢核表(Max)</vt:lpstr>
      <vt:lpstr>檢核表(ETF類)</vt:lpstr>
      <vt:lpstr>檢核表(ETF類)-SMA</vt:lpstr>
      <vt:lpstr>檢核表(ETF類)-EWMA</vt:lpstr>
      <vt:lpstr>檢核表(ETF類)-MAX</vt:lpstr>
      <vt:lpstr>SPAN</vt:lpstr>
      <vt:lpstr>TX</vt:lpstr>
      <vt:lpstr>黃金</vt:lpstr>
      <vt:lpstr>人民幣</vt:lpstr>
      <vt:lpstr>歐元</vt:lpstr>
      <vt:lpstr>日圓</vt:lpstr>
      <vt:lpstr>英鎊</vt:lpstr>
      <vt:lpstr>澳幣</vt:lpstr>
      <vt:lpstr>TOPIX</vt:lpstr>
      <vt:lpstr>Nifty50</vt:lpstr>
      <vt:lpstr>DJIA</vt:lpstr>
      <vt:lpstr>S&amp;P500</vt:lpstr>
      <vt:lpstr>NASDAQ100</vt:lpstr>
      <vt:lpstr>BRF</vt:lpstr>
      <vt:lpstr>保證金調整檢核表!Print_Titles</vt:lpstr>
      <vt:lpstr>'檢核表(ETF類)'!Print_Titles</vt:lpstr>
      <vt:lpstr>'檢核表(ETF類)-EWMA'!Print_Titles</vt:lpstr>
      <vt:lpstr>'檢核表(ETF類)-MAX'!Print_Titles</vt:lpstr>
      <vt:lpstr>'檢核表(ETF類)-SMA'!Print_Titles</vt:lpstr>
      <vt:lpstr>'檢核表(EWMA)'!Print_Titles</vt:lpstr>
      <vt:lpstr>'檢核表(Max)'!Print_Titles</vt:lpstr>
      <vt:lpstr>'檢核表(SMA)'!Print_Titles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users</dc:creator>
  <cp:lastModifiedBy>sandylo</cp:lastModifiedBy>
  <cp:lastPrinted>2019-06-05T09:53:02Z</cp:lastPrinted>
  <dcterms:created xsi:type="dcterms:W3CDTF">2008-06-30T03:33:56Z</dcterms:created>
  <dcterms:modified xsi:type="dcterms:W3CDTF">2019-06-20T11:27:57Z</dcterms:modified>
</cp:coreProperties>
</file>