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iweof.sharepoint.com/teams/o365g_rukronos_retruso/Shared Documents/General/sechi3/Аналитика/Python_project/BA-Spb/Работа с отчетами/ТЗ/Улыбка радуги/"/>
    </mc:Choice>
  </mc:AlternateContent>
  <xr:revisionPtr revIDLastSave="1133" documentId="11_8049E28881D60AE3F0481005AAED2B6C8B7F0646" xr6:coauthVersionLast="47" xr6:coauthVersionMax="47" xr10:uidLastSave="{B750B048-01B3-46FA-A194-37943F272F18}"/>
  <bookViews>
    <workbookView xWindow="-120" yWindow="-120" windowWidth="29040" windowHeight="15840" activeTab="10" xr2:uid="{00000000-000D-0000-FFFF-FFFF00000000}"/>
  </bookViews>
  <sheets>
    <sheet name="Задание на знание SQL" sheetId="4" r:id="rId1"/>
    <sheet name="mt" sheetId="13" state="hidden" r:id="rId2"/>
    <sheet name="t1" sheetId="11" r:id="rId3"/>
    <sheet name="t2" sheetId="12" r:id="rId4"/>
    <sheet name="t3" sheetId="15" r:id="rId5"/>
    <sheet name="t4_" sheetId="17" r:id="rId6"/>
    <sheet name="t4" sheetId="16" r:id="rId7"/>
    <sheet name="t5" sheetId="18" r:id="rId8"/>
    <sheet name="Задание на оценку прироста" sheetId="5" r:id="rId9"/>
    <sheet name="Задание на очистку данных" sheetId="6" r:id="rId10"/>
    <sheet name="Данные для очистки" sheetId="9" r:id="rId11"/>
  </sheets>
  <definedNames>
    <definedName name="_xlnm._FilterDatabase" localSheetId="5" hidden="1">t4_!$A$1:$D$308</definedName>
    <definedName name="_xlnm._FilterDatabase" localSheetId="10" hidden="1">'Данные для очистки'!$A$2:$L$884</definedName>
    <definedName name="_xlnm._FilterDatabase" localSheetId="0" hidden="1">'Задание на знание SQL'!$B$48:$F$354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" i="9" l="1"/>
  <c r="Q3" i="9"/>
  <c r="W3" i="9"/>
  <c r="B23" i="5"/>
  <c r="L734" i="9"/>
  <c r="L369" i="9"/>
  <c r="L309" i="9"/>
  <c r="L308" i="9"/>
  <c r="L307" i="9"/>
  <c r="L306" i="9"/>
  <c r="L305" i="9"/>
  <c r="L304" i="9"/>
  <c r="L303" i="9"/>
  <c r="L302" i="9"/>
  <c r="L301" i="9"/>
  <c r="L300" i="9"/>
  <c r="L299" i="9"/>
  <c r="L298" i="9"/>
  <c r="L297" i="9"/>
  <c r="L296" i="9"/>
  <c r="L295" i="9"/>
  <c r="L294" i="9"/>
  <c r="L293" i="9"/>
  <c r="L292" i="9"/>
  <c r="L291" i="9"/>
  <c r="L290" i="9"/>
  <c r="L289" i="9"/>
  <c r="L288" i="9"/>
  <c r="L35" i="9"/>
  <c r="L34" i="9"/>
  <c r="L3" i="9"/>
  <c r="B884" i="9"/>
  <c r="B883" i="9"/>
  <c r="B882" i="9"/>
  <c r="B881" i="9"/>
  <c r="B880" i="9"/>
  <c r="B879" i="9"/>
  <c r="B878" i="9"/>
  <c r="B877" i="9"/>
  <c r="B876" i="9"/>
  <c r="B875" i="9"/>
  <c r="B874" i="9"/>
  <c r="B873" i="9"/>
  <c r="B872" i="9"/>
  <c r="B871" i="9"/>
  <c r="B870" i="9"/>
  <c r="B869" i="9"/>
  <c r="B868" i="9"/>
  <c r="B867" i="9"/>
  <c r="B866" i="9"/>
  <c r="B865" i="9"/>
  <c r="B864" i="9"/>
  <c r="B863" i="9"/>
  <c r="B862" i="9"/>
  <c r="B861" i="9"/>
  <c r="B860" i="9"/>
  <c r="B859" i="9"/>
  <c r="B858" i="9"/>
  <c r="B857" i="9"/>
  <c r="B856" i="9"/>
  <c r="B855" i="9"/>
  <c r="B854" i="9"/>
  <c r="B853" i="9"/>
  <c r="B852" i="9"/>
  <c r="B851" i="9"/>
  <c r="B850" i="9"/>
  <c r="B849" i="9"/>
  <c r="B848" i="9"/>
  <c r="B847" i="9"/>
  <c r="B846" i="9"/>
  <c r="B845" i="9"/>
  <c r="B844" i="9"/>
  <c r="B843" i="9"/>
  <c r="B842" i="9"/>
  <c r="B841" i="9"/>
  <c r="B840" i="9"/>
  <c r="B839" i="9"/>
  <c r="B838" i="9"/>
  <c r="B837" i="9"/>
  <c r="B836" i="9"/>
  <c r="B835" i="9"/>
  <c r="B834" i="9"/>
  <c r="B833" i="9"/>
  <c r="B832" i="9"/>
  <c r="B831" i="9"/>
  <c r="B830" i="9"/>
  <c r="B829" i="9"/>
  <c r="B828" i="9"/>
  <c r="B827" i="9"/>
  <c r="B826" i="9"/>
  <c r="B825" i="9"/>
  <c r="B824" i="9"/>
  <c r="B823" i="9"/>
  <c r="B822" i="9"/>
  <c r="B821" i="9"/>
  <c r="B820" i="9"/>
  <c r="B819" i="9"/>
  <c r="B818" i="9"/>
  <c r="B817" i="9"/>
  <c r="B816" i="9"/>
  <c r="B815" i="9"/>
  <c r="B814" i="9"/>
  <c r="B813" i="9"/>
  <c r="B812" i="9"/>
  <c r="B811" i="9"/>
  <c r="B810" i="9"/>
  <c r="B809" i="9"/>
  <c r="B808" i="9"/>
  <c r="B807" i="9"/>
  <c r="B806" i="9"/>
  <c r="B805" i="9"/>
  <c r="B804" i="9"/>
  <c r="B803" i="9"/>
  <c r="B802" i="9"/>
  <c r="B801" i="9"/>
  <c r="B800" i="9"/>
  <c r="B799" i="9"/>
  <c r="B798" i="9"/>
  <c r="B797" i="9"/>
  <c r="B796" i="9"/>
  <c r="B795" i="9"/>
  <c r="B794" i="9"/>
  <c r="B793" i="9"/>
  <c r="B792" i="9"/>
  <c r="B791" i="9"/>
  <c r="B790" i="9"/>
  <c r="B789" i="9"/>
  <c r="B788" i="9"/>
  <c r="B787" i="9"/>
  <c r="B786" i="9"/>
  <c r="B785" i="9"/>
  <c r="B784" i="9"/>
  <c r="B783" i="9"/>
  <c r="B782" i="9"/>
  <c r="B781" i="9"/>
  <c r="B780" i="9"/>
  <c r="B779" i="9"/>
  <c r="B778" i="9"/>
  <c r="B777" i="9"/>
  <c r="B776" i="9"/>
  <c r="B775" i="9"/>
  <c r="B774" i="9"/>
  <c r="B773" i="9"/>
  <c r="B772" i="9"/>
  <c r="B771" i="9"/>
  <c r="B770" i="9"/>
  <c r="B769" i="9"/>
  <c r="B768" i="9"/>
  <c r="B767" i="9"/>
  <c r="B766" i="9"/>
  <c r="B765" i="9"/>
  <c r="B764" i="9"/>
  <c r="B763" i="9"/>
  <c r="B762" i="9"/>
  <c r="B761" i="9"/>
  <c r="B760" i="9"/>
  <c r="B759" i="9"/>
  <c r="B758" i="9"/>
  <c r="B757" i="9"/>
  <c r="B756" i="9"/>
  <c r="B755" i="9"/>
  <c r="B754" i="9"/>
  <c r="B753" i="9"/>
  <c r="B752" i="9"/>
  <c r="B751" i="9"/>
  <c r="B750" i="9"/>
  <c r="B749" i="9"/>
  <c r="B748" i="9"/>
  <c r="B747" i="9"/>
  <c r="B746" i="9"/>
  <c r="B745" i="9"/>
  <c r="B744" i="9"/>
  <c r="B743" i="9"/>
  <c r="B742" i="9"/>
  <c r="B741" i="9"/>
  <c r="B740" i="9"/>
  <c r="B739" i="9"/>
  <c r="B738" i="9"/>
  <c r="B737" i="9"/>
  <c r="B736" i="9"/>
  <c r="B735" i="9"/>
  <c r="B734" i="9"/>
  <c r="B733" i="9"/>
  <c r="B732" i="9"/>
  <c r="B731" i="9"/>
  <c r="B730" i="9"/>
  <c r="B729" i="9"/>
  <c r="B728" i="9"/>
  <c r="B727" i="9"/>
  <c r="B726" i="9"/>
  <c r="B725" i="9"/>
  <c r="B724" i="9"/>
  <c r="B723" i="9"/>
  <c r="B722" i="9"/>
  <c r="B721" i="9"/>
  <c r="B720" i="9"/>
  <c r="B719" i="9"/>
  <c r="B718" i="9"/>
  <c r="B717" i="9"/>
  <c r="B716" i="9"/>
  <c r="B715" i="9"/>
  <c r="B714" i="9"/>
  <c r="B713" i="9"/>
  <c r="B712" i="9"/>
  <c r="B711" i="9"/>
  <c r="B710" i="9"/>
  <c r="B709" i="9"/>
  <c r="B708" i="9"/>
  <c r="B707" i="9"/>
  <c r="B706" i="9"/>
  <c r="B705" i="9"/>
  <c r="B704" i="9"/>
  <c r="B703" i="9"/>
  <c r="B702" i="9"/>
  <c r="B701" i="9"/>
  <c r="B700" i="9"/>
  <c r="B699" i="9"/>
  <c r="B698" i="9"/>
  <c r="B697" i="9"/>
  <c r="B696" i="9"/>
  <c r="B695" i="9"/>
  <c r="B694" i="9"/>
  <c r="B693" i="9"/>
  <c r="B692" i="9"/>
  <c r="B691" i="9"/>
  <c r="B690" i="9"/>
  <c r="B689" i="9"/>
  <c r="B688" i="9"/>
  <c r="B687" i="9"/>
  <c r="B686" i="9"/>
  <c r="B685" i="9"/>
  <c r="B684" i="9"/>
  <c r="B683" i="9"/>
  <c r="B682" i="9"/>
  <c r="B681" i="9"/>
  <c r="B680" i="9"/>
  <c r="B679" i="9"/>
  <c r="B678" i="9"/>
  <c r="B677" i="9"/>
  <c r="B676" i="9"/>
  <c r="B675" i="9"/>
  <c r="B674" i="9"/>
  <c r="B673" i="9"/>
  <c r="B672" i="9"/>
  <c r="B671" i="9"/>
  <c r="B670" i="9"/>
  <c r="B669" i="9"/>
  <c r="B668" i="9"/>
  <c r="B667" i="9"/>
  <c r="B666" i="9"/>
  <c r="B665" i="9"/>
  <c r="B664" i="9"/>
  <c r="B663" i="9"/>
  <c r="B662" i="9"/>
  <c r="B661" i="9"/>
  <c r="B660" i="9"/>
  <c r="B659" i="9"/>
  <c r="B658" i="9"/>
  <c r="B657" i="9"/>
  <c r="B656" i="9"/>
  <c r="B655" i="9"/>
  <c r="B654" i="9"/>
  <c r="B653" i="9"/>
  <c r="B652" i="9"/>
  <c r="B651" i="9"/>
  <c r="B650" i="9"/>
  <c r="B649" i="9"/>
  <c r="B648" i="9"/>
  <c r="B647" i="9"/>
  <c r="B646" i="9"/>
  <c r="B645" i="9"/>
  <c r="B644" i="9"/>
  <c r="B643" i="9"/>
  <c r="B642" i="9"/>
  <c r="B641" i="9"/>
  <c r="B640" i="9"/>
  <c r="B639" i="9"/>
  <c r="B638" i="9"/>
  <c r="B637" i="9"/>
  <c r="B636" i="9"/>
  <c r="B635" i="9"/>
  <c r="B634" i="9"/>
  <c r="B633" i="9"/>
  <c r="B632" i="9"/>
  <c r="B631" i="9"/>
  <c r="B630" i="9"/>
  <c r="B629" i="9"/>
  <c r="B628" i="9"/>
  <c r="B627" i="9"/>
  <c r="B626" i="9"/>
  <c r="B625" i="9"/>
  <c r="B624" i="9"/>
  <c r="B623" i="9"/>
  <c r="B622" i="9"/>
  <c r="B621" i="9"/>
  <c r="B620" i="9"/>
  <c r="B619" i="9"/>
  <c r="B618" i="9"/>
  <c r="B617" i="9"/>
  <c r="B616" i="9"/>
  <c r="B615" i="9"/>
  <c r="B614" i="9"/>
  <c r="B613" i="9"/>
  <c r="B612" i="9"/>
  <c r="B611" i="9"/>
  <c r="B610" i="9"/>
  <c r="B609" i="9"/>
  <c r="B608" i="9"/>
  <c r="B607" i="9"/>
  <c r="B606" i="9"/>
  <c r="B605" i="9"/>
  <c r="B604" i="9"/>
  <c r="B603" i="9"/>
  <c r="B602" i="9"/>
  <c r="B601" i="9"/>
  <c r="B600" i="9"/>
  <c r="B599" i="9"/>
  <c r="B598" i="9"/>
  <c r="B597" i="9"/>
  <c r="B596" i="9"/>
  <c r="B595" i="9"/>
  <c r="B594" i="9"/>
  <c r="B593" i="9"/>
  <c r="B592" i="9"/>
  <c r="B591" i="9"/>
  <c r="B590" i="9"/>
  <c r="B589" i="9"/>
  <c r="B588" i="9"/>
  <c r="B587" i="9"/>
  <c r="B586" i="9"/>
  <c r="B585" i="9"/>
  <c r="B584" i="9"/>
  <c r="B583" i="9"/>
  <c r="B582" i="9"/>
  <c r="B581" i="9"/>
  <c r="B580" i="9"/>
  <c r="B579" i="9"/>
  <c r="B578" i="9"/>
  <c r="B577" i="9"/>
  <c r="B576" i="9"/>
  <c r="B575" i="9"/>
  <c r="B574" i="9"/>
  <c r="B573" i="9"/>
  <c r="B572" i="9"/>
  <c r="B571" i="9"/>
  <c r="B570" i="9"/>
  <c r="B569" i="9"/>
  <c r="B568" i="9"/>
  <c r="B567" i="9"/>
  <c r="B566" i="9"/>
  <c r="B565" i="9"/>
  <c r="B564" i="9"/>
  <c r="B563" i="9"/>
  <c r="B562" i="9"/>
  <c r="B561" i="9"/>
  <c r="B560" i="9"/>
  <c r="B559" i="9"/>
  <c r="B558" i="9"/>
  <c r="B557" i="9"/>
  <c r="B556" i="9"/>
  <c r="B555" i="9"/>
  <c r="B554" i="9"/>
  <c r="B553" i="9"/>
  <c r="B552" i="9"/>
  <c r="B551" i="9"/>
  <c r="B550" i="9"/>
  <c r="B549" i="9"/>
  <c r="B548" i="9"/>
  <c r="B547" i="9"/>
  <c r="B546" i="9"/>
  <c r="B545" i="9"/>
  <c r="B544" i="9"/>
  <c r="B543" i="9"/>
  <c r="B542" i="9"/>
  <c r="B541" i="9"/>
  <c r="B540" i="9"/>
  <c r="B539" i="9"/>
  <c r="B538" i="9"/>
  <c r="B537" i="9"/>
  <c r="B536" i="9"/>
  <c r="B535" i="9"/>
  <c r="B534" i="9"/>
  <c r="B533" i="9"/>
  <c r="B532" i="9"/>
  <c r="B531" i="9"/>
  <c r="B530" i="9"/>
  <c r="B529" i="9"/>
  <c r="B528" i="9"/>
  <c r="B527" i="9"/>
  <c r="B526" i="9"/>
  <c r="B525" i="9"/>
  <c r="B524" i="9"/>
  <c r="B523" i="9"/>
  <c r="B522" i="9"/>
  <c r="B521" i="9"/>
  <c r="B520" i="9"/>
  <c r="B519" i="9"/>
  <c r="B518" i="9"/>
  <c r="B517" i="9"/>
  <c r="B516" i="9"/>
  <c r="B515" i="9"/>
  <c r="B514" i="9"/>
  <c r="B513" i="9"/>
  <c r="B512" i="9"/>
  <c r="B511" i="9"/>
  <c r="B510" i="9"/>
  <c r="B509" i="9"/>
  <c r="B508" i="9"/>
  <c r="B507" i="9"/>
  <c r="B506" i="9"/>
  <c r="B505" i="9"/>
  <c r="B504" i="9"/>
  <c r="B503" i="9"/>
  <c r="B502" i="9"/>
  <c r="B501" i="9"/>
  <c r="B500" i="9"/>
  <c r="B499" i="9"/>
  <c r="B498" i="9"/>
  <c r="B497" i="9"/>
  <c r="B496" i="9"/>
  <c r="B495" i="9"/>
  <c r="B494" i="9"/>
  <c r="B493" i="9"/>
  <c r="B492" i="9"/>
  <c r="B491" i="9"/>
  <c r="B490" i="9"/>
  <c r="B489" i="9"/>
  <c r="B488" i="9"/>
  <c r="B487" i="9"/>
  <c r="B486" i="9"/>
  <c r="B485" i="9"/>
  <c r="B484" i="9"/>
  <c r="B483" i="9"/>
  <c r="B482" i="9"/>
  <c r="B481" i="9"/>
  <c r="B480" i="9"/>
  <c r="B479" i="9"/>
  <c r="B478" i="9"/>
  <c r="B477" i="9"/>
  <c r="B476" i="9"/>
  <c r="B475" i="9"/>
  <c r="B474" i="9"/>
  <c r="B473" i="9"/>
  <c r="B472" i="9"/>
  <c r="B471" i="9"/>
  <c r="B470" i="9"/>
  <c r="B469" i="9"/>
  <c r="B468" i="9"/>
  <c r="B467" i="9"/>
  <c r="B466" i="9"/>
  <c r="B465" i="9"/>
  <c r="B464" i="9"/>
  <c r="B463" i="9"/>
  <c r="B462" i="9"/>
  <c r="B461" i="9"/>
  <c r="B460" i="9"/>
  <c r="B459" i="9"/>
  <c r="B458" i="9"/>
  <c r="B457" i="9"/>
  <c r="B456" i="9"/>
  <c r="B455" i="9"/>
  <c r="B454" i="9"/>
  <c r="B453" i="9"/>
  <c r="B452" i="9"/>
  <c r="B451" i="9"/>
  <c r="B450" i="9"/>
  <c r="B449" i="9"/>
  <c r="B448" i="9"/>
  <c r="B447" i="9"/>
  <c r="B446" i="9"/>
  <c r="B445" i="9"/>
  <c r="B444" i="9"/>
  <c r="B443" i="9"/>
  <c r="B442" i="9"/>
  <c r="B441" i="9"/>
  <c r="B440" i="9"/>
  <c r="B439" i="9"/>
  <c r="B438" i="9"/>
  <c r="B437" i="9"/>
  <c r="B436" i="9"/>
  <c r="B435" i="9"/>
  <c r="B434" i="9"/>
  <c r="B433" i="9"/>
  <c r="B432" i="9"/>
  <c r="B431" i="9"/>
  <c r="B430" i="9"/>
  <c r="B429" i="9"/>
  <c r="B428" i="9"/>
  <c r="B427" i="9"/>
  <c r="B426" i="9"/>
  <c r="B425" i="9"/>
  <c r="B424" i="9"/>
  <c r="B423" i="9"/>
  <c r="B422" i="9"/>
  <c r="B421" i="9"/>
  <c r="B420" i="9"/>
  <c r="B419" i="9"/>
  <c r="B418" i="9"/>
  <c r="B417" i="9"/>
  <c r="B416" i="9"/>
  <c r="B415" i="9"/>
  <c r="B414" i="9"/>
  <c r="B413" i="9"/>
  <c r="B412" i="9"/>
  <c r="B411" i="9"/>
  <c r="B410" i="9"/>
  <c r="B409" i="9"/>
  <c r="B408" i="9"/>
  <c r="B407" i="9"/>
  <c r="B406" i="9"/>
  <c r="B405" i="9"/>
  <c r="B404" i="9"/>
  <c r="B403" i="9"/>
  <c r="B402" i="9"/>
  <c r="B401" i="9"/>
  <c r="B400" i="9"/>
  <c r="B399" i="9"/>
  <c r="B398" i="9"/>
  <c r="B397" i="9"/>
  <c r="B396" i="9"/>
  <c r="B395" i="9"/>
  <c r="B394" i="9"/>
  <c r="B393" i="9"/>
  <c r="B392" i="9"/>
  <c r="B391" i="9"/>
  <c r="B390" i="9"/>
  <c r="B389" i="9"/>
  <c r="B388" i="9"/>
  <c r="B387" i="9"/>
  <c r="B386" i="9"/>
  <c r="B385" i="9"/>
  <c r="B384" i="9"/>
  <c r="B383" i="9"/>
  <c r="B382" i="9"/>
  <c r="B381" i="9"/>
  <c r="B380" i="9"/>
  <c r="B379" i="9"/>
  <c r="B378" i="9"/>
  <c r="B377" i="9"/>
  <c r="B376" i="9"/>
  <c r="B375" i="9"/>
  <c r="B374" i="9"/>
  <c r="B373" i="9"/>
  <c r="B372" i="9"/>
  <c r="B371" i="9"/>
  <c r="B370" i="9"/>
  <c r="B369" i="9"/>
  <c r="B368" i="9"/>
  <c r="B367" i="9"/>
  <c r="B366" i="9"/>
  <c r="B365" i="9"/>
  <c r="B364" i="9"/>
  <c r="B363" i="9"/>
  <c r="B362" i="9"/>
  <c r="B361" i="9"/>
  <c r="B360" i="9"/>
  <c r="B359" i="9"/>
  <c r="B358" i="9"/>
  <c r="B357" i="9"/>
  <c r="B356" i="9"/>
  <c r="B355" i="9"/>
  <c r="B354" i="9"/>
  <c r="B353" i="9"/>
  <c r="B352" i="9"/>
  <c r="B351" i="9"/>
  <c r="B350" i="9"/>
  <c r="B349" i="9"/>
  <c r="B348" i="9"/>
  <c r="B347" i="9"/>
  <c r="B346" i="9"/>
  <c r="B345" i="9"/>
  <c r="B344" i="9"/>
  <c r="B343" i="9"/>
  <c r="B342" i="9"/>
  <c r="B341" i="9"/>
  <c r="B340" i="9"/>
  <c r="B339" i="9"/>
  <c r="B338" i="9"/>
  <c r="B337" i="9"/>
  <c r="B336" i="9"/>
  <c r="B335" i="9"/>
  <c r="B334" i="9"/>
  <c r="B333" i="9"/>
  <c r="B332" i="9"/>
  <c r="B331" i="9"/>
  <c r="B330" i="9"/>
  <c r="B329" i="9"/>
  <c r="B328" i="9"/>
  <c r="B327" i="9"/>
  <c r="B326" i="9"/>
  <c r="B325" i="9"/>
  <c r="B324" i="9"/>
  <c r="B323" i="9"/>
  <c r="B322" i="9"/>
  <c r="B321" i="9"/>
  <c r="B320" i="9"/>
  <c r="B319" i="9"/>
  <c r="B318" i="9"/>
  <c r="B317" i="9"/>
  <c r="B316" i="9"/>
  <c r="B315" i="9"/>
  <c r="B314" i="9"/>
  <c r="B313" i="9"/>
  <c r="B312" i="9"/>
  <c r="B311" i="9"/>
  <c r="B310" i="9"/>
  <c r="B309" i="9"/>
  <c r="B308" i="9"/>
  <c r="B307" i="9"/>
  <c r="B306" i="9"/>
  <c r="B305" i="9"/>
  <c r="B304" i="9"/>
  <c r="B303" i="9"/>
  <c r="B302" i="9"/>
  <c r="B301" i="9"/>
  <c r="B300" i="9"/>
  <c r="B299" i="9"/>
  <c r="B298" i="9"/>
  <c r="B297" i="9"/>
  <c r="B296" i="9"/>
  <c r="B295" i="9"/>
  <c r="B294" i="9"/>
  <c r="B293" i="9"/>
  <c r="B292" i="9"/>
  <c r="B291" i="9"/>
  <c r="B290" i="9"/>
  <c r="B289" i="9"/>
  <c r="B288" i="9"/>
  <c r="B287" i="9"/>
  <c r="B286" i="9"/>
  <c r="B285" i="9"/>
  <c r="B284" i="9"/>
  <c r="B283" i="9"/>
  <c r="B282" i="9"/>
  <c r="B281" i="9"/>
  <c r="B280" i="9"/>
  <c r="B279" i="9"/>
  <c r="B278" i="9"/>
  <c r="B277" i="9"/>
  <c r="B276" i="9"/>
  <c r="B275" i="9"/>
  <c r="B274" i="9"/>
  <c r="B273" i="9"/>
  <c r="B272" i="9"/>
  <c r="B271" i="9"/>
  <c r="B270" i="9"/>
  <c r="B269" i="9"/>
  <c r="B268" i="9"/>
  <c r="B267" i="9"/>
  <c r="B266" i="9"/>
  <c r="B265" i="9"/>
  <c r="B264" i="9"/>
  <c r="B263" i="9"/>
  <c r="B262" i="9"/>
  <c r="B261" i="9"/>
  <c r="B260" i="9"/>
  <c r="B259" i="9"/>
  <c r="B258" i="9"/>
  <c r="B257" i="9"/>
  <c r="B256" i="9"/>
  <c r="B255" i="9"/>
  <c r="B254" i="9"/>
  <c r="B253" i="9"/>
  <c r="B252" i="9"/>
  <c r="B251" i="9"/>
  <c r="B250" i="9"/>
  <c r="B249" i="9"/>
  <c r="B248" i="9"/>
  <c r="B247" i="9"/>
  <c r="B246" i="9"/>
  <c r="B245" i="9"/>
  <c r="B244" i="9"/>
  <c r="B243" i="9"/>
  <c r="B242" i="9"/>
  <c r="B241" i="9"/>
  <c r="B240" i="9"/>
  <c r="B239" i="9"/>
  <c r="B238" i="9"/>
  <c r="B237" i="9"/>
  <c r="B236" i="9"/>
  <c r="B235" i="9"/>
  <c r="B234" i="9"/>
  <c r="B233" i="9"/>
  <c r="B232" i="9"/>
  <c r="B231" i="9"/>
  <c r="B230" i="9"/>
  <c r="B229" i="9"/>
  <c r="B228" i="9"/>
  <c r="B227" i="9"/>
  <c r="B226" i="9"/>
  <c r="B225" i="9"/>
  <c r="B224" i="9"/>
  <c r="B223" i="9"/>
  <c r="B222" i="9"/>
  <c r="B221" i="9"/>
  <c r="B220" i="9"/>
  <c r="B219" i="9"/>
  <c r="B218" i="9"/>
  <c r="B217" i="9"/>
  <c r="B216" i="9"/>
  <c r="B215" i="9"/>
  <c r="B214" i="9"/>
  <c r="B213" i="9"/>
  <c r="B212" i="9"/>
  <c r="B211" i="9"/>
  <c r="B210" i="9"/>
  <c r="B209" i="9"/>
  <c r="B208" i="9"/>
  <c r="B207" i="9"/>
  <c r="B206" i="9"/>
  <c r="B205" i="9"/>
  <c r="B204" i="9"/>
  <c r="B203" i="9"/>
  <c r="B202" i="9"/>
  <c r="B201" i="9"/>
  <c r="B200" i="9"/>
  <c r="B199" i="9"/>
  <c r="B198" i="9"/>
  <c r="B197" i="9"/>
  <c r="B196" i="9"/>
  <c r="B195" i="9"/>
  <c r="B194" i="9"/>
  <c r="B193" i="9"/>
  <c r="B192" i="9"/>
  <c r="B191" i="9"/>
  <c r="B190" i="9"/>
  <c r="B189" i="9"/>
  <c r="B188" i="9"/>
  <c r="B187" i="9"/>
  <c r="B186" i="9"/>
  <c r="B185" i="9"/>
  <c r="B184" i="9"/>
  <c r="B183" i="9"/>
  <c r="B182" i="9"/>
  <c r="B181" i="9"/>
  <c r="B180" i="9"/>
  <c r="B179" i="9"/>
  <c r="B178" i="9"/>
  <c r="B177" i="9"/>
  <c r="B176" i="9"/>
  <c r="B175" i="9"/>
  <c r="B174" i="9"/>
  <c r="B173" i="9"/>
  <c r="B172" i="9"/>
  <c r="B171" i="9"/>
  <c r="B170" i="9"/>
  <c r="B169" i="9"/>
  <c r="B168" i="9"/>
  <c r="B167" i="9"/>
  <c r="B166" i="9"/>
  <c r="B165" i="9"/>
  <c r="B164" i="9"/>
  <c r="B163" i="9"/>
  <c r="B162" i="9"/>
  <c r="B161" i="9"/>
  <c r="B160" i="9"/>
  <c r="B159" i="9"/>
  <c r="B158" i="9"/>
  <c r="B157" i="9"/>
  <c r="B156" i="9"/>
  <c r="B155" i="9"/>
  <c r="B154" i="9"/>
  <c r="B153" i="9"/>
  <c r="B152" i="9"/>
  <c r="B151" i="9"/>
  <c r="B150" i="9"/>
  <c r="B149" i="9"/>
  <c r="B148" i="9"/>
  <c r="B147" i="9"/>
  <c r="B146" i="9"/>
  <c r="B145" i="9"/>
  <c r="B144" i="9"/>
  <c r="B143" i="9"/>
  <c r="B142" i="9"/>
  <c r="B141" i="9"/>
  <c r="B140" i="9"/>
  <c r="B139" i="9"/>
  <c r="B138" i="9"/>
  <c r="B137" i="9"/>
  <c r="B136" i="9"/>
  <c r="B135" i="9"/>
  <c r="B134" i="9"/>
  <c r="B133" i="9"/>
  <c r="B132" i="9"/>
  <c r="B131" i="9"/>
  <c r="B130" i="9"/>
  <c r="B129" i="9"/>
  <c r="B128" i="9"/>
  <c r="B127" i="9"/>
  <c r="B126" i="9"/>
  <c r="B125" i="9"/>
  <c r="B124" i="9"/>
  <c r="B123" i="9"/>
  <c r="B122" i="9"/>
  <c r="B121" i="9"/>
  <c r="B120" i="9"/>
  <c r="B119" i="9"/>
  <c r="B118" i="9"/>
  <c r="B117" i="9"/>
  <c r="B116" i="9"/>
  <c r="B115" i="9"/>
  <c r="B114" i="9"/>
  <c r="B113" i="9"/>
  <c r="B112" i="9"/>
  <c r="B111" i="9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G884" i="9"/>
  <c r="F884" i="9"/>
  <c r="G883" i="9"/>
  <c r="F883" i="9"/>
  <c r="G882" i="9"/>
  <c r="F882" i="9"/>
  <c r="G881" i="9"/>
  <c r="F881" i="9"/>
  <c r="G880" i="9"/>
  <c r="F880" i="9"/>
  <c r="G879" i="9"/>
  <c r="F879" i="9"/>
  <c r="G878" i="9"/>
  <c r="F878" i="9"/>
  <c r="G877" i="9"/>
  <c r="F877" i="9"/>
  <c r="G876" i="9"/>
  <c r="F876" i="9"/>
  <c r="G875" i="9"/>
  <c r="F875" i="9"/>
  <c r="G874" i="9"/>
  <c r="F874" i="9"/>
  <c r="G873" i="9"/>
  <c r="F873" i="9"/>
  <c r="G872" i="9"/>
  <c r="F872" i="9"/>
  <c r="G871" i="9"/>
  <c r="F871" i="9"/>
  <c r="G870" i="9"/>
  <c r="F870" i="9"/>
  <c r="G869" i="9"/>
  <c r="F869" i="9"/>
  <c r="G868" i="9"/>
  <c r="F868" i="9"/>
  <c r="G867" i="9"/>
  <c r="F867" i="9"/>
  <c r="G866" i="9"/>
  <c r="F866" i="9"/>
  <c r="G865" i="9"/>
  <c r="F865" i="9"/>
  <c r="G864" i="9"/>
  <c r="F864" i="9"/>
  <c r="G863" i="9"/>
  <c r="F863" i="9"/>
  <c r="G862" i="9"/>
  <c r="F862" i="9"/>
  <c r="G861" i="9"/>
  <c r="F861" i="9"/>
  <c r="G860" i="9"/>
  <c r="F860" i="9"/>
  <c r="G859" i="9"/>
  <c r="F859" i="9"/>
  <c r="G858" i="9"/>
  <c r="F858" i="9"/>
  <c r="G857" i="9"/>
  <c r="F857" i="9"/>
  <c r="G856" i="9"/>
  <c r="F856" i="9"/>
  <c r="G855" i="9"/>
  <c r="F855" i="9"/>
  <c r="G854" i="9"/>
  <c r="F854" i="9"/>
  <c r="G853" i="9"/>
  <c r="F853" i="9"/>
  <c r="G852" i="9"/>
  <c r="F852" i="9"/>
  <c r="G851" i="9"/>
  <c r="F851" i="9"/>
  <c r="G850" i="9"/>
  <c r="F850" i="9"/>
  <c r="G849" i="9"/>
  <c r="F849" i="9"/>
  <c r="G848" i="9"/>
  <c r="F848" i="9"/>
  <c r="G847" i="9"/>
  <c r="F847" i="9"/>
  <c r="G846" i="9"/>
  <c r="F846" i="9"/>
  <c r="G845" i="9"/>
  <c r="F845" i="9"/>
  <c r="G844" i="9"/>
  <c r="F844" i="9"/>
  <c r="G843" i="9"/>
  <c r="F843" i="9"/>
  <c r="G842" i="9"/>
  <c r="F842" i="9"/>
  <c r="G841" i="9"/>
  <c r="F841" i="9"/>
  <c r="G840" i="9"/>
  <c r="F840" i="9"/>
  <c r="G839" i="9"/>
  <c r="F839" i="9"/>
  <c r="G838" i="9"/>
  <c r="F838" i="9"/>
  <c r="G837" i="9"/>
  <c r="F837" i="9"/>
  <c r="G836" i="9"/>
  <c r="F836" i="9"/>
  <c r="G835" i="9"/>
  <c r="F835" i="9"/>
  <c r="G834" i="9"/>
  <c r="F834" i="9"/>
  <c r="G833" i="9"/>
  <c r="F833" i="9"/>
  <c r="G832" i="9"/>
  <c r="F832" i="9"/>
  <c r="G831" i="9"/>
  <c r="F831" i="9"/>
  <c r="G830" i="9"/>
  <c r="F830" i="9"/>
  <c r="G829" i="9"/>
  <c r="F829" i="9"/>
  <c r="G828" i="9"/>
  <c r="F828" i="9"/>
  <c r="G827" i="9"/>
  <c r="F827" i="9"/>
  <c r="G826" i="9"/>
  <c r="F826" i="9"/>
  <c r="G825" i="9"/>
  <c r="F825" i="9"/>
  <c r="G824" i="9"/>
  <c r="F824" i="9"/>
  <c r="G823" i="9"/>
  <c r="F823" i="9"/>
  <c r="G822" i="9"/>
  <c r="F822" i="9"/>
  <c r="G821" i="9"/>
  <c r="F821" i="9"/>
  <c r="G820" i="9"/>
  <c r="F820" i="9"/>
  <c r="G819" i="9"/>
  <c r="F819" i="9"/>
  <c r="G818" i="9"/>
  <c r="F818" i="9"/>
  <c r="G817" i="9"/>
  <c r="F817" i="9"/>
  <c r="G816" i="9"/>
  <c r="F816" i="9"/>
  <c r="G815" i="9"/>
  <c r="F815" i="9"/>
  <c r="G814" i="9"/>
  <c r="F814" i="9"/>
  <c r="G813" i="9"/>
  <c r="F813" i="9"/>
  <c r="G812" i="9"/>
  <c r="F812" i="9"/>
  <c r="G811" i="9"/>
  <c r="F811" i="9"/>
  <c r="G810" i="9"/>
  <c r="F810" i="9"/>
  <c r="G809" i="9"/>
  <c r="F809" i="9"/>
  <c r="G808" i="9"/>
  <c r="F808" i="9"/>
  <c r="G807" i="9"/>
  <c r="F807" i="9"/>
  <c r="G806" i="9"/>
  <c r="F806" i="9"/>
  <c r="G805" i="9"/>
  <c r="F805" i="9"/>
  <c r="G804" i="9"/>
  <c r="F804" i="9"/>
  <c r="G803" i="9"/>
  <c r="F803" i="9"/>
  <c r="G802" i="9"/>
  <c r="F802" i="9"/>
  <c r="G801" i="9"/>
  <c r="F801" i="9"/>
  <c r="G800" i="9"/>
  <c r="F800" i="9"/>
  <c r="G799" i="9"/>
  <c r="F799" i="9"/>
  <c r="G798" i="9"/>
  <c r="F798" i="9"/>
  <c r="G797" i="9"/>
  <c r="F797" i="9"/>
  <c r="G796" i="9"/>
  <c r="F796" i="9"/>
  <c r="G795" i="9"/>
  <c r="F795" i="9"/>
  <c r="G794" i="9"/>
  <c r="F794" i="9"/>
  <c r="G793" i="9"/>
  <c r="F793" i="9"/>
  <c r="G792" i="9"/>
  <c r="F792" i="9"/>
  <c r="G791" i="9"/>
  <c r="F791" i="9"/>
  <c r="G790" i="9"/>
  <c r="F790" i="9"/>
  <c r="G789" i="9"/>
  <c r="F789" i="9"/>
  <c r="G788" i="9"/>
  <c r="F788" i="9"/>
  <c r="G787" i="9"/>
  <c r="F787" i="9"/>
  <c r="G786" i="9"/>
  <c r="F786" i="9"/>
  <c r="G785" i="9"/>
  <c r="F785" i="9"/>
  <c r="G784" i="9"/>
  <c r="F784" i="9"/>
  <c r="G783" i="9"/>
  <c r="F783" i="9"/>
  <c r="G782" i="9"/>
  <c r="F782" i="9"/>
  <c r="G781" i="9"/>
  <c r="F781" i="9"/>
  <c r="G780" i="9"/>
  <c r="F780" i="9"/>
  <c r="G779" i="9"/>
  <c r="F779" i="9"/>
  <c r="G778" i="9"/>
  <c r="F778" i="9"/>
  <c r="G777" i="9"/>
  <c r="F777" i="9"/>
  <c r="G776" i="9"/>
  <c r="F776" i="9"/>
  <c r="G775" i="9"/>
  <c r="F775" i="9"/>
  <c r="G774" i="9"/>
  <c r="F774" i="9"/>
  <c r="G773" i="9"/>
  <c r="F773" i="9"/>
  <c r="G772" i="9"/>
  <c r="F772" i="9"/>
  <c r="G771" i="9"/>
  <c r="F771" i="9"/>
  <c r="G770" i="9"/>
  <c r="F770" i="9"/>
  <c r="G769" i="9"/>
  <c r="F769" i="9"/>
  <c r="G768" i="9"/>
  <c r="F768" i="9"/>
  <c r="G767" i="9"/>
  <c r="F767" i="9"/>
  <c r="G766" i="9"/>
  <c r="F766" i="9"/>
  <c r="G765" i="9"/>
  <c r="F765" i="9"/>
  <c r="G764" i="9"/>
  <c r="F764" i="9"/>
  <c r="G763" i="9"/>
  <c r="F763" i="9"/>
  <c r="G762" i="9"/>
  <c r="F762" i="9"/>
  <c r="G761" i="9"/>
  <c r="F761" i="9"/>
  <c r="G760" i="9"/>
  <c r="F760" i="9"/>
  <c r="G759" i="9"/>
  <c r="F759" i="9"/>
  <c r="G758" i="9"/>
  <c r="F758" i="9"/>
  <c r="G757" i="9"/>
  <c r="F757" i="9"/>
  <c r="G756" i="9"/>
  <c r="F756" i="9"/>
  <c r="G755" i="9"/>
  <c r="F755" i="9"/>
  <c r="G754" i="9"/>
  <c r="F754" i="9"/>
  <c r="G753" i="9"/>
  <c r="F753" i="9"/>
  <c r="G752" i="9"/>
  <c r="F752" i="9"/>
  <c r="G751" i="9"/>
  <c r="F751" i="9"/>
  <c r="G750" i="9"/>
  <c r="F750" i="9"/>
  <c r="G749" i="9"/>
  <c r="F749" i="9"/>
  <c r="G748" i="9"/>
  <c r="F748" i="9"/>
  <c r="G747" i="9"/>
  <c r="F747" i="9"/>
  <c r="G746" i="9"/>
  <c r="F746" i="9"/>
  <c r="G745" i="9"/>
  <c r="F745" i="9"/>
  <c r="G744" i="9"/>
  <c r="F744" i="9"/>
  <c r="G743" i="9"/>
  <c r="F743" i="9"/>
  <c r="G742" i="9"/>
  <c r="F742" i="9"/>
  <c r="G741" i="9"/>
  <c r="F741" i="9"/>
  <c r="G740" i="9"/>
  <c r="F740" i="9"/>
  <c r="G739" i="9"/>
  <c r="F739" i="9"/>
  <c r="G738" i="9"/>
  <c r="F738" i="9"/>
  <c r="G737" i="9"/>
  <c r="F737" i="9"/>
  <c r="G736" i="9"/>
  <c r="F736" i="9"/>
  <c r="G735" i="9"/>
  <c r="F735" i="9"/>
  <c r="G734" i="9"/>
  <c r="F734" i="9"/>
  <c r="H734" i="9" s="1"/>
  <c r="I734" i="9" s="1"/>
  <c r="G733" i="9"/>
  <c r="F733" i="9"/>
  <c r="G732" i="9"/>
  <c r="F732" i="9"/>
  <c r="G731" i="9"/>
  <c r="F731" i="9"/>
  <c r="G730" i="9"/>
  <c r="F730" i="9"/>
  <c r="G729" i="9"/>
  <c r="F729" i="9"/>
  <c r="G728" i="9"/>
  <c r="F728" i="9"/>
  <c r="G727" i="9"/>
  <c r="F727" i="9"/>
  <c r="G726" i="9"/>
  <c r="F726" i="9"/>
  <c r="G725" i="9"/>
  <c r="F725" i="9"/>
  <c r="G724" i="9"/>
  <c r="F724" i="9"/>
  <c r="G723" i="9"/>
  <c r="F723" i="9"/>
  <c r="G722" i="9"/>
  <c r="F722" i="9"/>
  <c r="G721" i="9"/>
  <c r="F721" i="9"/>
  <c r="G720" i="9"/>
  <c r="F720" i="9"/>
  <c r="G719" i="9"/>
  <c r="F719" i="9"/>
  <c r="G718" i="9"/>
  <c r="F718" i="9"/>
  <c r="G717" i="9"/>
  <c r="F717" i="9"/>
  <c r="G716" i="9"/>
  <c r="F716" i="9"/>
  <c r="G715" i="9"/>
  <c r="F715" i="9"/>
  <c r="G714" i="9"/>
  <c r="F714" i="9"/>
  <c r="G713" i="9"/>
  <c r="F713" i="9"/>
  <c r="G712" i="9"/>
  <c r="F712" i="9"/>
  <c r="G711" i="9"/>
  <c r="F711" i="9"/>
  <c r="G710" i="9"/>
  <c r="F710" i="9"/>
  <c r="G709" i="9"/>
  <c r="F709" i="9"/>
  <c r="G708" i="9"/>
  <c r="F708" i="9"/>
  <c r="G707" i="9"/>
  <c r="F707" i="9"/>
  <c r="G706" i="9"/>
  <c r="F706" i="9"/>
  <c r="G705" i="9"/>
  <c r="F705" i="9"/>
  <c r="G704" i="9"/>
  <c r="F704" i="9"/>
  <c r="G703" i="9"/>
  <c r="F703" i="9"/>
  <c r="G702" i="9"/>
  <c r="F702" i="9"/>
  <c r="G701" i="9"/>
  <c r="F701" i="9"/>
  <c r="G700" i="9"/>
  <c r="F700" i="9"/>
  <c r="G699" i="9"/>
  <c r="F699" i="9"/>
  <c r="G698" i="9"/>
  <c r="F698" i="9"/>
  <c r="G697" i="9"/>
  <c r="F697" i="9"/>
  <c r="G696" i="9"/>
  <c r="F696" i="9"/>
  <c r="G695" i="9"/>
  <c r="F695" i="9"/>
  <c r="G694" i="9"/>
  <c r="F694" i="9"/>
  <c r="G693" i="9"/>
  <c r="F693" i="9"/>
  <c r="G692" i="9"/>
  <c r="F692" i="9"/>
  <c r="G691" i="9"/>
  <c r="F691" i="9"/>
  <c r="G690" i="9"/>
  <c r="F690" i="9"/>
  <c r="G689" i="9"/>
  <c r="F689" i="9"/>
  <c r="G688" i="9"/>
  <c r="F688" i="9"/>
  <c r="G687" i="9"/>
  <c r="F687" i="9"/>
  <c r="G686" i="9"/>
  <c r="F686" i="9"/>
  <c r="G685" i="9"/>
  <c r="F685" i="9"/>
  <c r="G684" i="9"/>
  <c r="F684" i="9"/>
  <c r="G683" i="9"/>
  <c r="F683" i="9"/>
  <c r="G682" i="9"/>
  <c r="F682" i="9"/>
  <c r="G681" i="9"/>
  <c r="F681" i="9"/>
  <c r="G680" i="9"/>
  <c r="F680" i="9"/>
  <c r="G679" i="9"/>
  <c r="F679" i="9"/>
  <c r="G678" i="9"/>
  <c r="F678" i="9"/>
  <c r="G677" i="9"/>
  <c r="F677" i="9"/>
  <c r="G676" i="9"/>
  <c r="F676" i="9"/>
  <c r="G675" i="9"/>
  <c r="F675" i="9"/>
  <c r="G674" i="9"/>
  <c r="F674" i="9"/>
  <c r="G673" i="9"/>
  <c r="F673" i="9"/>
  <c r="G672" i="9"/>
  <c r="F672" i="9"/>
  <c r="G671" i="9"/>
  <c r="F671" i="9"/>
  <c r="G670" i="9"/>
  <c r="F670" i="9"/>
  <c r="G669" i="9"/>
  <c r="F669" i="9"/>
  <c r="G668" i="9"/>
  <c r="F668" i="9"/>
  <c r="G667" i="9"/>
  <c r="F667" i="9"/>
  <c r="G666" i="9"/>
  <c r="F666" i="9"/>
  <c r="G665" i="9"/>
  <c r="F665" i="9"/>
  <c r="G664" i="9"/>
  <c r="F664" i="9"/>
  <c r="G663" i="9"/>
  <c r="F663" i="9"/>
  <c r="G662" i="9"/>
  <c r="F662" i="9"/>
  <c r="G661" i="9"/>
  <c r="F661" i="9"/>
  <c r="G660" i="9"/>
  <c r="F660" i="9"/>
  <c r="G659" i="9"/>
  <c r="F659" i="9"/>
  <c r="G658" i="9"/>
  <c r="F658" i="9"/>
  <c r="G657" i="9"/>
  <c r="F657" i="9"/>
  <c r="G656" i="9"/>
  <c r="F656" i="9"/>
  <c r="G655" i="9"/>
  <c r="F655" i="9"/>
  <c r="G654" i="9"/>
  <c r="F654" i="9"/>
  <c r="G653" i="9"/>
  <c r="F653" i="9"/>
  <c r="G652" i="9"/>
  <c r="F652" i="9"/>
  <c r="G651" i="9"/>
  <c r="F651" i="9"/>
  <c r="G650" i="9"/>
  <c r="F650" i="9"/>
  <c r="G649" i="9"/>
  <c r="F649" i="9"/>
  <c r="G648" i="9"/>
  <c r="F648" i="9"/>
  <c r="G647" i="9"/>
  <c r="F647" i="9"/>
  <c r="G646" i="9"/>
  <c r="F646" i="9"/>
  <c r="G645" i="9"/>
  <c r="F645" i="9"/>
  <c r="G644" i="9"/>
  <c r="F644" i="9"/>
  <c r="G643" i="9"/>
  <c r="F643" i="9"/>
  <c r="G642" i="9"/>
  <c r="F642" i="9"/>
  <c r="G641" i="9"/>
  <c r="F641" i="9"/>
  <c r="G640" i="9"/>
  <c r="F640" i="9"/>
  <c r="G639" i="9"/>
  <c r="F639" i="9"/>
  <c r="G638" i="9"/>
  <c r="F638" i="9"/>
  <c r="G637" i="9"/>
  <c r="F637" i="9"/>
  <c r="G636" i="9"/>
  <c r="F636" i="9"/>
  <c r="G635" i="9"/>
  <c r="F635" i="9"/>
  <c r="G634" i="9"/>
  <c r="F634" i="9"/>
  <c r="G633" i="9"/>
  <c r="F633" i="9"/>
  <c r="G632" i="9"/>
  <c r="F632" i="9"/>
  <c r="G631" i="9"/>
  <c r="F631" i="9"/>
  <c r="G630" i="9"/>
  <c r="F630" i="9"/>
  <c r="G629" i="9"/>
  <c r="F629" i="9"/>
  <c r="G628" i="9"/>
  <c r="F628" i="9"/>
  <c r="G627" i="9"/>
  <c r="F627" i="9"/>
  <c r="G626" i="9"/>
  <c r="F626" i="9"/>
  <c r="G625" i="9"/>
  <c r="F625" i="9"/>
  <c r="G624" i="9"/>
  <c r="F624" i="9"/>
  <c r="G623" i="9"/>
  <c r="F623" i="9"/>
  <c r="G622" i="9"/>
  <c r="F622" i="9"/>
  <c r="G621" i="9"/>
  <c r="F621" i="9"/>
  <c r="G620" i="9"/>
  <c r="F620" i="9"/>
  <c r="G619" i="9"/>
  <c r="F619" i="9"/>
  <c r="G618" i="9"/>
  <c r="F618" i="9"/>
  <c r="G617" i="9"/>
  <c r="F617" i="9"/>
  <c r="G616" i="9"/>
  <c r="F616" i="9"/>
  <c r="G615" i="9"/>
  <c r="F615" i="9"/>
  <c r="G614" i="9"/>
  <c r="F614" i="9"/>
  <c r="G613" i="9"/>
  <c r="F613" i="9"/>
  <c r="G612" i="9"/>
  <c r="F612" i="9"/>
  <c r="G611" i="9"/>
  <c r="F611" i="9"/>
  <c r="G610" i="9"/>
  <c r="F610" i="9"/>
  <c r="G609" i="9"/>
  <c r="F609" i="9"/>
  <c r="G608" i="9"/>
  <c r="F608" i="9"/>
  <c r="G607" i="9"/>
  <c r="F607" i="9"/>
  <c r="G606" i="9"/>
  <c r="F606" i="9"/>
  <c r="G605" i="9"/>
  <c r="F605" i="9"/>
  <c r="G604" i="9"/>
  <c r="F604" i="9"/>
  <c r="G603" i="9"/>
  <c r="F603" i="9"/>
  <c r="G602" i="9"/>
  <c r="F602" i="9"/>
  <c r="G601" i="9"/>
  <c r="F601" i="9"/>
  <c r="G600" i="9"/>
  <c r="F600" i="9"/>
  <c r="G599" i="9"/>
  <c r="F599" i="9"/>
  <c r="G598" i="9"/>
  <c r="F598" i="9"/>
  <c r="G597" i="9"/>
  <c r="F597" i="9"/>
  <c r="G596" i="9"/>
  <c r="F596" i="9"/>
  <c r="G595" i="9"/>
  <c r="F595" i="9"/>
  <c r="G594" i="9"/>
  <c r="F594" i="9"/>
  <c r="G593" i="9"/>
  <c r="F593" i="9"/>
  <c r="G592" i="9"/>
  <c r="F592" i="9"/>
  <c r="G591" i="9"/>
  <c r="F591" i="9"/>
  <c r="G590" i="9"/>
  <c r="F590" i="9"/>
  <c r="G589" i="9"/>
  <c r="F589" i="9"/>
  <c r="G588" i="9"/>
  <c r="F588" i="9"/>
  <c r="G587" i="9"/>
  <c r="F587" i="9"/>
  <c r="G586" i="9"/>
  <c r="F586" i="9"/>
  <c r="G585" i="9"/>
  <c r="F585" i="9"/>
  <c r="G584" i="9"/>
  <c r="F584" i="9"/>
  <c r="G583" i="9"/>
  <c r="F583" i="9"/>
  <c r="G582" i="9"/>
  <c r="F582" i="9"/>
  <c r="G581" i="9"/>
  <c r="F581" i="9"/>
  <c r="G580" i="9"/>
  <c r="F580" i="9"/>
  <c r="G579" i="9"/>
  <c r="F579" i="9"/>
  <c r="G578" i="9"/>
  <c r="F578" i="9"/>
  <c r="G577" i="9"/>
  <c r="F577" i="9"/>
  <c r="G576" i="9"/>
  <c r="F576" i="9"/>
  <c r="G575" i="9"/>
  <c r="F575" i="9"/>
  <c r="G574" i="9"/>
  <c r="F574" i="9"/>
  <c r="G573" i="9"/>
  <c r="F573" i="9"/>
  <c r="G572" i="9"/>
  <c r="F572" i="9"/>
  <c r="G571" i="9"/>
  <c r="F571" i="9"/>
  <c r="G570" i="9"/>
  <c r="F570" i="9"/>
  <c r="G569" i="9"/>
  <c r="F569" i="9"/>
  <c r="G568" i="9"/>
  <c r="F568" i="9"/>
  <c r="G567" i="9"/>
  <c r="F567" i="9"/>
  <c r="G566" i="9"/>
  <c r="F566" i="9"/>
  <c r="G565" i="9"/>
  <c r="F565" i="9"/>
  <c r="G564" i="9"/>
  <c r="F564" i="9"/>
  <c r="G563" i="9"/>
  <c r="F563" i="9"/>
  <c r="G562" i="9"/>
  <c r="F562" i="9"/>
  <c r="G561" i="9"/>
  <c r="F561" i="9"/>
  <c r="G560" i="9"/>
  <c r="F560" i="9"/>
  <c r="G559" i="9"/>
  <c r="F559" i="9"/>
  <c r="G558" i="9"/>
  <c r="F558" i="9"/>
  <c r="G557" i="9"/>
  <c r="F557" i="9"/>
  <c r="G556" i="9"/>
  <c r="F556" i="9"/>
  <c r="G555" i="9"/>
  <c r="F555" i="9"/>
  <c r="G554" i="9"/>
  <c r="F554" i="9"/>
  <c r="G553" i="9"/>
  <c r="F553" i="9"/>
  <c r="G552" i="9"/>
  <c r="F552" i="9"/>
  <c r="G551" i="9"/>
  <c r="F551" i="9"/>
  <c r="G550" i="9"/>
  <c r="F550" i="9"/>
  <c r="G549" i="9"/>
  <c r="F549" i="9"/>
  <c r="G548" i="9"/>
  <c r="F548" i="9"/>
  <c r="G547" i="9"/>
  <c r="F547" i="9"/>
  <c r="G546" i="9"/>
  <c r="F546" i="9"/>
  <c r="G545" i="9"/>
  <c r="F545" i="9"/>
  <c r="G544" i="9"/>
  <c r="F544" i="9"/>
  <c r="G543" i="9"/>
  <c r="F543" i="9"/>
  <c r="G542" i="9"/>
  <c r="F542" i="9"/>
  <c r="G541" i="9"/>
  <c r="F541" i="9"/>
  <c r="G540" i="9"/>
  <c r="F540" i="9"/>
  <c r="G539" i="9"/>
  <c r="F539" i="9"/>
  <c r="G538" i="9"/>
  <c r="F538" i="9"/>
  <c r="G537" i="9"/>
  <c r="F537" i="9"/>
  <c r="G536" i="9"/>
  <c r="F536" i="9"/>
  <c r="G535" i="9"/>
  <c r="F535" i="9"/>
  <c r="G534" i="9"/>
  <c r="F534" i="9"/>
  <c r="G533" i="9"/>
  <c r="F533" i="9"/>
  <c r="G532" i="9"/>
  <c r="F532" i="9"/>
  <c r="G531" i="9"/>
  <c r="F531" i="9"/>
  <c r="G530" i="9"/>
  <c r="F530" i="9"/>
  <c r="G529" i="9"/>
  <c r="F529" i="9"/>
  <c r="G528" i="9"/>
  <c r="F528" i="9"/>
  <c r="G527" i="9"/>
  <c r="F527" i="9"/>
  <c r="G526" i="9"/>
  <c r="F526" i="9"/>
  <c r="G525" i="9"/>
  <c r="F525" i="9"/>
  <c r="G524" i="9"/>
  <c r="F524" i="9"/>
  <c r="G523" i="9"/>
  <c r="F523" i="9"/>
  <c r="G522" i="9"/>
  <c r="F522" i="9"/>
  <c r="G521" i="9"/>
  <c r="F521" i="9"/>
  <c r="G520" i="9"/>
  <c r="F520" i="9"/>
  <c r="G519" i="9"/>
  <c r="F519" i="9"/>
  <c r="G518" i="9"/>
  <c r="F518" i="9"/>
  <c r="G517" i="9"/>
  <c r="F517" i="9"/>
  <c r="G516" i="9"/>
  <c r="F516" i="9"/>
  <c r="G515" i="9"/>
  <c r="F515" i="9"/>
  <c r="G514" i="9"/>
  <c r="F514" i="9"/>
  <c r="G513" i="9"/>
  <c r="F513" i="9"/>
  <c r="G512" i="9"/>
  <c r="F512" i="9"/>
  <c r="G511" i="9"/>
  <c r="F511" i="9"/>
  <c r="G510" i="9"/>
  <c r="F510" i="9"/>
  <c r="G509" i="9"/>
  <c r="F509" i="9"/>
  <c r="G508" i="9"/>
  <c r="F508" i="9"/>
  <c r="G507" i="9"/>
  <c r="F507" i="9"/>
  <c r="G506" i="9"/>
  <c r="F506" i="9"/>
  <c r="G505" i="9"/>
  <c r="F505" i="9"/>
  <c r="G504" i="9"/>
  <c r="F504" i="9"/>
  <c r="G503" i="9"/>
  <c r="F503" i="9"/>
  <c r="G502" i="9"/>
  <c r="F502" i="9"/>
  <c r="G501" i="9"/>
  <c r="F501" i="9"/>
  <c r="G500" i="9"/>
  <c r="F500" i="9"/>
  <c r="G499" i="9"/>
  <c r="F499" i="9"/>
  <c r="G498" i="9"/>
  <c r="F498" i="9"/>
  <c r="G497" i="9"/>
  <c r="F497" i="9"/>
  <c r="G496" i="9"/>
  <c r="F496" i="9"/>
  <c r="G495" i="9"/>
  <c r="F495" i="9"/>
  <c r="G494" i="9"/>
  <c r="F494" i="9"/>
  <c r="G493" i="9"/>
  <c r="F493" i="9"/>
  <c r="G492" i="9"/>
  <c r="F492" i="9"/>
  <c r="G491" i="9"/>
  <c r="F491" i="9"/>
  <c r="G490" i="9"/>
  <c r="F490" i="9"/>
  <c r="G489" i="9"/>
  <c r="F489" i="9"/>
  <c r="G488" i="9"/>
  <c r="F488" i="9"/>
  <c r="G487" i="9"/>
  <c r="F487" i="9"/>
  <c r="G486" i="9"/>
  <c r="F486" i="9"/>
  <c r="G485" i="9"/>
  <c r="F485" i="9"/>
  <c r="G484" i="9"/>
  <c r="F484" i="9"/>
  <c r="G483" i="9"/>
  <c r="F483" i="9"/>
  <c r="G482" i="9"/>
  <c r="F482" i="9"/>
  <c r="G481" i="9"/>
  <c r="F481" i="9"/>
  <c r="G480" i="9"/>
  <c r="F480" i="9"/>
  <c r="G479" i="9"/>
  <c r="F479" i="9"/>
  <c r="G478" i="9"/>
  <c r="F478" i="9"/>
  <c r="G477" i="9"/>
  <c r="F477" i="9"/>
  <c r="G476" i="9"/>
  <c r="F476" i="9"/>
  <c r="G475" i="9"/>
  <c r="F475" i="9"/>
  <c r="G474" i="9"/>
  <c r="F474" i="9"/>
  <c r="G473" i="9"/>
  <c r="F473" i="9"/>
  <c r="G472" i="9"/>
  <c r="F472" i="9"/>
  <c r="G471" i="9"/>
  <c r="F471" i="9"/>
  <c r="G470" i="9"/>
  <c r="F470" i="9"/>
  <c r="G469" i="9"/>
  <c r="F469" i="9"/>
  <c r="G468" i="9"/>
  <c r="F468" i="9"/>
  <c r="G467" i="9"/>
  <c r="F467" i="9"/>
  <c r="G466" i="9"/>
  <c r="F466" i="9"/>
  <c r="G465" i="9"/>
  <c r="F465" i="9"/>
  <c r="G464" i="9"/>
  <c r="F464" i="9"/>
  <c r="G463" i="9"/>
  <c r="F463" i="9"/>
  <c r="G462" i="9"/>
  <c r="F462" i="9"/>
  <c r="G461" i="9"/>
  <c r="F461" i="9"/>
  <c r="G460" i="9"/>
  <c r="F460" i="9"/>
  <c r="G459" i="9"/>
  <c r="F459" i="9"/>
  <c r="G458" i="9"/>
  <c r="F458" i="9"/>
  <c r="G457" i="9"/>
  <c r="F457" i="9"/>
  <c r="G456" i="9"/>
  <c r="F456" i="9"/>
  <c r="G455" i="9"/>
  <c r="F455" i="9"/>
  <c r="G454" i="9"/>
  <c r="F454" i="9"/>
  <c r="G453" i="9"/>
  <c r="F453" i="9"/>
  <c r="G452" i="9"/>
  <c r="F452" i="9"/>
  <c r="G451" i="9"/>
  <c r="F451" i="9"/>
  <c r="G450" i="9"/>
  <c r="F450" i="9"/>
  <c r="G449" i="9"/>
  <c r="F449" i="9"/>
  <c r="G448" i="9"/>
  <c r="F448" i="9"/>
  <c r="G447" i="9"/>
  <c r="F447" i="9"/>
  <c r="G446" i="9"/>
  <c r="F446" i="9"/>
  <c r="G445" i="9"/>
  <c r="F445" i="9"/>
  <c r="G444" i="9"/>
  <c r="F444" i="9"/>
  <c r="G443" i="9"/>
  <c r="F443" i="9"/>
  <c r="G442" i="9"/>
  <c r="F442" i="9"/>
  <c r="G441" i="9"/>
  <c r="F441" i="9"/>
  <c r="G440" i="9"/>
  <c r="F440" i="9"/>
  <c r="G439" i="9"/>
  <c r="F439" i="9"/>
  <c r="G438" i="9"/>
  <c r="F438" i="9"/>
  <c r="G437" i="9"/>
  <c r="F437" i="9"/>
  <c r="G436" i="9"/>
  <c r="F436" i="9"/>
  <c r="G435" i="9"/>
  <c r="F435" i="9"/>
  <c r="G434" i="9"/>
  <c r="F434" i="9"/>
  <c r="G433" i="9"/>
  <c r="F433" i="9"/>
  <c r="G432" i="9"/>
  <c r="F432" i="9"/>
  <c r="G431" i="9"/>
  <c r="F431" i="9"/>
  <c r="G430" i="9"/>
  <c r="F430" i="9"/>
  <c r="G429" i="9"/>
  <c r="F429" i="9"/>
  <c r="G428" i="9"/>
  <c r="F428" i="9"/>
  <c r="G427" i="9"/>
  <c r="F427" i="9"/>
  <c r="G426" i="9"/>
  <c r="F426" i="9"/>
  <c r="G425" i="9"/>
  <c r="F425" i="9"/>
  <c r="G424" i="9"/>
  <c r="F424" i="9"/>
  <c r="G423" i="9"/>
  <c r="F423" i="9"/>
  <c r="G422" i="9"/>
  <c r="F422" i="9"/>
  <c r="G421" i="9"/>
  <c r="F421" i="9"/>
  <c r="G420" i="9"/>
  <c r="F420" i="9"/>
  <c r="G419" i="9"/>
  <c r="F419" i="9"/>
  <c r="G418" i="9"/>
  <c r="F418" i="9"/>
  <c r="G417" i="9"/>
  <c r="F417" i="9"/>
  <c r="G416" i="9"/>
  <c r="F416" i="9"/>
  <c r="G415" i="9"/>
  <c r="F415" i="9"/>
  <c r="G414" i="9"/>
  <c r="F414" i="9"/>
  <c r="G413" i="9"/>
  <c r="F413" i="9"/>
  <c r="G412" i="9"/>
  <c r="F412" i="9"/>
  <c r="G411" i="9"/>
  <c r="F411" i="9"/>
  <c r="G410" i="9"/>
  <c r="F410" i="9"/>
  <c r="G409" i="9"/>
  <c r="F409" i="9"/>
  <c r="G408" i="9"/>
  <c r="F408" i="9"/>
  <c r="G407" i="9"/>
  <c r="F407" i="9"/>
  <c r="G406" i="9"/>
  <c r="F406" i="9"/>
  <c r="G405" i="9"/>
  <c r="F405" i="9"/>
  <c r="G404" i="9"/>
  <c r="F404" i="9"/>
  <c r="G403" i="9"/>
  <c r="F403" i="9"/>
  <c r="G402" i="9"/>
  <c r="F402" i="9"/>
  <c r="G401" i="9"/>
  <c r="F401" i="9"/>
  <c r="G400" i="9"/>
  <c r="F400" i="9"/>
  <c r="G399" i="9"/>
  <c r="F399" i="9"/>
  <c r="G398" i="9"/>
  <c r="F398" i="9"/>
  <c r="G397" i="9"/>
  <c r="F397" i="9"/>
  <c r="G396" i="9"/>
  <c r="F396" i="9"/>
  <c r="G395" i="9"/>
  <c r="F395" i="9"/>
  <c r="G394" i="9"/>
  <c r="F394" i="9"/>
  <c r="G393" i="9"/>
  <c r="F393" i="9"/>
  <c r="G392" i="9"/>
  <c r="F392" i="9"/>
  <c r="G391" i="9"/>
  <c r="F391" i="9"/>
  <c r="G390" i="9"/>
  <c r="F390" i="9"/>
  <c r="G389" i="9"/>
  <c r="F389" i="9"/>
  <c r="G388" i="9"/>
  <c r="F388" i="9"/>
  <c r="G387" i="9"/>
  <c r="F387" i="9"/>
  <c r="G386" i="9"/>
  <c r="F386" i="9"/>
  <c r="G385" i="9"/>
  <c r="F385" i="9"/>
  <c r="G384" i="9"/>
  <c r="F384" i="9"/>
  <c r="G383" i="9"/>
  <c r="F383" i="9"/>
  <c r="G382" i="9"/>
  <c r="F382" i="9"/>
  <c r="G381" i="9"/>
  <c r="F381" i="9"/>
  <c r="G380" i="9"/>
  <c r="F380" i="9"/>
  <c r="G379" i="9"/>
  <c r="F379" i="9"/>
  <c r="G378" i="9"/>
  <c r="F378" i="9"/>
  <c r="G377" i="9"/>
  <c r="F377" i="9"/>
  <c r="G376" i="9"/>
  <c r="F376" i="9"/>
  <c r="G375" i="9"/>
  <c r="F375" i="9"/>
  <c r="G374" i="9"/>
  <c r="F374" i="9"/>
  <c r="G373" i="9"/>
  <c r="F373" i="9"/>
  <c r="G372" i="9"/>
  <c r="F372" i="9"/>
  <c r="G371" i="9"/>
  <c r="F371" i="9"/>
  <c r="G370" i="9"/>
  <c r="F370" i="9"/>
  <c r="G369" i="9"/>
  <c r="F369" i="9"/>
  <c r="H369" i="9" s="1"/>
  <c r="I369" i="9" s="1"/>
  <c r="G368" i="9"/>
  <c r="F368" i="9"/>
  <c r="G367" i="9"/>
  <c r="F367" i="9"/>
  <c r="G366" i="9"/>
  <c r="F366" i="9"/>
  <c r="G365" i="9"/>
  <c r="F365" i="9"/>
  <c r="G364" i="9"/>
  <c r="F364" i="9"/>
  <c r="G363" i="9"/>
  <c r="F363" i="9"/>
  <c r="G362" i="9"/>
  <c r="F362" i="9"/>
  <c r="G361" i="9"/>
  <c r="F361" i="9"/>
  <c r="G360" i="9"/>
  <c r="F360" i="9"/>
  <c r="G359" i="9"/>
  <c r="F359" i="9"/>
  <c r="G358" i="9"/>
  <c r="F358" i="9"/>
  <c r="G357" i="9"/>
  <c r="F357" i="9"/>
  <c r="G356" i="9"/>
  <c r="F356" i="9"/>
  <c r="G355" i="9"/>
  <c r="F355" i="9"/>
  <c r="G354" i="9"/>
  <c r="F354" i="9"/>
  <c r="G353" i="9"/>
  <c r="F353" i="9"/>
  <c r="G352" i="9"/>
  <c r="F352" i="9"/>
  <c r="G351" i="9"/>
  <c r="F351" i="9"/>
  <c r="G350" i="9"/>
  <c r="F350" i="9"/>
  <c r="G349" i="9"/>
  <c r="F349" i="9"/>
  <c r="G348" i="9"/>
  <c r="F348" i="9"/>
  <c r="G347" i="9"/>
  <c r="F347" i="9"/>
  <c r="G346" i="9"/>
  <c r="F346" i="9"/>
  <c r="G345" i="9"/>
  <c r="F345" i="9"/>
  <c r="G344" i="9"/>
  <c r="F344" i="9"/>
  <c r="G343" i="9"/>
  <c r="F343" i="9"/>
  <c r="G342" i="9"/>
  <c r="F342" i="9"/>
  <c r="G341" i="9"/>
  <c r="F341" i="9"/>
  <c r="G340" i="9"/>
  <c r="F340" i="9"/>
  <c r="G339" i="9"/>
  <c r="F339" i="9"/>
  <c r="G338" i="9"/>
  <c r="F338" i="9"/>
  <c r="G337" i="9"/>
  <c r="F337" i="9"/>
  <c r="G336" i="9"/>
  <c r="F336" i="9"/>
  <c r="G335" i="9"/>
  <c r="F335" i="9"/>
  <c r="G334" i="9"/>
  <c r="F334" i="9"/>
  <c r="G333" i="9"/>
  <c r="F333" i="9"/>
  <c r="G332" i="9"/>
  <c r="F332" i="9"/>
  <c r="G331" i="9"/>
  <c r="F331" i="9"/>
  <c r="G330" i="9"/>
  <c r="F330" i="9"/>
  <c r="G329" i="9"/>
  <c r="F329" i="9"/>
  <c r="G328" i="9"/>
  <c r="F328" i="9"/>
  <c r="G327" i="9"/>
  <c r="F327" i="9"/>
  <c r="G326" i="9"/>
  <c r="F326" i="9"/>
  <c r="G325" i="9"/>
  <c r="F325" i="9"/>
  <c r="G324" i="9"/>
  <c r="F324" i="9"/>
  <c r="G323" i="9"/>
  <c r="F323" i="9"/>
  <c r="G322" i="9"/>
  <c r="F322" i="9"/>
  <c r="G321" i="9"/>
  <c r="F321" i="9"/>
  <c r="G320" i="9"/>
  <c r="F320" i="9"/>
  <c r="G319" i="9"/>
  <c r="F319" i="9"/>
  <c r="G318" i="9"/>
  <c r="F318" i="9"/>
  <c r="G317" i="9"/>
  <c r="F317" i="9"/>
  <c r="G316" i="9"/>
  <c r="F316" i="9"/>
  <c r="G315" i="9"/>
  <c r="F315" i="9"/>
  <c r="G314" i="9"/>
  <c r="F314" i="9"/>
  <c r="G313" i="9"/>
  <c r="F313" i="9"/>
  <c r="G312" i="9"/>
  <c r="F312" i="9"/>
  <c r="G311" i="9"/>
  <c r="F311" i="9"/>
  <c r="G310" i="9"/>
  <c r="F310" i="9"/>
  <c r="G309" i="9"/>
  <c r="F309" i="9"/>
  <c r="H309" i="9" s="1"/>
  <c r="G308" i="9"/>
  <c r="F308" i="9"/>
  <c r="H308" i="9" s="1"/>
  <c r="G307" i="9"/>
  <c r="F307" i="9"/>
  <c r="H307" i="9" s="1"/>
  <c r="G306" i="9"/>
  <c r="F306" i="9"/>
  <c r="H306" i="9" s="1"/>
  <c r="G305" i="9"/>
  <c r="F305" i="9"/>
  <c r="H305" i="9" s="1"/>
  <c r="G304" i="9"/>
  <c r="F304" i="9"/>
  <c r="H304" i="9" s="1"/>
  <c r="G303" i="9"/>
  <c r="F303" i="9"/>
  <c r="H303" i="9" s="1"/>
  <c r="G302" i="9"/>
  <c r="F302" i="9"/>
  <c r="H302" i="9" s="1"/>
  <c r="G301" i="9"/>
  <c r="F301" i="9"/>
  <c r="H301" i="9" s="1"/>
  <c r="G300" i="9"/>
  <c r="F300" i="9"/>
  <c r="H300" i="9" s="1"/>
  <c r="G299" i="9"/>
  <c r="F299" i="9"/>
  <c r="H299" i="9" s="1"/>
  <c r="G298" i="9"/>
  <c r="F298" i="9"/>
  <c r="H298" i="9" s="1"/>
  <c r="G297" i="9"/>
  <c r="F297" i="9"/>
  <c r="H297" i="9" s="1"/>
  <c r="G296" i="9"/>
  <c r="F296" i="9"/>
  <c r="H296" i="9" s="1"/>
  <c r="G295" i="9"/>
  <c r="F295" i="9"/>
  <c r="H295" i="9" s="1"/>
  <c r="G294" i="9"/>
  <c r="F294" i="9"/>
  <c r="H294" i="9" s="1"/>
  <c r="G293" i="9"/>
  <c r="F293" i="9"/>
  <c r="H293" i="9" s="1"/>
  <c r="G292" i="9"/>
  <c r="F292" i="9"/>
  <c r="H292" i="9" s="1"/>
  <c r="G291" i="9"/>
  <c r="F291" i="9"/>
  <c r="H291" i="9" s="1"/>
  <c r="G290" i="9"/>
  <c r="F290" i="9"/>
  <c r="H290" i="9" s="1"/>
  <c r="G289" i="9"/>
  <c r="F289" i="9"/>
  <c r="H289" i="9" s="1"/>
  <c r="G288" i="9"/>
  <c r="F288" i="9"/>
  <c r="H288" i="9" s="1"/>
  <c r="G287" i="9"/>
  <c r="F287" i="9"/>
  <c r="G286" i="9"/>
  <c r="F286" i="9"/>
  <c r="G285" i="9"/>
  <c r="F285" i="9"/>
  <c r="G284" i="9"/>
  <c r="F284" i="9"/>
  <c r="G283" i="9"/>
  <c r="F283" i="9"/>
  <c r="G282" i="9"/>
  <c r="F282" i="9"/>
  <c r="G281" i="9"/>
  <c r="F281" i="9"/>
  <c r="G280" i="9"/>
  <c r="F280" i="9"/>
  <c r="G279" i="9"/>
  <c r="F279" i="9"/>
  <c r="G278" i="9"/>
  <c r="F278" i="9"/>
  <c r="G277" i="9"/>
  <c r="F277" i="9"/>
  <c r="G276" i="9"/>
  <c r="F276" i="9"/>
  <c r="G275" i="9"/>
  <c r="F275" i="9"/>
  <c r="G274" i="9"/>
  <c r="F274" i="9"/>
  <c r="G273" i="9"/>
  <c r="F273" i="9"/>
  <c r="G272" i="9"/>
  <c r="F272" i="9"/>
  <c r="G271" i="9"/>
  <c r="F271" i="9"/>
  <c r="G270" i="9"/>
  <c r="F270" i="9"/>
  <c r="G269" i="9"/>
  <c r="F269" i="9"/>
  <c r="G268" i="9"/>
  <c r="F268" i="9"/>
  <c r="G267" i="9"/>
  <c r="F267" i="9"/>
  <c r="G266" i="9"/>
  <c r="F266" i="9"/>
  <c r="G265" i="9"/>
  <c r="F265" i="9"/>
  <c r="G264" i="9"/>
  <c r="F264" i="9"/>
  <c r="G263" i="9"/>
  <c r="F263" i="9"/>
  <c r="G262" i="9"/>
  <c r="F262" i="9"/>
  <c r="G261" i="9"/>
  <c r="F261" i="9"/>
  <c r="G260" i="9"/>
  <c r="F260" i="9"/>
  <c r="G259" i="9"/>
  <c r="F259" i="9"/>
  <c r="G258" i="9"/>
  <c r="F258" i="9"/>
  <c r="G257" i="9"/>
  <c r="F257" i="9"/>
  <c r="G256" i="9"/>
  <c r="F256" i="9"/>
  <c r="G255" i="9"/>
  <c r="F255" i="9"/>
  <c r="G254" i="9"/>
  <c r="F254" i="9"/>
  <c r="G253" i="9"/>
  <c r="F253" i="9"/>
  <c r="G252" i="9"/>
  <c r="F252" i="9"/>
  <c r="G251" i="9"/>
  <c r="F251" i="9"/>
  <c r="G250" i="9"/>
  <c r="F250" i="9"/>
  <c r="G249" i="9"/>
  <c r="F249" i="9"/>
  <c r="G248" i="9"/>
  <c r="F248" i="9"/>
  <c r="G247" i="9"/>
  <c r="F247" i="9"/>
  <c r="G246" i="9"/>
  <c r="F246" i="9"/>
  <c r="G245" i="9"/>
  <c r="F245" i="9"/>
  <c r="G244" i="9"/>
  <c r="F244" i="9"/>
  <c r="G243" i="9"/>
  <c r="F243" i="9"/>
  <c r="G242" i="9"/>
  <c r="F242" i="9"/>
  <c r="G241" i="9"/>
  <c r="F241" i="9"/>
  <c r="G240" i="9"/>
  <c r="F240" i="9"/>
  <c r="G239" i="9"/>
  <c r="F239" i="9"/>
  <c r="G238" i="9"/>
  <c r="F238" i="9"/>
  <c r="G237" i="9"/>
  <c r="F237" i="9"/>
  <c r="G236" i="9"/>
  <c r="F236" i="9"/>
  <c r="G235" i="9"/>
  <c r="F235" i="9"/>
  <c r="G234" i="9"/>
  <c r="F234" i="9"/>
  <c r="G233" i="9"/>
  <c r="F233" i="9"/>
  <c r="G232" i="9"/>
  <c r="F232" i="9"/>
  <c r="G231" i="9"/>
  <c r="F231" i="9"/>
  <c r="G230" i="9"/>
  <c r="F230" i="9"/>
  <c r="G229" i="9"/>
  <c r="F229" i="9"/>
  <c r="G228" i="9"/>
  <c r="F228" i="9"/>
  <c r="G227" i="9"/>
  <c r="F227" i="9"/>
  <c r="G226" i="9"/>
  <c r="F226" i="9"/>
  <c r="G225" i="9"/>
  <c r="F225" i="9"/>
  <c r="G224" i="9"/>
  <c r="F224" i="9"/>
  <c r="G223" i="9"/>
  <c r="F223" i="9"/>
  <c r="G222" i="9"/>
  <c r="F222" i="9"/>
  <c r="G221" i="9"/>
  <c r="F221" i="9"/>
  <c r="G220" i="9"/>
  <c r="F220" i="9"/>
  <c r="G219" i="9"/>
  <c r="F219" i="9"/>
  <c r="G218" i="9"/>
  <c r="F218" i="9"/>
  <c r="G217" i="9"/>
  <c r="F217" i="9"/>
  <c r="G216" i="9"/>
  <c r="F216" i="9"/>
  <c r="G215" i="9"/>
  <c r="F215" i="9"/>
  <c r="G214" i="9"/>
  <c r="F214" i="9"/>
  <c r="G213" i="9"/>
  <c r="F213" i="9"/>
  <c r="G212" i="9"/>
  <c r="F212" i="9"/>
  <c r="G211" i="9"/>
  <c r="F211" i="9"/>
  <c r="G210" i="9"/>
  <c r="F210" i="9"/>
  <c r="G209" i="9"/>
  <c r="F209" i="9"/>
  <c r="G208" i="9"/>
  <c r="F208" i="9"/>
  <c r="G207" i="9"/>
  <c r="F207" i="9"/>
  <c r="G206" i="9"/>
  <c r="F206" i="9"/>
  <c r="G205" i="9"/>
  <c r="F205" i="9"/>
  <c r="G204" i="9"/>
  <c r="F204" i="9"/>
  <c r="G203" i="9"/>
  <c r="F203" i="9"/>
  <c r="G202" i="9"/>
  <c r="F202" i="9"/>
  <c r="G201" i="9"/>
  <c r="F201" i="9"/>
  <c r="G200" i="9"/>
  <c r="F200" i="9"/>
  <c r="G199" i="9"/>
  <c r="F199" i="9"/>
  <c r="G198" i="9"/>
  <c r="F198" i="9"/>
  <c r="G197" i="9"/>
  <c r="F197" i="9"/>
  <c r="G196" i="9"/>
  <c r="F196" i="9"/>
  <c r="G195" i="9"/>
  <c r="F195" i="9"/>
  <c r="G194" i="9"/>
  <c r="F194" i="9"/>
  <c r="G193" i="9"/>
  <c r="F193" i="9"/>
  <c r="G192" i="9"/>
  <c r="F192" i="9"/>
  <c r="G191" i="9"/>
  <c r="F191" i="9"/>
  <c r="G190" i="9"/>
  <c r="F190" i="9"/>
  <c r="G189" i="9"/>
  <c r="F189" i="9"/>
  <c r="G188" i="9"/>
  <c r="F188" i="9"/>
  <c r="G187" i="9"/>
  <c r="F187" i="9"/>
  <c r="G186" i="9"/>
  <c r="F186" i="9"/>
  <c r="G185" i="9"/>
  <c r="F185" i="9"/>
  <c r="G184" i="9"/>
  <c r="F184" i="9"/>
  <c r="G183" i="9"/>
  <c r="F183" i="9"/>
  <c r="G182" i="9"/>
  <c r="F182" i="9"/>
  <c r="G181" i="9"/>
  <c r="F181" i="9"/>
  <c r="G180" i="9"/>
  <c r="F180" i="9"/>
  <c r="G179" i="9"/>
  <c r="F179" i="9"/>
  <c r="G178" i="9"/>
  <c r="F178" i="9"/>
  <c r="G177" i="9"/>
  <c r="F177" i="9"/>
  <c r="G176" i="9"/>
  <c r="F176" i="9"/>
  <c r="G175" i="9"/>
  <c r="F175" i="9"/>
  <c r="G174" i="9"/>
  <c r="F174" i="9"/>
  <c r="G173" i="9"/>
  <c r="F173" i="9"/>
  <c r="G172" i="9"/>
  <c r="F172" i="9"/>
  <c r="G171" i="9"/>
  <c r="F171" i="9"/>
  <c r="G170" i="9"/>
  <c r="F170" i="9"/>
  <c r="G169" i="9"/>
  <c r="F169" i="9"/>
  <c r="G168" i="9"/>
  <c r="F168" i="9"/>
  <c r="G167" i="9"/>
  <c r="F167" i="9"/>
  <c r="G166" i="9"/>
  <c r="F166" i="9"/>
  <c r="G165" i="9"/>
  <c r="F165" i="9"/>
  <c r="G164" i="9"/>
  <c r="F164" i="9"/>
  <c r="G163" i="9"/>
  <c r="F163" i="9"/>
  <c r="G162" i="9"/>
  <c r="F162" i="9"/>
  <c r="G161" i="9"/>
  <c r="F161" i="9"/>
  <c r="G160" i="9"/>
  <c r="F160" i="9"/>
  <c r="G159" i="9"/>
  <c r="F159" i="9"/>
  <c r="G158" i="9"/>
  <c r="F158" i="9"/>
  <c r="G157" i="9"/>
  <c r="F157" i="9"/>
  <c r="G156" i="9"/>
  <c r="F156" i="9"/>
  <c r="G155" i="9"/>
  <c r="F155" i="9"/>
  <c r="G154" i="9"/>
  <c r="F154" i="9"/>
  <c r="G153" i="9"/>
  <c r="F153" i="9"/>
  <c r="G152" i="9"/>
  <c r="F152" i="9"/>
  <c r="G151" i="9"/>
  <c r="F151" i="9"/>
  <c r="G150" i="9"/>
  <c r="F150" i="9"/>
  <c r="G149" i="9"/>
  <c r="F149" i="9"/>
  <c r="G148" i="9"/>
  <c r="F148" i="9"/>
  <c r="G147" i="9"/>
  <c r="F147" i="9"/>
  <c r="G146" i="9"/>
  <c r="F146" i="9"/>
  <c r="G145" i="9"/>
  <c r="F145" i="9"/>
  <c r="G144" i="9"/>
  <c r="F144" i="9"/>
  <c r="G143" i="9"/>
  <c r="F143" i="9"/>
  <c r="G142" i="9"/>
  <c r="F142" i="9"/>
  <c r="G141" i="9"/>
  <c r="F141" i="9"/>
  <c r="G140" i="9"/>
  <c r="F140" i="9"/>
  <c r="G139" i="9"/>
  <c r="F139" i="9"/>
  <c r="G138" i="9"/>
  <c r="F138" i="9"/>
  <c r="G137" i="9"/>
  <c r="F137" i="9"/>
  <c r="G136" i="9"/>
  <c r="F136" i="9"/>
  <c r="G135" i="9"/>
  <c r="F135" i="9"/>
  <c r="G134" i="9"/>
  <c r="F134" i="9"/>
  <c r="G133" i="9"/>
  <c r="F133" i="9"/>
  <c r="G132" i="9"/>
  <c r="F132" i="9"/>
  <c r="G131" i="9"/>
  <c r="F131" i="9"/>
  <c r="G130" i="9"/>
  <c r="F130" i="9"/>
  <c r="G129" i="9"/>
  <c r="F129" i="9"/>
  <c r="G128" i="9"/>
  <c r="F128" i="9"/>
  <c r="G127" i="9"/>
  <c r="F127" i="9"/>
  <c r="G126" i="9"/>
  <c r="F126" i="9"/>
  <c r="G125" i="9"/>
  <c r="F125" i="9"/>
  <c r="G124" i="9"/>
  <c r="F124" i="9"/>
  <c r="G123" i="9"/>
  <c r="F123" i="9"/>
  <c r="G122" i="9"/>
  <c r="F122" i="9"/>
  <c r="G121" i="9"/>
  <c r="F121" i="9"/>
  <c r="G120" i="9"/>
  <c r="F120" i="9"/>
  <c r="G119" i="9"/>
  <c r="F119" i="9"/>
  <c r="G118" i="9"/>
  <c r="F118" i="9"/>
  <c r="G117" i="9"/>
  <c r="F117" i="9"/>
  <c r="G116" i="9"/>
  <c r="F116" i="9"/>
  <c r="G115" i="9"/>
  <c r="F115" i="9"/>
  <c r="G114" i="9"/>
  <c r="F114" i="9"/>
  <c r="G113" i="9"/>
  <c r="F113" i="9"/>
  <c r="G112" i="9"/>
  <c r="F112" i="9"/>
  <c r="G111" i="9"/>
  <c r="F111" i="9"/>
  <c r="G110" i="9"/>
  <c r="F110" i="9"/>
  <c r="G109" i="9"/>
  <c r="F109" i="9"/>
  <c r="G108" i="9"/>
  <c r="F108" i="9"/>
  <c r="G107" i="9"/>
  <c r="F107" i="9"/>
  <c r="G106" i="9"/>
  <c r="F106" i="9"/>
  <c r="G105" i="9"/>
  <c r="F105" i="9"/>
  <c r="G104" i="9"/>
  <c r="F104" i="9"/>
  <c r="G103" i="9"/>
  <c r="F103" i="9"/>
  <c r="G102" i="9"/>
  <c r="F102" i="9"/>
  <c r="G101" i="9"/>
  <c r="F101" i="9"/>
  <c r="G100" i="9"/>
  <c r="F100" i="9"/>
  <c r="G99" i="9"/>
  <c r="F99" i="9"/>
  <c r="G98" i="9"/>
  <c r="F98" i="9"/>
  <c r="G97" i="9"/>
  <c r="F97" i="9"/>
  <c r="G96" i="9"/>
  <c r="F96" i="9"/>
  <c r="G95" i="9"/>
  <c r="F95" i="9"/>
  <c r="G94" i="9"/>
  <c r="F94" i="9"/>
  <c r="G93" i="9"/>
  <c r="F93" i="9"/>
  <c r="G92" i="9"/>
  <c r="F92" i="9"/>
  <c r="G91" i="9"/>
  <c r="F91" i="9"/>
  <c r="G90" i="9"/>
  <c r="F90" i="9"/>
  <c r="G89" i="9"/>
  <c r="F89" i="9"/>
  <c r="G88" i="9"/>
  <c r="F88" i="9"/>
  <c r="G87" i="9"/>
  <c r="F87" i="9"/>
  <c r="G86" i="9"/>
  <c r="F86" i="9"/>
  <c r="G85" i="9"/>
  <c r="F85" i="9"/>
  <c r="G84" i="9"/>
  <c r="F84" i="9"/>
  <c r="G83" i="9"/>
  <c r="F83" i="9"/>
  <c r="G82" i="9"/>
  <c r="F82" i="9"/>
  <c r="G81" i="9"/>
  <c r="F81" i="9"/>
  <c r="G80" i="9"/>
  <c r="F80" i="9"/>
  <c r="G79" i="9"/>
  <c r="F79" i="9"/>
  <c r="G78" i="9"/>
  <c r="F78" i="9"/>
  <c r="G77" i="9"/>
  <c r="F77" i="9"/>
  <c r="G76" i="9"/>
  <c r="F76" i="9"/>
  <c r="G75" i="9"/>
  <c r="F75" i="9"/>
  <c r="G74" i="9"/>
  <c r="F74" i="9"/>
  <c r="G73" i="9"/>
  <c r="F73" i="9"/>
  <c r="G72" i="9"/>
  <c r="F72" i="9"/>
  <c r="G71" i="9"/>
  <c r="F71" i="9"/>
  <c r="G70" i="9"/>
  <c r="F70" i="9"/>
  <c r="G69" i="9"/>
  <c r="F69" i="9"/>
  <c r="G68" i="9"/>
  <c r="F68" i="9"/>
  <c r="G67" i="9"/>
  <c r="F67" i="9"/>
  <c r="G66" i="9"/>
  <c r="F66" i="9"/>
  <c r="G65" i="9"/>
  <c r="F65" i="9"/>
  <c r="G64" i="9"/>
  <c r="F64" i="9"/>
  <c r="G63" i="9"/>
  <c r="F63" i="9"/>
  <c r="G62" i="9"/>
  <c r="F62" i="9"/>
  <c r="G61" i="9"/>
  <c r="F61" i="9"/>
  <c r="G60" i="9"/>
  <c r="F60" i="9"/>
  <c r="G59" i="9"/>
  <c r="F59" i="9"/>
  <c r="G58" i="9"/>
  <c r="F58" i="9"/>
  <c r="G57" i="9"/>
  <c r="F57" i="9"/>
  <c r="G56" i="9"/>
  <c r="F56" i="9"/>
  <c r="G55" i="9"/>
  <c r="F55" i="9"/>
  <c r="G54" i="9"/>
  <c r="F54" i="9"/>
  <c r="G53" i="9"/>
  <c r="F53" i="9"/>
  <c r="G52" i="9"/>
  <c r="F52" i="9"/>
  <c r="G51" i="9"/>
  <c r="F51" i="9"/>
  <c r="G50" i="9"/>
  <c r="F50" i="9"/>
  <c r="G49" i="9"/>
  <c r="F49" i="9"/>
  <c r="G48" i="9"/>
  <c r="F48" i="9"/>
  <c r="G47" i="9"/>
  <c r="F47" i="9"/>
  <c r="G46" i="9"/>
  <c r="F46" i="9"/>
  <c r="G45" i="9"/>
  <c r="F45" i="9"/>
  <c r="G44" i="9"/>
  <c r="F44" i="9"/>
  <c r="G43" i="9"/>
  <c r="F43" i="9"/>
  <c r="G42" i="9"/>
  <c r="F42" i="9"/>
  <c r="G41" i="9"/>
  <c r="F41" i="9"/>
  <c r="G40" i="9"/>
  <c r="F40" i="9"/>
  <c r="G39" i="9"/>
  <c r="F39" i="9"/>
  <c r="G38" i="9"/>
  <c r="F38" i="9"/>
  <c r="G37" i="9"/>
  <c r="F37" i="9"/>
  <c r="G36" i="9"/>
  <c r="F36" i="9"/>
  <c r="G35" i="9"/>
  <c r="F35" i="9"/>
  <c r="H35" i="9" s="1"/>
  <c r="G34" i="9"/>
  <c r="F34" i="9"/>
  <c r="H34" i="9" s="1"/>
  <c r="G33" i="9"/>
  <c r="F33" i="9"/>
  <c r="G32" i="9"/>
  <c r="F32" i="9"/>
  <c r="G31" i="9"/>
  <c r="F31" i="9"/>
  <c r="G30" i="9"/>
  <c r="F30" i="9"/>
  <c r="G29" i="9"/>
  <c r="F29" i="9"/>
  <c r="G28" i="9"/>
  <c r="F28" i="9"/>
  <c r="G27" i="9"/>
  <c r="F27" i="9"/>
  <c r="G26" i="9"/>
  <c r="F26" i="9"/>
  <c r="G25" i="9"/>
  <c r="F25" i="9"/>
  <c r="G24" i="9"/>
  <c r="F24" i="9"/>
  <c r="G23" i="9"/>
  <c r="F23" i="9"/>
  <c r="G22" i="9"/>
  <c r="F22" i="9"/>
  <c r="G21" i="9"/>
  <c r="F21" i="9"/>
  <c r="G20" i="9"/>
  <c r="F20" i="9"/>
  <c r="G19" i="9"/>
  <c r="F19" i="9"/>
  <c r="G18" i="9"/>
  <c r="F18" i="9"/>
  <c r="G17" i="9"/>
  <c r="F17" i="9"/>
  <c r="G16" i="9"/>
  <c r="F16" i="9"/>
  <c r="G15" i="9"/>
  <c r="F15" i="9"/>
  <c r="G14" i="9"/>
  <c r="F14" i="9"/>
  <c r="G13" i="9"/>
  <c r="F13" i="9"/>
  <c r="G12" i="9"/>
  <c r="F12" i="9"/>
  <c r="G11" i="9"/>
  <c r="F11" i="9"/>
  <c r="G10" i="9"/>
  <c r="F10" i="9"/>
  <c r="G9" i="9"/>
  <c r="F9" i="9"/>
  <c r="G8" i="9"/>
  <c r="F8" i="9"/>
  <c r="G7" i="9"/>
  <c r="F7" i="9"/>
  <c r="G6" i="9"/>
  <c r="F6" i="9"/>
  <c r="G5" i="9"/>
  <c r="F5" i="9"/>
  <c r="G4" i="9"/>
  <c r="F4" i="9"/>
  <c r="G3" i="9"/>
  <c r="F3" i="9"/>
  <c r="H3" i="9" s="1"/>
  <c r="I3" i="9" s="1"/>
  <c r="B22" i="5"/>
  <c r="R3" i="18"/>
  <c r="R2" i="18"/>
  <c r="O3" i="16"/>
  <c r="O2" i="16"/>
  <c r="P3" i="15"/>
  <c r="P2" i="15"/>
  <c r="T3" i="12"/>
  <c r="T2" i="12"/>
  <c r="U3" i="11"/>
  <c r="U2" i="11"/>
  <c r="O65" i="18"/>
  <c r="O64" i="18"/>
  <c r="O63" i="18"/>
  <c r="O62" i="18"/>
  <c r="O61" i="18"/>
  <c r="O60" i="18"/>
  <c r="O59" i="18"/>
  <c r="O58" i="18"/>
  <c r="O57" i="18"/>
  <c r="O56" i="18"/>
  <c r="O55" i="18"/>
  <c r="O54" i="18"/>
  <c r="O53" i="18"/>
  <c r="O52" i="18"/>
  <c r="O51" i="18"/>
  <c r="O50" i="18"/>
  <c r="O49" i="18"/>
  <c r="O48" i="18"/>
  <c r="O47" i="18"/>
  <c r="O46" i="18"/>
  <c r="O45" i="18"/>
  <c r="O44" i="18"/>
  <c r="O43" i="18"/>
  <c r="O42" i="18"/>
  <c r="O41" i="18"/>
  <c r="O40" i="18"/>
  <c r="O39" i="18"/>
  <c r="O38" i="18"/>
  <c r="O37" i="18"/>
  <c r="O36" i="18"/>
  <c r="O35" i="18"/>
  <c r="O34" i="18"/>
  <c r="O33" i="18"/>
  <c r="O32" i="18"/>
  <c r="O31" i="18"/>
  <c r="O30" i="18"/>
  <c r="O29" i="18"/>
  <c r="O28" i="18"/>
  <c r="O27" i="18"/>
  <c r="O26" i="18"/>
  <c r="O25" i="18"/>
  <c r="O24" i="18"/>
  <c r="O23" i="18"/>
  <c r="O22" i="18"/>
  <c r="O21" i="18"/>
  <c r="O20" i="18"/>
  <c r="O19" i="18"/>
  <c r="O18" i="18"/>
  <c r="O17" i="18"/>
  <c r="O16" i="18"/>
  <c r="O15" i="18"/>
  <c r="O14" i="18"/>
  <c r="O13" i="18"/>
  <c r="O12" i="18"/>
  <c r="O11" i="18"/>
  <c r="O10" i="18"/>
  <c r="O9" i="18"/>
  <c r="O8" i="18"/>
  <c r="O7" i="18"/>
  <c r="O6" i="18"/>
  <c r="O5" i="18"/>
  <c r="O4" i="18"/>
  <c r="O3" i="18"/>
  <c r="O2" i="18"/>
  <c r="F65" i="18"/>
  <c r="F64" i="18"/>
  <c r="F63" i="18"/>
  <c r="F62" i="18"/>
  <c r="F61" i="18"/>
  <c r="F60" i="18"/>
  <c r="F59" i="18"/>
  <c r="F58" i="18"/>
  <c r="F57" i="18"/>
  <c r="F56" i="18"/>
  <c r="F55" i="18"/>
  <c r="F54" i="18"/>
  <c r="F53" i="18"/>
  <c r="F52" i="18"/>
  <c r="F51" i="18"/>
  <c r="F50" i="18"/>
  <c r="F49" i="18"/>
  <c r="F48" i="18"/>
  <c r="F47" i="18"/>
  <c r="F46" i="18"/>
  <c r="F45" i="18"/>
  <c r="F44" i="18"/>
  <c r="F43" i="18"/>
  <c r="F42" i="18"/>
  <c r="F41" i="18"/>
  <c r="F40" i="18"/>
  <c r="F39" i="18"/>
  <c r="F38" i="18"/>
  <c r="F37" i="18"/>
  <c r="F36" i="18"/>
  <c r="F35" i="18"/>
  <c r="F34" i="18"/>
  <c r="F33" i="18"/>
  <c r="F32" i="18"/>
  <c r="F31" i="18"/>
  <c r="F30" i="18"/>
  <c r="F29" i="18"/>
  <c r="F28" i="18"/>
  <c r="F27" i="18"/>
  <c r="F26" i="18"/>
  <c r="F25" i="18"/>
  <c r="F24" i="18"/>
  <c r="F23" i="18"/>
  <c r="F22" i="18"/>
  <c r="F21" i="18"/>
  <c r="F20" i="18"/>
  <c r="F19" i="18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F3" i="18"/>
  <c r="M5" i="18"/>
  <c r="M4" i="18"/>
  <c r="M3" i="18"/>
  <c r="I9" i="18"/>
  <c r="I8" i="18"/>
  <c r="I7" i="18"/>
  <c r="I6" i="18"/>
  <c r="I5" i="18"/>
  <c r="I4" i="18"/>
  <c r="I3" i="18"/>
  <c r="J9" i="18"/>
  <c r="J8" i="18"/>
  <c r="J7" i="18"/>
  <c r="J6" i="18"/>
  <c r="J5" i="18"/>
  <c r="J4" i="18"/>
  <c r="J3" i="18"/>
  <c r="L145" i="16"/>
  <c r="L144" i="16"/>
  <c r="L143" i="16"/>
  <c r="L142" i="16"/>
  <c r="L141" i="16"/>
  <c r="L140" i="16"/>
  <c r="L139" i="16"/>
  <c r="L138" i="16"/>
  <c r="L137" i="16"/>
  <c r="L136" i="16"/>
  <c r="L135" i="16"/>
  <c r="L134" i="16"/>
  <c r="L133" i="16"/>
  <c r="L132" i="16"/>
  <c r="L131" i="16"/>
  <c r="L130" i="16"/>
  <c r="L129" i="16"/>
  <c r="L128" i="16"/>
  <c r="L127" i="16"/>
  <c r="L126" i="16"/>
  <c r="L125" i="16"/>
  <c r="L124" i="16"/>
  <c r="L123" i="16"/>
  <c r="L122" i="16"/>
  <c r="L121" i="16"/>
  <c r="L120" i="16"/>
  <c r="L119" i="16"/>
  <c r="L118" i="16"/>
  <c r="L117" i="16"/>
  <c r="L116" i="16"/>
  <c r="L115" i="16"/>
  <c r="L114" i="16"/>
  <c r="L113" i="16"/>
  <c r="L112" i="16"/>
  <c r="L111" i="16"/>
  <c r="L110" i="16"/>
  <c r="L109" i="16"/>
  <c r="L108" i="16"/>
  <c r="L107" i="16"/>
  <c r="L106" i="16"/>
  <c r="L105" i="16"/>
  <c r="L104" i="16"/>
  <c r="L103" i="16"/>
  <c r="L102" i="16"/>
  <c r="L101" i="16"/>
  <c r="L100" i="16"/>
  <c r="L99" i="16"/>
  <c r="L98" i="16"/>
  <c r="L97" i="16"/>
  <c r="L96" i="16"/>
  <c r="L95" i="16"/>
  <c r="L94" i="16"/>
  <c r="L93" i="16"/>
  <c r="L92" i="16"/>
  <c r="L91" i="16"/>
  <c r="L90" i="16"/>
  <c r="L89" i="16"/>
  <c r="L88" i="16"/>
  <c r="L87" i="16"/>
  <c r="L86" i="16"/>
  <c r="L85" i="16"/>
  <c r="L84" i="16"/>
  <c r="L83" i="16"/>
  <c r="L82" i="16"/>
  <c r="L81" i="16"/>
  <c r="L80" i="16"/>
  <c r="L79" i="16"/>
  <c r="L78" i="16"/>
  <c r="L77" i="16"/>
  <c r="L76" i="16"/>
  <c r="L75" i="16"/>
  <c r="L74" i="16"/>
  <c r="L73" i="16"/>
  <c r="L72" i="16"/>
  <c r="L71" i="16"/>
  <c r="L70" i="16"/>
  <c r="L69" i="16"/>
  <c r="L68" i="16"/>
  <c r="L67" i="16"/>
  <c r="L66" i="16"/>
  <c r="L65" i="16"/>
  <c r="L64" i="16"/>
  <c r="L63" i="16"/>
  <c r="L62" i="16"/>
  <c r="L61" i="16"/>
  <c r="L60" i="16"/>
  <c r="L59" i="16"/>
  <c r="L58" i="16"/>
  <c r="L57" i="16"/>
  <c r="L56" i="16"/>
  <c r="L55" i="16"/>
  <c r="L54" i="16"/>
  <c r="L53" i="16"/>
  <c r="L52" i="16"/>
  <c r="L51" i="16"/>
  <c r="L50" i="16"/>
  <c r="L49" i="16"/>
  <c r="L48" i="16"/>
  <c r="L47" i="16"/>
  <c r="L46" i="16"/>
  <c r="L45" i="16"/>
  <c r="L44" i="16"/>
  <c r="L43" i="16"/>
  <c r="L42" i="16"/>
  <c r="L41" i="16"/>
  <c r="L40" i="16"/>
  <c r="L39" i="16"/>
  <c r="L38" i="16"/>
  <c r="L37" i="16"/>
  <c r="L36" i="16"/>
  <c r="L35" i="16"/>
  <c r="L34" i="16"/>
  <c r="L33" i="16"/>
  <c r="L32" i="16"/>
  <c r="L31" i="16"/>
  <c r="L30" i="16"/>
  <c r="L29" i="16"/>
  <c r="L28" i="16"/>
  <c r="L27" i="16"/>
  <c r="L26" i="16"/>
  <c r="L25" i="16"/>
  <c r="L24" i="16"/>
  <c r="L23" i="16"/>
  <c r="L22" i="16"/>
  <c r="L21" i="16"/>
  <c r="L20" i="16"/>
  <c r="L19" i="16"/>
  <c r="L18" i="16"/>
  <c r="L17" i="16"/>
  <c r="L16" i="16"/>
  <c r="L15" i="16"/>
  <c r="L14" i="16"/>
  <c r="L13" i="16"/>
  <c r="L12" i="16"/>
  <c r="L11" i="16"/>
  <c r="L10" i="16"/>
  <c r="L9" i="16"/>
  <c r="L8" i="16"/>
  <c r="L7" i="16"/>
  <c r="L6" i="16"/>
  <c r="L5" i="16"/>
  <c r="L4" i="16"/>
  <c r="L3" i="16"/>
  <c r="L2" i="16"/>
  <c r="K2" i="16"/>
  <c r="G145" i="16"/>
  <c r="K145" i="16" s="1"/>
  <c r="F145" i="16"/>
  <c r="G144" i="16"/>
  <c r="K144" i="16" s="1"/>
  <c r="F144" i="16"/>
  <c r="G143" i="16"/>
  <c r="K143" i="16" s="1"/>
  <c r="F143" i="16"/>
  <c r="G142" i="16"/>
  <c r="K142" i="16" s="1"/>
  <c r="F142" i="16"/>
  <c r="G141" i="16"/>
  <c r="K141" i="16" s="1"/>
  <c r="F141" i="16"/>
  <c r="G140" i="16"/>
  <c r="K140" i="16" s="1"/>
  <c r="F140" i="16"/>
  <c r="G139" i="16"/>
  <c r="K139" i="16" s="1"/>
  <c r="F139" i="16"/>
  <c r="G138" i="16"/>
  <c r="K138" i="16" s="1"/>
  <c r="F138" i="16"/>
  <c r="G137" i="16"/>
  <c r="K137" i="16" s="1"/>
  <c r="F137" i="16"/>
  <c r="G136" i="16"/>
  <c r="K136" i="16" s="1"/>
  <c r="F136" i="16"/>
  <c r="G135" i="16"/>
  <c r="K135" i="16" s="1"/>
  <c r="F135" i="16"/>
  <c r="G134" i="16"/>
  <c r="K134" i="16" s="1"/>
  <c r="F134" i="16"/>
  <c r="G133" i="16"/>
  <c r="K133" i="16" s="1"/>
  <c r="F133" i="16"/>
  <c r="G132" i="16"/>
  <c r="K132" i="16" s="1"/>
  <c r="F132" i="16"/>
  <c r="G131" i="16"/>
  <c r="K131" i="16" s="1"/>
  <c r="F131" i="16"/>
  <c r="G130" i="16"/>
  <c r="K130" i="16" s="1"/>
  <c r="F130" i="16"/>
  <c r="G129" i="16"/>
  <c r="K129" i="16" s="1"/>
  <c r="F129" i="16"/>
  <c r="G128" i="16"/>
  <c r="K128" i="16" s="1"/>
  <c r="F128" i="16"/>
  <c r="G127" i="16"/>
  <c r="K127" i="16" s="1"/>
  <c r="F127" i="16"/>
  <c r="G126" i="16"/>
  <c r="K126" i="16" s="1"/>
  <c r="F126" i="16"/>
  <c r="G125" i="16"/>
  <c r="K125" i="16" s="1"/>
  <c r="F125" i="16"/>
  <c r="G124" i="16"/>
  <c r="K124" i="16" s="1"/>
  <c r="F124" i="16"/>
  <c r="G123" i="16"/>
  <c r="K123" i="16" s="1"/>
  <c r="F123" i="16"/>
  <c r="G122" i="16"/>
  <c r="K122" i="16" s="1"/>
  <c r="F122" i="16"/>
  <c r="G121" i="16"/>
  <c r="K121" i="16" s="1"/>
  <c r="F121" i="16"/>
  <c r="G120" i="16"/>
  <c r="K120" i="16" s="1"/>
  <c r="F120" i="16"/>
  <c r="G119" i="16"/>
  <c r="K119" i="16" s="1"/>
  <c r="F119" i="16"/>
  <c r="G118" i="16"/>
  <c r="K118" i="16" s="1"/>
  <c r="F118" i="16"/>
  <c r="G117" i="16"/>
  <c r="K117" i="16" s="1"/>
  <c r="F117" i="16"/>
  <c r="G116" i="16"/>
  <c r="K116" i="16" s="1"/>
  <c r="F116" i="16"/>
  <c r="G115" i="16"/>
  <c r="K115" i="16" s="1"/>
  <c r="F115" i="16"/>
  <c r="G114" i="16"/>
  <c r="K114" i="16" s="1"/>
  <c r="F114" i="16"/>
  <c r="G113" i="16"/>
  <c r="K113" i="16" s="1"/>
  <c r="F113" i="16"/>
  <c r="G112" i="16"/>
  <c r="K112" i="16" s="1"/>
  <c r="F112" i="16"/>
  <c r="G111" i="16"/>
  <c r="K111" i="16" s="1"/>
  <c r="F111" i="16"/>
  <c r="G110" i="16"/>
  <c r="K110" i="16" s="1"/>
  <c r="F110" i="16"/>
  <c r="G109" i="16"/>
  <c r="K109" i="16" s="1"/>
  <c r="F109" i="16"/>
  <c r="G108" i="16"/>
  <c r="K108" i="16" s="1"/>
  <c r="F108" i="16"/>
  <c r="G107" i="16"/>
  <c r="K107" i="16" s="1"/>
  <c r="F107" i="16"/>
  <c r="G106" i="16"/>
  <c r="K106" i="16" s="1"/>
  <c r="F106" i="16"/>
  <c r="G105" i="16"/>
  <c r="K105" i="16" s="1"/>
  <c r="F105" i="16"/>
  <c r="G104" i="16"/>
  <c r="K104" i="16" s="1"/>
  <c r="F104" i="16"/>
  <c r="G103" i="16"/>
  <c r="K103" i="16" s="1"/>
  <c r="F103" i="16"/>
  <c r="G102" i="16"/>
  <c r="K102" i="16" s="1"/>
  <c r="F102" i="16"/>
  <c r="G101" i="16"/>
  <c r="K101" i="16" s="1"/>
  <c r="F101" i="16"/>
  <c r="G100" i="16"/>
  <c r="K100" i="16" s="1"/>
  <c r="F100" i="16"/>
  <c r="G99" i="16"/>
  <c r="K99" i="16" s="1"/>
  <c r="F99" i="16"/>
  <c r="G98" i="16"/>
  <c r="K98" i="16" s="1"/>
  <c r="F98" i="16"/>
  <c r="G97" i="16"/>
  <c r="K97" i="16" s="1"/>
  <c r="F97" i="16"/>
  <c r="G96" i="16"/>
  <c r="K96" i="16" s="1"/>
  <c r="F96" i="16"/>
  <c r="G95" i="16"/>
  <c r="K95" i="16" s="1"/>
  <c r="F95" i="16"/>
  <c r="G94" i="16"/>
  <c r="K94" i="16" s="1"/>
  <c r="F94" i="16"/>
  <c r="G93" i="16"/>
  <c r="K93" i="16" s="1"/>
  <c r="F93" i="16"/>
  <c r="G92" i="16"/>
  <c r="K92" i="16" s="1"/>
  <c r="F92" i="16"/>
  <c r="G91" i="16"/>
  <c r="K91" i="16" s="1"/>
  <c r="F91" i="16"/>
  <c r="G90" i="16"/>
  <c r="K90" i="16" s="1"/>
  <c r="F90" i="16"/>
  <c r="G89" i="16"/>
  <c r="K89" i="16" s="1"/>
  <c r="F89" i="16"/>
  <c r="G88" i="16"/>
  <c r="K88" i="16" s="1"/>
  <c r="F88" i="16"/>
  <c r="G87" i="16"/>
  <c r="K87" i="16" s="1"/>
  <c r="F87" i="16"/>
  <c r="G86" i="16"/>
  <c r="K86" i="16" s="1"/>
  <c r="F86" i="16"/>
  <c r="G85" i="16"/>
  <c r="K85" i="16" s="1"/>
  <c r="F85" i="16"/>
  <c r="G84" i="16"/>
  <c r="K84" i="16" s="1"/>
  <c r="F84" i="16"/>
  <c r="G83" i="16"/>
  <c r="K83" i="16" s="1"/>
  <c r="F83" i="16"/>
  <c r="G82" i="16"/>
  <c r="K82" i="16" s="1"/>
  <c r="F82" i="16"/>
  <c r="G81" i="16"/>
  <c r="K81" i="16" s="1"/>
  <c r="F81" i="16"/>
  <c r="G80" i="16"/>
  <c r="K80" i="16" s="1"/>
  <c r="F80" i="16"/>
  <c r="G79" i="16"/>
  <c r="K79" i="16" s="1"/>
  <c r="F79" i="16"/>
  <c r="G78" i="16"/>
  <c r="K78" i="16" s="1"/>
  <c r="F78" i="16"/>
  <c r="G77" i="16"/>
  <c r="K77" i="16" s="1"/>
  <c r="F77" i="16"/>
  <c r="G76" i="16"/>
  <c r="K76" i="16" s="1"/>
  <c r="F76" i="16"/>
  <c r="G75" i="16"/>
  <c r="K75" i="16" s="1"/>
  <c r="F75" i="16"/>
  <c r="G74" i="16"/>
  <c r="K74" i="16" s="1"/>
  <c r="F74" i="16"/>
  <c r="G73" i="16"/>
  <c r="K73" i="16" s="1"/>
  <c r="F73" i="16"/>
  <c r="G72" i="16"/>
  <c r="K72" i="16" s="1"/>
  <c r="F72" i="16"/>
  <c r="G71" i="16"/>
  <c r="K71" i="16" s="1"/>
  <c r="F71" i="16"/>
  <c r="G70" i="16"/>
  <c r="K70" i="16" s="1"/>
  <c r="F70" i="16"/>
  <c r="G69" i="16"/>
  <c r="K69" i="16" s="1"/>
  <c r="F69" i="16"/>
  <c r="G68" i="16"/>
  <c r="K68" i="16" s="1"/>
  <c r="F68" i="16"/>
  <c r="G67" i="16"/>
  <c r="K67" i="16" s="1"/>
  <c r="F67" i="16"/>
  <c r="G66" i="16"/>
  <c r="K66" i="16" s="1"/>
  <c r="F66" i="16"/>
  <c r="G65" i="16"/>
  <c r="K65" i="16" s="1"/>
  <c r="F65" i="16"/>
  <c r="G64" i="16"/>
  <c r="K64" i="16" s="1"/>
  <c r="F64" i="16"/>
  <c r="G63" i="16"/>
  <c r="K63" i="16" s="1"/>
  <c r="F63" i="16"/>
  <c r="G62" i="16"/>
  <c r="K62" i="16" s="1"/>
  <c r="F62" i="16"/>
  <c r="G61" i="16"/>
  <c r="K61" i="16" s="1"/>
  <c r="F61" i="16"/>
  <c r="G60" i="16"/>
  <c r="K60" i="16" s="1"/>
  <c r="F60" i="16"/>
  <c r="G59" i="16"/>
  <c r="K59" i="16" s="1"/>
  <c r="F59" i="16"/>
  <c r="G58" i="16"/>
  <c r="K58" i="16" s="1"/>
  <c r="F58" i="16"/>
  <c r="G57" i="16"/>
  <c r="K57" i="16" s="1"/>
  <c r="F57" i="16"/>
  <c r="G56" i="16"/>
  <c r="K56" i="16" s="1"/>
  <c r="F56" i="16"/>
  <c r="G55" i="16"/>
  <c r="K55" i="16" s="1"/>
  <c r="F55" i="16"/>
  <c r="G54" i="16"/>
  <c r="K54" i="16" s="1"/>
  <c r="F54" i="16"/>
  <c r="G53" i="16"/>
  <c r="K53" i="16" s="1"/>
  <c r="F53" i="16"/>
  <c r="G52" i="16"/>
  <c r="K52" i="16" s="1"/>
  <c r="F52" i="16"/>
  <c r="G51" i="16"/>
  <c r="K51" i="16" s="1"/>
  <c r="F51" i="16"/>
  <c r="G50" i="16"/>
  <c r="K50" i="16" s="1"/>
  <c r="F50" i="16"/>
  <c r="G49" i="16"/>
  <c r="K49" i="16" s="1"/>
  <c r="F49" i="16"/>
  <c r="G48" i="16"/>
  <c r="K48" i="16" s="1"/>
  <c r="F48" i="16"/>
  <c r="G47" i="16"/>
  <c r="K47" i="16" s="1"/>
  <c r="F47" i="16"/>
  <c r="G46" i="16"/>
  <c r="K46" i="16" s="1"/>
  <c r="F46" i="16"/>
  <c r="G45" i="16"/>
  <c r="K45" i="16" s="1"/>
  <c r="F45" i="16"/>
  <c r="G44" i="16"/>
  <c r="K44" i="16" s="1"/>
  <c r="F44" i="16"/>
  <c r="G43" i="16"/>
  <c r="K43" i="16" s="1"/>
  <c r="F43" i="16"/>
  <c r="G42" i="16"/>
  <c r="K42" i="16" s="1"/>
  <c r="F42" i="16"/>
  <c r="G41" i="16"/>
  <c r="K41" i="16" s="1"/>
  <c r="F41" i="16"/>
  <c r="G40" i="16"/>
  <c r="K40" i="16" s="1"/>
  <c r="F40" i="16"/>
  <c r="G39" i="16"/>
  <c r="K39" i="16" s="1"/>
  <c r="F39" i="16"/>
  <c r="G38" i="16"/>
  <c r="K38" i="16" s="1"/>
  <c r="F38" i="16"/>
  <c r="G37" i="16"/>
  <c r="K37" i="16" s="1"/>
  <c r="F37" i="16"/>
  <c r="G36" i="16"/>
  <c r="K36" i="16" s="1"/>
  <c r="F36" i="16"/>
  <c r="G35" i="16"/>
  <c r="K35" i="16" s="1"/>
  <c r="F35" i="16"/>
  <c r="G34" i="16"/>
  <c r="K34" i="16" s="1"/>
  <c r="F34" i="16"/>
  <c r="G33" i="16"/>
  <c r="K33" i="16" s="1"/>
  <c r="F33" i="16"/>
  <c r="G32" i="16"/>
  <c r="K32" i="16" s="1"/>
  <c r="F32" i="16"/>
  <c r="G31" i="16"/>
  <c r="K31" i="16" s="1"/>
  <c r="F31" i="16"/>
  <c r="G30" i="16"/>
  <c r="K30" i="16" s="1"/>
  <c r="F30" i="16"/>
  <c r="G29" i="16"/>
  <c r="K29" i="16" s="1"/>
  <c r="F29" i="16"/>
  <c r="G28" i="16"/>
  <c r="K28" i="16" s="1"/>
  <c r="F28" i="16"/>
  <c r="G27" i="16"/>
  <c r="K27" i="16" s="1"/>
  <c r="F27" i="16"/>
  <c r="G26" i="16"/>
  <c r="K26" i="16" s="1"/>
  <c r="F26" i="16"/>
  <c r="G25" i="16"/>
  <c r="K25" i="16" s="1"/>
  <c r="F25" i="16"/>
  <c r="G24" i="16"/>
  <c r="K24" i="16" s="1"/>
  <c r="F24" i="16"/>
  <c r="G23" i="16"/>
  <c r="K23" i="16" s="1"/>
  <c r="F23" i="16"/>
  <c r="G22" i="16"/>
  <c r="K22" i="16" s="1"/>
  <c r="F22" i="16"/>
  <c r="G21" i="16"/>
  <c r="K21" i="16" s="1"/>
  <c r="F21" i="16"/>
  <c r="G20" i="16"/>
  <c r="K20" i="16" s="1"/>
  <c r="F20" i="16"/>
  <c r="G19" i="16"/>
  <c r="K19" i="16" s="1"/>
  <c r="F19" i="16"/>
  <c r="G18" i="16"/>
  <c r="K18" i="16" s="1"/>
  <c r="F18" i="16"/>
  <c r="G17" i="16"/>
  <c r="K17" i="16" s="1"/>
  <c r="F17" i="16"/>
  <c r="G16" i="16"/>
  <c r="K16" i="16" s="1"/>
  <c r="F16" i="16"/>
  <c r="G15" i="16"/>
  <c r="K15" i="16" s="1"/>
  <c r="F15" i="16"/>
  <c r="G14" i="16"/>
  <c r="K14" i="16" s="1"/>
  <c r="F14" i="16"/>
  <c r="G13" i="16"/>
  <c r="K13" i="16" s="1"/>
  <c r="F13" i="16"/>
  <c r="G12" i="16"/>
  <c r="K12" i="16" s="1"/>
  <c r="F12" i="16"/>
  <c r="G11" i="16"/>
  <c r="K11" i="16" s="1"/>
  <c r="F11" i="16"/>
  <c r="G10" i="16"/>
  <c r="K10" i="16" s="1"/>
  <c r="F10" i="16"/>
  <c r="G9" i="16"/>
  <c r="K9" i="16" s="1"/>
  <c r="F9" i="16"/>
  <c r="G8" i="16"/>
  <c r="K8" i="16" s="1"/>
  <c r="F8" i="16"/>
  <c r="G7" i="16"/>
  <c r="K7" i="16" s="1"/>
  <c r="F7" i="16"/>
  <c r="G6" i="16"/>
  <c r="K6" i="16" s="1"/>
  <c r="F6" i="16"/>
  <c r="G5" i="16"/>
  <c r="K5" i="16" s="1"/>
  <c r="F5" i="16"/>
  <c r="G4" i="16"/>
  <c r="K4" i="16" s="1"/>
  <c r="F4" i="16"/>
  <c r="G3" i="16"/>
  <c r="K3" i="16" s="1"/>
  <c r="F3" i="16"/>
  <c r="D276" i="17"/>
  <c r="D275" i="17"/>
  <c r="D274" i="17"/>
  <c r="D273" i="17"/>
  <c r="D272" i="17"/>
  <c r="D271" i="17"/>
  <c r="D270" i="17"/>
  <c r="D269" i="17"/>
  <c r="D268" i="17"/>
  <c r="D267" i="17"/>
  <c r="D266" i="17"/>
  <c r="D265" i="17"/>
  <c r="D264" i="17"/>
  <c r="D263" i="17"/>
  <c r="D262" i="17"/>
  <c r="D261" i="17"/>
  <c r="D260" i="17"/>
  <c r="D259" i="17"/>
  <c r="D258" i="17"/>
  <c r="D257" i="17"/>
  <c r="D256" i="17"/>
  <c r="D255" i="17"/>
  <c r="D254" i="17"/>
  <c r="D253" i="17"/>
  <c r="D252" i="17"/>
  <c r="D251" i="17"/>
  <c r="D250" i="17"/>
  <c r="D249" i="17"/>
  <c r="D248" i="17"/>
  <c r="D247" i="17"/>
  <c r="D246" i="17"/>
  <c r="D245" i="17"/>
  <c r="D244" i="17"/>
  <c r="D243" i="17"/>
  <c r="D242" i="17"/>
  <c r="D241" i="17"/>
  <c r="D240" i="17"/>
  <c r="D239" i="17"/>
  <c r="D238" i="17"/>
  <c r="D237" i="17"/>
  <c r="D236" i="17"/>
  <c r="D235" i="17"/>
  <c r="D234" i="17"/>
  <c r="D233" i="17"/>
  <c r="D232" i="17"/>
  <c r="D231" i="17"/>
  <c r="D230" i="17"/>
  <c r="D229" i="17"/>
  <c r="D228" i="17"/>
  <c r="D307" i="17"/>
  <c r="D306" i="17"/>
  <c r="D305" i="17"/>
  <c r="D304" i="17"/>
  <c r="D303" i="17"/>
  <c r="D302" i="17"/>
  <c r="D301" i="17"/>
  <c r="D300" i="17"/>
  <c r="D299" i="17"/>
  <c r="D298" i="17"/>
  <c r="D297" i="17"/>
  <c r="D296" i="17"/>
  <c r="D295" i="17"/>
  <c r="D294" i="17"/>
  <c r="D293" i="17"/>
  <c r="D292" i="17"/>
  <c r="D291" i="17"/>
  <c r="D290" i="17"/>
  <c r="D289" i="17"/>
  <c r="D288" i="17"/>
  <c r="D287" i="17"/>
  <c r="D286" i="17"/>
  <c r="D285" i="17"/>
  <c r="D284" i="17"/>
  <c r="D283" i="17"/>
  <c r="D282" i="17"/>
  <c r="D281" i="17"/>
  <c r="D280" i="17"/>
  <c r="D279" i="17"/>
  <c r="D278" i="17"/>
  <c r="D277" i="17"/>
  <c r="D227" i="17"/>
  <c r="D226" i="17"/>
  <c r="D225" i="17"/>
  <c r="D224" i="17"/>
  <c r="D223" i="17"/>
  <c r="D222" i="17"/>
  <c r="D175" i="17"/>
  <c r="D174" i="17"/>
  <c r="D173" i="17"/>
  <c r="D172" i="17"/>
  <c r="D171" i="17"/>
  <c r="D170" i="17"/>
  <c r="D169" i="17"/>
  <c r="D168" i="17"/>
  <c r="D167" i="17"/>
  <c r="D166" i="17"/>
  <c r="D165" i="17"/>
  <c r="D164" i="17"/>
  <c r="D163" i="17"/>
  <c r="D162" i="17"/>
  <c r="D161" i="17"/>
  <c r="D160" i="17"/>
  <c r="D159" i="17"/>
  <c r="D158" i="17"/>
  <c r="D157" i="17"/>
  <c r="D156" i="17"/>
  <c r="D155" i="17"/>
  <c r="D154" i="17"/>
  <c r="D153" i="17"/>
  <c r="D152" i="17"/>
  <c r="D151" i="17"/>
  <c r="D150" i="17"/>
  <c r="D149" i="17"/>
  <c r="D148" i="17"/>
  <c r="D147" i="17"/>
  <c r="D146" i="17"/>
  <c r="D145" i="17"/>
  <c r="D144" i="17"/>
  <c r="D143" i="17"/>
  <c r="D142" i="17"/>
  <c r="D141" i="17"/>
  <c r="D140" i="17"/>
  <c r="D139" i="17"/>
  <c r="D138" i="17"/>
  <c r="D137" i="17"/>
  <c r="D136" i="17"/>
  <c r="D135" i="17"/>
  <c r="D134" i="17"/>
  <c r="D133" i="17"/>
  <c r="D132" i="17"/>
  <c r="D131" i="17"/>
  <c r="D130" i="17"/>
  <c r="D129" i="17"/>
  <c r="D128" i="17"/>
  <c r="D127" i="17"/>
  <c r="D126" i="17"/>
  <c r="D125" i="17"/>
  <c r="D124" i="17"/>
  <c r="D123" i="17"/>
  <c r="D122" i="17"/>
  <c r="D121" i="17"/>
  <c r="D120" i="17"/>
  <c r="D119" i="17"/>
  <c r="D118" i="17"/>
  <c r="D221" i="17"/>
  <c r="D220" i="17"/>
  <c r="D219" i="17"/>
  <c r="D218" i="17"/>
  <c r="D217" i="17"/>
  <c r="D216" i="17"/>
  <c r="D215" i="17"/>
  <c r="D214" i="17"/>
  <c r="D213" i="17"/>
  <c r="D212" i="17"/>
  <c r="D211" i="17"/>
  <c r="D210" i="17"/>
  <c r="D209" i="17"/>
  <c r="D208" i="17"/>
  <c r="D207" i="17"/>
  <c r="D206" i="17"/>
  <c r="D205" i="17"/>
  <c r="D204" i="17"/>
  <c r="D203" i="17"/>
  <c r="D202" i="17"/>
  <c r="D201" i="17"/>
  <c r="D200" i="17"/>
  <c r="D199" i="17"/>
  <c r="D198" i="17"/>
  <c r="D197" i="17"/>
  <c r="D196" i="17"/>
  <c r="D195" i="17"/>
  <c r="D194" i="17"/>
  <c r="D193" i="17"/>
  <c r="D192" i="17"/>
  <c r="D191" i="17"/>
  <c r="D190" i="17"/>
  <c r="D189" i="17"/>
  <c r="D188" i="17"/>
  <c r="D187" i="17"/>
  <c r="D186" i="17"/>
  <c r="D185" i="17"/>
  <c r="D184" i="17"/>
  <c r="D183" i="17"/>
  <c r="D182" i="17"/>
  <c r="D181" i="17"/>
  <c r="D180" i="17"/>
  <c r="D179" i="17"/>
  <c r="D178" i="17"/>
  <c r="D177" i="17"/>
  <c r="D176" i="17"/>
  <c r="D117" i="17"/>
  <c r="D116" i="17"/>
  <c r="D115" i="17"/>
  <c r="D114" i="17"/>
  <c r="D63" i="17"/>
  <c r="D62" i="17"/>
  <c r="D61" i="17"/>
  <c r="D60" i="17"/>
  <c r="D59" i="17"/>
  <c r="D58" i="17"/>
  <c r="D57" i="17"/>
  <c r="D56" i="17"/>
  <c r="D55" i="17"/>
  <c r="D54" i="17"/>
  <c r="D53" i="17"/>
  <c r="D52" i="17"/>
  <c r="D51" i="17"/>
  <c r="D50" i="17"/>
  <c r="D49" i="17"/>
  <c r="D48" i="17"/>
  <c r="D47" i="17"/>
  <c r="D46" i="17"/>
  <c r="D45" i="17"/>
  <c r="D44" i="17"/>
  <c r="D43" i="17"/>
  <c r="D42" i="17"/>
  <c r="D41" i="17"/>
  <c r="D40" i="17"/>
  <c r="D39" i="17"/>
  <c r="D38" i="17"/>
  <c r="D37" i="17"/>
  <c r="D36" i="17"/>
  <c r="D35" i="17"/>
  <c r="D34" i="17"/>
  <c r="D33" i="17"/>
  <c r="D32" i="17"/>
  <c r="D31" i="17"/>
  <c r="D30" i="17"/>
  <c r="D29" i="17"/>
  <c r="D28" i="17"/>
  <c r="D27" i="17"/>
  <c r="D26" i="17"/>
  <c r="D25" i="17"/>
  <c r="D24" i="17"/>
  <c r="D23" i="17"/>
  <c r="D22" i="17"/>
  <c r="D21" i="17"/>
  <c r="D20" i="17"/>
  <c r="D19" i="17"/>
  <c r="D18" i="17"/>
  <c r="D17" i="17"/>
  <c r="D16" i="17"/>
  <c r="D15" i="17"/>
  <c r="D14" i="17"/>
  <c r="D13" i="17"/>
  <c r="D12" i="17"/>
  <c r="D11" i="17"/>
  <c r="D10" i="17"/>
  <c r="D9" i="17"/>
  <c r="D113" i="17"/>
  <c r="D112" i="17"/>
  <c r="D111" i="17"/>
  <c r="D110" i="17"/>
  <c r="D109" i="17"/>
  <c r="D108" i="17"/>
  <c r="D107" i="17"/>
  <c r="D106" i="17"/>
  <c r="D105" i="17"/>
  <c r="D104" i="17"/>
  <c r="D103" i="17"/>
  <c r="D102" i="17"/>
  <c r="D101" i="17"/>
  <c r="D100" i="17"/>
  <c r="D99" i="17"/>
  <c r="D98" i="17"/>
  <c r="D97" i="17"/>
  <c r="D96" i="17"/>
  <c r="D95" i="17"/>
  <c r="D94" i="17"/>
  <c r="D93" i="17"/>
  <c r="D92" i="17"/>
  <c r="D91" i="17"/>
  <c r="D90" i="17"/>
  <c r="D89" i="17"/>
  <c r="D88" i="17"/>
  <c r="D87" i="17"/>
  <c r="D86" i="17"/>
  <c r="D85" i="17"/>
  <c r="D84" i="17"/>
  <c r="D83" i="17"/>
  <c r="D82" i="17"/>
  <c r="D81" i="17"/>
  <c r="D80" i="17"/>
  <c r="D79" i="17"/>
  <c r="D78" i="17"/>
  <c r="D77" i="17"/>
  <c r="D76" i="17"/>
  <c r="D75" i="17"/>
  <c r="D74" i="17"/>
  <c r="D73" i="17"/>
  <c r="D72" i="17"/>
  <c r="D71" i="17"/>
  <c r="D70" i="17"/>
  <c r="D69" i="17"/>
  <c r="D68" i="17"/>
  <c r="D67" i="17"/>
  <c r="D66" i="17"/>
  <c r="D65" i="17"/>
  <c r="D64" i="17"/>
  <c r="D8" i="17"/>
  <c r="D7" i="17"/>
  <c r="D6" i="17"/>
  <c r="D5" i="17"/>
  <c r="D4" i="17"/>
  <c r="D3" i="17"/>
  <c r="D2" i="17"/>
  <c r="M2" i="15"/>
  <c r="L2" i="15"/>
  <c r="L14" i="15"/>
  <c r="K14" i="15"/>
  <c r="L13" i="15"/>
  <c r="K13" i="15"/>
  <c r="L12" i="15"/>
  <c r="K12" i="15"/>
  <c r="L11" i="15"/>
  <c r="K11" i="15"/>
  <c r="L10" i="15"/>
  <c r="K10" i="15"/>
  <c r="L9" i="15"/>
  <c r="K9" i="15"/>
  <c r="L8" i="15"/>
  <c r="K8" i="15"/>
  <c r="L7" i="15"/>
  <c r="K7" i="15"/>
  <c r="L6" i="15"/>
  <c r="K6" i="15"/>
  <c r="L5" i="15"/>
  <c r="K5" i="15"/>
  <c r="L4" i="15"/>
  <c r="K4" i="15"/>
  <c r="L3" i="15"/>
  <c r="K3" i="15"/>
  <c r="K2" i="15"/>
  <c r="I13" i="15"/>
  <c r="M13" i="15" s="1"/>
  <c r="I11" i="15"/>
  <c r="M11" i="15" s="1"/>
  <c r="I5" i="15"/>
  <c r="M5" i="15" s="1"/>
  <c r="I3" i="15"/>
  <c r="M3" i="15" s="1"/>
  <c r="H14" i="15"/>
  <c r="I14" i="15" s="1"/>
  <c r="M14" i="15" s="1"/>
  <c r="H13" i="15"/>
  <c r="H12" i="15"/>
  <c r="I12" i="15" s="1"/>
  <c r="M12" i="15" s="1"/>
  <c r="H11" i="15"/>
  <c r="H10" i="15"/>
  <c r="I10" i="15" s="1"/>
  <c r="M10" i="15" s="1"/>
  <c r="H9" i="15"/>
  <c r="I9" i="15" s="1"/>
  <c r="M9" i="15" s="1"/>
  <c r="H8" i="15"/>
  <c r="I8" i="15" s="1"/>
  <c r="M8" i="15" s="1"/>
  <c r="H7" i="15"/>
  <c r="I7" i="15" s="1"/>
  <c r="M7" i="15" s="1"/>
  <c r="H6" i="15"/>
  <c r="I6" i="15" s="1"/>
  <c r="M6" i="15" s="1"/>
  <c r="H5" i="15"/>
  <c r="H4" i="15"/>
  <c r="I4" i="15" s="1"/>
  <c r="M4" i="15" s="1"/>
  <c r="H3" i="15"/>
  <c r="M13" i="12"/>
  <c r="M5" i="12"/>
  <c r="Q2" i="12"/>
  <c r="P2" i="12"/>
  <c r="O2" i="12"/>
  <c r="N2" i="12"/>
  <c r="M2" i="12"/>
  <c r="K18" i="12"/>
  <c r="Q18" i="12" s="1"/>
  <c r="K14" i="12"/>
  <c r="Q14" i="12" s="1"/>
  <c r="K10" i="12"/>
  <c r="Q10" i="12" s="1"/>
  <c r="K6" i="12"/>
  <c r="Q6" i="12" s="1"/>
  <c r="J308" i="13"/>
  <c r="J307" i="13"/>
  <c r="J306" i="13"/>
  <c r="J305" i="13"/>
  <c r="J304" i="13"/>
  <c r="J303" i="13"/>
  <c r="J302" i="13"/>
  <c r="J301" i="13"/>
  <c r="J300" i="13"/>
  <c r="J299" i="13"/>
  <c r="J298" i="13"/>
  <c r="J297" i="13"/>
  <c r="J296" i="13"/>
  <c r="J295" i="13"/>
  <c r="J294" i="13"/>
  <c r="J293" i="13"/>
  <c r="J292" i="13"/>
  <c r="J291" i="13"/>
  <c r="J290" i="13"/>
  <c r="J289" i="13"/>
  <c r="J288" i="13"/>
  <c r="J287" i="13"/>
  <c r="J286" i="13"/>
  <c r="J285" i="13"/>
  <c r="J284" i="13"/>
  <c r="J283" i="13"/>
  <c r="J282" i="13"/>
  <c r="J281" i="13"/>
  <c r="J280" i="13"/>
  <c r="J279" i="13"/>
  <c r="J278" i="13"/>
  <c r="J277" i="13"/>
  <c r="J276" i="13"/>
  <c r="J275" i="13"/>
  <c r="J274" i="13"/>
  <c r="J273" i="13"/>
  <c r="J272" i="13"/>
  <c r="J271" i="13"/>
  <c r="J270" i="13"/>
  <c r="J269" i="13"/>
  <c r="J268" i="13"/>
  <c r="J267" i="13"/>
  <c r="J266" i="13"/>
  <c r="J265" i="13"/>
  <c r="J264" i="13"/>
  <c r="J263" i="13"/>
  <c r="J262" i="13"/>
  <c r="J261" i="13"/>
  <c r="J260" i="13"/>
  <c r="J259" i="13"/>
  <c r="J258" i="13"/>
  <c r="J257" i="13"/>
  <c r="J256" i="13"/>
  <c r="J255" i="13"/>
  <c r="J254" i="13"/>
  <c r="J253" i="13"/>
  <c r="J252" i="13"/>
  <c r="J251" i="13"/>
  <c r="J250" i="13"/>
  <c r="J249" i="13"/>
  <c r="J248" i="13"/>
  <c r="J247" i="13"/>
  <c r="J246" i="13"/>
  <c r="J245" i="13"/>
  <c r="J244" i="13"/>
  <c r="J243" i="13"/>
  <c r="J242" i="13"/>
  <c r="J241" i="13"/>
  <c r="J240" i="13"/>
  <c r="J239" i="13"/>
  <c r="J238" i="13"/>
  <c r="J237" i="13"/>
  <c r="J236" i="13"/>
  <c r="J235" i="13"/>
  <c r="J234" i="13"/>
  <c r="J233" i="13"/>
  <c r="J232" i="13"/>
  <c r="J231" i="13"/>
  <c r="J230" i="13"/>
  <c r="J229" i="13"/>
  <c r="J228" i="13"/>
  <c r="J227" i="13"/>
  <c r="J226" i="13"/>
  <c r="J225" i="13"/>
  <c r="J224" i="13"/>
  <c r="J223" i="13"/>
  <c r="J222" i="13"/>
  <c r="J221" i="13"/>
  <c r="J220" i="13"/>
  <c r="J219" i="13"/>
  <c r="J218" i="13"/>
  <c r="J217" i="13"/>
  <c r="J216" i="13"/>
  <c r="J215" i="13"/>
  <c r="J214" i="13"/>
  <c r="J213" i="13"/>
  <c r="J212" i="13"/>
  <c r="J211" i="13"/>
  <c r="J210" i="13"/>
  <c r="J209" i="13"/>
  <c r="J208" i="13"/>
  <c r="J207" i="13"/>
  <c r="J206" i="13"/>
  <c r="J205" i="13"/>
  <c r="J204" i="13"/>
  <c r="J203" i="13"/>
  <c r="J202" i="13"/>
  <c r="J201" i="13"/>
  <c r="J200" i="13"/>
  <c r="J199" i="13"/>
  <c r="J198" i="13"/>
  <c r="J197" i="13"/>
  <c r="J196" i="13"/>
  <c r="J195" i="13"/>
  <c r="J194" i="13"/>
  <c r="J193" i="13"/>
  <c r="J192" i="13"/>
  <c r="J191" i="13"/>
  <c r="J190" i="13"/>
  <c r="J189" i="13"/>
  <c r="J188" i="13"/>
  <c r="J187" i="13"/>
  <c r="J186" i="13"/>
  <c r="J185" i="13"/>
  <c r="J184" i="13"/>
  <c r="J183" i="13"/>
  <c r="J182" i="13"/>
  <c r="J181" i="13"/>
  <c r="J180" i="13"/>
  <c r="J179" i="13"/>
  <c r="J178" i="13"/>
  <c r="J177" i="13"/>
  <c r="J176" i="13"/>
  <c r="J175" i="13"/>
  <c r="J174" i="13"/>
  <c r="J173" i="13"/>
  <c r="J172" i="13"/>
  <c r="J171" i="13"/>
  <c r="J170" i="13"/>
  <c r="J169" i="13"/>
  <c r="J168" i="13"/>
  <c r="J167" i="13"/>
  <c r="J166" i="13"/>
  <c r="J165" i="13"/>
  <c r="J164" i="13"/>
  <c r="J163" i="13"/>
  <c r="J162" i="13"/>
  <c r="J161" i="13"/>
  <c r="J160" i="13"/>
  <c r="J159" i="13"/>
  <c r="J158" i="13"/>
  <c r="J157" i="13"/>
  <c r="J156" i="13"/>
  <c r="J155" i="13"/>
  <c r="J154" i="13"/>
  <c r="J153" i="13"/>
  <c r="J152" i="13"/>
  <c r="J151" i="13"/>
  <c r="J150" i="13"/>
  <c r="J149" i="13"/>
  <c r="J148" i="13"/>
  <c r="J147" i="13"/>
  <c r="J146" i="13"/>
  <c r="J145" i="13"/>
  <c r="J144" i="13"/>
  <c r="J143" i="13"/>
  <c r="J142" i="13"/>
  <c r="J141" i="13"/>
  <c r="J140" i="13"/>
  <c r="J139" i="13"/>
  <c r="J138" i="13"/>
  <c r="J137" i="13"/>
  <c r="J136" i="13"/>
  <c r="J135" i="13"/>
  <c r="J134" i="13"/>
  <c r="J133" i="13"/>
  <c r="J132" i="13"/>
  <c r="J131" i="13"/>
  <c r="J130" i="13"/>
  <c r="J129" i="13"/>
  <c r="J128" i="13"/>
  <c r="J127" i="13"/>
  <c r="J126" i="13"/>
  <c r="J125" i="13"/>
  <c r="J124" i="13"/>
  <c r="J123" i="13"/>
  <c r="J122" i="13"/>
  <c r="J121" i="13"/>
  <c r="J120" i="13"/>
  <c r="J119" i="13"/>
  <c r="J118" i="13"/>
  <c r="J117" i="13"/>
  <c r="J116" i="13"/>
  <c r="J115" i="13"/>
  <c r="J114" i="13"/>
  <c r="J113" i="13"/>
  <c r="J112" i="13"/>
  <c r="J111" i="13"/>
  <c r="J110" i="13"/>
  <c r="J109" i="13"/>
  <c r="J108" i="13"/>
  <c r="J107" i="13"/>
  <c r="J106" i="13"/>
  <c r="J105" i="13"/>
  <c r="J104" i="13"/>
  <c r="J103" i="13"/>
  <c r="J102" i="13"/>
  <c r="J101" i="13"/>
  <c r="J100" i="13"/>
  <c r="J99" i="13"/>
  <c r="J98" i="13"/>
  <c r="J97" i="13"/>
  <c r="J96" i="13"/>
  <c r="J95" i="13"/>
  <c r="J94" i="13"/>
  <c r="J93" i="13"/>
  <c r="J92" i="13"/>
  <c r="J91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I3" i="13"/>
  <c r="I308" i="13"/>
  <c r="I307" i="13"/>
  <c r="I306" i="13"/>
  <c r="I305" i="13"/>
  <c r="I304" i="13"/>
  <c r="I303" i="13"/>
  <c r="I302" i="13"/>
  <c r="I301" i="13"/>
  <c r="I300" i="13"/>
  <c r="I299" i="13"/>
  <c r="I298" i="13"/>
  <c r="I297" i="13"/>
  <c r="I296" i="13"/>
  <c r="I295" i="13"/>
  <c r="I294" i="13"/>
  <c r="I293" i="13"/>
  <c r="I292" i="13"/>
  <c r="I291" i="13"/>
  <c r="I290" i="13"/>
  <c r="I289" i="13"/>
  <c r="I288" i="13"/>
  <c r="I287" i="13"/>
  <c r="I286" i="13"/>
  <c r="I285" i="13"/>
  <c r="I284" i="13"/>
  <c r="I283" i="13"/>
  <c r="I282" i="13"/>
  <c r="I281" i="13"/>
  <c r="I280" i="13"/>
  <c r="I279" i="13"/>
  <c r="I278" i="13"/>
  <c r="I277" i="13"/>
  <c r="I276" i="13"/>
  <c r="I275" i="13"/>
  <c r="I274" i="13"/>
  <c r="I273" i="13"/>
  <c r="I272" i="13"/>
  <c r="I271" i="13"/>
  <c r="I270" i="13"/>
  <c r="I269" i="13"/>
  <c r="I268" i="13"/>
  <c r="I267" i="13"/>
  <c r="I266" i="13"/>
  <c r="I265" i="13"/>
  <c r="I264" i="13"/>
  <c r="I263" i="13"/>
  <c r="I262" i="13"/>
  <c r="I261" i="13"/>
  <c r="I260" i="13"/>
  <c r="I259" i="13"/>
  <c r="I258" i="13"/>
  <c r="I257" i="13"/>
  <c r="I256" i="13"/>
  <c r="I255" i="13"/>
  <c r="I254" i="13"/>
  <c r="I253" i="13"/>
  <c r="I252" i="13"/>
  <c r="I251" i="13"/>
  <c r="I250" i="13"/>
  <c r="I249" i="13"/>
  <c r="I248" i="13"/>
  <c r="I247" i="13"/>
  <c r="I246" i="13"/>
  <c r="I245" i="13"/>
  <c r="I244" i="13"/>
  <c r="I243" i="13"/>
  <c r="I242" i="13"/>
  <c r="I241" i="13"/>
  <c r="I240" i="13"/>
  <c r="I239" i="13"/>
  <c r="I238" i="13"/>
  <c r="I237" i="13"/>
  <c r="I236" i="13"/>
  <c r="I235" i="13"/>
  <c r="I234" i="13"/>
  <c r="I233" i="13"/>
  <c r="I232" i="13"/>
  <c r="I231" i="13"/>
  <c r="I230" i="13"/>
  <c r="I229" i="13"/>
  <c r="I228" i="13"/>
  <c r="I227" i="13"/>
  <c r="I226" i="13"/>
  <c r="I225" i="13"/>
  <c r="I224" i="13"/>
  <c r="I223" i="13"/>
  <c r="I222" i="13"/>
  <c r="I221" i="13"/>
  <c r="I220" i="13"/>
  <c r="I219" i="13"/>
  <c r="I218" i="13"/>
  <c r="I217" i="13"/>
  <c r="I216" i="13"/>
  <c r="I215" i="13"/>
  <c r="I214" i="13"/>
  <c r="I213" i="13"/>
  <c r="I212" i="13"/>
  <c r="I211" i="13"/>
  <c r="I210" i="13"/>
  <c r="I209" i="13"/>
  <c r="I208" i="13"/>
  <c r="I207" i="13"/>
  <c r="I206" i="13"/>
  <c r="I205" i="13"/>
  <c r="I204" i="13"/>
  <c r="I203" i="13"/>
  <c r="I202" i="13"/>
  <c r="I201" i="13"/>
  <c r="I200" i="13"/>
  <c r="I199" i="13"/>
  <c r="I198" i="13"/>
  <c r="I197" i="13"/>
  <c r="I196" i="13"/>
  <c r="I195" i="13"/>
  <c r="I194" i="13"/>
  <c r="I193" i="13"/>
  <c r="I192" i="13"/>
  <c r="I191" i="13"/>
  <c r="I190" i="13"/>
  <c r="I189" i="13"/>
  <c r="I188" i="13"/>
  <c r="I187" i="13"/>
  <c r="I186" i="13"/>
  <c r="I185" i="13"/>
  <c r="I184" i="13"/>
  <c r="I183" i="13"/>
  <c r="I182" i="13"/>
  <c r="I181" i="13"/>
  <c r="I180" i="13"/>
  <c r="I179" i="13"/>
  <c r="I178" i="13"/>
  <c r="I177" i="13"/>
  <c r="I176" i="13"/>
  <c r="I175" i="13"/>
  <c r="I174" i="13"/>
  <c r="I173" i="13"/>
  <c r="I172" i="13"/>
  <c r="I171" i="13"/>
  <c r="I170" i="13"/>
  <c r="I169" i="13"/>
  <c r="I168" i="13"/>
  <c r="I167" i="13"/>
  <c r="I166" i="13"/>
  <c r="I165" i="13"/>
  <c r="I164" i="13"/>
  <c r="I163" i="13"/>
  <c r="I162" i="13"/>
  <c r="I161" i="13"/>
  <c r="I160" i="13"/>
  <c r="I159" i="13"/>
  <c r="I158" i="13"/>
  <c r="I157" i="13"/>
  <c r="I156" i="13"/>
  <c r="I155" i="13"/>
  <c r="I154" i="13"/>
  <c r="I153" i="13"/>
  <c r="I152" i="13"/>
  <c r="I151" i="13"/>
  <c r="I150" i="13"/>
  <c r="I149" i="13"/>
  <c r="I148" i="13"/>
  <c r="I147" i="13"/>
  <c r="I146" i="13"/>
  <c r="I145" i="13"/>
  <c r="I144" i="13"/>
  <c r="I143" i="13"/>
  <c r="I142" i="13"/>
  <c r="I141" i="13"/>
  <c r="I140" i="13"/>
  <c r="I139" i="13"/>
  <c r="I138" i="13"/>
  <c r="I137" i="13"/>
  <c r="I136" i="13"/>
  <c r="I135" i="13"/>
  <c r="I134" i="13"/>
  <c r="I133" i="13"/>
  <c r="I132" i="13"/>
  <c r="I131" i="13"/>
  <c r="I130" i="13"/>
  <c r="I129" i="13"/>
  <c r="I128" i="13"/>
  <c r="I127" i="13"/>
  <c r="I126" i="13"/>
  <c r="I125" i="13"/>
  <c r="I124" i="13"/>
  <c r="I123" i="13"/>
  <c r="I122" i="13"/>
  <c r="I121" i="13"/>
  <c r="I120" i="13"/>
  <c r="I119" i="13"/>
  <c r="I118" i="13"/>
  <c r="I117" i="13"/>
  <c r="I116" i="13"/>
  <c r="I115" i="13"/>
  <c r="I114" i="13"/>
  <c r="I113" i="13"/>
  <c r="I112" i="13"/>
  <c r="I111" i="13"/>
  <c r="I110" i="13"/>
  <c r="I109" i="13"/>
  <c r="I108" i="13"/>
  <c r="I107" i="13"/>
  <c r="I106" i="13"/>
  <c r="I105" i="13"/>
  <c r="I104" i="13"/>
  <c r="I103" i="13"/>
  <c r="I102" i="13"/>
  <c r="I101" i="13"/>
  <c r="I100" i="13"/>
  <c r="I99" i="13"/>
  <c r="I98" i="13"/>
  <c r="I97" i="13"/>
  <c r="I96" i="13"/>
  <c r="I95" i="13"/>
  <c r="I94" i="13"/>
  <c r="I93" i="13"/>
  <c r="I92" i="13"/>
  <c r="I91" i="13"/>
  <c r="I90" i="13"/>
  <c r="I89" i="13"/>
  <c r="I88" i="13"/>
  <c r="I87" i="13"/>
  <c r="I86" i="13"/>
  <c r="I85" i="13"/>
  <c r="I84" i="13"/>
  <c r="I83" i="13"/>
  <c r="I82" i="13"/>
  <c r="I81" i="13"/>
  <c r="I80" i="13"/>
  <c r="I79" i="13"/>
  <c r="I78" i="13"/>
  <c r="I77" i="13"/>
  <c r="I76" i="13"/>
  <c r="I75" i="13"/>
  <c r="I74" i="13"/>
  <c r="I73" i="13"/>
  <c r="I72" i="13"/>
  <c r="I71" i="13"/>
  <c r="I70" i="13"/>
  <c r="I69" i="13"/>
  <c r="I68" i="13"/>
  <c r="I67" i="13"/>
  <c r="I66" i="13"/>
  <c r="I65" i="13"/>
  <c r="I64" i="13"/>
  <c r="I63" i="13"/>
  <c r="I62" i="13"/>
  <c r="I61" i="13"/>
  <c r="I60" i="13"/>
  <c r="I59" i="13"/>
  <c r="I58" i="13"/>
  <c r="I57" i="13"/>
  <c r="I56" i="13"/>
  <c r="I55" i="13"/>
  <c r="I54" i="13"/>
  <c r="I53" i="13"/>
  <c r="I52" i="13"/>
  <c r="I51" i="13"/>
  <c r="I50" i="13"/>
  <c r="I49" i="13"/>
  <c r="I48" i="13"/>
  <c r="I47" i="13"/>
  <c r="I46" i="13"/>
  <c r="I45" i="13"/>
  <c r="I44" i="13"/>
  <c r="I43" i="13"/>
  <c r="I42" i="13"/>
  <c r="I41" i="13"/>
  <c r="I40" i="13"/>
  <c r="I39" i="13"/>
  <c r="I38" i="13"/>
  <c r="I37" i="13"/>
  <c r="I36" i="13"/>
  <c r="I35" i="13"/>
  <c r="I34" i="13"/>
  <c r="I33" i="13"/>
  <c r="I32" i="13"/>
  <c r="I31" i="13"/>
  <c r="I30" i="13"/>
  <c r="I29" i="13"/>
  <c r="I28" i="13"/>
  <c r="I27" i="13"/>
  <c r="I26" i="13"/>
  <c r="I25" i="13"/>
  <c r="I24" i="13"/>
  <c r="I23" i="13"/>
  <c r="I22" i="13"/>
  <c r="I21" i="13"/>
  <c r="I20" i="13"/>
  <c r="I19" i="13"/>
  <c r="I18" i="13"/>
  <c r="I17" i="13"/>
  <c r="I16" i="13"/>
  <c r="I15" i="13"/>
  <c r="I14" i="13"/>
  <c r="I13" i="13"/>
  <c r="I12" i="13"/>
  <c r="I11" i="13"/>
  <c r="I10" i="13"/>
  <c r="I9" i="13"/>
  <c r="I8" i="13"/>
  <c r="I7" i="13"/>
  <c r="I6" i="13"/>
  <c r="I5" i="13"/>
  <c r="I4" i="13"/>
  <c r="J1" i="13"/>
  <c r="H308" i="13"/>
  <c r="H307" i="13"/>
  <c r="H306" i="13"/>
  <c r="H305" i="13"/>
  <c r="H304" i="13"/>
  <c r="H303" i="13"/>
  <c r="H302" i="13"/>
  <c r="H301" i="13"/>
  <c r="H300" i="13"/>
  <c r="H299" i="13"/>
  <c r="H298" i="13"/>
  <c r="H297" i="13"/>
  <c r="H296" i="13"/>
  <c r="H295" i="13"/>
  <c r="H294" i="13"/>
  <c r="H293" i="13"/>
  <c r="H292" i="13"/>
  <c r="H291" i="13"/>
  <c r="H290" i="13"/>
  <c r="H289" i="13"/>
  <c r="H288" i="13"/>
  <c r="H287" i="13"/>
  <c r="H286" i="13"/>
  <c r="H285" i="13"/>
  <c r="H284" i="13"/>
  <c r="H283" i="13"/>
  <c r="H282" i="13"/>
  <c r="H281" i="13"/>
  <c r="H280" i="13"/>
  <c r="H279" i="13"/>
  <c r="H278" i="13"/>
  <c r="H277" i="13"/>
  <c r="H276" i="13"/>
  <c r="H275" i="13"/>
  <c r="H274" i="13"/>
  <c r="H273" i="13"/>
  <c r="H272" i="13"/>
  <c r="H271" i="13"/>
  <c r="H270" i="13"/>
  <c r="H269" i="13"/>
  <c r="H268" i="13"/>
  <c r="H267" i="13"/>
  <c r="H266" i="13"/>
  <c r="H265" i="13"/>
  <c r="H264" i="13"/>
  <c r="H263" i="13"/>
  <c r="H262" i="13"/>
  <c r="H261" i="13"/>
  <c r="H260" i="13"/>
  <c r="H259" i="13"/>
  <c r="H258" i="13"/>
  <c r="H257" i="13"/>
  <c r="H256" i="13"/>
  <c r="H255" i="13"/>
  <c r="H254" i="13"/>
  <c r="H253" i="13"/>
  <c r="H252" i="13"/>
  <c r="H251" i="13"/>
  <c r="H250" i="13"/>
  <c r="H249" i="13"/>
  <c r="H248" i="13"/>
  <c r="H247" i="13"/>
  <c r="H246" i="13"/>
  <c r="H245" i="13"/>
  <c r="H244" i="13"/>
  <c r="H243" i="13"/>
  <c r="H242" i="13"/>
  <c r="H241" i="13"/>
  <c r="H240" i="13"/>
  <c r="H239" i="13"/>
  <c r="H238" i="13"/>
  <c r="H237" i="13"/>
  <c r="H236" i="13"/>
  <c r="H235" i="13"/>
  <c r="H234" i="13"/>
  <c r="H233" i="13"/>
  <c r="H232" i="13"/>
  <c r="H231" i="13"/>
  <c r="H230" i="13"/>
  <c r="H229" i="13"/>
  <c r="H228" i="13"/>
  <c r="H227" i="13"/>
  <c r="H226" i="13"/>
  <c r="H225" i="13"/>
  <c r="H224" i="13"/>
  <c r="H223" i="13"/>
  <c r="H222" i="13"/>
  <c r="H221" i="13"/>
  <c r="H220" i="13"/>
  <c r="H219" i="13"/>
  <c r="H218" i="13"/>
  <c r="H217" i="13"/>
  <c r="H216" i="13"/>
  <c r="H215" i="13"/>
  <c r="H214" i="13"/>
  <c r="H213" i="13"/>
  <c r="H212" i="13"/>
  <c r="H211" i="13"/>
  <c r="H210" i="13"/>
  <c r="H209" i="13"/>
  <c r="H208" i="13"/>
  <c r="H207" i="13"/>
  <c r="H206" i="13"/>
  <c r="H205" i="13"/>
  <c r="H204" i="13"/>
  <c r="H203" i="13"/>
  <c r="H202" i="13"/>
  <c r="H201" i="13"/>
  <c r="H200" i="13"/>
  <c r="H199" i="13"/>
  <c r="H198" i="13"/>
  <c r="H197" i="13"/>
  <c r="H196" i="13"/>
  <c r="H195" i="13"/>
  <c r="H194" i="13"/>
  <c r="H193" i="13"/>
  <c r="H192" i="13"/>
  <c r="H191" i="13"/>
  <c r="H190" i="13"/>
  <c r="H189" i="13"/>
  <c r="H188" i="13"/>
  <c r="H187" i="13"/>
  <c r="H186" i="13"/>
  <c r="H185" i="13"/>
  <c r="H184" i="13"/>
  <c r="H183" i="13"/>
  <c r="H182" i="13"/>
  <c r="H181" i="13"/>
  <c r="H180" i="13"/>
  <c r="H179" i="13"/>
  <c r="H178" i="13"/>
  <c r="H177" i="13"/>
  <c r="H176" i="13"/>
  <c r="H175" i="13"/>
  <c r="H174" i="13"/>
  <c r="H173" i="13"/>
  <c r="H172" i="13"/>
  <c r="H171" i="13"/>
  <c r="H170" i="13"/>
  <c r="H169" i="13"/>
  <c r="H168" i="13"/>
  <c r="H167" i="13"/>
  <c r="H166" i="13"/>
  <c r="H165" i="13"/>
  <c r="H164" i="13"/>
  <c r="H163" i="13"/>
  <c r="H162" i="13"/>
  <c r="H161" i="13"/>
  <c r="H160" i="13"/>
  <c r="H159" i="13"/>
  <c r="H158" i="13"/>
  <c r="H157" i="13"/>
  <c r="H156" i="13"/>
  <c r="H155" i="13"/>
  <c r="H154" i="13"/>
  <c r="H153" i="13"/>
  <c r="H152" i="13"/>
  <c r="H151" i="13"/>
  <c r="H150" i="13"/>
  <c r="H149" i="13"/>
  <c r="H148" i="13"/>
  <c r="H147" i="13"/>
  <c r="H146" i="13"/>
  <c r="H145" i="13"/>
  <c r="H144" i="13"/>
  <c r="H143" i="13"/>
  <c r="H142" i="13"/>
  <c r="H141" i="13"/>
  <c r="H140" i="13"/>
  <c r="H139" i="13"/>
  <c r="H138" i="13"/>
  <c r="H137" i="13"/>
  <c r="H136" i="13"/>
  <c r="H135" i="13"/>
  <c r="H134" i="13"/>
  <c r="H133" i="13"/>
  <c r="H132" i="13"/>
  <c r="H131" i="13"/>
  <c r="H130" i="13"/>
  <c r="H129" i="13"/>
  <c r="H128" i="13"/>
  <c r="H127" i="13"/>
  <c r="H126" i="13"/>
  <c r="H125" i="13"/>
  <c r="H124" i="13"/>
  <c r="H123" i="13"/>
  <c r="H122" i="13"/>
  <c r="H121" i="13"/>
  <c r="H120" i="13"/>
  <c r="H119" i="13"/>
  <c r="H118" i="13"/>
  <c r="H117" i="13"/>
  <c r="H116" i="13"/>
  <c r="H115" i="13"/>
  <c r="H114" i="13"/>
  <c r="H113" i="13"/>
  <c r="H112" i="13"/>
  <c r="H111" i="13"/>
  <c r="H110" i="13"/>
  <c r="H109" i="13"/>
  <c r="H108" i="13"/>
  <c r="H107" i="13"/>
  <c r="H106" i="13"/>
  <c r="H105" i="13"/>
  <c r="H104" i="13"/>
  <c r="H103" i="13"/>
  <c r="H102" i="13"/>
  <c r="H101" i="13"/>
  <c r="H100" i="13"/>
  <c r="H99" i="13"/>
  <c r="H98" i="13"/>
  <c r="H97" i="13"/>
  <c r="H96" i="13"/>
  <c r="H95" i="13"/>
  <c r="H94" i="13"/>
  <c r="H93" i="13"/>
  <c r="H92" i="13"/>
  <c r="H91" i="13"/>
  <c r="H90" i="13"/>
  <c r="H89" i="13"/>
  <c r="H88" i="13"/>
  <c r="H87" i="13"/>
  <c r="H86" i="13"/>
  <c r="H85" i="13"/>
  <c r="H84" i="13"/>
  <c r="H83" i="13"/>
  <c r="H82" i="13"/>
  <c r="H81" i="13"/>
  <c r="H80" i="13"/>
  <c r="H79" i="13"/>
  <c r="H78" i="13"/>
  <c r="H77" i="13"/>
  <c r="H76" i="13"/>
  <c r="H75" i="13"/>
  <c r="H74" i="13"/>
  <c r="H73" i="13"/>
  <c r="H72" i="13"/>
  <c r="H71" i="13"/>
  <c r="H70" i="13"/>
  <c r="H69" i="13"/>
  <c r="H68" i="13"/>
  <c r="H67" i="13"/>
  <c r="H66" i="13"/>
  <c r="H65" i="13"/>
  <c r="H64" i="13"/>
  <c r="H63" i="13"/>
  <c r="H62" i="13"/>
  <c r="H61" i="13"/>
  <c r="H60" i="13"/>
  <c r="H59" i="13"/>
  <c r="H58" i="13"/>
  <c r="H57" i="13"/>
  <c r="H56" i="13"/>
  <c r="H55" i="13"/>
  <c r="H54" i="13"/>
  <c r="H53" i="13"/>
  <c r="H52" i="13"/>
  <c r="H51" i="13"/>
  <c r="H50" i="13"/>
  <c r="H49" i="13"/>
  <c r="H48" i="13"/>
  <c r="H47" i="13"/>
  <c r="H46" i="13"/>
  <c r="H45" i="13"/>
  <c r="H44" i="13"/>
  <c r="H43" i="13"/>
  <c r="H42" i="13"/>
  <c r="H41" i="13"/>
  <c r="H40" i="13"/>
  <c r="H39" i="13"/>
  <c r="H38" i="13"/>
  <c r="H37" i="13"/>
  <c r="H36" i="13"/>
  <c r="H35" i="13"/>
  <c r="H34" i="13"/>
  <c r="H33" i="13"/>
  <c r="H32" i="13"/>
  <c r="H31" i="13"/>
  <c r="H30" i="13"/>
  <c r="H29" i="13"/>
  <c r="H28" i="13"/>
  <c r="H27" i="13"/>
  <c r="H26" i="13"/>
  <c r="H25" i="13"/>
  <c r="H24" i="13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9" i="13"/>
  <c r="H8" i="13"/>
  <c r="H7" i="13"/>
  <c r="H6" i="13"/>
  <c r="H5" i="13"/>
  <c r="H4" i="13"/>
  <c r="H3" i="13"/>
  <c r="G308" i="13"/>
  <c r="F308" i="13"/>
  <c r="E308" i="13"/>
  <c r="G307" i="13"/>
  <c r="F307" i="13"/>
  <c r="E307" i="13"/>
  <c r="G306" i="13"/>
  <c r="F306" i="13"/>
  <c r="E306" i="13"/>
  <c r="G305" i="13"/>
  <c r="F305" i="13"/>
  <c r="E305" i="13"/>
  <c r="G304" i="13"/>
  <c r="F304" i="13"/>
  <c r="E304" i="13"/>
  <c r="G303" i="13"/>
  <c r="F303" i="13"/>
  <c r="E303" i="13"/>
  <c r="G302" i="13"/>
  <c r="F302" i="13"/>
  <c r="E302" i="13"/>
  <c r="G301" i="13"/>
  <c r="F301" i="13"/>
  <c r="E301" i="13"/>
  <c r="G300" i="13"/>
  <c r="F300" i="13"/>
  <c r="E300" i="13"/>
  <c r="G299" i="13"/>
  <c r="F299" i="13"/>
  <c r="E299" i="13"/>
  <c r="G298" i="13"/>
  <c r="F298" i="13"/>
  <c r="E298" i="13"/>
  <c r="G297" i="13"/>
  <c r="F297" i="13"/>
  <c r="E297" i="13"/>
  <c r="G296" i="13"/>
  <c r="F296" i="13"/>
  <c r="E296" i="13"/>
  <c r="G295" i="13"/>
  <c r="F295" i="13"/>
  <c r="E295" i="13"/>
  <c r="G294" i="13"/>
  <c r="F294" i="13"/>
  <c r="E294" i="13"/>
  <c r="G293" i="13"/>
  <c r="F293" i="13"/>
  <c r="E293" i="13"/>
  <c r="G292" i="13"/>
  <c r="F292" i="13"/>
  <c r="E292" i="13"/>
  <c r="G291" i="13"/>
  <c r="F291" i="13"/>
  <c r="E291" i="13"/>
  <c r="G290" i="13"/>
  <c r="F290" i="13"/>
  <c r="E290" i="13"/>
  <c r="G289" i="13"/>
  <c r="F289" i="13"/>
  <c r="E289" i="13"/>
  <c r="G288" i="13"/>
  <c r="F288" i="13"/>
  <c r="E288" i="13"/>
  <c r="G287" i="13"/>
  <c r="F287" i="13"/>
  <c r="E287" i="13"/>
  <c r="G286" i="13"/>
  <c r="F286" i="13"/>
  <c r="E286" i="13"/>
  <c r="G285" i="13"/>
  <c r="F285" i="13"/>
  <c r="E285" i="13"/>
  <c r="G284" i="13"/>
  <c r="F284" i="13"/>
  <c r="E284" i="13"/>
  <c r="G283" i="13"/>
  <c r="F283" i="13"/>
  <c r="E283" i="13"/>
  <c r="G282" i="13"/>
  <c r="F282" i="13"/>
  <c r="E282" i="13"/>
  <c r="G281" i="13"/>
  <c r="F281" i="13"/>
  <c r="E281" i="13"/>
  <c r="G280" i="13"/>
  <c r="F280" i="13"/>
  <c r="E280" i="13"/>
  <c r="G279" i="13"/>
  <c r="F279" i="13"/>
  <c r="E279" i="13"/>
  <c r="G278" i="13"/>
  <c r="F278" i="13"/>
  <c r="E278" i="13"/>
  <c r="G277" i="13"/>
  <c r="F277" i="13"/>
  <c r="E277" i="13"/>
  <c r="G276" i="13"/>
  <c r="F276" i="13"/>
  <c r="E276" i="13"/>
  <c r="G275" i="13"/>
  <c r="F275" i="13"/>
  <c r="E275" i="13"/>
  <c r="G274" i="13"/>
  <c r="F274" i="13"/>
  <c r="E274" i="13"/>
  <c r="G273" i="13"/>
  <c r="F273" i="13"/>
  <c r="E273" i="13"/>
  <c r="G272" i="13"/>
  <c r="F272" i="13"/>
  <c r="E272" i="13"/>
  <c r="G271" i="13"/>
  <c r="F271" i="13"/>
  <c r="E271" i="13"/>
  <c r="G270" i="13"/>
  <c r="F270" i="13"/>
  <c r="E270" i="13"/>
  <c r="G269" i="13"/>
  <c r="F269" i="13"/>
  <c r="E269" i="13"/>
  <c r="G268" i="13"/>
  <c r="F268" i="13"/>
  <c r="E268" i="13"/>
  <c r="G267" i="13"/>
  <c r="F267" i="13"/>
  <c r="E267" i="13"/>
  <c r="G266" i="13"/>
  <c r="F266" i="13"/>
  <c r="E266" i="13"/>
  <c r="G265" i="13"/>
  <c r="F265" i="13"/>
  <c r="E265" i="13"/>
  <c r="G264" i="13"/>
  <c r="F264" i="13"/>
  <c r="E264" i="13"/>
  <c r="G263" i="13"/>
  <c r="F263" i="13"/>
  <c r="E263" i="13"/>
  <c r="G262" i="13"/>
  <c r="F262" i="13"/>
  <c r="E262" i="13"/>
  <c r="G261" i="13"/>
  <c r="F261" i="13"/>
  <c r="E261" i="13"/>
  <c r="G260" i="13"/>
  <c r="F260" i="13"/>
  <c r="E260" i="13"/>
  <c r="G259" i="13"/>
  <c r="F259" i="13"/>
  <c r="E259" i="13"/>
  <c r="G258" i="13"/>
  <c r="F258" i="13"/>
  <c r="E258" i="13"/>
  <c r="G257" i="13"/>
  <c r="F257" i="13"/>
  <c r="E257" i="13"/>
  <c r="G256" i="13"/>
  <c r="F256" i="13"/>
  <c r="E256" i="13"/>
  <c r="G255" i="13"/>
  <c r="F255" i="13"/>
  <c r="E255" i="13"/>
  <c r="G254" i="13"/>
  <c r="F254" i="13"/>
  <c r="E254" i="13"/>
  <c r="G253" i="13"/>
  <c r="F253" i="13"/>
  <c r="E253" i="13"/>
  <c r="G252" i="13"/>
  <c r="F252" i="13"/>
  <c r="E252" i="13"/>
  <c r="G251" i="13"/>
  <c r="F251" i="13"/>
  <c r="E251" i="13"/>
  <c r="G250" i="13"/>
  <c r="F250" i="13"/>
  <c r="E250" i="13"/>
  <c r="G249" i="13"/>
  <c r="F249" i="13"/>
  <c r="E249" i="13"/>
  <c r="G248" i="13"/>
  <c r="F248" i="13"/>
  <c r="E248" i="13"/>
  <c r="G247" i="13"/>
  <c r="F247" i="13"/>
  <c r="E247" i="13"/>
  <c r="G246" i="13"/>
  <c r="F246" i="13"/>
  <c r="E246" i="13"/>
  <c r="G245" i="13"/>
  <c r="F245" i="13"/>
  <c r="E245" i="13"/>
  <c r="G244" i="13"/>
  <c r="F244" i="13"/>
  <c r="E244" i="13"/>
  <c r="G243" i="13"/>
  <c r="F243" i="13"/>
  <c r="E243" i="13"/>
  <c r="G242" i="13"/>
  <c r="F242" i="13"/>
  <c r="E242" i="13"/>
  <c r="G241" i="13"/>
  <c r="F241" i="13"/>
  <c r="E241" i="13"/>
  <c r="G240" i="13"/>
  <c r="F240" i="13"/>
  <c r="E240" i="13"/>
  <c r="G239" i="13"/>
  <c r="F239" i="13"/>
  <c r="E239" i="13"/>
  <c r="G238" i="13"/>
  <c r="F238" i="13"/>
  <c r="E238" i="13"/>
  <c r="G237" i="13"/>
  <c r="F237" i="13"/>
  <c r="E237" i="13"/>
  <c r="G236" i="13"/>
  <c r="F236" i="13"/>
  <c r="E236" i="13"/>
  <c r="G235" i="13"/>
  <c r="F235" i="13"/>
  <c r="E235" i="13"/>
  <c r="G234" i="13"/>
  <c r="F234" i="13"/>
  <c r="E234" i="13"/>
  <c r="G233" i="13"/>
  <c r="F233" i="13"/>
  <c r="E233" i="13"/>
  <c r="G232" i="13"/>
  <c r="F232" i="13"/>
  <c r="E232" i="13"/>
  <c r="G231" i="13"/>
  <c r="F231" i="13"/>
  <c r="E231" i="13"/>
  <c r="G230" i="13"/>
  <c r="F230" i="13"/>
  <c r="E230" i="13"/>
  <c r="G229" i="13"/>
  <c r="F229" i="13"/>
  <c r="E229" i="13"/>
  <c r="G228" i="13"/>
  <c r="F228" i="13"/>
  <c r="E228" i="13"/>
  <c r="G227" i="13"/>
  <c r="F227" i="13"/>
  <c r="E227" i="13"/>
  <c r="G226" i="13"/>
  <c r="F226" i="13"/>
  <c r="E226" i="13"/>
  <c r="G225" i="13"/>
  <c r="F225" i="13"/>
  <c r="E225" i="13"/>
  <c r="G224" i="13"/>
  <c r="F224" i="13"/>
  <c r="E224" i="13"/>
  <c r="G223" i="13"/>
  <c r="F223" i="13"/>
  <c r="E223" i="13"/>
  <c r="G222" i="13"/>
  <c r="F222" i="13"/>
  <c r="E222" i="13"/>
  <c r="G221" i="13"/>
  <c r="F221" i="13"/>
  <c r="E221" i="13"/>
  <c r="G220" i="13"/>
  <c r="F220" i="13"/>
  <c r="E220" i="13"/>
  <c r="G219" i="13"/>
  <c r="F219" i="13"/>
  <c r="E219" i="13"/>
  <c r="G218" i="13"/>
  <c r="F218" i="13"/>
  <c r="E218" i="13"/>
  <c r="G217" i="13"/>
  <c r="F217" i="13"/>
  <c r="E217" i="13"/>
  <c r="G216" i="13"/>
  <c r="F216" i="13"/>
  <c r="E216" i="13"/>
  <c r="G215" i="13"/>
  <c r="F215" i="13"/>
  <c r="E215" i="13"/>
  <c r="G214" i="13"/>
  <c r="F214" i="13"/>
  <c r="E214" i="13"/>
  <c r="G213" i="13"/>
  <c r="F213" i="13"/>
  <c r="E213" i="13"/>
  <c r="G212" i="13"/>
  <c r="F212" i="13"/>
  <c r="E212" i="13"/>
  <c r="G211" i="13"/>
  <c r="F211" i="13"/>
  <c r="E211" i="13"/>
  <c r="G210" i="13"/>
  <c r="F210" i="13"/>
  <c r="E210" i="13"/>
  <c r="G209" i="13"/>
  <c r="F209" i="13"/>
  <c r="E209" i="13"/>
  <c r="G208" i="13"/>
  <c r="F208" i="13"/>
  <c r="E208" i="13"/>
  <c r="G207" i="13"/>
  <c r="F207" i="13"/>
  <c r="E207" i="13"/>
  <c r="G206" i="13"/>
  <c r="F206" i="13"/>
  <c r="E206" i="13"/>
  <c r="G205" i="13"/>
  <c r="F205" i="13"/>
  <c r="E205" i="13"/>
  <c r="G204" i="13"/>
  <c r="F204" i="13"/>
  <c r="E204" i="13"/>
  <c r="G203" i="13"/>
  <c r="F203" i="13"/>
  <c r="E203" i="13"/>
  <c r="G202" i="13"/>
  <c r="F202" i="13"/>
  <c r="E202" i="13"/>
  <c r="G201" i="13"/>
  <c r="F201" i="13"/>
  <c r="E201" i="13"/>
  <c r="G200" i="13"/>
  <c r="F200" i="13"/>
  <c r="E200" i="13"/>
  <c r="G199" i="13"/>
  <c r="F199" i="13"/>
  <c r="E199" i="13"/>
  <c r="G198" i="13"/>
  <c r="F198" i="13"/>
  <c r="E198" i="13"/>
  <c r="G197" i="13"/>
  <c r="F197" i="13"/>
  <c r="E197" i="13"/>
  <c r="G196" i="13"/>
  <c r="F196" i="13"/>
  <c r="E196" i="13"/>
  <c r="G195" i="13"/>
  <c r="F195" i="13"/>
  <c r="E195" i="13"/>
  <c r="G194" i="13"/>
  <c r="F194" i="13"/>
  <c r="E194" i="13"/>
  <c r="G193" i="13"/>
  <c r="F193" i="13"/>
  <c r="E193" i="13"/>
  <c r="G192" i="13"/>
  <c r="F192" i="13"/>
  <c r="E192" i="13"/>
  <c r="G191" i="13"/>
  <c r="F191" i="13"/>
  <c r="E191" i="13"/>
  <c r="G190" i="13"/>
  <c r="F190" i="13"/>
  <c r="E190" i="13"/>
  <c r="G189" i="13"/>
  <c r="F189" i="13"/>
  <c r="E189" i="13"/>
  <c r="G188" i="13"/>
  <c r="F188" i="13"/>
  <c r="E188" i="13"/>
  <c r="G187" i="13"/>
  <c r="F187" i="13"/>
  <c r="E187" i="13"/>
  <c r="G186" i="13"/>
  <c r="F186" i="13"/>
  <c r="E186" i="13"/>
  <c r="G185" i="13"/>
  <c r="F185" i="13"/>
  <c r="E185" i="13"/>
  <c r="G184" i="13"/>
  <c r="F184" i="13"/>
  <c r="E184" i="13"/>
  <c r="G183" i="13"/>
  <c r="F183" i="13"/>
  <c r="E183" i="13"/>
  <c r="G182" i="13"/>
  <c r="F182" i="13"/>
  <c r="E182" i="13"/>
  <c r="G181" i="13"/>
  <c r="F181" i="13"/>
  <c r="E181" i="13"/>
  <c r="G180" i="13"/>
  <c r="F180" i="13"/>
  <c r="E180" i="13"/>
  <c r="G179" i="13"/>
  <c r="F179" i="13"/>
  <c r="E179" i="13"/>
  <c r="G178" i="13"/>
  <c r="F178" i="13"/>
  <c r="E178" i="13"/>
  <c r="G177" i="13"/>
  <c r="F177" i="13"/>
  <c r="E177" i="13"/>
  <c r="G176" i="13"/>
  <c r="F176" i="13"/>
  <c r="E176" i="13"/>
  <c r="G175" i="13"/>
  <c r="F175" i="13"/>
  <c r="E175" i="13"/>
  <c r="G174" i="13"/>
  <c r="F174" i="13"/>
  <c r="E174" i="13"/>
  <c r="G173" i="13"/>
  <c r="F173" i="13"/>
  <c r="E173" i="13"/>
  <c r="G172" i="13"/>
  <c r="F172" i="13"/>
  <c r="E172" i="13"/>
  <c r="G171" i="13"/>
  <c r="F171" i="13"/>
  <c r="E171" i="13"/>
  <c r="G170" i="13"/>
  <c r="F170" i="13"/>
  <c r="E170" i="13"/>
  <c r="G169" i="13"/>
  <c r="F169" i="13"/>
  <c r="E169" i="13"/>
  <c r="G168" i="13"/>
  <c r="F168" i="13"/>
  <c r="E168" i="13"/>
  <c r="G167" i="13"/>
  <c r="F167" i="13"/>
  <c r="E167" i="13"/>
  <c r="G166" i="13"/>
  <c r="F166" i="13"/>
  <c r="E166" i="13"/>
  <c r="G165" i="13"/>
  <c r="F165" i="13"/>
  <c r="E165" i="13"/>
  <c r="G164" i="13"/>
  <c r="F164" i="13"/>
  <c r="E164" i="13"/>
  <c r="G163" i="13"/>
  <c r="F163" i="13"/>
  <c r="E163" i="13"/>
  <c r="G162" i="13"/>
  <c r="F162" i="13"/>
  <c r="E162" i="13"/>
  <c r="G161" i="13"/>
  <c r="F161" i="13"/>
  <c r="E161" i="13"/>
  <c r="G160" i="13"/>
  <c r="F160" i="13"/>
  <c r="E160" i="13"/>
  <c r="G159" i="13"/>
  <c r="F159" i="13"/>
  <c r="E159" i="13"/>
  <c r="G158" i="13"/>
  <c r="F158" i="13"/>
  <c r="E158" i="13"/>
  <c r="G157" i="13"/>
  <c r="F157" i="13"/>
  <c r="E157" i="13"/>
  <c r="G156" i="13"/>
  <c r="F156" i="13"/>
  <c r="E156" i="13"/>
  <c r="G155" i="13"/>
  <c r="F155" i="13"/>
  <c r="E155" i="13"/>
  <c r="G154" i="13"/>
  <c r="F154" i="13"/>
  <c r="E154" i="13"/>
  <c r="G153" i="13"/>
  <c r="F153" i="13"/>
  <c r="E153" i="13"/>
  <c r="G152" i="13"/>
  <c r="F152" i="13"/>
  <c r="E152" i="13"/>
  <c r="G151" i="13"/>
  <c r="F151" i="13"/>
  <c r="E151" i="13"/>
  <c r="G150" i="13"/>
  <c r="F150" i="13"/>
  <c r="E150" i="13"/>
  <c r="G149" i="13"/>
  <c r="F149" i="13"/>
  <c r="E149" i="13"/>
  <c r="G148" i="13"/>
  <c r="F148" i="13"/>
  <c r="E148" i="13"/>
  <c r="G147" i="13"/>
  <c r="F147" i="13"/>
  <c r="E147" i="13"/>
  <c r="G146" i="13"/>
  <c r="F146" i="13"/>
  <c r="E146" i="13"/>
  <c r="G145" i="13"/>
  <c r="F145" i="13"/>
  <c r="E145" i="13"/>
  <c r="G144" i="13"/>
  <c r="F144" i="13"/>
  <c r="E144" i="13"/>
  <c r="G143" i="13"/>
  <c r="F143" i="13"/>
  <c r="E143" i="13"/>
  <c r="G142" i="13"/>
  <c r="F142" i="13"/>
  <c r="E142" i="13"/>
  <c r="G141" i="13"/>
  <c r="F141" i="13"/>
  <c r="E141" i="13"/>
  <c r="G140" i="13"/>
  <c r="F140" i="13"/>
  <c r="E140" i="13"/>
  <c r="G139" i="13"/>
  <c r="F139" i="13"/>
  <c r="E139" i="13"/>
  <c r="G138" i="13"/>
  <c r="F138" i="13"/>
  <c r="E138" i="13"/>
  <c r="G137" i="13"/>
  <c r="F137" i="13"/>
  <c r="E137" i="13"/>
  <c r="G136" i="13"/>
  <c r="F136" i="13"/>
  <c r="E136" i="13"/>
  <c r="G135" i="13"/>
  <c r="F135" i="13"/>
  <c r="E135" i="13"/>
  <c r="G134" i="13"/>
  <c r="F134" i="13"/>
  <c r="E134" i="13"/>
  <c r="G133" i="13"/>
  <c r="F133" i="13"/>
  <c r="E133" i="13"/>
  <c r="G132" i="13"/>
  <c r="F132" i="13"/>
  <c r="E132" i="13"/>
  <c r="G131" i="13"/>
  <c r="F131" i="13"/>
  <c r="E131" i="13"/>
  <c r="G130" i="13"/>
  <c r="F130" i="13"/>
  <c r="E130" i="13"/>
  <c r="G129" i="13"/>
  <c r="F129" i="13"/>
  <c r="E129" i="13"/>
  <c r="G128" i="13"/>
  <c r="F128" i="13"/>
  <c r="E128" i="13"/>
  <c r="G127" i="13"/>
  <c r="F127" i="13"/>
  <c r="E127" i="13"/>
  <c r="G126" i="13"/>
  <c r="F126" i="13"/>
  <c r="E126" i="13"/>
  <c r="G125" i="13"/>
  <c r="F125" i="13"/>
  <c r="E125" i="13"/>
  <c r="G124" i="13"/>
  <c r="F124" i="13"/>
  <c r="E124" i="13"/>
  <c r="G123" i="13"/>
  <c r="F123" i="13"/>
  <c r="E123" i="13"/>
  <c r="G122" i="13"/>
  <c r="F122" i="13"/>
  <c r="E122" i="13"/>
  <c r="G121" i="13"/>
  <c r="F121" i="13"/>
  <c r="E121" i="13"/>
  <c r="G120" i="13"/>
  <c r="F120" i="13"/>
  <c r="E120" i="13"/>
  <c r="G119" i="13"/>
  <c r="F119" i="13"/>
  <c r="E119" i="13"/>
  <c r="G118" i="13"/>
  <c r="F118" i="13"/>
  <c r="E118" i="13"/>
  <c r="G117" i="13"/>
  <c r="F117" i="13"/>
  <c r="E117" i="13"/>
  <c r="G116" i="13"/>
  <c r="F116" i="13"/>
  <c r="E116" i="13"/>
  <c r="G115" i="13"/>
  <c r="F115" i="13"/>
  <c r="E115" i="13"/>
  <c r="G114" i="13"/>
  <c r="F114" i="13"/>
  <c r="E114" i="13"/>
  <c r="G113" i="13"/>
  <c r="F113" i="13"/>
  <c r="E113" i="13"/>
  <c r="G112" i="13"/>
  <c r="F112" i="13"/>
  <c r="E112" i="13"/>
  <c r="G111" i="13"/>
  <c r="F111" i="13"/>
  <c r="E111" i="13"/>
  <c r="G110" i="13"/>
  <c r="F110" i="13"/>
  <c r="E110" i="13"/>
  <c r="G109" i="13"/>
  <c r="F109" i="13"/>
  <c r="E109" i="13"/>
  <c r="G108" i="13"/>
  <c r="F108" i="13"/>
  <c r="E108" i="13"/>
  <c r="G107" i="13"/>
  <c r="F107" i="13"/>
  <c r="E107" i="13"/>
  <c r="G106" i="13"/>
  <c r="F106" i="13"/>
  <c r="E106" i="13"/>
  <c r="G105" i="13"/>
  <c r="F105" i="13"/>
  <c r="E105" i="13"/>
  <c r="G104" i="13"/>
  <c r="F104" i="13"/>
  <c r="E104" i="13"/>
  <c r="G103" i="13"/>
  <c r="F103" i="13"/>
  <c r="E103" i="13"/>
  <c r="G102" i="13"/>
  <c r="F102" i="13"/>
  <c r="E102" i="13"/>
  <c r="G101" i="13"/>
  <c r="F101" i="13"/>
  <c r="E101" i="13"/>
  <c r="G100" i="13"/>
  <c r="F100" i="13"/>
  <c r="E100" i="13"/>
  <c r="G99" i="13"/>
  <c r="F99" i="13"/>
  <c r="E99" i="13"/>
  <c r="G98" i="13"/>
  <c r="F98" i="13"/>
  <c r="E98" i="13"/>
  <c r="G97" i="13"/>
  <c r="F97" i="13"/>
  <c r="E97" i="13"/>
  <c r="G96" i="13"/>
  <c r="F96" i="13"/>
  <c r="E96" i="13"/>
  <c r="G95" i="13"/>
  <c r="F95" i="13"/>
  <c r="E95" i="13"/>
  <c r="G94" i="13"/>
  <c r="F94" i="13"/>
  <c r="E94" i="13"/>
  <c r="G93" i="13"/>
  <c r="F93" i="13"/>
  <c r="E93" i="13"/>
  <c r="G92" i="13"/>
  <c r="F92" i="13"/>
  <c r="E92" i="13"/>
  <c r="G91" i="13"/>
  <c r="F91" i="13"/>
  <c r="E91" i="13"/>
  <c r="G90" i="13"/>
  <c r="F90" i="13"/>
  <c r="E90" i="13"/>
  <c r="G89" i="13"/>
  <c r="F89" i="13"/>
  <c r="E89" i="13"/>
  <c r="G88" i="13"/>
  <c r="F88" i="13"/>
  <c r="E88" i="13"/>
  <c r="G87" i="13"/>
  <c r="F87" i="13"/>
  <c r="E87" i="13"/>
  <c r="G86" i="13"/>
  <c r="F86" i="13"/>
  <c r="E86" i="13"/>
  <c r="G85" i="13"/>
  <c r="F85" i="13"/>
  <c r="E85" i="13"/>
  <c r="G84" i="13"/>
  <c r="F84" i="13"/>
  <c r="E84" i="13"/>
  <c r="G83" i="13"/>
  <c r="F83" i="13"/>
  <c r="E83" i="13"/>
  <c r="G82" i="13"/>
  <c r="F82" i="13"/>
  <c r="E82" i="13"/>
  <c r="G81" i="13"/>
  <c r="F81" i="13"/>
  <c r="E81" i="13"/>
  <c r="G80" i="13"/>
  <c r="F80" i="13"/>
  <c r="E80" i="13"/>
  <c r="G79" i="13"/>
  <c r="F79" i="13"/>
  <c r="E79" i="13"/>
  <c r="G78" i="13"/>
  <c r="F78" i="13"/>
  <c r="E78" i="13"/>
  <c r="G77" i="13"/>
  <c r="F77" i="13"/>
  <c r="E77" i="13"/>
  <c r="G76" i="13"/>
  <c r="F76" i="13"/>
  <c r="E76" i="13"/>
  <c r="G75" i="13"/>
  <c r="F75" i="13"/>
  <c r="E75" i="13"/>
  <c r="G74" i="13"/>
  <c r="F74" i="13"/>
  <c r="E74" i="13"/>
  <c r="G73" i="13"/>
  <c r="F73" i="13"/>
  <c r="E73" i="13"/>
  <c r="G72" i="13"/>
  <c r="F72" i="13"/>
  <c r="E72" i="13"/>
  <c r="G71" i="13"/>
  <c r="F71" i="13"/>
  <c r="E71" i="13"/>
  <c r="G70" i="13"/>
  <c r="F70" i="13"/>
  <c r="E70" i="13"/>
  <c r="G69" i="13"/>
  <c r="F69" i="13"/>
  <c r="E69" i="13"/>
  <c r="G68" i="13"/>
  <c r="F68" i="13"/>
  <c r="E68" i="13"/>
  <c r="G67" i="13"/>
  <c r="F67" i="13"/>
  <c r="E67" i="13"/>
  <c r="G66" i="13"/>
  <c r="F66" i="13"/>
  <c r="E66" i="13"/>
  <c r="G65" i="13"/>
  <c r="F65" i="13"/>
  <c r="E65" i="13"/>
  <c r="G64" i="13"/>
  <c r="F64" i="13"/>
  <c r="E64" i="13"/>
  <c r="G63" i="13"/>
  <c r="F63" i="13"/>
  <c r="E63" i="13"/>
  <c r="G62" i="13"/>
  <c r="F62" i="13"/>
  <c r="E62" i="13"/>
  <c r="G61" i="13"/>
  <c r="F61" i="13"/>
  <c r="E61" i="13"/>
  <c r="G60" i="13"/>
  <c r="F60" i="13"/>
  <c r="E60" i="13"/>
  <c r="G59" i="13"/>
  <c r="F59" i="13"/>
  <c r="E59" i="13"/>
  <c r="G58" i="13"/>
  <c r="F58" i="13"/>
  <c r="E58" i="13"/>
  <c r="G57" i="13"/>
  <c r="F57" i="13"/>
  <c r="E57" i="13"/>
  <c r="G56" i="13"/>
  <c r="F56" i="13"/>
  <c r="E56" i="13"/>
  <c r="G55" i="13"/>
  <c r="F55" i="13"/>
  <c r="E55" i="13"/>
  <c r="G54" i="13"/>
  <c r="F54" i="13"/>
  <c r="E54" i="13"/>
  <c r="G53" i="13"/>
  <c r="F53" i="13"/>
  <c r="E53" i="13"/>
  <c r="G52" i="13"/>
  <c r="F52" i="13"/>
  <c r="E52" i="13"/>
  <c r="G51" i="13"/>
  <c r="F51" i="13"/>
  <c r="E51" i="13"/>
  <c r="G50" i="13"/>
  <c r="F50" i="13"/>
  <c r="E50" i="13"/>
  <c r="G49" i="13"/>
  <c r="F49" i="13"/>
  <c r="E49" i="13"/>
  <c r="G48" i="13"/>
  <c r="F48" i="13"/>
  <c r="E48" i="13"/>
  <c r="G47" i="13"/>
  <c r="F47" i="13"/>
  <c r="E47" i="13"/>
  <c r="G46" i="13"/>
  <c r="F46" i="13"/>
  <c r="E46" i="13"/>
  <c r="G45" i="13"/>
  <c r="F45" i="13"/>
  <c r="E45" i="13"/>
  <c r="G44" i="13"/>
  <c r="F44" i="13"/>
  <c r="E44" i="13"/>
  <c r="G43" i="13"/>
  <c r="F43" i="13"/>
  <c r="E43" i="13"/>
  <c r="G42" i="13"/>
  <c r="F42" i="13"/>
  <c r="E42" i="13"/>
  <c r="G41" i="13"/>
  <c r="F41" i="13"/>
  <c r="E41" i="13"/>
  <c r="G40" i="13"/>
  <c r="F40" i="13"/>
  <c r="E40" i="13"/>
  <c r="G39" i="13"/>
  <c r="F39" i="13"/>
  <c r="E39" i="13"/>
  <c r="G38" i="13"/>
  <c r="F38" i="13"/>
  <c r="E38" i="13"/>
  <c r="G37" i="13"/>
  <c r="F37" i="13"/>
  <c r="E37" i="13"/>
  <c r="G36" i="13"/>
  <c r="F36" i="13"/>
  <c r="E36" i="13"/>
  <c r="G35" i="13"/>
  <c r="F35" i="13"/>
  <c r="E35" i="13"/>
  <c r="G34" i="13"/>
  <c r="F34" i="13"/>
  <c r="E34" i="13"/>
  <c r="G33" i="13"/>
  <c r="F33" i="13"/>
  <c r="E33" i="13"/>
  <c r="G32" i="13"/>
  <c r="F32" i="13"/>
  <c r="E32" i="13"/>
  <c r="G31" i="13"/>
  <c r="F31" i="13"/>
  <c r="E31" i="13"/>
  <c r="G30" i="13"/>
  <c r="F30" i="13"/>
  <c r="E30" i="13"/>
  <c r="G29" i="13"/>
  <c r="F29" i="13"/>
  <c r="E29" i="13"/>
  <c r="G28" i="13"/>
  <c r="F28" i="13"/>
  <c r="E28" i="13"/>
  <c r="G27" i="13"/>
  <c r="F27" i="13"/>
  <c r="E27" i="13"/>
  <c r="G26" i="13"/>
  <c r="F26" i="13"/>
  <c r="E26" i="13"/>
  <c r="G25" i="13"/>
  <c r="F25" i="13"/>
  <c r="E25" i="13"/>
  <c r="G24" i="13"/>
  <c r="F24" i="13"/>
  <c r="E24" i="13"/>
  <c r="G23" i="13"/>
  <c r="F23" i="13"/>
  <c r="E23" i="13"/>
  <c r="G22" i="13"/>
  <c r="F22" i="13"/>
  <c r="E22" i="13"/>
  <c r="G21" i="13"/>
  <c r="F21" i="13"/>
  <c r="E21" i="13"/>
  <c r="G20" i="13"/>
  <c r="F20" i="13"/>
  <c r="E20" i="13"/>
  <c r="G19" i="13"/>
  <c r="F19" i="13"/>
  <c r="E19" i="13"/>
  <c r="G18" i="13"/>
  <c r="F18" i="13"/>
  <c r="E18" i="13"/>
  <c r="G17" i="13"/>
  <c r="F17" i="13"/>
  <c r="E17" i="13"/>
  <c r="G16" i="13"/>
  <c r="F16" i="13"/>
  <c r="E16" i="13"/>
  <c r="G15" i="13"/>
  <c r="F15" i="13"/>
  <c r="E15" i="13"/>
  <c r="G14" i="13"/>
  <c r="F14" i="13"/>
  <c r="E14" i="13"/>
  <c r="G13" i="13"/>
  <c r="F13" i="13"/>
  <c r="E13" i="13"/>
  <c r="G12" i="13"/>
  <c r="F12" i="13"/>
  <c r="E12" i="13"/>
  <c r="G11" i="13"/>
  <c r="F11" i="13"/>
  <c r="E11" i="13"/>
  <c r="G10" i="13"/>
  <c r="F10" i="13"/>
  <c r="E10" i="13"/>
  <c r="G9" i="13"/>
  <c r="F9" i="13"/>
  <c r="E9" i="13"/>
  <c r="G8" i="13"/>
  <c r="F8" i="13"/>
  <c r="E8" i="13"/>
  <c r="G7" i="13"/>
  <c r="F7" i="13"/>
  <c r="E7" i="13"/>
  <c r="G6" i="13"/>
  <c r="F6" i="13"/>
  <c r="E6" i="13"/>
  <c r="G5" i="13"/>
  <c r="F5" i="13"/>
  <c r="E5" i="13"/>
  <c r="G4" i="13"/>
  <c r="F4" i="13"/>
  <c r="E4" i="13"/>
  <c r="G3" i="13"/>
  <c r="F3" i="13"/>
  <c r="E3" i="13"/>
  <c r="G1" i="13"/>
  <c r="F1" i="13"/>
  <c r="I4" i="12"/>
  <c r="O4" i="12" s="1"/>
  <c r="I8" i="12"/>
  <c r="O8" i="12" s="1"/>
  <c r="I12" i="12"/>
  <c r="O12" i="12" s="1"/>
  <c r="I16" i="12"/>
  <c r="O16" i="12" s="1"/>
  <c r="G3" i="12" a="1"/>
  <c r="G3" i="12" s="1"/>
  <c r="M3" i="12" s="1"/>
  <c r="R2" i="11"/>
  <c r="Q2" i="11"/>
  <c r="P2" i="11"/>
  <c r="O2" i="11"/>
  <c r="I242" i="11" a="1"/>
  <c r="I242" i="11" s="1"/>
  <c r="L242" i="11" s="1"/>
  <c r="I241" i="11" a="1"/>
  <c r="I241" i="11" s="1"/>
  <c r="I240" i="11" a="1"/>
  <c r="I240" i="11" s="1"/>
  <c r="L240" i="11" s="1"/>
  <c r="I239" i="11" a="1"/>
  <c r="I239" i="11" s="1"/>
  <c r="L239" i="11" s="1"/>
  <c r="I238" i="11" a="1"/>
  <c r="I238" i="11" s="1"/>
  <c r="L238" i="11" s="1"/>
  <c r="I237" i="11" a="1"/>
  <c r="I237" i="11" s="1"/>
  <c r="L237" i="11" s="1"/>
  <c r="Q237" i="11" s="1"/>
  <c r="I236" i="11" a="1"/>
  <c r="I236" i="11" s="1"/>
  <c r="I235" i="11" a="1"/>
  <c r="I235" i="11" s="1"/>
  <c r="J235" i="11" s="1"/>
  <c r="I234" i="11" a="1"/>
  <c r="I234" i="11" s="1"/>
  <c r="L234" i="11" s="1"/>
  <c r="I233" i="11" a="1"/>
  <c r="I233" i="11" s="1"/>
  <c r="I232" i="11" a="1"/>
  <c r="I232" i="11" s="1"/>
  <c r="I231" i="11" a="1"/>
  <c r="I231" i="11" s="1"/>
  <c r="L231" i="11" s="1"/>
  <c r="I230" i="11" a="1"/>
  <c r="I230" i="11" s="1"/>
  <c r="L230" i="11" s="1"/>
  <c r="I229" i="11" a="1"/>
  <c r="I229" i="11" s="1"/>
  <c r="J229" i="11" s="1"/>
  <c r="I228" i="11" a="1"/>
  <c r="I228" i="11" s="1"/>
  <c r="L228" i="11" s="1"/>
  <c r="I227" i="11" a="1"/>
  <c r="I227" i="11" s="1"/>
  <c r="L227" i="11" s="1"/>
  <c r="I226" i="11" a="1"/>
  <c r="I226" i="11" s="1"/>
  <c r="L226" i="11" s="1"/>
  <c r="I225" i="11" a="1"/>
  <c r="I225" i="11" s="1"/>
  <c r="I224" i="11" a="1"/>
  <c r="I224" i="11" s="1"/>
  <c r="L224" i="11" s="1"/>
  <c r="I223" i="11" a="1"/>
  <c r="I223" i="11" s="1"/>
  <c r="L223" i="11" s="1"/>
  <c r="I222" i="11" a="1"/>
  <c r="I222" i="11" s="1"/>
  <c r="J222" i="11" s="1"/>
  <c r="I221" i="11" a="1"/>
  <c r="I221" i="11" s="1"/>
  <c r="L221" i="11" s="1"/>
  <c r="I220" i="11" a="1"/>
  <c r="I220" i="11" s="1"/>
  <c r="J220" i="11" s="1"/>
  <c r="I219" i="11" a="1"/>
  <c r="I219" i="11" s="1"/>
  <c r="L219" i="11" s="1"/>
  <c r="I218" i="11" a="1"/>
  <c r="I218" i="11" s="1"/>
  <c r="J218" i="11" s="1"/>
  <c r="I217" i="11"/>
  <c r="L217" i="11" s="1"/>
  <c r="I217" i="11" a="1"/>
  <c r="I216" i="11" a="1"/>
  <c r="I216" i="11" s="1"/>
  <c r="J216" i="11" s="1"/>
  <c r="I215" i="11" a="1"/>
  <c r="I215" i="11" s="1"/>
  <c r="I214" i="11" a="1"/>
  <c r="I214" i="11" s="1"/>
  <c r="L214" i="11" s="1"/>
  <c r="I213" i="11" a="1"/>
  <c r="I213" i="11" s="1"/>
  <c r="L213" i="11" s="1"/>
  <c r="I212" i="11" a="1"/>
  <c r="I212" i="11" s="1"/>
  <c r="L212" i="11" s="1"/>
  <c r="I211" i="11" a="1"/>
  <c r="I211" i="11" s="1"/>
  <c r="I210" i="11" a="1"/>
  <c r="I210" i="11" s="1"/>
  <c r="L210" i="11" s="1"/>
  <c r="I209" i="11" a="1"/>
  <c r="I209" i="11" s="1"/>
  <c r="I208" i="11" a="1"/>
  <c r="I208" i="11" s="1"/>
  <c r="L208" i="11" s="1"/>
  <c r="I207" i="11" a="1"/>
  <c r="I207" i="11" s="1"/>
  <c r="L207" i="11" s="1"/>
  <c r="I206" i="11" a="1"/>
  <c r="I206" i="11" s="1"/>
  <c r="L206" i="11" s="1"/>
  <c r="I205" i="11" a="1"/>
  <c r="I205" i="11" s="1"/>
  <c r="L205" i="11" s="1"/>
  <c r="Q205" i="11" s="1"/>
  <c r="I204" i="11" a="1"/>
  <c r="I204" i="11" s="1"/>
  <c r="I203" i="11" a="1"/>
  <c r="I203" i="11" s="1"/>
  <c r="L203" i="11" s="1"/>
  <c r="I202" i="11" a="1"/>
  <c r="I202" i="11" s="1"/>
  <c r="L202" i="11" s="1"/>
  <c r="I201" i="11"/>
  <c r="L201" i="11" s="1"/>
  <c r="I201" i="11" a="1"/>
  <c r="I200" i="11" a="1"/>
  <c r="I200" i="11" s="1"/>
  <c r="I199" i="11" a="1"/>
  <c r="I199" i="11" s="1"/>
  <c r="J199" i="11" s="1"/>
  <c r="I198" i="11" a="1"/>
  <c r="I198" i="11" s="1"/>
  <c r="L198" i="11" s="1"/>
  <c r="I197" i="11" a="1"/>
  <c r="I197" i="11" s="1"/>
  <c r="J197" i="11" s="1"/>
  <c r="K197" i="11" s="1"/>
  <c r="P197" i="11" s="1"/>
  <c r="I196" i="11" a="1"/>
  <c r="I196" i="11" s="1"/>
  <c r="L196" i="11" s="1"/>
  <c r="I195" i="11" a="1"/>
  <c r="I195" i="11" s="1"/>
  <c r="L195" i="11" s="1"/>
  <c r="I194" i="11" a="1"/>
  <c r="I194" i="11" s="1"/>
  <c r="L194" i="11" s="1"/>
  <c r="I193" i="11" a="1"/>
  <c r="I193" i="11" s="1"/>
  <c r="I192" i="11" a="1"/>
  <c r="I192" i="11" s="1"/>
  <c r="L192" i="11" s="1"/>
  <c r="I191" i="11" a="1"/>
  <c r="I191" i="11" s="1"/>
  <c r="L191" i="11" s="1"/>
  <c r="I190" i="11" a="1"/>
  <c r="I190" i="11" s="1"/>
  <c r="J190" i="11" s="1"/>
  <c r="I189" i="11" a="1"/>
  <c r="I189" i="11" s="1"/>
  <c r="L189" i="11" s="1"/>
  <c r="I188" i="11" a="1"/>
  <c r="I188" i="11" s="1"/>
  <c r="L188" i="11" s="1"/>
  <c r="I187" i="11" a="1"/>
  <c r="I187" i="11" s="1"/>
  <c r="L187" i="11" s="1"/>
  <c r="I186" i="11" a="1"/>
  <c r="I186" i="11" s="1"/>
  <c r="J186" i="11" s="1"/>
  <c r="I185" i="11"/>
  <c r="L185" i="11" s="1"/>
  <c r="I185" i="11" a="1"/>
  <c r="I184" i="11" a="1"/>
  <c r="I184" i="11" s="1"/>
  <c r="L184" i="11" s="1"/>
  <c r="I183" i="11" a="1"/>
  <c r="I183" i="11" s="1"/>
  <c r="I182" i="11" a="1"/>
  <c r="I182" i="11" s="1"/>
  <c r="L182" i="11" s="1"/>
  <c r="I181" i="11" a="1"/>
  <c r="I181" i="11" s="1"/>
  <c r="L181" i="11" s="1"/>
  <c r="Q181" i="11" s="1"/>
  <c r="I180" i="11" a="1"/>
  <c r="I180" i="11" s="1"/>
  <c r="J180" i="11" s="1"/>
  <c r="I179" i="11" a="1"/>
  <c r="I179" i="11" s="1"/>
  <c r="I178" i="11" a="1"/>
  <c r="I178" i="11" s="1"/>
  <c r="L178" i="11" s="1"/>
  <c r="I177" i="11"/>
  <c r="L177" i="11" s="1"/>
  <c r="Q177" i="11" s="1"/>
  <c r="I177" i="11" a="1"/>
  <c r="I176" i="11" a="1"/>
  <c r="I176" i="11" s="1"/>
  <c r="L176" i="11" s="1"/>
  <c r="I175" i="11" a="1"/>
  <c r="I175" i="11" s="1"/>
  <c r="L175" i="11" s="1"/>
  <c r="I174" i="11" a="1"/>
  <c r="I174" i="11" s="1"/>
  <c r="L174" i="11" s="1"/>
  <c r="I173" i="11" a="1"/>
  <c r="I173" i="11" s="1"/>
  <c r="L173" i="11" s="1"/>
  <c r="Q173" i="11" s="1"/>
  <c r="I172" i="11" a="1"/>
  <c r="I172" i="11" s="1"/>
  <c r="I171" i="11" a="1"/>
  <c r="I171" i="11" s="1"/>
  <c r="J171" i="11" s="1"/>
  <c r="I170" i="11" a="1"/>
  <c r="I170" i="11" s="1"/>
  <c r="L170" i="11" s="1"/>
  <c r="I169" i="11" a="1"/>
  <c r="I169" i="11" s="1"/>
  <c r="I168" i="11" a="1"/>
  <c r="I168" i="11" s="1"/>
  <c r="L168" i="11" s="1"/>
  <c r="I167" i="11" a="1"/>
  <c r="I167" i="11" s="1"/>
  <c r="L167" i="11" s="1"/>
  <c r="I166" i="11" a="1"/>
  <c r="I166" i="11" s="1"/>
  <c r="I165" i="11" a="1"/>
  <c r="I165" i="11" s="1"/>
  <c r="L165" i="11" s="1"/>
  <c r="I164" i="11" a="1"/>
  <c r="I164" i="11" s="1"/>
  <c r="L164" i="11" s="1"/>
  <c r="I163" i="11" a="1"/>
  <c r="I163" i="11" s="1"/>
  <c r="L163" i="11" s="1"/>
  <c r="I162" i="11" a="1"/>
  <c r="I162" i="11" s="1"/>
  <c r="I161" i="11" a="1"/>
  <c r="I161" i="11" s="1"/>
  <c r="I160" i="11" a="1"/>
  <c r="I160" i="11" s="1"/>
  <c r="L160" i="11" s="1"/>
  <c r="I159" i="11" a="1"/>
  <c r="I159" i="11" s="1"/>
  <c r="L159" i="11" s="1"/>
  <c r="I158" i="11" a="1"/>
  <c r="I158" i="11" s="1"/>
  <c r="L158" i="11" s="1"/>
  <c r="I157" i="11" a="1"/>
  <c r="I157" i="11" s="1"/>
  <c r="L157" i="11" s="1"/>
  <c r="I156" i="11" a="1"/>
  <c r="I156" i="11" s="1"/>
  <c r="J156" i="11" s="1"/>
  <c r="I155" i="11" a="1"/>
  <c r="I155" i="11" s="1"/>
  <c r="L155" i="11" s="1"/>
  <c r="I154" i="11" a="1"/>
  <c r="I154" i="11" s="1"/>
  <c r="J154" i="11" s="1"/>
  <c r="I153" i="11"/>
  <c r="I153" i="11" a="1"/>
  <c r="I152" i="11" a="1"/>
  <c r="I152" i="11" s="1"/>
  <c r="J152" i="11" s="1"/>
  <c r="I151" i="11" a="1"/>
  <c r="I151" i="11" s="1"/>
  <c r="L151" i="11" s="1"/>
  <c r="I150" i="11" a="1"/>
  <c r="I150" i="11" s="1"/>
  <c r="I149" i="11" a="1"/>
  <c r="I149" i="11" s="1"/>
  <c r="L149" i="11" s="1"/>
  <c r="I148" i="11" a="1"/>
  <c r="I148" i="11" s="1"/>
  <c r="L148" i="11" s="1"/>
  <c r="I147" i="11" a="1"/>
  <c r="I147" i="11" s="1"/>
  <c r="L147" i="11" s="1"/>
  <c r="I146" i="11" a="1"/>
  <c r="I146" i="11" s="1"/>
  <c r="I145" i="11" a="1"/>
  <c r="I145" i="11" s="1"/>
  <c r="I144" i="11" a="1"/>
  <c r="I144" i="11" s="1"/>
  <c r="L144" i="11" s="1"/>
  <c r="I143" i="11" a="1"/>
  <c r="I143" i="11" s="1"/>
  <c r="L143" i="11" s="1"/>
  <c r="I142" i="11" a="1"/>
  <c r="I142" i="11" s="1"/>
  <c r="L142" i="11" s="1"/>
  <c r="I141" i="11" a="1"/>
  <c r="I141" i="11" s="1"/>
  <c r="L141" i="11" s="1"/>
  <c r="Q141" i="11" s="1"/>
  <c r="I140" i="11" a="1"/>
  <c r="I140" i="11" s="1"/>
  <c r="I139" i="11" a="1"/>
  <c r="I139" i="11" s="1"/>
  <c r="L139" i="11" s="1"/>
  <c r="I138" i="11" a="1"/>
  <c r="I138" i="11" s="1"/>
  <c r="L138" i="11" s="1"/>
  <c r="I137" i="11"/>
  <c r="I137" i="11" a="1"/>
  <c r="I136" i="11" a="1"/>
  <c r="I136" i="11" s="1"/>
  <c r="L136" i="11" s="1"/>
  <c r="I135" i="11" a="1"/>
  <c r="I135" i="11" s="1"/>
  <c r="L135" i="11" s="1"/>
  <c r="I134" i="11" a="1"/>
  <c r="I134" i="11" s="1"/>
  <c r="I133" i="11" a="1"/>
  <c r="I133" i="11" s="1"/>
  <c r="L133" i="11" s="1"/>
  <c r="I132" i="11" a="1"/>
  <c r="I132" i="11" s="1"/>
  <c r="L132" i="11" s="1"/>
  <c r="I131" i="11" a="1"/>
  <c r="I131" i="11" s="1"/>
  <c r="L131" i="11" s="1"/>
  <c r="I130" i="11" a="1"/>
  <c r="I130" i="11" s="1"/>
  <c r="J130" i="11" s="1"/>
  <c r="I129" i="11" a="1"/>
  <c r="I129" i="11" s="1"/>
  <c r="I128" i="11" a="1"/>
  <c r="I128" i="11" s="1"/>
  <c r="L128" i="11" s="1"/>
  <c r="I127" i="11" a="1"/>
  <c r="I127" i="11" s="1"/>
  <c r="L127" i="11" s="1"/>
  <c r="I126" i="11" a="1"/>
  <c r="I126" i="11" s="1"/>
  <c r="L126" i="11" s="1"/>
  <c r="I125" i="11" a="1"/>
  <c r="I125" i="11" s="1"/>
  <c r="L125" i="11" s="1"/>
  <c r="I124" i="11" a="1"/>
  <c r="I124" i="11" s="1"/>
  <c r="I123" i="11" a="1"/>
  <c r="I123" i="11" s="1"/>
  <c r="L123" i="11" s="1"/>
  <c r="I122" i="11" a="1"/>
  <c r="I122" i="11" s="1"/>
  <c r="L122" i="11" s="1"/>
  <c r="I121" i="11"/>
  <c r="I121" i="11" a="1"/>
  <c r="I120" i="11" a="1"/>
  <c r="I120" i="11" s="1"/>
  <c r="J120" i="11" s="1"/>
  <c r="I119" i="11" a="1"/>
  <c r="I119" i="11" s="1"/>
  <c r="L119" i="11" s="1"/>
  <c r="I118" i="11" a="1"/>
  <c r="I118" i="11" s="1"/>
  <c r="I117" i="11" a="1"/>
  <c r="I117" i="11" s="1"/>
  <c r="L117" i="11" s="1"/>
  <c r="Q117" i="11" s="1"/>
  <c r="I116" i="11" a="1"/>
  <c r="I116" i="11" s="1"/>
  <c r="L116" i="11" s="1"/>
  <c r="I115" i="11" a="1"/>
  <c r="I115" i="11" s="1"/>
  <c r="L115" i="11" s="1"/>
  <c r="I114" i="11" a="1"/>
  <c r="I114" i="11" s="1"/>
  <c r="I113" i="11"/>
  <c r="L113" i="11" s="1"/>
  <c r="I113" i="11" a="1"/>
  <c r="I112" i="11" a="1"/>
  <c r="I112" i="11" s="1"/>
  <c r="J112" i="11" s="1"/>
  <c r="I111" i="11" a="1"/>
  <c r="I111" i="11" s="1"/>
  <c r="L111" i="11" s="1"/>
  <c r="I110" i="11" a="1"/>
  <c r="I110" i="11" s="1"/>
  <c r="L110" i="11" s="1"/>
  <c r="I109" i="11" a="1"/>
  <c r="I109" i="11" s="1"/>
  <c r="L109" i="11" s="1"/>
  <c r="Q109" i="11" s="1"/>
  <c r="I108" i="11" a="1"/>
  <c r="I108" i="11" s="1"/>
  <c r="I107" i="11" a="1"/>
  <c r="I107" i="11" s="1"/>
  <c r="L107" i="11" s="1"/>
  <c r="I106" i="11" a="1"/>
  <c r="I106" i="11" s="1"/>
  <c r="L106" i="11" s="1"/>
  <c r="I105" i="11" a="1"/>
  <c r="I105" i="11" s="1"/>
  <c r="I104" i="11" a="1"/>
  <c r="I104" i="11" s="1"/>
  <c r="L104" i="11" s="1"/>
  <c r="I103" i="11" a="1"/>
  <c r="I103" i="11" s="1"/>
  <c r="L103" i="11" s="1"/>
  <c r="I102" i="11" a="1"/>
  <c r="I102" i="11" s="1"/>
  <c r="J102" i="11" s="1"/>
  <c r="I101" i="11" a="1"/>
  <c r="I101" i="11" s="1"/>
  <c r="J101" i="11" s="1"/>
  <c r="I100" i="11" a="1"/>
  <c r="I100" i="11" s="1"/>
  <c r="L100" i="11" s="1"/>
  <c r="I99" i="11" a="1"/>
  <c r="I99" i="11" s="1"/>
  <c r="J99" i="11" s="1"/>
  <c r="I98" i="11" a="1"/>
  <c r="I98" i="11" s="1"/>
  <c r="I97" i="11" a="1"/>
  <c r="I97" i="11" s="1"/>
  <c r="I96" i="11" a="1"/>
  <c r="I96" i="11" s="1"/>
  <c r="L96" i="11" s="1"/>
  <c r="I95" i="11" a="1"/>
  <c r="I95" i="11" s="1"/>
  <c r="L95" i="11" s="1"/>
  <c r="I94" i="11" a="1"/>
  <c r="I94" i="11" s="1"/>
  <c r="L94" i="11" s="1"/>
  <c r="I93" i="11" a="1"/>
  <c r="I93" i="11" s="1"/>
  <c r="L93" i="11" s="1"/>
  <c r="I92" i="11" a="1"/>
  <c r="I92" i="11" s="1"/>
  <c r="J92" i="11" s="1"/>
  <c r="I91" i="11" a="1"/>
  <c r="I91" i="11" s="1"/>
  <c r="L91" i="11" s="1"/>
  <c r="I90" i="11" a="1"/>
  <c r="I90" i="11" s="1"/>
  <c r="L90" i="11" s="1"/>
  <c r="I89" i="11"/>
  <c r="I89" i="11" a="1"/>
  <c r="I88" i="11" a="1"/>
  <c r="I88" i="11" s="1"/>
  <c r="L88" i="11" s="1"/>
  <c r="I87" i="11" a="1"/>
  <c r="I87" i="11" s="1"/>
  <c r="L87" i="11" s="1"/>
  <c r="I86" i="11" a="1"/>
  <c r="I86" i="11" s="1"/>
  <c r="J86" i="11" s="1"/>
  <c r="I85" i="11" a="1"/>
  <c r="I85" i="11" s="1"/>
  <c r="J85" i="11" s="1"/>
  <c r="I84" i="11" a="1"/>
  <c r="I84" i="11" s="1"/>
  <c r="J84" i="11" s="1"/>
  <c r="I83" i="11" a="1"/>
  <c r="I83" i="11" s="1"/>
  <c r="L83" i="11" s="1"/>
  <c r="I82" i="11" a="1"/>
  <c r="I82" i="11" s="1"/>
  <c r="I81" i="11" a="1"/>
  <c r="I81" i="11" s="1"/>
  <c r="I80" i="11" a="1"/>
  <c r="I80" i="11" s="1"/>
  <c r="L80" i="11" s="1"/>
  <c r="I79" i="11" a="1"/>
  <c r="I79" i="11" s="1"/>
  <c r="L79" i="11" s="1"/>
  <c r="I78" i="11" a="1"/>
  <c r="I78" i="11" s="1"/>
  <c r="J78" i="11" s="1"/>
  <c r="I77" i="11" a="1"/>
  <c r="I77" i="11" s="1"/>
  <c r="J77" i="11" s="1"/>
  <c r="I76" i="11" a="1"/>
  <c r="I76" i="11" s="1"/>
  <c r="I75" i="11" a="1"/>
  <c r="I75" i="11" s="1"/>
  <c r="J75" i="11" s="1"/>
  <c r="I74" i="11" a="1"/>
  <c r="I74" i="11" s="1"/>
  <c r="L74" i="11" s="1"/>
  <c r="I73" i="11"/>
  <c r="I73" i="11" a="1"/>
  <c r="I72" i="11" a="1"/>
  <c r="I72" i="11" s="1"/>
  <c r="L72" i="11" s="1"/>
  <c r="Q72" i="11" s="1"/>
  <c r="I71" i="11"/>
  <c r="L71" i="11" s="1"/>
  <c r="Q71" i="11" s="1"/>
  <c r="I71" i="11" a="1"/>
  <c r="I70" i="11" a="1"/>
  <c r="I70" i="11" s="1"/>
  <c r="I69" i="11"/>
  <c r="L69" i="11" s="1"/>
  <c r="I69" i="11" a="1"/>
  <c r="I68" i="11" a="1"/>
  <c r="I68" i="11" s="1"/>
  <c r="L68" i="11" s="1"/>
  <c r="Q68" i="11" s="1"/>
  <c r="I67" i="11" a="1"/>
  <c r="I67" i="11" s="1"/>
  <c r="I66" i="11" a="1"/>
  <c r="I66" i="11" s="1"/>
  <c r="L66" i="11" s="1"/>
  <c r="I65" i="11" a="1"/>
  <c r="I65" i="11" s="1"/>
  <c r="I64" i="11" a="1"/>
  <c r="I64" i="11" s="1"/>
  <c r="L64" i="11" s="1"/>
  <c r="I63" i="11" a="1"/>
  <c r="I63" i="11" s="1"/>
  <c r="I62" i="11" a="1"/>
  <c r="I62" i="11" s="1"/>
  <c r="J62" i="11" s="1"/>
  <c r="K62" i="11" s="1"/>
  <c r="P62" i="11" s="1"/>
  <c r="I61" i="11" a="1"/>
  <c r="I61" i="11" s="1"/>
  <c r="I60" i="11" a="1"/>
  <c r="I60" i="11" s="1"/>
  <c r="L60" i="11" s="1"/>
  <c r="I59" i="11" a="1"/>
  <c r="I59" i="11" s="1"/>
  <c r="I58" i="11" a="1"/>
  <c r="I58" i="11" s="1"/>
  <c r="L58" i="11" s="1"/>
  <c r="I57" i="11"/>
  <c r="J57" i="11" s="1"/>
  <c r="O57" i="11" s="1"/>
  <c r="I57" i="11" a="1"/>
  <c r="I56" i="11" a="1"/>
  <c r="I56" i="11" s="1"/>
  <c r="J56" i="11" s="1"/>
  <c r="I55" i="11"/>
  <c r="L55" i="11" s="1"/>
  <c r="I55" i="11" a="1"/>
  <c r="I54" i="11" a="1"/>
  <c r="I54" i="11" s="1"/>
  <c r="L54" i="11" s="1"/>
  <c r="I53" i="11"/>
  <c r="L53" i="11" s="1"/>
  <c r="I53" i="11" a="1"/>
  <c r="I52" i="11" a="1"/>
  <c r="I52" i="11" s="1"/>
  <c r="L52" i="11" s="1"/>
  <c r="I51" i="11" a="1"/>
  <c r="I51" i="11" s="1"/>
  <c r="I50" i="11" a="1"/>
  <c r="I50" i="11" s="1"/>
  <c r="L50" i="11" s="1"/>
  <c r="I49" i="11" a="1"/>
  <c r="I49" i="11" s="1"/>
  <c r="I48" i="11" a="1"/>
  <c r="I48" i="11" s="1"/>
  <c r="L48" i="11" s="1"/>
  <c r="I47" i="11" a="1"/>
  <c r="I47" i="11" s="1"/>
  <c r="I46" i="11" a="1"/>
  <c r="I46" i="11" s="1"/>
  <c r="L46" i="11" s="1"/>
  <c r="I45" i="11" a="1"/>
  <c r="I45" i="11" s="1"/>
  <c r="I44" i="11" a="1"/>
  <c r="I44" i="11" s="1"/>
  <c r="L44" i="11" s="1"/>
  <c r="I43" i="11" a="1"/>
  <c r="I43" i="11" s="1"/>
  <c r="I42" i="11" a="1"/>
  <c r="I42" i="11" s="1"/>
  <c r="L42" i="11" s="1"/>
  <c r="I41" i="11"/>
  <c r="L41" i="11" s="1"/>
  <c r="I41" i="11" a="1"/>
  <c r="I40" i="11" a="1"/>
  <c r="I40" i="11" s="1"/>
  <c r="J40" i="11" s="1"/>
  <c r="I39" i="11"/>
  <c r="J39" i="11" s="1"/>
  <c r="I39" i="11" a="1"/>
  <c r="I38" i="11" a="1"/>
  <c r="I38" i="11" s="1"/>
  <c r="J38" i="11" s="1"/>
  <c r="I37" i="11"/>
  <c r="L37" i="11" s="1"/>
  <c r="I37" i="11" a="1"/>
  <c r="I36" i="11" a="1"/>
  <c r="I36" i="11" s="1"/>
  <c r="L36" i="11" s="1"/>
  <c r="I35" i="11" a="1"/>
  <c r="I35" i="11" s="1"/>
  <c r="I34" i="11" a="1"/>
  <c r="I34" i="11" s="1"/>
  <c r="J34" i="11" s="1"/>
  <c r="I33" i="11" a="1"/>
  <c r="I33" i="11" s="1"/>
  <c r="I32" i="11" a="1"/>
  <c r="I32" i="11" s="1"/>
  <c r="J32" i="11" s="1"/>
  <c r="I31" i="11" a="1"/>
  <c r="I31" i="11" s="1"/>
  <c r="I30" i="11" a="1"/>
  <c r="I30" i="11" s="1"/>
  <c r="L30" i="11" s="1"/>
  <c r="I29" i="11" a="1"/>
  <c r="I29" i="11" s="1"/>
  <c r="I28" i="11" a="1"/>
  <c r="I28" i="11" s="1"/>
  <c r="J28" i="11" s="1"/>
  <c r="I27" i="11" a="1"/>
  <c r="I27" i="11" s="1"/>
  <c r="I26" i="11" a="1"/>
  <c r="I26" i="11" s="1"/>
  <c r="J26" i="11" s="1"/>
  <c r="I25" i="11"/>
  <c r="L25" i="11" s="1"/>
  <c r="I25" i="11" a="1"/>
  <c r="I24" i="11" a="1"/>
  <c r="I24" i="11" s="1"/>
  <c r="J24" i="11" s="1"/>
  <c r="I23" i="11"/>
  <c r="L23" i="11" s="1"/>
  <c r="I23" i="11" a="1"/>
  <c r="I22" i="11" a="1"/>
  <c r="I22" i="11" s="1"/>
  <c r="L22" i="11" s="1"/>
  <c r="I21" i="11"/>
  <c r="L21" i="11" s="1"/>
  <c r="I21" i="11" a="1"/>
  <c r="I20" i="11" a="1"/>
  <c r="I20" i="11" s="1"/>
  <c r="L20" i="11" s="1"/>
  <c r="I19" i="11" a="1"/>
  <c r="I19" i="11" s="1"/>
  <c r="I18" i="11" a="1"/>
  <c r="I18" i="11" s="1"/>
  <c r="L18" i="11" s="1"/>
  <c r="I17" i="11" a="1"/>
  <c r="I17" i="11" s="1"/>
  <c r="I16" i="11" a="1"/>
  <c r="I16" i="11" s="1"/>
  <c r="L16" i="11" s="1"/>
  <c r="I15" i="11" a="1"/>
  <c r="I15" i="11" s="1"/>
  <c r="I14" i="11" a="1"/>
  <c r="I14" i="11" s="1"/>
  <c r="L14" i="11" s="1"/>
  <c r="I13" i="11" a="1"/>
  <c r="I13" i="11" s="1"/>
  <c r="I12" i="11" a="1"/>
  <c r="I12" i="11" s="1"/>
  <c r="L12" i="11" s="1"/>
  <c r="I11" i="11" a="1"/>
  <c r="I11" i="11" s="1"/>
  <c r="I10" i="11" a="1"/>
  <c r="I10" i="11" s="1"/>
  <c r="L10" i="11" s="1"/>
  <c r="I9" i="11"/>
  <c r="L9" i="11" s="1"/>
  <c r="I9" i="11" a="1"/>
  <c r="I8" i="11" a="1"/>
  <c r="I8" i="11" s="1"/>
  <c r="J8" i="11" s="1"/>
  <c r="I7" i="11"/>
  <c r="J7" i="11" s="1"/>
  <c r="I7" i="11" a="1"/>
  <c r="I6" i="11" a="1"/>
  <c r="I6" i="11" s="1"/>
  <c r="L6" i="11" s="1"/>
  <c r="I5" i="11"/>
  <c r="L5" i="11" s="1"/>
  <c r="I5" i="11" a="1"/>
  <c r="I4" i="11" a="1"/>
  <c r="I4" i="11" s="1"/>
  <c r="L4" i="11" s="1"/>
  <c r="I3" i="11" a="1"/>
  <c r="I3" i="11" s="1"/>
  <c r="L3" i="11" s="1"/>
  <c r="M3" i="11" s="1"/>
  <c r="R3" i="11" s="1"/>
  <c r="E734" i="9"/>
  <c r="E369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35" i="9"/>
  <c r="E34" i="9"/>
  <c r="E3" i="9"/>
  <c r="C884" i="9"/>
  <c r="C883" i="9"/>
  <c r="C882" i="9"/>
  <c r="C881" i="9"/>
  <c r="C880" i="9"/>
  <c r="C879" i="9"/>
  <c r="C878" i="9"/>
  <c r="C877" i="9"/>
  <c r="C876" i="9"/>
  <c r="C875" i="9"/>
  <c r="C874" i="9"/>
  <c r="C873" i="9"/>
  <c r="C872" i="9"/>
  <c r="C871" i="9"/>
  <c r="C870" i="9"/>
  <c r="C869" i="9"/>
  <c r="C868" i="9"/>
  <c r="C867" i="9"/>
  <c r="C866" i="9"/>
  <c r="C865" i="9"/>
  <c r="C864" i="9"/>
  <c r="C863" i="9"/>
  <c r="C862" i="9"/>
  <c r="C861" i="9"/>
  <c r="C860" i="9"/>
  <c r="C859" i="9"/>
  <c r="C858" i="9"/>
  <c r="C857" i="9"/>
  <c r="C856" i="9"/>
  <c r="C855" i="9"/>
  <c r="C854" i="9"/>
  <c r="C853" i="9"/>
  <c r="C852" i="9"/>
  <c r="C851" i="9"/>
  <c r="C850" i="9"/>
  <c r="C849" i="9"/>
  <c r="C848" i="9"/>
  <c r="C847" i="9"/>
  <c r="C846" i="9"/>
  <c r="C845" i="9"/>
  <c r="C844" i="9"/>
  <c r="C843" i="9"/>
  <c r="C842" i="9"/>
  <c r="C841" i="9"/>
  <c r="C840" i="9"/>
  <c r="C839" i="9"/>
  <c r="C838" i="9"/>
  <c r="C837" i="9"/>
  <c r="C836" i="9"/>
  <c r="C835" i="9"/>
  <c r="C834" i="9"/>
  <c r="C833" i="9"/>
  <c r="C832" i="9"/>
  <c r="C831" i="9"/>
  <c r="C830" i="9"/>
  <c r="C829" i="9"/>
  <c r="C828" i="9"/>
  <c r="C827" i="9"/>
  <c r="C826" i="9"/>
  <c r="C825" i="9"/>
  <c r="C824" i="9"/>
  <c r="C823" i="9"/>
  <c r="C822" i="9"/>
  <c r="C821" i="9"/>
  <c r="C820" i="9"/>
  <c r="C819" i="9"/>
  <c r="C818" i="9"/>
  <c r="C817" i="9"/>
  <c r="C816" i="9"/>
  <c r="C815" i="9"/>
  <c r="C814" i="9"/>
  <c r="C813" i="9"/>
  <c r="C812" i="9"/>
  <c r="C811" i="9"/>
  <c r="C810" i="9"/>
  <c r="C809" i="9"/>
  <c r="C808" i="9"/>
  <c r="C807" i="9"/>
  <c r="C806" i="9"/>
  <c r="C805" i="9"/>
  <c r="C804" i="9"/>
  <c r="C803" i="9"/>
  <c r="C802" i="9"/>
  <c r="C801" i="9"/>
  <c r="C800" i="9"/>
  <c r="C799" i="9"/>
  <c r="C798" i="9"/>
  <c r="C797" i="9"/>
  <c r="C796" i="9"/>
  <c r="C795" i="9"/>
  <c r="C794" i="9"/>
  <c r="C793" i="9"/>
  <c r="C792" i="9"/>
  <c r="C791" i="9"/>
  <c r="C790" i="9"/>
  <c r="C789" i="9"/>
  <c r="C788" i="9"/>
  <c r="C787" i="9"/>
  <c r="C786" i="9"/>
  <c r="C785" i="9"/>
  <c r="C784" i="9"/>
  <c r="C783" i="9"/>
  <c r="C782" i="9"/>
  <c r="C781" i="9"/>
  <c r="C780" i="9"/>
  <c r="C779" i="9"/>
  <c r="C778" i="9"/>
  <c r="C777" i="9"/>
  <c r="C776" i="9"/>
  <c r="C775" i="9"/>
  <c r="C774" i="9"/>
  <c r="C773" i="9"/>
  <c r="C772" i="9"/>
  <c r="C771" i="9"/>
  <c r="C770" i="9"/>
  <c r="C769" i="9"/>
  <c r="C768" i="9"/>
  <c r="C767" i="9"/>
  <c r="C766" i="9"/>
  <c r="C765" i="9"/>
  <c r="C764" i="9"/>
  <c r="C763" i="9"/>
  <c r="C762" i="9"/>
  <c r="C761" i="9"/>
  <c r="C760" i="9"/>
  <c r="C759" i="9"/>
  <c r="C758" i="9"/>
  <c r="C757" i="9"/>
  <c r="C756" i="9"/>
  <c r="C755" i="9"/>
  <c r="C754" i="9"/>
  <c r="C753" i="9"/>
  <c r="C752" i="9"/>
  <c r="C751" i="9"/>
  <c r="C750" i="9"/>
  <c r="C749" i="9"/>
  <c r="C748" i="9"/>
  <c r="C747" i="9"/>
  <c r="C746" i="9"/>
  <c r="C745" i="9"/>
  <c r="C744" i="9"/>
  <c r="C743" i="9"/>
  <c r="C742" i="9"/>
  <c r="C741" i="9"/>
  <c r="C740" i="9"/>
  <c r="C739" i="9"/>
  <c r="C738" i="9"/>
  <c r="C737" i="9"/>
  <c r="C736" i="9"/>
  <c r="C735" i="9"/>
  <c r="C734" i="9"/>
  <c r="C733" i="9"/>
  <c r="C732" i="9"/>
  <c r="C731" i="9"/>
  <c r="C730" i="9"/>
  <c r="C729" i="9"/>
  <c r="C728" i="9"/>
  <c r="C727" i="9"/>
  <c r="C726" i="9"/>
  <c r="C725" i="9"/>
  <c r="C724" i="9"/>
  <c r="C723" i="9"/>
  <c r="C722" i="9"/>
  <c r="C721" i="9"/>
  <c r="C720" i="9"/>
  <c r="C719" i="9"/>
  <c r="C718" i="9"/>
  <c r="C717" i="9"/>
  <c r="C716" i="9"/>
  <c r="C715" i="9"/>
  <c r="C714" i="9"/>
  <c r="C713" i="9"/>
  <c r="C712" i="9"/>
  <c r="C711" i="9"/>
  <c r="C710" i="9"/>
  <c r="C709" i="9"/>
  <c r="C708" i="9"/>
  <c r="C707" i="9"/>
  <c r="C706" i="9"/>
  <c r="C705" i="9"/>
  <c r="C704" i="9"/>
  <c r="C703" i="9"/>
  <c r="C702" i="9"/>
  <c r="C701" i="9"/>
  <c r="C700" i="9"/>
  <c r="C699" i="9"/>
  <c r="C698" i="9"/>
  <c r="C697" i="9"/>
  <c r="C696" i="9"/>
  <c r="C695" i="9"/>
  <c r="C694" i="9"/>
  <c r="C693" i="9"/>
  <c r="C692" i="9"/>
  <c r="C691" i="9"/>
  <c r="C690" i="9"/>
  <c r="C689" i="9"/>
  <c r="C688" i="9"/>
  <c r="C687" i="9"/>
  <c r="C686" i="9"/>
  <c r="C685" i="9"/>
  <c r="C684" i="9"/>
  <c r="C683" i="9"/>
  <c r="C682" i="9"/>
  <c r="C681" i="9"/>
  <c r="C680" i="9"/>
  <c r="C679" i="9"/>
  <c r="C678" i="9"/>
  <c r="C677" i="9"/>
  <c r="C676" i="9"/>
  <c r="C675" i="9"/>
  <c r="C674" i="9"/>
  <c r="C673" i="9"/>
  <c r="C672" i="9"/>
  <c r="C671" i="9"/>
  <c r="C670" i="9"/>
  <c r="C669" i="9"/>
  <c r="C668" i="9"/>
  <c r="C667" i="9"/>
  <c r="C666" i="9"/>
  <c r="C665" i="9"/>
  <c r="C664" i="9"/>
  <c r="C663" i="9"/>
  <c r="C662" i="9"/>
  <c r="C661" i="9"/>
  <c r="C660" i="9"/>
  <c r="C659" i="9"/>
  <c r="C658" i="9"/>
  <c r="C657" i="9"/>
  <c r="C656" i="9"/>
  <c r="C655" i="9"/>
  <c r="C654" i="9"/>
  <c r="C653" i="9"/>
  <c r="C652" i="9"/>
  <c r="C651" i="9"/>
  <c r="C650" i="9"/>
  <c r="C649" i="9"/>
  <c r="C648" i="9"/>
  <c r="C647" i="9"/>
  <c r="C646" i="9"/>
  <c r="C645" i="9"/>
  <c r="C644" i="9"/>
  <c r="C643" i="9"/>
  <c r="C642" i="9"/>
  <c r="C641" i="9"/>
  <c r="C640" i="9"/>
  <c r="C639" i="9"/>
  <c r="C638" i="9"/>
  <c r="C637" i="9"/>
  <c r="C636" i="9"/>
  <c r="C635" i="9"/>
  <c r="C634" i="9"/>
  <c r="C633" i="9"/>
  <c r="C632" i="9"/>
  <c r="C631" i="9"/>
  <c r="C630" i="9"/>
  <c r="C629" i="9"/>
  <c r="C628" i="9"/>
  <c r="C627" i="9"/>
  <c r="C626" i="9"/>
  <c r="C625" i="9"/>
  <c r="C624" i="9"/>
  <c r="C623" i="9"/>
  <c r="C622" i="9"/>
  <c r="C621" i="9"/>
  <c r="C620" i="9"/>
  <c r="C619" i="9"/>
  <c r="C618" i="9"/>
  <c r="C617" i="9"/>
  <c r="C616" i="9"/>
  <c r="C615" i="9"/>
  <c r="C614" i="9"/>
  <c r="C613" i="9"/>
  <c r="C612" i="9"/>
  <c r="C611" i="9"/>
  <c r="C610" i="9"/>
  <c r="C609" i="9"/>
  <c r="C608" i="9"/>
  <c r="C607" i="9"/>
  <c r="C606" i="9"/>
  <c r="C605" i="9"/>
  <c r="C604" i="9"/>
  <c r="C603" i="9"/>
  <c r="C602" i="9"/>
  <c r="C601" i="9"/>
  <c r="C600" i="9"/>
  <c r="C599" i="9"/>
  <c r="C598" i="9"/>
  <c r="C597" i="9"/>
  <c r="C596" i="9"/>
  <c r="C595" i="9"/>
  <c r="C594" i="9"/>
  <c r="C593" i="9"/>
  <c r="C592" i="9"/>
  <c r="C591" i="9"/>
  <c r="C590" i="9"/>
  <c r="C589" i="9"/>
  <c r="C588" i="9"/>
  <c r="C587" i="9"/>
  <c r="C586" i="9"/>
  <c r="C585" i="9"/>
  <c r="C584" i="9"/>
  <c r="C583" i="9"/>
  <c r="C582" i="9"/>
  <c r="C581" i="9"/>
  <c r="C580" i="9"/>
  <c r="C579" i="9"/>
  <c r="C578" i="9"/>
  <c r="C577" i="9"/>
  <c r="C576" i="9"/>
  <c r="C575" i="9"/>
  <c r="C574" i="9"/>
  <c r="C573" i="9"/>
  <c r="C572" i="9"/>
  <c r="C571" i="9"/>
  <c r="C570" i="9"/>
  <c r="C569" i="9"/>
  <c r="C568" i="9"/>
  <c r="C567" i="9"/>
  <c r="C566" i="9"/>
  <c r="C565" i="9"/>
  <c r="C564" i="9"/>
  <c r="C563" i="9"/>
  <c r="C562" i="9"/>
  <c r="C561" i="9"/>
  <c r="C560" i="9"/>
  <c r="C559" i="9"/>
  <c r="C558" i="9"/>
  <c r="C557" i="9"/>
  <c r="C556" i="9"/>
  <c r="C555" i="9"/>
  <c r="C554" i="9"/>
  <c r="C553" i="9"/>
  <c r="C552" i="9"/>
  <c r="C551" i="9"/>
  <c r="C550" i="9"/>
  <c r="C549" i="9"/>
  <c r="C548" i="9"/>
  <c r="C547" i="9"/>
  <c r="C546" i="9"/>
  <c r="C545" i="9"/>
  <c r="C544" i="9"/>
  <c r="C543" i="9"/>
  <c r="C542" i="9"/>
  <c r="C541" i="9"/>
  <c r="C540" i="9"/>
  <c r="C539" i="9"/>
  <c r="C538" i="9"/>
  <c r="C537" i="9"/>
  <c r="C536" i="9"/>
  <c r="C535" i="9"/>
  <c r="C534" i="9"/>
  <c r="C533" i="9"/>
  <c r="C532" i="9"/>
  <c r="C531" i="9"/>
  <c r="C530" i="9"/>
  <c r="C529" i="9"/>
  <c r="C528" i="9"/>
  <c r="C527" i="9"/>
  <c r="C526" i="9"/>
  <c r="C525" i="9"/>
  <c r="C524" i="9"/>
  <c r="C523" i="9"/>
  <c r="C522" i="9"/>
  <c r="C521" i="9"/>
  <c r="C520" i="9"/>
  <c r="C519" i="9"/>
  <c r="C518" i="9"/>
  <c r="C517" i="9"/>
  <c r="C516" i="9"/>
  <c r="C515" i="9"/>
  <c r="C514" i="9"/>
  <c r="C513" i="9"/>
  <c r="C512" i="9"/>
  <c r="C511" i="9"/>
  <c r="C510" i="9"/>
  <c r="C509" i="9"/>
  <c r="C508" i="9"/>
  <c r="C507" i="9"/>
  <c r="C506" i="9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22" i="5"/>
  <c r="C25" i="5" s="1"/>
  <c r="C20" i="5"/>
  <c r="B20" i="5"/>
  <c r="B26" i="5" l="1"/>
  <c r="B28" i="5" s="1"/>
  <c r="K32" i="11"/>
  <c r="P32" i="11" s="1"/>
  <c r="O32" i="11"/>
  <c r="Q66" i="11"/>
  <c r="M66" i="11"/>
  <c r="R66" i="11" s="1"/>
  <c r="M139" i="11"/>
  <c r="R139" i="11" s="1"/>
  <c r="Q139" i="11"/>
  <c r="Q6" i="11"/>
  <c r="M6" i="11"/>
  <c r="R6" i="11" s="1"/>
  <c r="Q12" i="11"/>
  <c r="M12" i="11"/>
  <c r="R12" i="11" s="1"/>
  <c r="Q20" i="11"/>
  <c r="M20" i="11"/>
  <c r="R20" i="11" s="1"/>
  <c r="Q25" i="11"/>
  <c r="M25" i="11"/>
  <c r="R25" i="11" s="1"/>
  <c r="J33" i="11"/>
  <c r="L33" i="11"/>
  <c r="O39" i="11"/>
  <c r="K39" i="11"/>
  <c r="P39" i="11" s="1"/>
  <c r="Q46" i="11"/>
  <c r="M46" i="11"/>
  <c r="R46" i="11" s="1"/>
  <c r="Q53" i="11"/>
  <c r="M53" i="11"/>
  <c r="R53" i="11" s="1"/>
  <c r="L59" i="11"/>
  <c r="J59" i="11"/>
  <c r="L67" i="11"/>
  <c r="J67" i="11"/>
  <c r="M80" i="11"/>
  <c r="R80" i="11" s="1"/>
  <c r="Q80" i="11"/>
  <c r="M111" i="11"/>
  <c r="R111" i="11" s="1"/>
  <c r="Q111" i="11"/>
  <c r="Q125" i="11"/>
  <c r="M125" i="11"/>
  <c r="R125" i="11" s="1"/>
  <c r="Q133" i="11"/>
  <c r="M133" i="11"/>
  <c r="R133" i="11" s="1"/>
  <c r="M148" i="11"/>
  <c r="R148" i="11" s="1"/>
  <c r="Q148" i="11"/>
  <c r="K171" i="11"/>
  <c r="P171" i="11" s="1"/>
  <c r="O171" i="11"/>
  <c r="J193" i="11"/>
  <c r="L193" i="11"/>
  <c r="K216" i="11"/>
  <c r="P216" i="11" s="1"/>
  <c r="O216" i="11"/>
  <c r="M231" i="11"/>
  <c r="R231" i="11" s="1"/>
  <c r="Q231" i="11"/>
  <c r="J13" i="11"/>
  <c r="L13" i="11"/>
  <c r="K26" i="11"/>
  <c r="P26" i="11" s="1"/>
  <c r="O26" i="11"/>
  <c r="K34" i="11"/>
  <c r="P34" i="11" s="1"/>
  <c r="O34" i="11"/>
  <c r="K40" i="11"/>
  <c r="P40" i="11" s="1"/>
  <c r="O40" i="11"/>
  <c r="L47" i="11"/>
  <c r="J47" i="11"/>
  <c r="Q54" i="11"/>
  <c r="M54" i="11"/>
  <c r="R54" i="11" s="1"/>
  <c r="Q60" i="11"/>
  <c r="M60" i="11"/>
  <c r="R60" i="11" s="1"/>
  <c r="L81" i="11"/>
  <c r="J81" i="11"/>
  <c r="M96" i="11"/>
  <c r="R96" i="11" s="1"/>
  <c r="Q96" i="11"/>
  <c r="K112" i="11"/>
  <c r="P112" i="11" s="1"/>
  <c r="O112" i="11"/>
  <c r="M194" i="11"/>
  <c r="R194" i="11" s="1"/>
  <c r="Q194" i="11"/>
  <c r="L209" i="11"/>
  <c r="J209" i="11"/>
  <c r="K154" i="11"/>
  <c r="P154" i="11" s="1"/>
  <c r="O154" i="11"/>
  <c r="O7" i="11"/>
  <c r="K7" i="11"/>
  <c r="P7" i="11" s="1"/>
  <c r="Q14" i="11"/>
  <c r="M14" i="11"/>
  <c r="R14" i="11" s="1"/>
  <c r="Q21" i="11"/>
  <c r="M21" i="11"/>
  <c r="R21" i="11" s="1"/>
  <c r="J27" i="11"/>
  <c r="L27" i="11"/>
  <c r="J35" i="11"/>
  <c r="L35" i="11"/>
  <c r="Q48" i="11"/>
  <c r="M48" i="11"/>
  <c r="R48" i="11" s="1"/>
  <c r="L61" i="11"/>
  <c r="J61" i="11"/>
  <c r="L97" i="11"/>
  <c r="J97" i="11"/>
  <c r="J105" i="11"/>
  <c r="L105" i="11"/>
  <c r="K120" i="11"/>
  <c r="P120" i="11" s="1"/>
  <c r="O120" i="11"/>
  <c r="M135" i="11"/>
  <c r="R135" i="11" s="1"/>
  <c r="Q135" i="11"/>
  <c r="Q165" i="11"/>
  <c r="M165" i="11"/>
  <c r="R165" i="11" s="1"/>
  <c r="K180" i="11"/>
  <c r="P180" i="11" s="1"/>
  <c r="O180" i="11"/>
  <c r="J225" i="11"/>
  <c r="L225" i="11"/>
  <c r="J233" i="11"/>
  <c r="L233" i="11"/>
  <c r="L241" i="11"/>
  <c r="J241" i="11"/>
  <c r="Q5" i="11"/>
  <c r="M5" i="11"/>
  <c r="R5" i="11" s="1"/>
  <c r="L11" i="11"/>
  <c r="J11" i="11"/>
  <c r="J19" i="11"/>
  <c r="L19" i="11"/>
  <c r="J45" i="11"/>
  <c r="L45" i="11"/>
  <c r="Q58" i="11"/>
  <c r="M58" i="11"/>
  <c r="R58" i="11" s="1"/>
  <c r="M207" i="11"/>
  <c r="R207" i="11" s="1"/>
  <c r="Q207" i="11"/>
  <c r="K8" i="11"/>
  <c r="P8" i="11" s="1"/>
  <c r="O8" i="11"/>
  <c r="L15" i="11"/>
  <c r="J15" i="11"/>
  <c r="Q22" i="11"/>
  <c r="M22" i="11"/>
  <c r="R22" i="11" s="1"/>
  <c r="K28" i="11"/>
  <c r="P28" i="11" s="1"/>
  <c r="O28" i="11"/>
  <c r="Q36" i="11"/>
  <c r="M36" i="11"/>
  <c r="R36" i="11" s="1"/>
  <c r="Q41" i="11"/>
  <c r="M41" i="11"/>
  <c r="R41" i="11" s="1"/>
  <c r="L49" i="11"/>
  <c r="J49" i="11"/>
  <c r="Q55" i="11"/>
  <c r="M55" i="11"/>
  <c r="R55" i="11" s="1"/>
  <c r="Q69" i="11"/>
  <c r="M69" i="11"/>
  <c r="R69" i="11" s="1"/>
  <c r="K75" i="11"/>
  <c r="P75" i="11" s="1"/>
  <c r="O75" i="11"/>
  <c r="M83" i="11"/>
  <c r="R83" i="11" s="1"/>
  <c r="Q83" i="11"/>
  <c r="M128" i="11"/>
  <c r="R128" i="11" s="1"/>
  <c r="Q128" i="11"/>
  <c r="M143" i="11"/>
  <c r="R143" i="11" s="1"/>
  <c r="Q143" i="11"/>
  <c r="M158" i="11"/>
  <c r="R158" i="11" s="1"/>
  <c r="Q158" i="11"/>
  <c r="M203" i="11"/>
  <c r="R203" i="11" s="1"/>
  <c r="Q203" i="11"/>
  <c r="M167" i="11"/>
  <c r="R167" i="11" s="1"/>
  <c r="Q167" i="11"/>
  <c r="M212" i="11"/>
  <c r="R212" i="11" s="1"/>
  <c r="Q212" i="11"/>
  <c r="K235" i="11"/>
  <c r="P235" i="11" s="1"/>
  <c r="O235" i="11"/>
  <c r="Q16" i="11"/>
  <c r="M16" i="11"/>
  <c r="R16" i="11" s="1"/>
  <c r="J29" i="11"/>
  <c r="L29" i="11"/>
  <c r="Q50" i="11"/>
  <c r="M50" i="11"/>
  <c r="R50" i="11" s="1"/>
  <c r="L63" i="11"/>
  <c r="J63" i="11"/>
  <c r="K152" i="11"/>
  <c r="P152" i="11" s="1"/>
  <c r="O152" i="11"/>
  <c r="Q4" i="11"/>
  <c r="M4" i="11"/>
  <c r="R4" i="11" s="1"/>
  <c r="Q9" i="11"/>
  <c r="M9" i="11"/>
  <c r="R9" i="11" s="1"/>
  <c r="L17" i="11"/>
  <c r="J17" i="11"/>
  <c r="M23" i="11"/>
  <c r="R23" i="11" s="1"/>
  <c r="Q23" i="11"/>
  <c r="Q30" i="11"/>
  <c r="M30" i="11"/>
  <c r="R30" i="11" s="1"/>
  <c r="Q37" i="11"/>
  <c r="M37" i="11"/>
  <c r="R37" i="11" s="1"/>
  <c r="L43" i="11"/>
  <c r="J43" i="11"/>
  <c r="J51" i="11"/>
  <c r="L51" i="11"/>
  <c r="Q64" i="11"/>
  <c r="M64" i="11"/>
  <c r="R64" i="11" s="1"/>
  <c r="K77" i="11"/>
  <c r="P77" i="11" s="1"/>
  <c r="O77" i="11"/>
  <c r="K85" i="11"/>
  <c r="P85" i="11" s="1"/>
  <c r="O85" i="11"/>
  <c r="M115" i="11"/>
  <c r="R115" i="11" s="1"/>
  <c r="Q115" i="11"/>
  <c r="M122" i="11"/>
  <c r="R122" i="11" s="1"/>
  <c r="Q122" i="11"/>
  <c r="L145" i="11"/>
  <c r="J145" i="11"/>
  <c r="K220" i="11"/>
  <c r="P220" i="11" s="1"/>
  <c r="O220" i="11"/>
  <c r="Q42" i="11"/>
  <c r="M42" i="11"/>
  <c r="R42" i="11" s="1"/>
  <c r="K56" i="11"/>
  <c r="P56" i="11" s="1"/>
  <c r="O56" i="11"/>
  <c r="K84" i="11"/>
  <c r="P84" i="11" s="1"/>
  <c r="O84" i="11"/>
  <c r="M91" i="11"/>
  <c r="R91" i="11" s="1"/>
  <c r="Q91" i="11"/>
  <c r="K99" i="11"/>
  <c r="P99" i="11" s="1"/>
  <c r="O99" i="11"/>
  <c r="M107" i="11"/>
  <c r="R107" i="11" s="1"/>
  <c r="Q107" i="11"/>
  <c r="L129" i="11"/>
  <c r="J129" i="11"/>
  <c r="Q10" i="11"/>
  <c r="M10" i="11"/>
  <c r="R10" i="11" s="1"/>
  <c r="Q18" i="11"/>
  <c r="M18" i="11"/>
  <c r="R18" i="11" s="1"/>
  <c r="K24" i="11"/>
  <c r="P24" i="11" s="1"/>
  <c r="O24" i="11"/>
  <c r="L31" i="11"/>
  <c r="J31" i="11"/>
  <c r="K38" i="11"/>
  <c r="P38" i="11" s="1"/>
  <c r="O38" i="11"/>
  <c r="Q44" i="11"/>
  <c r="M44" i="11"/>
  <c r="R44" i="11" s="1"/>
  <c r="Q52" i="11"/>
  <c r="M52" i="11"/>
  <c r="R52" i="11" s="1"/>
  <c r="J65" i="11"/>
  <c r="L65" i="11"/>
  <c r="K78" i="11"/>
  <c r="P78" i="11" s="1"/>
  <c r="O78" i="11"/>
  <c r="Q93" i="11"/>
  <c r="M93" i="11"/>
  <c r="R93" i="11" s="1"/>
  <c r="K101" i="11"/>
  <c r="P101" i="11" s="1"/>
  <c r="O101" i="11"/>
  <c r="M131" i="11"/>
  <c r="R131" i="11" s="1"/>
  <c r="Q131" i="11"/>
  <c r="L161" i="11"/>
  <c r="J161" i="11"/>
  <c r="J169" i="11"/>
  <c r="L169" i="11"/>
  <c r="M184" i="11"/>
  <c r="R184" i="11" s="1"/>
  <c r="Q184" i="11"/>
  <c r="O199" i="11"/>
  <c r="K199" i="11"/>
  <c r="P199" i="11" s="1"/>
  <c r="M79" i="11"/>
  <c r="R79" i="11" s="1"/>
  <c r="Q79" i="11"/>
  <c r="K86" i="11"/>
  <c r="P86" i="11" s="1"/>
  <c r="O86" i="11"/>
  <c r="M100" i="11"/>
  <c r="R100" i="11" s="1"/>
  <c r="Q100" i="11"/>
  <c r="L114" i="11"/>
  <c r="J114" i="11"/>
  <c r="L121" i="11"/>
  <c r="J121" i="11"/>
  <c r="M136" i="11"/>
  <c r="R136" i="11" s="1"/>
  <c r="Q136" i="11"/>
  <c r="L150" i="11"/>
  <c r="J150" i="11"/>
  <c r="Q157" i="11"/>
  <c r="M157" i="11"/>
  <c r="R157" i="11" s="1"/>
  <c r="M164" i="11"/>
  <c r="R164" i="11" s="1"/>
  <c r="Q164" i="11"/>
  <c r="M178" i="11"/>
  <c r="R178" i="11" s="1"/>
  <c r="Q178" i="11"/>
  <c r="Q185" i="11"/>
  <c r="M185" i="11"/>
  <c r="R185" i="11" s="1"/>
  <c r="L200" i="11"/>
  <c r="J200" i="11"/>
  <c r="M214" i="11"/>
  <c r="R214" i="11" s="1"/>
  <c r="Q214" i="11"/>
  <c r="Q221" i="11"/>
  <c r="M221" i="11"/>
  <c r="R221" i="11" s="1"/>
  <c r="M228" i="11"/>
  <c r="R228" i="11" s="1"/>
  <c r="Q228" i="11"/>
  <c r="M87" i="11"/>
  <c r="R87" i="11" s="1"/>
  <c r="Q87" i="11"/>
  <c r="M94" i="11"/>
  <c r="R94" i="11" s="1"/>
  <c r="Q94" i="11"/>
  <c r="L108" i="11"/>
  <c r="J108" i="11"/>
  <c r="M144" i="11"/>
  <c r="R144" i="11" s="1"/>
  <c r="Q144" i="11"/>
  <c r="M151" i="11"/>
  <c r="R151" i="11" s="1"/>
  <c r="Q151" i="11"/>
  <c r="L172" i="11"/>
  <c r="J172" i="11"/>
  <c r="L179" i="11"/>
  <c r="J179" i="11"/>
  <c r="K186" i="11"/>
  <c r="P186" i="11" s="1"/>
  <c r="O186" i="11"/>
  <c r="M208" i="11"/>
  <c r="R208" i="11" s="1"/>
  <c r="Q208" i="11"/>
  <c r="L215" i="11"/>
  <c r="J215" i="11"/>
  <c r="K222" i="11"/>
  <c r="P222" i="11" s="1"/>
  <c r="O222" i="11"/>
  <c r="K229" i="11"/>
  <c r="P229" i="11" s="1"/>
  <c r="O229" i="11"/>
  <c r="L236" i="11"/>
  <c r="J236" i="11"/>
  <c r="J3" i="11"/>
  <c r="J9" i="11"/>
  <c r="J14" i="11"/>
  <c r="J25" i="11"/>
  <c r="J30" i="11"/>
  <c r="J41" i="11"/>
  <c r="J46" i="11"/>
  <c r="K57" i="11"/>
  <c r="P57" i="11" s="1"/>
  <c r="J64" i="11"/>
  <c r="J80" i="11"/>
  <c r="J88" i="11"/>
  <c r="J122" i="11"/>
  <c r="J131" i="11"/>
  <c r="J139" i="11"/>
  <c r="J148" i="11"/>
  <c r="J157" i="11"/>
  <c r="J165" i="11"/>
  <c r="J174" i="11"/>
  <c r="J192" i="11"/>
  <c r="J202" i="11"/>
  <c r="J212" i="11"/>
  <c r="J221" i="11"/>
  <c r="J231" i="11"/>
  <c r="J240" i="11"/>
  <c r="L7" i="11"/>
  <c r="L32" i="11"/>
  <c r="L38" i="11"/>
  <c r="L57" i="11"/>
  <c r="M71" i="11"/>
  <c r="R71" i="11" s="1"/>
  <c r="L84" i="11"/>
  <c r="L112" i="11"/>
  <c r="L130" i="11"/>
  <c r="L190" i="11"/>
  <c r="O62" i="11"/>
  <c r="L166" i="11"/>
  <c r="J166" i="11"/>
  <c r="Q201" i="11"/>
  <c r="M201" i="11"/>
  <c r="R201" i="11" s="1"/>
  <c r="J4" i="11"/>
  <c r="J20" i="11"/>
  <c r="J36" i="11"/>
  <c r="J52" i="11"/>
  <c r="J58" i="11"/>
  <c r="J72" i="11"/>
  <c r="J106" i="11"/>
  <c r="J115" i="11"/>
  <c r="J123" i="11"/>
  <c r="J132" i="11"/>
  <c r="J141" i="11"/>
  <c r="J149" i="11"/>
  <c r="J158" i="11"/>
  <c r="J167" i="11"/>
  <c r="J175" i="11"/>
  <c r="J184" i="11"/>
  <c r="J194" i="11"/>
  <c r="J203" i="11"/>
  <c r="J213" i="11"/>
  <c r="J223" i="11"/>
  <c r="L8" i="11"/>
  <c r="L26" i="11"/>
  <c r="L39" i="11"/>
  <c r="M72" i="11"/>
  <c r="R72" i="11" s="1"/>
  <c r="L85" i="11"/>
  <c r="L99" i="11"/>
  <c r="L152" i="11"/>
  <c r="L171" i="11"/>
  <c r="Q3" i="11"/>
  <c r="L73" i="11"/>
  <c r="J73" i="11"/>
  <c r="M88" i="11"/>
  <c r="R88" i="11" s="1"/>
  <c r="Q88" i="11"/>
  <c r="M95" i="11"/>
  <c r="R95" i="11" s="1"/>
  <c r="Q95" i="11"/>
  <c r="K102" i="11"/>
  <c r="P102" i="11" s="1"/>
  <c r="O102" i="11"/>
  <c r="M116" i="11"/>
  <c r="R116" i="11" s="1"/>
  <c r="Q116" i="11"/>
  <c r="M123" i="11"/>
  <c r="R123" i="11" s="1"/>
  <c r="Q123" i="11"/>
  <c r="K130" i="11"/>
  <c r="P130" i="11" s="1"/>
  <c r="O130" i="11"/>
  <c r="L137" i="11"/>
  <c r="J137" i="11"/>
  <c r="M159" i="11"/>
  <c r="R159" i="11" s="1"/>
  <c r="Q159" i="11"/>
  <c r="M187" i="11"/>
  <c r="R187" i="11" s="1"/>
  <c r="Q187" i="11"/>
  <c r="M223" i="11"/>
  <c r="R223" i="11" s="1"/>
  <c r="Q223" i="11"/>
  <c r="M230" i="11"/>
  <c r="R230" i="11" s="1"/>
  <c r="Q230" i="11"/>
  <c r="M74" i="11"/>
  <c r="R74" i="11" s="1"/>
  <c r="Q74" i="11"/>
  <c r="M103" i="11"/>
  <c r="R103" i="11" s="1"/>
  <c r="Q103" i="11"/>
  <c r="M110" i="11"/>
  <c r="R110" i="11" s="1"/>
  <c r="Q110" i="11"/>
  <c r="L124" i="11"/>
  <c r="J124" i="11"/>
  <c r="M138" i="11"/>
  <c r="R138" i="11" s="1"/>
  <c r="Q138" i="11"/>
  <c r="M160" i="11"/>
  <c r="R160" i="11" s="1"/>
  <c r="Q160" i="11"/>
  <c r="M174" i="11"/>
  <c r="R174" i="11" s="1"/>
  <c r="Q174" i="11"/>
  <c r="M188" i="11"/>
  <c r="R188" i="11" s="1"/>
  <c r="Q188" i="11"/>
  <c r="M195" i="11"/>
  <c r="R195" i="11" s="1"/>
  <c r="Q195" i="11"/>
  <c r="M202" i="11"/>
  <c r="R202" i="11" s="1"/>
  <c r="Q202" i="11"/>
  <c r="M224" i="11"/>
  <c r="R224" i="11" s="1"/>
  <c r="Q224" i="11"/>
  <c r="M238" i="11"/>
  <c r="R238" i="11" s="1"/>
  <c r="Q238" i="11"/>
  <c r="J5" i="11"/>
  <c r="J10" i="11"/>
  <c r="J21" i="11"/>
  <c r="J37" i="11"/>
  <c r="J42" i="11"/>
  <c r="J53" i="11"/>
  <c r="J66" i="11"/>
  <c r="J90" i="11"/>
  <c r="J107" i="11"/>
  <c r="J116" i="11"/>
  <c r="J125" i="11"/>
  <c r="J133" i="11"/>
  <c r="J142" i="11"/>
  <c r="J151" i="11"/>
  <c r="J159" i="11"/>
  <c r="J176" i="11"/>
  <c r="J185" i="11"/>
  <c r="J195" i="11"/>
  <c r="J205" i="11"/>
  <c r="J214" i="11"/>
  <c r="J242" i="11"/>
  <c r="L40" i="11"/>
  <c r="L86" i="11"/>
  <c r="L101" i="11"/>
  <c r="M117" i="11"/>
  <c r="R117" i="11" s="1"/>
  <c r="L154" i="11"/>
  <c r="M173" i="11"/>
  <c r="R173" i="11" s="1"/>
  <c r="L216" i="11"/>
  <c r="L235" i="11"/>
  <c r="L82" i="11"/>
  <c r="J82" i="11"/>
  <c r="M104" i="11"/>
  <c r="R104" i="11" s="1"/>
  <c r="Q104" i="11"/>
  <c r="L118" i="11"/>
  <c r="J118" i="11"/>
  <c r="M132" i="11"/>
  <c r="R132" i="11" s="1"/>
  <c r="Q132" i="11"/>
  <c r="L146" i="11"/>
  <c r="J146" i="11"/>
  <c r="L153" i="11"/>
  <c r="J153" i="11"/>
  <c r="M168" i="11"/>
  <c r="R168" i="11" s="1"/>
  <c r="Q168" i="11"/>
  <c r="M175" i="11"/>
  <c r="R175" i="11" s="1"/>
  <c r="Q175" i="11"/>
  <c r="M182" i="11"/>
  <c r="R182" i="11" s="1"/>
  <c r="Q182" i="11"/>
  <c r="Q189" i="11"/>
  <c r="M189" i="11"/>
  <c r="R189" i="11" s="1"/>
  <c r="M196" i="11"/>
  <c r="R196" i="11" s="1"/>
  <c r="Q196" i="11"/>
  <c r="M210" i="11"/>
  <c r="R210" i="11" s="1"/>
  <c r="Q210" i="11"/>
  <c r="Q217" i="11"/>
  <c r="M217" i="11"/>
  <c r="R217" i="11" s="1"/>
  <c r="L232" i="11"/>
  <c r="J232" i="11"/>
  <c r="M239" i="11"/>
  <c r="R239" i="11" s="1"/>
  <c r="Q239" i="11"/>
  <c r="J16" i="11"/>
  <c r="J48" i="11"/>
  <c r="J60" i="11"/>
  <c r="J74" i="11"/>
  <c r="J83" i="11"/>
  <c r="J91" i="11"/>
  <c r="J100" i="11"/>
  <c r="J109" i="11"/>
  <c r="J117" i="11"/>
  <c r="J126" i="11"/>
  <c r="J135" i="11"/>
  <c r="J143" i="11"/>
  <c r="J160" i="11"/>
  <c r="J168" i="11"/>
  <c r="J177" i="11"/>
  <c r="J187" i="11"/>
  <c r="J196" i="11"/>
  <c r="J206" i="11"/>
  <c r="J224" i="11"/>
  <c r="J234" i="11"/>
  <c r="L28" i="11"/>
  <c r="L34" i="11"/>
  <c r="L75" i="11"/>
  <c r="L102" i="11"/>
  <c r="L120" i="11"/>
  <c r="L156" i="11"/>
  <c r="M177" i="11"/>
  <c r="R177" i="11" s="1"/>
  <c r="L197" i="11"/>
  <c r="L218" i="11"/>
  <c r="M237" i="11"/>
  <c r="R237" i="11" s="1"/>
  <c r="L70" i="11"/>
  <c r="J70" i="11"/>
  <c r="L76" i="11"/>
  <c r="J76" i="11"/>
  <c r="M90" i="11"/>
  <c r="R90" i="11" s="1"/>
  <c r="Q90" i="11"/>
  <c r="M119" i="11"/>
  <c r="R119" i="11" s="1"/>
  <c r="Q119" i="11"/>
  <c r="M126" i="11"/>
  <c r="R126" i="11" s="1"/>
  <c r="Q126" i="11"/>
  <c r="L140" i="11"/>
  <c r="J140" i="11"/>
  <c r="M147" i="11"/>
  <c r="R147" i="11" s="1"/>
  <c r="Q147" i="11"/>
  <c r="M176" i="11"/>
  <c r="R176" i="11" s="1"/>
  <c r="Q176" i="11"/>
  <c r="L183" i="11"/>
  <c r="J183" i="11"/>
  <c r="K190" i="11"/>
  <c r="P190" i="11" s="1"/>
  <c r="O190" i="11"/>
  <c r="L204" i="11"/>
  <c r="J204" i="11"/>
  <c r="L211" i="11"/>
  <c r="J211" i="11"/>
  <c r="K218" i="11"/>
  <c r="P218" i="11" s="1"/>
  <c r="O218" i="11"/>
  <c r="M240" i="11"/>
  <c r="R240" i="11" s="1"/>
  <c r="Q240" i="11"/>
  <c r="J6" i="11"/>
  <c r="J22" i="11"/>
  <c r="J54" i="11"/>
  <c r="J68" i="11"/>
  <c r="J93" i="11"/>
  <c r="J110" i="11"/>
  <c r="J119" i="11"/>
  <c r="J127" i="11"/>
  <c r="J144" i="11"/>
  <c r="J178" i="11"/>
  <c r="J188" i="11"/>
  <c r="J198" i="11"/>
  <c r="J207" i="11"/>
  <c r="J226" i="11"/>
  <c r="L77" i="11"/>
  <c r="L180" i="11"/>
  <c r="L199" i="11"/>
  <c r="L220" i="11"/>
  <c r="L89" i="11"/>
  <c r="J89" i="11"/>
  <c r="L98" i="11"/>
  <c r="J98" i="11"/>
  <c r="M127" i="11"/>
  <c r="R127" i="11" s="1"/>
  <c r="Q127" i="11"/>
  <c r="J134" i="11"/>
  <c r="L134" i="11"/>
  <c r="M155" i="11"/>
  <c r="R155" i="11" s="1"/>
  <c r="Q155" i="11"/>
  <c r="L162" i="11"/>
  <c r="J162" i="11"/>
  <c r="M191" i="11"/>
  <c r="R191" i="11" s="1"/>
  <c r="Q191" i="11"/>
  <c r="M198" i="11"/>
  <c r="R198" i="11" s="1"/>
  <c r="Q198" i="11"/>
  <c r="M219" i="11"/>
  <c r="R219" i="11" s="1"/>
  <c r="Q219" i="11"/>
  <c r="M226" i="11"/>
  <c r="R226" i="11" s="1"/>
  <c r="Q226" i="11"/>
  <c r="J12" i="11"/>
  <c r="J23" i="11"/>
  <c r="J44" i="11"/>
  <c r="J55" i="11"/>
  <c r="J69" i="11"/>
  <c r="J94" i="11"/>
  <c r="J103" i="11"/>
  <c r="J111" i="11"/>
  <c r="J128" i="11"/>
  <c r="J136" i="11"/>
  <c r="J170" i="11"/>
  <c r="J189" i="11"/>
  <c r="J208" i="11"/>
  <c r="J217" i="11"/>
  <c r="J227" i="11"/>
  <c r="J237" i="11"/>
  <c r="M68" i="11"/>
  <c r="R68" i="11" s="1"/>
  <c r="L78" i="11"/>
  <c r="L92" i="11"/>
  <c r="M141" i="11"/>
  <c r="R141" i="11" s="1"/>
  <c r="M181" i="11"/>
  <c r="R181" i="11" s="1"/>
  <c r="L222" i="11"/>
  <c r="K92" i="11"/>
  <c r="P92" i="11" s="1"/>
  <c r="O92" i="11"/>
  <c r="M106" i="11"/>
  <c r="R106" i="11" s="1"/>
  <c r="Q106" i="11"/>
  <c r="Q113" i="11"/>
  <c r="M113" i="11"/>
  <c r="R113" i="11" s="1"/>
  <c r="M142" i="11"/>
  <c r="R142" i="11" s="1"/>
  <c r="Q142" i="11"/>
  <c r="Q149" i="11"/>
  <c r="M149" i="11"/>
  <c r="R149" i="11" s="1"/>
  <c r="K156" i="11"/>
  <c r="P156" i="11" s="1"/>
  <c r="O156" i="11"/>
  <c r="M163" i="11"/>
  <c r="R163" i="11" s="1"/>
  <c r="Q163" i="11"/>
  <c r="M170" i="11"/>
  <c r="R170" i="11" s="1"/>
  <c r="Q170" i="11"/>
  <c r="M192" i="11"/>
  <c r="R192" i="11" s="1"/>
  <c r="Q192" i="11"/>
  <c r="M206" i="11"/>
  <c r="R206" i="11" s="1"/>
  <c r="Q206" i="11"/>
  <c r="Q213" i="11"/>
  <c r="M213" i="11"/>
  <c r="R213" i="11" s="1"/>
  <c r="M227" i="11"/>
  <c r="R227" i="11" s="1"/>
  <c r="Q227" i="11"/>
  <c r="M234" i="11"/>
  <c r="R234" i="11" s="1"/>
  <c r="Q234" i="11"/>
  <c r="J18" i="11"/>
  <c r="J50" i="11"/>
  <c r="J87" i="11"/>
  <c r="J95" i="11"/>
  <c r="J163" i="11"/>
  <c r="J181" i="11"/>
  <c r="J191" i="11"/>
  <c r="J219" i="11"/>
  <c r="J228" i="11"/>
  <c r="J238" i="11"/>
  <c r="L24" i="11"/>
  <c r="L56" i="11"/>
  <c r="L62" i="11"/>
  <c r="M109" i="11"/>
  <c r="R109" i="11" s="1"/>
  <c r="M205" i="11"/>
  <c r="R205" i="11" s="1"/>
  <c r="M242" i="11"/>
  <c r="R242" i="11" s="1"/>
  <c r="Q242" i="11"/>
  <c r="J71" i="11"/>
  <c r="J79" i="11"/>
  <c r="J96" i="11"/>
  <c r="J104" i="11"/>
  <c r="J113" i="11"/>
  <c r="J138" i="11"/>
  <c r="J147" i="11"/>
  <c r="J155" i="11"/>
  <c r="J164" i="11"/>
  <c r="J173" i="11"/>
  <c r="J182" i="11"/>
  <c r="J201" i="11"/>
  <c r="J210" i="11"/>
  <c r="J230" i="11"/>
  <c r="J239" i="11"/>
  <c r="L186" i="11"/>
  <c r="L229" i="11"/>
  <c r="O197" i="11"/>
  <c r="H16" i="12"/>
  <c r="N16" i="12" s="1"/>
  <c r="H12" i="12"/>
  <c r="N12" i="12" s="1"/>
  <c r="H8" i="12"/>
  <c r="N8" i="12" s="1"/>
  <c r="H4" i="12"/>
  <c r="N4" i="12" s="1"/>
  <c r="K3" i="12"/>
  <c r="Q3" i="12" s="1"/>
  <c r="J7" i="12"/>
  <c r="P7" i="12" s="1"/>
  <c r="J11" i="12"/>
  <c r="P11" i="12" s="1"/>
  <c r="J15" i="12"/>
  <c r="P15" i="12" s="1"/>
  <c r="M10" i="12"/>
  <c r="M18" i="12"/>
  <c r="H3" i="12"/>
  <c r="N3" i="12" s="1"/>
  <c r="I15" i="12"/>
  <c r="O15" i="12" s="1"/>
  <c r="I11" i="12"/>
  <c r="O11" i="12" s="1"/>
  <c r="I7" i="12"/>
  <c r="O7" i="12" s="1"/>
  <c r="J3" i="12"/>
  <c r="P3" i="12" s="1"/>
  <c r="K7" i="12"/>
  <c r="Q7" i="12" s="1"/>
  <c r="K11" i="12"/>
  <c r="Q11" i="12" s="1"/>
  <c r="K15" i="12"/>
  <c r="Q15" i="12" s="1"/>
  <c r="M7" i="12"/>
  <c r="M15" i="12"/>
  <c r="I3" i="12"/>
  <c r="O3" i="12" s="1"/>
  <c r="H15" i="12"/>
  <c r="N15" i="12" s="1"/>
  <c r="H11" i="12"/>
  <c r="N11" i="12" s="1"/>
  <c r="H7" i="12"/>
  <c r="N7" i="12" s="1"/>
  <c r="J4" i="12"/>
  <c r="P4" i="12" s="1"/>
  <c r="J8" i="12"/>
  <c r="P8" i="12" s="1"/>
  <c r="J12" i="12"/>
  <c r="P12" i="12" s="1"/>
  <c r="J16" i="12"/>
  <c r="P16" i="12" s="1"/>
  <c r="M4" i="12"/>
  <c r="M12" i="12"/>
  <c r="I18" i="12"/>
  <c r="O18" i="12" s="1"/>
  <c r="I14" i="12"/>
  <c r="O14" i="12" s="1"/>
  <c r="I10" i="12"/>
  <c r="O10" i="12" s="1"/>
  <c r="I6" i="12"/>
  <c r="O6" i="12" s="1"/>
  <c r="K4" i="12"/>
  <c r="Q4" i="12" s="1"/>
  <c r="K8" i="12"/>
  <c r="Q8" i="12" s="1"/>
  <c r="K12" i="12"/>
  <c r="Q12" i="12" s="1"/>
  <c r="K16" i="12"/>
  <c r="Q16" i="12" s="1"/>
  <c r="M9" i="12"/>
  <c r="M17" i="12"/>
  <c r="H18" i="12"/>
  <c r="N18" i="12" s="1"/>
  <c r="H14" i="12"/>
  <c r="N14" i="12" s="1"/>
  <c r="H10" i="12"/>
  <c r="N10" i="12" s="1"/>
  <c r="H6" i="12"/>
  <c r="N6" i="12" s="1"/>
  <c r="J5" i="12"/>
  <c r="P5" i="12" s="1"/>
  <c r="J9" i="12"/>
  <c r="P9" i="12" s="1"/>
  <c r="J13" i="12"/>
  <c r="P13" i="12" s="1"/>
  <c r="J17" i="12"/>
  <c r="P17" i="12" s="1"/>
  <c r="M6" i="12"/>
  <c r="M14" i="12"/>
  <c r="I17" i="12"/>
  <c r="O17" i="12" s="1"/>
  <c r="I13" i="12"/>
  <c r="O13" i="12" s="1"/>
  <c r="I9" i="12"/>
  <c r="O9" i="12" s="1"/>
  <c r="I5" i="12"/>
  <c r="O5" i="12" s="1"/>
  <c r="K5" i="12"/>
  <c r="Q5" i="12" s="1"/>
  <c r="K9" i="12"/>
  <c r="Q9" i="12" s="1"/>
  <c r="K13" i="12"/>
  <c r="Q13" i="12" s="1"/>
  <c r="K17" i="12"/>
  <c r="Q17" i="12" s="1"/>
  <c r="M11" i="12"/>
  <c r="H17" i="12"/>
  <c r="N17" i="12" s="1"/>
  <c r="H13" i="12"/>
  <c r="N13" i="12" s="1"/>
  <c r="H9" i="12"/>
  <c r="N9" i="12" s="1"/>
  <c r="H5" i="12"/>
  <c r="N5" i="12" s="1"/>
  <c r="J6" i="12"/>
  <c r="P6" i="12" s="1"/>
  <c r="J10" i="12"/>
  <c r="P10" i="12" s="1"/>
  <c r="J14" i="12"/>
  <c r="P14" i="12" s="1"/>
  <c r="J18" i="12"/>
  <c r="P18" i="12" s="1"/>
  <c r="M8" i="12"/>
  <c r="M16" i="12"/>
  <c r="Q24" i="9"/>
  <c r="Q28" i="9"/>
  <c r="Q4" i="9"/>
  <c r="Q12" i="9"/>
  <c r="Q20" i="9"/>
  <c r="Q5" i="9"/>
  <c r="Q13" i="9"/>
  <c r="Q21" i="9"/>
  <c r="Q30" i="9"/>
  <c r="Q8" i="9"/>
  <c r="Q16" i="9"/>
  <c r="Q29" i="9"/>
  <c r="Q27" i="9"/>
  <c r="Q23" i="9"/>
  <c r="Q19" i="9"/>
  <c r="Q15" i="9"/>
  <c r="Q11" i="9"/>
  <c r="Q7" i="9"/>
  <c r="Q18" i="9"/>
  <c r="Q14" i="9"/>
  <c r="Q10" i="9"/>
  <c r="Q6" i="9"/>
  <c r="Q31" i="9"/>
  <c r="Q26" i="9"/>
  <c r="Q22" i="9"/>
  <c r="Q9" i="9"/>
  <c r="Q17" i="9"/>
  <c r="Q25" i="9"/>
  <c r="O29" i="9"/>
  <c r="P15" i="9"/>
  <c r="O6" i="9"/>
  <c r="O10" i="9"/>
  <c r="O14" i="9"/>
  <c r="O18" i="9"/>
  <c r="O22" i="9"/>
  <c r="O26" i="9"/>
  <c r="O30" i="9"/>
  <c r="P10" i="9"/>
  <c r="P6" i="9"/>
  <c r="P30" i="9"/>
  <c r="P26" i="9"/>
  <c r="P22" i="9"/>
  <c r="P18" i="9"/>
  <c r="P14" i="9"/>
  <c r="O7" i="9"/>
  <c r="O11" i="9"/>
  <c r="O15" i="9"/>
  <c r="O19" i="9"/>
  <c r="O23" i="9"/>
  <c r="O27" i="9"/>
  <c r="O31" i="9"/>
  <c r="P9" i="9"/>
  <c r="P5" i="9"/>
  <c r="P29" i="9"/>
  <c r="P25" i="9"/>
  <c r="P21" i="9"/>
  <c r="P17" i="9"/>
  <c r="P13" i="9"/>
  <c r="P12" i="9"/>
  <c r="O4" i="9"/>
  <c r="O8" i="9"/>
  <c r="O12" i="9"/>
  <c r="O16" i="9"/>
  <c r="O20" i="9"/>
  <c r="O24" i="9"/>
  <c r="O28" i="9"/>
  <c r="P3" i="9"/>
  <c r="R3" i="9" s="1"/>
  <c r="P8" i="9"/>
  <c r="P4" i="9"/>
  <c r="P28" i="9"/>
  <c r="P24" i="9"/>
  <c r="P20" i="9"/>
  <c r="P16" i="9"/>
  <c r="O5" i="9"/>
  <c r="O9" i="9"/>
  <c r="O13" i="9"/>
  <c r="O17" i="9"/>
  <c r="O21" i="9"/>
  <c r="O25" i="9"/>
  <c r="P11" i="9"/>
  <c r="P7" i="9"/>
  <c r="P31" i="9"/>
  <c r="P27" i="9"/>
  <c r="P23" i="9"/>
  <c r="P19" i="9"/>
  <c r="K3" i="9" l="1"/>
  <c r="R15" i="9"/>
  <c r="K396" i="9" s="1"/>
  <c r="L396" i="9" s="1"/>
  <c r="B25" i="5"/>
  <c r="C28" i="5" s="1"/>
  <c r="C30" i="5" s="1"/>
  <c r="K68" i="11"/>
  <c r="P68" i="11" s="1"/>
  <c r="O68" i="11"/>
  <c r="O153" i="11"/>
  <c r="K153" i="11"/>
  <c r="P153" i="11" s="1"/>
  <c r="K202" i="11"/>
  <c r="P202" i="11" s="1"/>
  <c r="O202" i="11"/>
  <c r="K54" i="11"/>
  <c r="P54" i="11" s="1"/>
  <c r="O54" i="11"/>
  <c r="M211" i="11"/>
  <c r="R211" i="11" s="1"/>
  <c r="Q211" i="11"/>
  <c r="Q28" i="11"/>
  <c r="M28" i="11"/>
  <c r="R28" i="11" s="1"/>
  <c r="K83" i="11"/>
  <c r="P83" i="11" s="1"/>
  <c r="O83" i="11"/>
  <c r="K176" i="11"/>
  <c r="P176" i="11" s="1"/>
  <c r="O176" i="11"/>
  <c r="O137" i="11"/>
  <c r="K137" i="11"/>
  <c r="P137" i="11" s="1"/>
  <c r="K158" i="11"/>
  <c r="P158" i="11" s="1"/>
  <c r="O158" i="11"/>
  <c r="M166" i="11"/>
  <c r="R166" i="11" s="1"/>
  <c r="Q166" i="11"/>
  <c r="K88" i="11"/>
  <c r="P88" i="11" s="1"/>
  <c r="O88" i="11"/>
  <c r="M179" i="11"/>
  <c r="R179" i="11" s="1"/>
  <c r="Q179" i="11"/>
  <c r="M108" i="11"/>
  <c r="R108" i="11" s="1"/>
  <c r="Q108" i="11"/>
  <c r="O169" i="11"/>
  <c r="K169" i="11"/>
  <c r="P169" i="11" s="1"/>
  <c r="O51" i="11"/>
  <c r="K51" i="11"/>
  <c r="P51" i="11" s="1"/>
  <c r="Q49" i="11"/>
  <c r="M49" i="11"/>
  <c r="R49" i="11" s="1"/>
  <c r="O105" i="11"/>
  <c r="K105" i="11"/>
  <c r="P105" i="11" s="1"/>
  <c r="O35" i="11"/>
  <c r="K35" i="11"/>
  <c r="P35" i="11" s="1"/>
  <c r="K193" i="11"/>
  <c r="P193" i="11" s="1"/>
  <c r="O193" i="11"/>
  <c r="M59" i="11"/>
  <c r="R59" i="11" s="1"/>
  <c r="Q59" i="11"/>
  <c r="O33" i="11"/>
  <c r="K33" i="11"/>
  <c r="P33" i="11" s="1"/>
  <c r="O113" i="11"/>
  <c r="K113" i="11"/>
  <c r="P113" i="11" s="1"/>
  <c r="K198" i="11"/>
  <c r="P198" i="11" s="1"/>
  <c r="O198" i="11"/>
  <c r="K72" i="11"/>
  <c r="P72" i="11" s="1"/>
  <c r="O72" i="11"/>
  <c r="K179" i="11"/>
  <c r="P179" i="11" s="1"/>
  <c r="O179" i="11"/>
  <c r="Q89" i="11"/>
  <c r="M89" i="11"/>
  <c r="R89" i="11" s="1"/>
  <c r="K182" i="11"/>
  <c r="P182" i="11" s="1"/>
  <c r="O182" i="11"/>
  <c r="K96" i="11"/>
  <c r="P96" i="11" s="1"/>
  <c r="O96" i="11"/>
  <c r="Q56" i="11"/>
  <c r="M56" i="11"/>
  <c r="R56" i="11" s="1"/>
  <c r="O95" i="11"/>
  <c r="K95" i="11"/>
  <c r="P95" i="11" s="1"/>
  <c r="K189" i="11"/>
  <c r="P189" i="11" s="1"/>
  <c r="O189" i="11"/>
  <c r="O55" i="11"/>
  <c r="K55" i="11"/>
  <c r="P55" i="11" s="1"/>
  <c r="M134" i="11"/>
  <c r="R134" i="11" s="1"/>
  <c r="Q134" i="11"/>
  <c r="M220" i="11"/>
  <c r="R220" i="11" s="1"/>
  <c r="Q220" i="11"/>
  <c r="K178" i="11"/>
  <c r="P178" i="11" s="1"/>
  <c r="O178" i="11"/>
  <c r="K22" i="11"/>
  <c r="P22" i="11" s="1"/>
  <c r="O22" i="11"/>
  <c r="K204" i="11"/>
  <c r="P204" i="11" s="1"/>
  <c r="O204" i="11"/>
  <c r="Q197" i="11"/>
  <c r="M197" i="11"/>
  <c r="R197" i="11" s="1"/>
  <c r="K234" i="11"/>
  <c r="P234" i="11" s="1"/>
  <c r="O234" i="11"/>
  <c r="O143" i="11"/>
  <c r="K143" i="11"/>
  <c r="P143" i="11" s="1"/>
  <c r="K74" i="11"/>
  <c r="P74" i="11" s="1"/>
  <c r="O74" i="11"/>
  <c r="K146" i="11"/>
  <c r="P146" i="11" s="1"/>
  <c r="O146" i="11"/>
  <c r="K82" i="11"/>
  <c r="P82" i="11" s="1"/>
  <c r="O82" i="11"/>
  <c r="M86" i="11"/>
  <c r="R86" i="11" s="1"/>
  <c r="Q86" i="11"/>
  <c r="O159" i="11"/>
  <c r="K159" i="11"/>
  <c r="P159" i="11" s="1"/>
  <c r="K66" i="11"/>
  <c r="P66" i="11" s="1"/>
  <c r="O66" i="11"/>
  <c r="M124" i="11"/>
  <c r="R124" i="11" s="1"/>
  <c r="Q124" i="11"/>
  <c r="Q137" i="11"/>
  <c r="M137" i="11"/>
  <c r="R137" i="11" s="1"/>
  <c r="M171" i="11"/>
  <c r="R171" i="11" s="1"/>
  <c r="Q171" i="11"/>
  <c r="O223" i="11"/>
  <c r="K223" i="11"/>
  <c r="P223" i="11" s="1"/>
  <c r="K149" i="11"/>
  <c r="P149" i="11" s="1"/>
  <c r="O149" i="11"/>
  <c r="K52" i="11"/>
  <c r="P52" i="11" s="1"/>
  <c r="O52" i="11"/>
  <c r="Q32" i="11"/>
  <c r="M32" i="11"/>
  <c r="R32" i="11" s="1"/>
  <c r="K174" i="11"/>
  <c r="P174" i="11" s="1"/>
  <c r="O174" i="11"/>
  <c r="K80" i="11"/>
  <c r="P80" i="11" s="1"/>
  <c r="O80" i="11"/>
  <c r="O9" i="11"/>
  <c r="K9" i="11"/>
  <c r="P9" i="11" s="1"/>
  <c r="O215" i="11"/>
  <c r="K215" i="11"/>
  <c r="P215" i="11" s="1"/>
  <c r="K172" i="11"/>
  <c r="P172" i="11" s="1"/>
  <c r="O172" i="11"/>
  <c r="O121" i="11"/>
  <c r="K121" i="11"/>
  <c r="P121" i="11" s="1"/>
  <c r="O161" i="11"/>
  <c r="K161" i="11"/>
  <c r="P161" i="11" s="1"/>
  <c r="O43" i="11"/>
  <c r="K43" i="11"/>
  <c r="P43" i="11" s="1"/>
  <c r="O17" i="11"/>
  <c r="K17" i="11"/>
  <c r="P17" i="11" s="1"/>
  <c r="O63" i="11"/>
  <c r="K63" i="11"/>
  <c r="P63" i="11" s="1"/>
  <c r="O15" i="11"/>
  <c r="K15" i="11"/>
  <c r="P15" i="11" s="1"/>
  <c r="Q45" i="11"/>
  <c r="M45" i="11"/>
  <c r="R45" i="11" s="1"/>
  <c r="K241" i="11"/>
  <c r="P241" i="11" s="1"/>
  <c r="O241" i="11"/>
  <c r="O97" i="11"/>
  <c r="K97" i="11"/>
  <c r="P97" i="11" s="1"/>
  <c r="M27" i="11"/>
  <c r="R27" i="11" s="1"/>
  <c r="Q27" i="11"/>
  <c r="O47" i="11"/>
  <c r="K47" i="11"/>
  <c r="P47" i="11" s="1"/>
  <c r="Q13" i="11"/>
  <c r="M13" i="11"/>
  <c r="R13" i="11" s="1"/>
  <c r="M222" i="11"/>
  <c r="R222" i="11" s="1"/>
  <c r="Q222" i="11"/>
  <c r="K91" i="11"/>
  <c r="P91" i="11" s="1"/>
  <c r="O91" i="11"/>
  <c r="K107" i="11"/>
  <c r="P107" i="11" s="1"/>
  <c r="O107" i="11"/>
  <c r="Q73" i="11"/>
  <c r="M73" i="11"/>
  <c r="R73" i="11" s="1"/>
  <c r="K166" i="11"/>
  <c r="P166" i="11" s="1"/>
  <c r="O166" i="11"/>
  <c r="K108" i="11"/>
  <c r="P108" i="11" s="1"/>
  <c r="O108" i="11"/>
  <c r="K201" i="11"/>
  <c r="P201" i="11" s="1"/>
  <c r="O201" i="11"/>
  <c r="K208" i="11"/>
  <c r="P208" i="11" s="1"/>
  <c r="O208" i="11"/>
  <c r="O69" i="11"/>
  <c r="K69" i="11"/>
  <c r="P69" i="11" s="1"/>
  <c r="K188" i="11"/>
  <c r="P188" i="11" s="1"/>
  <c r="O188" i="11"/>
  <c r="M218" i="11"/>
  <c r="R218" i="11" s="1"/>
  <c r="Q218" i="11"/>
  <c r="K160" i="11"/>
  <c r="P160" i="11" s="1"/>
  <c r="O160" i="11"/>
  <c r="M232" i="11"/>
  <c r="R232" i="11" s="1"/>
  <c r="Q232" i="11"/>
  <c r="Q153" i="11"/>
  <c r="M153" i="11"/>
  <c r="R153" i="11" s="1"/>
  <c r="Q101" i="11"/>
  <c r="M101" i="11"/>
  <c r="R101" i="11" s="1"/>
  <c r="K90" i="11"/>
  <c r="P90" i="11" s="1"/>
  <c r="O90" i="11"/>
  <c r="K124" i="11"/>
  <c r="P124" i="11" s="1"/>
  <c r="O124" i="11"/>
  <c r="Q8" i="11"/>
  <c r="M8" i="11"/>
  <c r="R8" i="11" s="1"/>
  <c r="K58" i="11"/>
  <c r="P58" i="11" s="1"/>
  <c r="O58" i="11"/>
  <c r="Q38" i="11"/>
  <c r="M38" i="11"/>
  <c r="R38" i="11" s="1"/>
  <c r="K192" i="11"/>
  <c r="P192" i="11" s="1"/>
  <c r="O192" i="11"/>
  <c r="K14" i="11"/>
  <c r="P14" i="11" s="1"/>
  <c r="O14" i="11"/>
  <c r="K173" i="11"/>
  <c r="P173" i="11" s="1"/>
  <c r="O173" i="11"/>
  <c r="O79" i="11"/>
  <c r="K79" i="11"/>
  <c r="P79" i="11" s="1"/>
  <c r="Q24" i="11"/>
  <c r="M24" i="11"/>
  <c r="R24" i="11" s="1"/>
  <c r="O87" i="11"/>
  <c r="K87" i="11"/>
  <c r="P87" i="11" s="1"/>
  <c r="M92" i="11"/>
  <c r="R92" i="11" s="1"/>
  <c r="Q92" i="11"/>
  <c r="K170" i="11"/>
  <c r="P170" i="11" s="1"/>
  <c r="O170" i="11"/>
  <c r="K44" i="11"/>
  <c r="P44" i="11" s="1"/>
  <c r="O44" i="11"/>
  <c r="K134" i="11"/>
  <c r="P134" i="11" s="1"/>
  <c r="O134" i="11"/>
  <c r="M199" i="11"/>
  <c r="R199" i="11" s="1"/>
  <c r="Q199" i="11"/>
  <c r="K144" i="11"/>
  <c r="P144" i="11" s="1"/>
  <c r="O144" i="11"/>
  <c r="K6" i="11"/>
  <c r="P6" i="11" s="1"/>
  <c r="O6" i="11"/>
  <c r="M204" i="11"/>
  <c r="R204" i="11" s="1"/>
  <c r="Q204" i="11"/>
  <c r="K224" i="11"/>
  <c r="P224" i="11" s="1"/>
  <c r="O224" i="11"/>
  <c r="O135" i="11"/>
  <c r="K135" i="11"/>
  <c r="P135" i="11" s="1"/>
  <c r="K60" i="11"/>
  <c r="P60" i="11" s="1"/>
  <c r="O60" i="11"/>
  <c r="M146" i="11"/>
  <c r="R146" i="11" s="1"/>
  <c r="Q146" i="11"/>
  <c r="M82" i="11"/>
  <c r="R82" i="11" s="1"/>
  <c r="Q82" i="11"/>
  <c r="Q40" i="11"/>
  <c r="M40" i="11"/>
  <c r="R40" i="11" s="1"/>
  <c r="O151" i="11"/>
  <c r="K151" i="11"/>
  <c r="P151" i="11" s="1"/>
  <c r="O53" i="11"/>
  <c r="K53" i="11"/>
  <c r="P53" i="11" s="1"/>
  <c r="M152" i="11"/>
  <c r="R152" i="11" s="1"/>
  <c r="Q152" i="11"/>
  <c r="K213" i="11"/>
  <c r="P213" i="11" s="1"/>
  <c r="O213" i="11"/>
  <c r="K141" i="11"/>
  <c r="P141" i="11" s="1"/>
  <c r="O141" i="11"/>
  <c r="K36" i="11"/>
  <c r="P36" i="11" s="1"/>
  <c r="O36" i="11"/>
  <c r="M190" i="11"/>
  <c r="R190" i="11" s="1"/>
  <c r="Q190" i="11"/>
  <c r="M7" i="11"/>
  <c r="R7" i="11" s="1"/>
  <c r="Q7" i="11"/>
  <c r="K165" i="11"/>
  <c r="P165" i="11" s="1"/>
  <c r="O165" i="11"/>
  <c r="K64" i="11"/>
  <c r="P64" i="11" s="1"/>
  <c r="O64" i="11"/>
  <c r="K3" i="11"/>
  <c r="P3" i="11" s="1"/>
  <c r="O3" i="11"/>
  <c r="M215" i="11"/>
  <c r="R215" i="11" s="1"/>
  <c r="Q215" i="11"/>
  <c r="M172" i="11"/>
  <c r="R172" i="11" s="1"/>
  <c r="Q172" i="11"/>
  <c r="Q121" i="11"/>
  <c r="M121" i="11"/>
  <c r="R121" i="11" s="1"/>
  <c r="Q161" i="11"/>
  <c r="M161" i="11"/>
  <c r="R161" i="11" s="1"/>
  <c r="M43" i="11"/>
  <c r="R43" i="11" s="1"/>
  <c r="Q43" i="11"/>
  <c r="Q17" i="11"/>
  <c r="M17" i="11"/>
  <c r="R17" i="11" s="1"/>
  <c r="M63" i="11"/>
  <c r="R63" i="11" s="1"/>
  <c r="Q63" i="11"/>
  <c r="M15" i="11"/>
  <c r="R15" i="11" s="1"/>
  <c r="Q15" i="11"/>
  <c r="O45" i="11"/>
  <c r="K45" i="11"/>
  <c r="P45" i="11" s="1"/>
  <c r="Q241" i="11"/>
  <c r="M241" i="11"/>
  <c r="R241" i="11" s="1"/>
  <c r="Q97" i="11"/>
  <c r="M97" i="11"/>
  <c r="R97" i="11" s="1"/>
  <c r="O27" i="11"/>
  <c r="K27" i="11"/>
  <c r="P27" i="11" s="1"/>
  <c r="M47" i="11"/>
  <c r="R47" i="11" s="1"/>
  <c r="Q47" i="11"/>
  <c r="O13" i="11"/>
  <c r="K13" i="11"/>
  <c r="P13" i="11" s="1"/>
  <c r="K210" i="11"/>
  <c r="P210" i="11" s="1"/>
  <c r="O210" i="11"/>
  <c r="K94" i="11"/>
  <c r="P94" i="11" s="1"/>
  <c r="O94" i="11"/>
  <c r="K211" i="11"/>
  <c r="P211" i="11" s="1"/>
  <c r="O211" i="11"/>
  <c r="K168" i="11"/>
  <c r="P168" i="11" s="1"/>
  <c r="O168" i="11"/>
  <c r="K185" i="11"/>
  <c r="P185" i="11" s="1"/>
  <c r="O185" i="11"/>
  <c r="O5" i="11"/>
  <c r="K5" i="11"/>
  <c r="P5" i="11" s="1"/>
  <c r="O167" i="11"/>
  <c r="K167" i="11"/>
  <c r="P167" i="11" s="1"/>
  <c r="Q169" i="11"/>
  <c r="M169" i="11"/>
  <c r="R169" i="11" s="1"/>
  <c r="M51" i="11"/>
  <c r="R51" i="11" s="1"/>
  <c r="Q51" i="11"/>
  <c r="Q105" i="11"/>
  <c r="M105" i="11"/>
  <c r="R105" i="11" s="1"/>
  <c r="Q33" i="11"/>
  <c r="M33" i="11"/>
  <c r="R33" i="11" s="1"/>
  <c r="K163" i="11"/>
  <c r="P163" i="11" s="1"/>
  <c r="O163" i="11"/>
  <c r="Q229" i="11"/>
  <c r="M229" i="11"/>
  <c r="R229" i="11" s="1"/>
  <c r="K238" i="11"/>
  <c r="P238" i="11" s="1"/>
  <c r="O238" i="11"/>
  <c r="K136" i="11"/>
  <c r="P136" i="11" s="1"/>
  <c r="O136" i="11"/>
  <c r="O23" i="11"/>
  <c r="K23" i="11"/>
  <c r="P23" i="11" s="1"/>
  <c r="M180" i="11"/>
  <c r="R180" i="11" s="1"/>
  <c r="Q180" i="11"/>
  <c r="O127" i="11"/>
  <c r="K127" i="11"/>
  <c r="P127" i="11" s="1"/>
  <c r="K140" i="11"/>
  <c r="P140" i="11" s="1"/>
  <c r="O140" i="11"/>
  <c r="K76" i="11"/>
  <c r="P76" i="11" s="1"/>
  <c r="O76" i="11"/>
  <c r="M156" i="11"/>
  <c r="R156" i="11" s="1"/>
  <c r="Q156" i="11"/>
  <c r="K206" i="11"/>
  <c r="P206" i="11" s="1"/>
  <c r="O206" i="11"/>
  <c r="K126" i="11"/>
  <c r="P126" i="11" s="1"/>
  <c r="O126" i="11"/>
  <c r="K48" i="11"/>
  <c r="P48" i="11" s="1"/>
  <c r="O48" i="11"/>
  <c r="M235" i="11"/>
  <c r="R235" i="11" s="1"/>
  <c r="Q235" i="11"/>
  <c r="K242" i="11"/>
  <c r="P242" i="11" s="1"/>
  <c r="O242" i="11"/>
  <c r="K142" i="11"/>
  <c r="P142" i="11" s="1"/>
  <c r="O142" i="11"/>
  <c r="K42" i="11"/>
  <c r="P42" i="11" s="1"/>
  <c r="O42" i="11"/>
  <c r="M99" i="11"/>
  <c r="R99" i="11" s="1"/>
  <c r="Q99" i="11"/>
  <c r="K203" i="11"/>
  <c r="P203" i="11" s="1"/>
  <c r="O203" i="11"/>
  <c r="K132" i="11"/>
  <c r="P132" i="11" s="1"/>
  <c r="O132" i="11"/>
  <c r="K20" i="11"/>
  <c r="P20" i="11" s="1"/>
  <c r="O20" i="11"/>
  <c r="M130" i="11"/>
  <c r="R130" i="11" s="1"/>
  <c r="Q130" i="11"/>
  <c r="K240" i="11"/>
  <c r="P240" i="11" s="1"/>
  <c r="O240" i="11"/>
  <c r="K157" i="11"/>
  <c r="P157" i="11" s="1"/>
  <c r="O157" i="11"/>
  <c r="K236" i="11"/>
  <c r="P236" i="11" s="1"/>
  <c r="O236" i="11"/>
  <c r="K200" i="11"/>
  <c r="P200" i="11" s="1"/>
  <c r="O200" i="11"/>
  <c r="K114" i="11"/>
  <c r="P114" i="11" s="1"/>
  <c r="O114" i="11"/>
  <c r="Q65" i="11"/>
  <c r="M65" i="11"/>
  <c r="R65" i="11" s="1"/>
  <c r="O31" i="11"/>
  <c r="K31" i="11"/>
  <c r="P31" i="11" s="1"/>
  <c r="O129" i="11"/>
  <c r="K129" i="11"/>
  <c r="P129" i="11" s="1"/>
  <c r="O145" i="11"/>
  <c r="K145" i="11"/>
  <c r="P145" i="11" s="1"/>
  <c r="M19" i="11"/>
  <c r="R19" i="11" s="1"/>
  <c r="Q19" i="11"/>
  <c r="Q233" i="11"/>
  <c r="M233" i="11"/>
  <c r="R233" i="11" s="1"/>
  <c r="O61" i="11"/>
  <c r="K61" i="11"/>
  <c r="P61" i="11" s="1"/>
  <c r="K209" i="11"/>
  <c r="P209" i="11" s="1"/>
  <c r="O209" i="11"/>
  <c r="O81" i="11"/>
  <c r="K81" i="11"/>
  <c r="P81" i="11" s="1"/>
  <c r="K181" i="11"/>
  <c r="P181" i="11" s="1"/>
  <c r="O181" i="11"/>
  <c r="O89" i="11"/>
  <c r="K89" i="11"/>
  <c r="P89" i="11" s="1"/>
  <c r="K232" i="11"/>
  <c r="P232" i="11" s="1"/>
  <c r="O232" i="11"/>
  <c r="Q26" i="11"/>
  <c r="M26" i="11"/>
  <c r="R26" i="11" s="1"/>
  <c r="Q57" i="11"/>
  <c r="M57" i="11"/>
  <c r="R57" i="11" s="1"/>
  <c r="O49" i="11"/>
  <c r="K49" i="11"/>
  <c r="P49" i="11" s="1"/>
  <c r="Q62" i="11"/>
  <c r="M62" i="11"/>
  <c r="R62" i="11" s="1"/>
  <c r="K164" i="11"/>
  <c r="P164" i="11" s="1"/>
  <c r="O164" i="11"/>
  <c r="K50" i="11"/>
  <c r="P50" i="11" s="1"/>
  <c r="O50" i="11"/>
  <c r="K155" i="11"/>
  <c r="P155" i="11" s="1"/>
  <c r="O155" i="11"/>
  <c r="K228" i="11"/>
  <c r="P228" i="11" s="1"/>
  <c r="O228" i="11"/>
  <c r="K128" i="11"/>
  <c r="P128" i="11" s="1"/>
  <c r="O128" i="11"/>
  <c r="Q77" i="11"/>
  <c r="M77" i="11"/>
  <c r="R77" i="11" s="1"/>
  <c r="O119" i="11"/>
  <c r="K119" i="11"/>
  <c r="P119" i="11" s="1"/>
  <c r="M140" i="11"/>
  <c r="R140" i="11" s="1"/>
  <c r="Q140" i="11"/>
  <c r="M76" i="11"/>
  <c r="R76" i="11" s="1"/>
  <c r="Q76" i="11"/>
  <c r="M120" i="11"/>
  <c r="R120" i="11" s="1"/>
  <c r="Q120" i="11"/>
  <c r="K196" i="11"/>
  <c r="P196" i="11" s="1"/>
  <c r="O196" i="11"/>
  <c r="K117" i="11"/>
  <c r="P117" i="11" s="1"/>
  <c r="O117" i="11"/>
  <c r="K16" i="11"/>
  <c r="P16" i="11" s="1"/>
  <c r="O16" i="11"/>
  <c r="M216" i="11"/>
  <c r="R216" i="11" s="1"/>
  <c r="Q216" i="11"/>
  <c r="K214" i="11"/>
  <c r="P214" i="11" s="1"/>
  <c r="O214" i="11"/>
  <c r="K133" i="11"/>
  <c r="P133" i="11" s="1"/>
  <c r="O133" i="11"/>
  <c r="O37" i="11"/>
  <c r="K37" i="11"/>
  <c r="P37" i="11" s="1"/>
  <c r="Q85" i="11"/>
  <c r="M85" i="11"/>
  <c r="R85" i="11" s="1"/>
  <c r="K194" i="11"/>
  <c r="P194" i="11" s="1"/>
  <c r="O194" i="11"/>
  <c r="K123" i="11"/>
  <c r="P123" i="11" s="1"/>
  <c r="O123" i="11"/>
  <c r="K4" i="11"/>
  <c r="P4" i="11" s="1"/>
  <c r="O4" i="11"/>
  <c r="M112" i="11"/>
  <c r="R112" i="11" s="1"/>
  <c r="Q112" i="11"/>
  <c r="O231" i="11"/>
  <c r="K231" i="11"/>
  <c r="P231" i="11" s="1"/>
  <c r="K148" i="11"/>
  <c r="P148" i="11" s="1"/>
  <c r="O148" i="11"/>
  <c r="K46" i="11"/>
  <c r="P46" i="11" s="1"/>
  <c r="O46" i="11"/>
  <c r="M236" i="11"/>
  <c r="R236" i="11" s="1"/>
  <c r="Q236" i="11"/>
  <c r="M200" i="11"/>
  <c r="R200" i="11" s="1"/>
  <c r="Q200" i="11"/>
  <c r="M114" i="11"/>
  <c r="R114" i="11" s="1"/>
  <c r="Q114" i="11"/>
  <c r="O65" i="11"/>
  <c r="K65" i="11"/>
  <c r="P65" i="11" s="1"/>
  <c r="M31" i="11"/>
  <c r="R31" i="11" s="1"/>
  <c r="Q31" i="11"/>
  <c r="Q129" i="11"/>
  <c r="M129" i="11"/>
  <c r="R129" i="11" s="1"/>
  <c r="Q145" i="11"/>
  <c r="M145" i="11"/>
  <c r="R145" i="11" s="1"/>
  <c r="O19" i="11"/>
  <c r="K19" i="11"/>
  <c r="P19" i="11" s="1"/>
  <c r="K233" i="11"/>
  <c r="P233" i="11" s="1"/>
  <c r="O233" i="11"/>
  <c r="M61" i="11"/>
  <c r="R61" i="11" s="1"/>
  <c r="Q61" i="11"/>
  <c r="Q209" i="11"/>
  <c r="M209" i="11"/>
  <c r="R209" i="11" s="1"/>
  <c r="Q81" i="11"/>
  <c r="M81" i="11"/>
  <c r="R81" i="11" s="1"/>
  <c r="Q34" i="11"/>
  <c r="M34" i="11"/>
  <c r="R34" i="11" s="1"/>
  <c r="O25" i="11"/>
  <c r="K25" i="11"/>
  <c r="P25" i="11" s="1"/>
  <c r="O59" i="11"/>
  <c r="K59" i="11"/>
  <c r="P59" i="11" s="1"/>
  <c r="K104" i="11"/>
  <c r="P104" i="11" s="1"/>
  <c r="O104" i="11"/>
  <c r="O71" i="11"/>
  <c r="K71" i="11"/>
  <c r="P71" i="11" s="1"/>
  <c r="M78" i="11"/>
  <c r="R78" i="11" s="1"/>
  <c r="Q78" i="11"/>
  <c r="M186" i="11"/>
  <c r="R186" i="11" s="1"/>
  <c r="Q186" i="11"/>
  <c r="K18" i="11"/>
  <c r="P18" i="11" s="1"/>
  <c r="O18" i="11"/>
  <c r="K12" i="11"/>
  <c r="P12" i="11" s="1"/>
  <c r="O12" i="11"/>
  <c r="O239" i="11"/>
  <c r="K239" i="11"/>
  <c r="P239" i="11" s="1"/>
  <c r="K147" i="11"/>
  <c r="P147" i="11" s="1"/>
  <c r="O147" i="11"/>
  <c r="K219" i="11"/>
  <c r="P219" i="11" s="1"/>
  <c r="O219" i="11"/>
  <c r="K237" i="11"/>
  <c r="P237" i="11" s="1"/>
  <c r="O237" i="11"/>
  <c r="O111" i="11"/>
  <c r="K111" i="11"/>
  <c r="P111" i="11" s="1"/>
  <c r="K162" i="11"/>
  <c r="P162" i="11" s="1"/>
  <c r="O162" i="11"/>
  <c r="K98" i="11"/>
  <c r="P98" i="11" s="1"/>
  <c r="O98" i="11"/>
  <c r="K226" i="11"/>
  <c r="P226" i="11" s="1"/>
  <c r="O226" i="11"/>
  <c r="K110" i="11"/>
  <c r="P110" i="11" s="1"/>
  <c r="O110" i="11"/>
  <c r="O183" i="11"/>
  <c r="K183" i="11"/>
  <c r="P183" i="11" s="1"/>
  <c r="K70" i="11"/>
  <c r="P70" i="11" s="1"/>
  <c r="O70" i="11"/>
  <c r="M102" i="11"/>
  <c r="R102" i="11" s="1"/>
  <c r="Q102" i="11"/>
  <c r="K187" i="11"/>
  <c r="P187" i="11" s="1"/>
  <c r="O187" i="11"/>
  <c r="K109" i="11"/>
  <c r="P109" i="11" s="1"/>
  <c r="O109" i="11"/>
  <c r="K118" i="11"/>
  <c r="P118" i="11" s="1"/>
  <c r="O118" i="11"/>
  <c r="K205" i="11"/>
  <c r="P205" i="11" s="1"/>
  <c r="O205" i="11"/>
  <c r="K125" i="11"/>
  <c r="P125" i="11" s="1"/>
  <c r="O125" i="11"/>
  <c r="O21" i="11"/>
  <c r="K21" i="11"/>
  <c r="P21" i="11" s="1"/>
  <c r="K184" i="11"/>
  <c r="P184" i="11" s="1"/>
  <c r="O184" i="11"/>
  <c r="K115" i="11"/>
  <c r="P115" i="11" s="1"/>
  <c r="O115" i="11"/>
  <c r="M84" i="11"/>
  <c r="R84" i="11" s="1"/>
  <c r="Q84" i="11"/>
  <c r="K221" i="11"/>
  <c r="P221" i="11" s="1"/>
  <c r="O221" i="11"/>
  <c r="K139" i="11"/>
  <c r="P139" i="11" s="1"/>
  <c r="O139" i="11"/>
  <c r="O41" i="11"/>
  <c r="K41" i="11"/>
  <c r="P41" i="11" s="1"/>
  <c r="K150" i="11"/>
  <c r="P150" i="11" s="1"/>
  <c r="O150" i="11"/>
  <c r="Q29" i="11"/>
  <c r="M29" i="11"/>
  <c r="R29" i="11" s="1"/>
  <c r="O11" i="11"/>
  <c r="K11" i="11"/>
  <c r="P11" i="11" s="1"/>
  <c r="Q225" i="11"/>
  <c r="M225" i="11"/>
  <c r="R225" i="11" s="1"/>
  <c r="O67" i="11"/>
  <c r="K67" i="11"/>
  <c r="P67" i="11" s="1"/>
  <c r="K217" i="11"/>
  <c r="P217" i="11" s="1"/>
  <c r="O217" i="11"/>
  <c r="K122" i="11"/>
  <c r="P122" i="11" s="1"/>
  <c r="O122" i="11"/>
  <c r="M35" i="11"/>
  <c r="R35" i="11" s="1"/>
  <c r="Q35" i="11"/>
  <c r="Q193" i="11"/>
  <c r="M193" i="11"/>
  <c r="R193" i="11" s="1"/>
  <c r="K230" i="11"/>
  <c r="P230" i="11" s="1"/>
  <c r="O230" i="11"/>
  <c r="K138" i="11"/>
  <c r="P138" i="11" s="1"/>
  <c r="O138" i="11"/>
  <c r="O191" i="11"/>
  <c r="K191" i="11"/>
  <c r="P191" i="11" s="1"/>
  <c r="K227" i="11"/>
  <c r="P227" i="11" s="1"/>
  <c r="O227" i="11"/>
  <c r="O103" i="11"/>
  <c r="K103" i="11"/>
  <c r="P103" i="11" s="1"/>
  <c r="M162" i="11"/>
  <c r="R162" i="11" s="1"/>
  <c r="Q162" i="11"/>
  <c r="M98" i="11"/>
  <c r="R98" i="11" s="1"/>
  <c r="Q98" i="11"/>
  <c r="O207" i="11"/>
  <c r="K207" i="11"/>
  <c r="P207" i="11" s="1"/>
  <c r="K93" i="11"/>
  <c r="P93" i="11" s="1"/>
  <c r="O93" i="11"/>
  <c r="M183" i="11"/>
  <c r="R183" i="11" s="1"/>
  <c r="Q183" i="11"/>
  <c r="Q70" i="11"/>
  <c r="M70" i="11"/>
  <c r="R70" i="11" s="1"/>
  <c r="M75" i="11"/>
  <c r="R75" i="11" s="1"/>
  <c r="Q75" i="11"/>
  <c r="K177" i="11"/>
  <c r="P177" i="11" s="1"/>
  <c r="O177" i="11"/>
  <c r="K100" i="11"/>
  <c r="P100" i="11" s="1"/>
  <c r="O100" i="11"/>
  <c r="M118" i="11"/>
  <c r="R118" i="11" s="1"/>
  <c r="Q118" i="11"/>
  <c r="M154" i="11"/>
  <c r="R154" i="11" s="1"/>
  <c r="Q154" i="11"/>
  <c r="K195" i="11"/>
  <c r="P195" i="11" s="1"/>
  <c r="O195" i="11"/>
  <c r="K116" i="11"/>
  <c r="P116" i="11" s="1"/>
  <c r="O116" i="11"/>
  <c r="K10" i="11"/>
  <c r="P10" i="11" s="1"/>
  <c r="O10" i="11"/>
  <c r="O73" i="11"/>
  <c r="K73" i="11"/>
  <c r="P73" i="11" s="1"/>
  <c r="M39" i="11"/>
  <c r="R39" i="11" s="1"/>
  <c r="Q39" i="11"/>
  <c r="O175" i="11"/>
  <c r="K175" i="11"/>
  <c r="P175" i="11" s="1"/>
  <c r="K106" i="11"/>
  <c r="P106" i="11" s="1"/>
  <c r="O106" i="11"/>
  <c r="K212" i="11"/>
  <c r="P212" i="11" s="1"/>
  <c r="O212" i="11"/>
  <c r="K131" i="11"/>
  <c r="P131" i="11" s="1"/>
  <c r="O131" i="11"/>
  <c r="K30" i="11"/>
  <c r="P30" i="11" s="1"/>
  <c r="O30" i="11"/>
  <c r="M150" i="11"/>
  <c r="R150" i="11" s="1"/>
  <c r="Q150" i="11"/>
  <c r="O29" i="11"/>
  <c r="K29" i="11"/>
  <c r="P29" i="11" s="1"/>
  <c r="M11" i="11"/>
  <c r="R11" i="11" s="1"/>
  <c r="Q11" i="11"/>
  <c r="K225" i="11"/>
  <c r="P225" i="11" s="1"/>
  <c r="O225" i="11"/>
  <c r="Q67" i="11"/>
  <c r="M67" i="11"/>
  <c r="R67" i="11" s="1"/>
  <c r="R17" i="9"/>
  <c r="K447" i="9" s="1"/>
  <c r="L447" i="9" s="1"/>
  <c r="R25" i="9"/>
  <c r="R5" i="9"/>
  <c r="R13" i="9"/>
  <c r="R12" i="9"/>
  <c r="R29" i="9"/>
  <c r="R4" i="9"/>
  <c r="R19" i="9"/>
  <c r="R30" i="9"/>
  <c r="R14" i="9"/>
  <c r="R9" i="9"/>
  <c r="R16" i="9"/>
  <c r="R31" i="9"/>
  <c r="R26" i="9"/>
  <c r="R10" i="9"/>
  <c r="R20" i="9"/>
  <c r="R21" i="9"/>
  <c r="R28" i="9"/>
  <c r="R27" i="9"/>
  <c r="R11" i="9"/>
  <c r="R22" i="9"/>
  <c r="R6" i="9"/>
  <c r="R24" i="9"/>
  <c r="R8" i="9"/>
  <c r="R23" i="9"/>
  <c r="R7" i="9"/>
  <c r="R18" i="9"/>
  <c r="K399" i="9" l="1"/>
  <c r="L399" i="9" s="1"/>
  <c r="K393" i="9"/>
  <c r="L393" i="9" s="1"/>
  <c r="K394" i="9"/>
  <c r="L394" i="9" s="1"/>
  <c r="K373" i="9"/>
  <c r="L373" i="9" s="1"/>
  <c r="K379" i="9"/>
  <c r="L379" i="9" s="1"/>
  <c r="K397" i="9"/>
  <c r="L397" i="9" s="1"/>
  <c r="K440" i="9"/>
  <c r="L440" i="9" s="1"/>
  <c r="K382" i="9"/>
  <c r="L382" i="9" s="1"/>
  <c r="K458" i="9"/>
  <c r="L458" i="9" s="1"/>
  <c r="K431" i="9"/>
  <c r="L431" i="9" s="1"/>
  <c r="K375" i="9"/>
  <c r="L375" i="9" s="1"/>
  <c r="K390" i="9"/>
  <c r="L390" i="9" s="1"/>
  <c r="K386" i="9"/>
  <c r="L386" i="9" s="1"/>
  <c r="K381" i="9"/>
  <c r="L381" i="9" s="1"/>
  <c r="K371" i="9"/>
  <c r="L371" i="9" s="1"/>
  <c r="K385" i="9"/>
  <c r="L385" i="9" s="1"/>
  <c r="K376" i="9"/>
  <c r="L376" i="9" s="1"/>
  <c r="K372" i="9"/>
  <c r="L372" i="9" s="1"/>
  <c r="K374" i="9"/>
  <c r="L374" i="9" s="1"/>
  <c r="K437" i="9"/>
  <c r="L437" i="9" s="1"/>
  <c r="K446" i="9"/>
  <c r="L446" i="9" s="1"/>
  <c r="K430" i="9"/>
  <c r="L430" i="9" s="1"/>
  <c r="K438" i="9"/>
  <c r="L438" i="9" s="1"/>
  <c r="K428" i="9"/>
  <c r="L428" i="9" s="1"/>
  <c r="K453" i="9"/>
  <c r="L453" i="9" s="1"/>
  <c r="K388" i="9"/>
  <c r="L388" i="9" s="1"/>
  <c r="K387" i="9"/>
  <c r="L387" i="9" s="1"/>
  <c r="K392" i="9"/>
  <c r="L392" i="9" s="1"/>
  <c r="K370" i="9"/>
  <c r="L370" i="9" s="1"/>
  <c r="K383" i="9"/>
  <c r="L383" i="9" s="1"/>
  <c r="K380" i="9"/>
  <c r="L380" i="9" s="1"/>
  <c r="K398" i="9"/>
  <c r="L398" i="9" s="1"/>
  <c r="K369" i="9"/>
  <c r="K395" i="9"/>
  <c r="L395" i="9" s="1"/>
  <c r="K378" i="9"/>
  <c r="L378" i="9" s="1"/>
  <c r="K377" i="9"/>
  <c r="L377" i="9" s="1"/>
  <c r="K384" i="9"/>
  <c r="L384" i="9" s="1"/>
  <c r="K389" i="9"/>
  <c r="L389" i="9" s="1"/>
  <c r="K391" i="9"/>
  <c r="L391" i="9" s="1"/>
  <c r="C33" i="5"/>
  <c r="B35" i="5" s="1"/>
  <c r="C32" i="5"/>
  <c r="C31" i="5"/>
  <c r="K441" i="9"/>
  <c r="L441" i="9" s="1"/>
  <c r="K445" i="9"/>
  <c r="L445" i="9" s="1"/>
  <c r="K454" i="9"/>
  <c r="L454" i="9" s="1"/>
  <c r="K432" i="9"/>
  <c r="L432" i="9" s="1"/>
  <c r="K434" i="9"/>
  <c r="L434" i="9" s="1"/>
  <c r="K455" i="9"/>
  <c r="L455" i="9" s="1"/>
  <c r="K448" i="9"/>
  <c r="L448" i="9" s="1"/>
  <c r="K429" i="9"/>
  <c r="L429" i="9" s="1"/>
  <c r="K436" i="9"/>
  <c r="L436" i="9" s="1"/>
  <c r="K450" i="9"/>
  <c r="L450" i="9" s="1"/>
  <c r="K439" i="9"/>
  <c r="L439" i="9" s="1"/>
  <c r="K443" i="9"/>
  <c r="L443" i="9" s="1"/>
  <c r="K457" i="9"/>
  <c r="L457" i="9" s="1"/>
  <c r="K451" i="9"/>
  <c r="L451" i="9" s="1"/>
  <c r="K444" i="9"/>
  <c r="L444" i="9" s="1"/>
  <c r="K442" i="9"/>
  <c r="L442" i="9" s="1"/>
  <c r="K449" i="9"/>
  <c r="L449" i="9" s="1"/>
  <c r="K435" i="9"/>
  <c r="L435" i="9" s="1"/>
  <c r="K452" i="9"/>
  <c r="L452" i="9" s="1"/>
  <c r="K433" i="9"/>
  <c r="L433" i="9" s="1"/>
  <c r="K456" i="9"/>
  <c r="L456" i="9" s="1"/>
  <c r="K155" i="9"/>
  <c r="L155" i="9" s="1"/>
  <c r="K175" i="9"/>
  <c r="L175" i="9" s="1"/>
  <c r="K171" i="9"/>
  <c r="L171" i="9" s="1"/>
  <c r="K159" i="9"/>
  <c r="L159" i="9" s="1"/>
  <c r="K177" i="9"/>
  <c r="L177" i="9" s="1"/>
  <c r="K178" i="9"/>
  <c r="L178" i="9" s="1"/>
  <c r="K169" i="9"/>
  <c r="L169" i="9" s="1"/>
  <c r="K182" i="9"/>
  <c r="L182" i="9" s="1"/>
  <c r="K179" i="9"/>
  <c r="L179" i="9" s="1"/>
  <c r="K164" i="9"/>
  <c r="L164" i="9" s="1"/>
  <c r="K180" i="9"/>
  <c r="L180" i="9" s="1"/>
  <c r="K165" i="9"/>
  <c r="L165" i="9" s="1"/>
  <c r="K167" i="9"/>
  <c r="L167" i="9" s="1"/>
  <c r="K181" i="9"/>
  <c r="L181" i="9" s="1"/>
  <c r="K161" i="9"/>
  <c r="L161" i="9" s="1"/>
  <c r="K183" i="9"/>
  <c r="L183" i="9" s="1"/>
  <c r="K168" i="9"/>
  <c r="L168" i="9" s="1"/>
  <c r="K184" i="9"/>
  <c r="L184" i="9" s="1"/>
  <c r="K170" i="9"/>
  <c r="L170" i="9" s="1"/>
  <c r="K166" i="9"/>
  <c r="L166" i="9" s="1"/>
  <c r="K157" i="9"/>
  <c r="L157" i="9" s="1"/>
  <c r="K174" i="9"/>
  <c r="L174" i="9" s="1"/>
  <c r="K160" i="9"/>
  <c r="L160" i="9" s="1"/>
  <c r="K176" i="9"/>
  <c r="L176" i="9" s="1"/>
  <c r="K158" i="9"/>
  <c r="L158" i="9" s="1"/>
  <c r="K173" i="9"/>
  <c r="L173" i="9" s="1"/>
  <c r="K162" i="9"/>
  <c r="L162" i="9" s="1"/>
  <c r="K163" i="9"/>
  <c r="L163" i="9" s="1"/>
  <c r="K156" i="9"/>
  <c r="L156" i="9" s="1"/>
  <c r="K172" i="9"/>
  <c r="L172" i="9" s="1"/>
  <c r="K475" i="9"/>
  <c r="L475" i="9" s="1"/>
  <c r="K463" i="9"/>
  <c r="L463" i="9" s="1"/>
  <c r="K459" i="9"/>
  <c r="L459" i="9" s="1"/>
  <c r="K479" i="9"/>
  <c r="L479" i="9" s="1"/>
  <c r="K482" i="9"/>
  <c r="L482" i="9" s="1"/>
  <c r="K465" i="9"/>
  <c r="L465" i="9" s="1"/>
  <c r="K485" i="9"/>
  <c r="L485" i="9" s="1"/>
  <c r="K462" i="9"/>
  <c r="L462" i="9" s="1"/>
  <c r="K467" i="9"/>
  <c r="L467" i="9" s="1"/>
  <c r="K468" i="9"/>
  <c r="L468" i="9" s="1"/>
  <c r="K484" i="9"/>
  <c r="L484" i="9" s="1"/>
  <c r="K472" i="9"/>
  <c r="L472" i="9" s="1"/>
  <c r="K461" i="9"/>
  <c r="L461" i="9" s="1"/>
  <c r="K486" i="9"/>
  <c r="L486" i="9" s="1"/>
  <c r="K487" i="9"/>
  <c r="L487" i="9" s="1"/>
  <c r="K464" i="9"/>
  <c r="L464" i="9" s="1"/>
  <c r="K473" i="9"/>
  <c r="L473" i="9" s="1"/>
  <c r="K470" i="9"/>
  <c r="L470" i="9" s="1"/>
  <c r="K471" i="9"/>
  <c r="L471" i="9" s="1"/>
  <c r="K488" i="9"/>
  <c r="L488" i="9" s="1"/>
  <c r="K474" i="9"/>
  <c r="L474" i="9" s="1"/>
  <c r="K481" i="9"/>
  <c r="L481" i="9" s="1"/>
  <c r="K480" i="9"/>
  <c r="L480" i="9" s="1"/>
  <c r="K469" i="9"/>
  <c r="L469" i="9" s="1"/>
  <c r="K466" i="9"/>
  <c r="L466" i="9" s="1"/>
  <c r="K477" i="9"/>
  <c r="L477" i="9" s="1"/>
  <c r="K478" i="9"/>
  <c r="L478" i="9" s="1"/>
  <c r="K483" i="9"/>
  <c r="L483" i="9" s="1"/>
  <c r="K460" i="9"/>
  <c r="L460" i="9" s="1"/>
  <c r="K476" i="9"/>
  <c r="L476" i="9" s="1"/>
  <c r="K751" i="9"/>
  <c r="L751" i="9" s="1"/>
  <c r="K735" i="9"/>
  <c r="L735" i="9" s="1"/>
  <c r="K759" i="9"/>
  <c r="L759" i="9" s="1"/>
  <c r="K743" i="9"/>
  <c r="L743" i="9" s="1"/>
  <c r="K758" i="9"/>
  <c r="L758" i="9" s="1"/>
  <c r="K742" i="9"/>
  <c r="L742" i="9" s="1"/>
  <c r="K750" i="9"/>
  <c r="L750" i="9" s="1"/>
  <c r="K737" i="9"/>
  <c r="L737" i="9" s="1"/>
  <c r="K753" i="9"/>
  <c r="L753" i="9" s="1"/>
  <c r="K754" i="9"/>
  <c r="L754" i="9" s="1"/>
  <c r="K755" i="9"/>
  <c r="L755" i="9" s="1"/>
  <c r="K740" i="9"/>
  <c r="L740" i="9" s="1"/>
  <c r="K756" i="9"/>
  <c r="L756" i="9" s="1"/>
  <c r="K744" i="9"/>
  <c r="L744" i="9" s="1"/>
  <c r="K760" i="9"/>
  <c r="L760" i="9" s="1"/>
  <c r="K734" i="9"/>
  <c r="K747" i="9"/>
  <c r="L747" i="9" s="1"/>
  <c r="K736" i="9"/>
  <c r="L736" i="9" s="1"/>
  <c r="K741" i="9"/>
  <c r="L741" i="9" s="1"/>
  <c r="K757" i="9"/>
  <c r="L757" i="9" s="1"/>
  <c r="K762" i="9"/>
  <c r="L762" i="9" s="1"/>
  <c r="K763" i="9"/>
  <c r="L763" i="9" s="1"/>
  <c r="K749" i="9"/>
  <c r="L749" i="9" s="1"/>
  <c r="K746" i="9"/>
  <c r="L746" i="9" s="1"/>
  <c r="K752" i="9"/>
  <c r="L752" i="9" s="1"/>
  <c r="K745" i="9"/>
  <c r="L745" i="9" s="1"/>
  <c r="K761" i="9"/>
  <c r="L761" i="9" s="1"/>
  <c r="K738" i="9"/>
  <c r="L738" i="9" s="1"/>
  <c r="K739" i="9"/>
  <c r="L739" i="9" s="1"/>
  <c r="K748" i="9"/>
  <c r="L748" i="9" s="1"/>
  <c r="K764" i="9"/>
  <c r="L764" i="9" s="1"/>
  <c r="K187" i="9"/>
  <c r="L187" i="9" s="1"/>
  <c r="K207" i="9"/>
  <c r="L207" i="9" s="1"/>
  <c r="K203" i="9"/>
  <c r="L203" i="9" s="1"/>
  <c r="K191" i="9"/>
  <c r="L191" i="9" s="1"/>
  <c r="K202" i="9"/>
  <c r="L202" i="9" s="1"/>
  <c r="K201" i="9"/>
  <c r="L201" i="9" s="1"/>
  <c r="K214" i="9"/>
  <c r="L214" i="9" s="1"/>
  <c r="K211" i="9"/>
  <c r="L211" i="9" s="1"/>
  <c r="K196" i="9"/>
  <c r="L196" i="9" s="1"/>
  <c r="K212" i="9"/>
  <c r="L212" i="9" s="1"/>
  <c r="K210" i="9"/>
  <c r="L210" i="9" s="1"/>
  <c r="K209" i="9"/>
  <c r="L209" i="9" s="1"/>
  <c r="K193" i="9"/>
  <c r="L193" i="9" s="1"/>
  <c r="K206" i="9"/>
  <c r="L206" i="9" s="1"/>
  <c r="K189" i="9"/>
  <c r="L189" i="9" s="1"/>
  <c r="K186" i="9"/>
  <c r="L186" i="9" s="1"/>
  <c r="K185" i="9"/>
  <c r="L185" i="9" s="1"/>
  <c r="K190" i="9"/>
  <c r="L190" i="9" s="1"/>
  <c r="K215" i="9"/>
  <c r="L215" i="9" s="1"/>
  <c r="K200" i="9"/>
  <c r="L200" i="9" s="1"/>
  <c r="K199" i="9"/>
  <c r="L199" i="9" s="1"/>
  <c r="K192" i="9"/>
  <c r="L192" i="9" s="1"/>
  <c r="K208" i="9"/>
  <c r="L208" i="9" s="1"/>
  <c r="K213" i="9"/>
  <c r="L213" i="9" s="1"/>
  <c r="K205" i="9"/>
  <c r="L205" i="9" s="1"/>
  <c r="K194" i="9"/>
  <c r="L194" i="9" s="1"/>
  <c r="K197" i="9"/>
  <c r="L197" i="9" s="1"/>
  <c r="K198" i="9"/>
  <c r="L198" i="9" s="1"/>
  <c r="K195" i="9"/>
  <c r="L195" i="9" s="1"/>
  <c r="K188" i="9"/>
  <c r="L188" i="9" s="1"/>
  <c r="K204" i="9"/>
  <c r="L204" i="9" s="1"/>
  <c r="K507" i="9"/>
  <c r="L507" i="9" s="1"/>
  <c r="K495" i="9"/>
  <c r="L495" i="9" s="1"/>
  <c r="K491" i="9"/>
  <c r="L491" i="9" s="1"/>
  <c r="K511" i="9"/>
  <c r="L511" i="9" s="1"/>
  <c r="K505" i="9"/>
  <c r="L505" i="9" s="1"/>
  <c r="K498" i="9"/>
  <c r="L498" i="9" s="1"/>
  <c r="K499" i="9"/>
  <c r="L499" i="9" s="1"/>
  <c r="K500" i="9"/>
  <c r="L500" i="9" s="1"/>
  <c r="K516" i="9"/>
  <c r="L516" i="9" s="1"/>
  <c r="K501" i="9"/>
  <c r="L501" i="9" s="1"/>
  <c r="K510" i="9"/>
  <c r="L510" i="9" s="1"/>
  <c r="K497" i="9"/>
  <c r="L497" i="9" s="1"/>
  <c r="K496" i="9"/>
  <c r="L496" i="9" s="1"/>
  <c r="K490" i="9"/>
  <c r="L490" i="9" s="1"/>
  <c r="K494" i="9"/>
  <c r="L494" i="9" s="1"/>
  <c r="K489" i="9"/>
  <c r="L489" i="9" s="1"/>
  <c r="K509" i="9"/>
  <c r="L509" i="9" s="1"/>
  <c r="K506" i="9"/>
  <c r="L506" i="9" s="1"/>
  <c r="K503" i="9"/>
  <c r="L503" i="9" s="1"/>
  <c r="K504" i="9"/>
  <c r="L504" i="9" s="1"/>
  <c r="K517" i="9"/>
  <c r="L517" i="9" s="1"/>
  <c r="K518" i="9"/>
  <c r="L518" i="9" s="1"/>
  <c r="K519" i="9"/>
  <c r="L519" i="9" s="1"/>
  <c r="K512" i="9"/>
  <c r="L512" i="9" s="1"/>
  <c r="K502" i="9"/>
  <c r="L502" i="9" s="1"/>
  <c r="K493" i="9"/>
  <c r="L493" i="9" s="1"/>
  <c r="K513" i="9"/>
  <c r="L513" i="9" s="1"/>
  <c r="K514" i="9"/>
  <c r="L514" i="9" s="1"/>
  <c r="K515" i="9"/>
  <c r="L515" i="9" s="1"/>
  <c r="K492" i="9"/>
  <c r="L492" i="9" s="1"/>
  <c r="K508" i="9"/>
  <c r="L508" i="9" s="1"/>
  <c r="K123" i="9"/>
  <c r="L123" i="9" s="1"/>
  <c r="K111" i="9"/>
  <c r="L111" i="9" s="1"/>
  <c r="K107" i="9"/>
  <c r="L107" i="9" s="1"/>
  <c r="K95" i="9"/>
  <c r="L95" i="9" s="1"/>
  <c r="K117" i="9"/>
  <c r="L117" i="9" s="1"/>
  <c r="K98" i="9"/>
  <c r="L98" i="9" s="1"/>
  <c r="K121" i="9"/>
  <c r="L121" i="9" s="1"/>
  <c r="K114" i="9"/>
  <c r="L114" i="9" s="1"/>
  <c r="K115" i="9"/>
  <c r="L115" i="9" s="1"/>
  <c r="K100" i="9"/>
  <c r="L100" i="9" s="1"/>
  <c r="K116" i="9"/>
  <c r="L116" i="9" s="1"/>
  <c r="K109" i="9"/>
  <c r="L109" i="9" s="1"/>
  <c r="K105" i="9"/>
  <c r="L105" i="9" s="1"/>
  <c r="K103" i="9"/>
  <c r="L103" i="9" s="1"/>
  <c r="K106" i="9"/>
  <c r="L106" i="9" s="1"/>
  <c r="K110" i="9"/>
  <c r="L110" i="9" s="1"/>
  <c r="K101" i="9"/>
  <c r="L101" i="9" s="1"/>
  <c r="K122" i="9"/>
  <c r="L122" i="9" s="1"/>
  <c r="K119" i="9"/>
  <c r="L119" i="9" s="1"/>
  <c r="K104" i="9"/>
  <c r="L104" i="9" s="1"/>
  <c r="K120" i="9"/>
  <c r="L120" i="9" s="1"/>
  <c r="K102" i="9"/>
  <c r="L102" i="9" s="1"/>
  <c r="K96" i="9"/>
  <c r="L96" i="9" s="1"/>
  <c r="K112" i="9"/>
  <c r="L112" i="9" s="1"/>
  <c r="K97" i="9"/>
  <c r="L97" i="9" s="1"/>
  <c r="K118" i="9"/>
  <c r="L118" i="9" s="1"/>
  <c r="K113" i="9"/>
  <c r="L113" i="9" s="1"/>
  <c r="K94" i="9"/>
  <c r="L94" i="9" s="1"/>
  <c r="K99" i="9"/>
  <c r="L99" i="9" s="1"/>
  <c r="K108" i="9"/>
  <c r="L108" i="9" s="1"/>
  <c r="K283" i="9"/>
  <c r="L283" i="9" s="1"/>
  <c r="K303" i="9"/>
  <c r="I303" i="9" s="1"/>
  <c r="K299" i="9"/>
  <c r="I299" i="9" s="1"/>
  <c r="K287" i="9"/>
  <c r="L287" i="9" s="1"/>
  <c r="K277" i="9"/>
  <c r="L277" i="9" s="1"/>
  <c r="K281" i="9"/>
  <c r="L281" i="9" s="1"/>
  <c r="K290" i="9"/>
  <c r="I290" i="9" s="1"/>
  <c r="K286" i="9"/>
  <c r="L286" i="9" s="1"/>
  <c r="K307" i="9"/>
  <c r="I307" i="9" s="1"/>
  <c r="K292" i="9"/>
  <c r="I292" i="9" s="1"/>
  <c r="K298" i="9"/>
  <c r="I298" i="9" s="1"/>
  <c r="K282" i="9"/>
  <c r="L282" i="9" s="1"/>
  <c r="K278" i="9"/>
  <c r="L278" i="9" s="1"/>
  <c r="K295" i="9"/>
  <c r="I295" i="9" s="1"/>
  <c r="K293" i="9"/>
  <c r="I293" i="9" s="1"/>
  <c r="K306" i="9"/>
  <c r="I306" i="9" s="1"/>
  <c r="K285" i="9"/>
  <c r="L285" i="9" s="1"/>
  <c r="K289" i="9"/>
  <c r="I289" i="9" s="1"/>
  <c r="K294" i="9"/>
  <c r="I294" i="9" s="1"/>
  <c r="K279" i="9"/>
  <c r="L279" i="9" s="1"/>
  <c r="K280" i="9"/>
  <c r="L280" i="9" s="1"/>
  <c r="K296" i="9"/>
  <c r="I296" i="9" s="1"/>
  <c r="K288" i="9"/>
  <c r="I288" i="9" s="1"/>
  <c r="K304" i="9"/>
  <c r="I304" i="9" s="1"/>
  <c r="K305" i="9"/>
  <c r="I305" i="9" s="1"/>
  <c r="K297" i="9"/>
  <c r="I297" i="9" s="1"/>
  <c r="K301" i="9"/>
  <c r="I301" i="9" s="1"/>
  <c r="K302" i="9"/>
  <c r="I302" i="9" s="1"/>
  <c r="K291" i="9"/>
  <c r="K284" i="9"/>
  <c r="L284" i="9" s="1"/>
  <c r="K300" i="9"/>
  <c r="I300" i="9" s="1"/>
  <c r="K251" i="9"/>
  <c r="L251" i="9" s="1"/>
  <c r="K271" i="9"/>
  <c r="L271" i="9" s="1"/>
  <c r="K267" i="9"/>
  <c r="L267" i="9" s="1"/>
  <c r="K255" i="9"/>
  <c r="L255" i="9" s="1"/>
  <c r="K254" i="9"/>
  <c r="L254" i="9" s="1"/>
  <c r="K273" i="9"/>
  <c r="L273" i="9" s="1"/>
  <c r="K269" i="9"/>
  <c r="L269" i="9" s="1"/>
  <c r="K250" i="9"/>
  <c r="L250" i="9" s="1"/>
  <c r="K275" i="9"/>
  <c r="L275" i="9" s="1"/>
  <c r="K260" i="9"/>
  <c r="L260" i="9" s="1"/>
  <c r="K276" i="9"/>
  <c r="L276" i="9" s="1"/>
  <c r="K265" i="9"/>
  <c r="L265" i="9" s="1"/>
  <c r="K262" i="9"/>
  <c r="L262" i="9" s="1"/>
  <c r="K258" i="9"/>
  <c r="L258" i="9" s="1"/>
  <c r="K247" i="9"/>
  <c r="L247" i="9" s="1"/>
  <c r="K248" i="9"/>
  <c r="L248" i="9" s="1"/>
  <c r="K264" i="9"/>
  <c r="L264" i="9" s="1"/>
  <c r="K261" i="9"/>
  <c r="L261" i="9" s="1"/>
  <c r="K257" i="9"/>
  <c r="L257" i="9" s="1"/>
  <c r="K263" i="9"/>
  <c r="L263" i="9" s="1"/>
  <c r="K256" i="9"/>
  <c r="L256" i="9" s="1"/>
  <c r="K272" i="9"/>
  <c r="L272" i="9" s="1"/>
  <c r="K266" i="9"/>
  <c r="L266" i="9" s="1"/>
  <c r="K253" i="9"/>
  <c r="L253" i="9" s="1"/>
  <c r="K274" i="9"/>
  <c r="L274" i="9" s="1"/>
  <c r="K249" i="9"/>
  <c r="L249" i="9" s="1"/>
  <c r="K270" i="9"/>
  <c r="L270" i="9" s="1"/>
  <c r="K259" i="9"/>
  <c r="L259" i="9" s="1"/>
  <c r="K252" i="9"/>
  <c r="L252" i="9" s="1"/>
  <c r="K268" i="9"/>
  <c r="L268" i="9" s="1"/>
  <c r="K411" i="9"/>
  <c r="L411" i="9" s="1"/>
  <c r="K427" i="9"/>
  <c r="L427" i="9" s="1"/>
  <c r="K415" i="9"/>
  <c r="L415" i="9" s="1"/>
  <c r="K405" i="9"/>
  <c r="L405" i="9" s="1"/>
  <c r="K406" i="9"/>
  <c r="L406" i="9" s="1"/>
  <c r="K413" i="9"/>
  <c r="L413" i="9" s="1"/>
  <c r="K403" i="9"/>
  <c r="L403" i="9" s="1"/>
  <c r="K404" i="9"/>
  <c r="L404" i="9" s="1"/>
  <c r="K420" i="9"/>
  <c r="L420" i="9" s="1"/>
  <c r="K408" i="9"/>
  <c r="L408" i="9" s="1"/>
  <c r="K426" i="9"/>
  <c r="L426" i="9" s="1"/>
  <c r="K425" i="9"/>
  <c r="L425" i="9" s="1"/>
  <c r="K418" i="9"/>
  <c r="L418" i="9" s="1"/>
  <c r="K423" i="9"/>
  <c r="L423" i="9" s="1"/>
  <c r="K400" i="9"/>
  <c r="L400" i="9" s="1"/>
  <c r="K414" i="9"/>
  <c r="L414" i="9" s="1"/>
  <c r="K417" i="9"/>
  <c r="L417" i="9" s="1"/>
  <c r="K402" i="9"/>
  <c r="L402" i="9" s="1"/>
  <c r="K407" i="9"/>
  <c r="L407" i="9" s="1"/>
  <c r="K424" i="9"/>
  <c r="L424" i="9" s="1"/>
  <c r="K409" i="9"/>
  <c r="L409" i="9" s="1"/>
  <c r="K416" i="9"/>
  <c r="L416" i="9" s="1"/>
  <c r="K422" i="9"/>
  <c r="L422" i="9" s="1"/>
  <c r="K401" i="9"/>
  <c r="L401" i="9" s="1"/>
  <c r="K421" i="9"/>
  <c r="L421" i="9" s="1"/>
  <c r="K410" i="9"/>
  <c r="L410" i="9" s="1"/>
  <c r="K419" i="9"/>
  <c r="L419" i="9" s="1"/>
  <c r="K412" i="9"/>
  <c r="L412" i="9" s="1"/>
  <c r="K671" i="9"/>
  <c r="L671" i="9" s="1"/>
  <c r="K655" i="9"/>
  <c r="L655" i="9" s="1"/>
  <c r="K663" i="9"/>
  <c r="L663" i="9" s="1"/>
  <c r="K647" i="9"/>
  <c r="L647" i="9" s="1"/>
  <c r="K646" i="9"/>
  <c r="L646" i="9" s="1"/>
  <c r="K662" i="9"/>
  <c r="L662" i="9" s="1"/>
  <c r="K657" i="9"/>
  <c r="L657" i="9" s="1"/>
  <c r="K658" i="9"/>
  <c r="L658" i="9" s="1"/>
  <c r="K659" i="9"/>
  <c r="L659" i="9" s="1"/>
  <c r="K644" i="9"/>
  <c r="L644" i="9" s="1"/>
  <c r="K660" i="9"/>
  <c r="L660" i="9" s="1"/>
  <c r="K648" i="9"/>
  <c r="L648" i="9" s="1"/>
  <c r="K669" i="9"/>
  <c r="L669" i="9" s="1"/>
  <c r="K656" i="9"/>
  <c r="L656" i="9" s="1"/>
  <c r="K645" i="9"/>
  <c r="L645" i="9" s="1"/>
  <c r="K661" i="9"/>
  <c r="L661" i="9" s="1"/>
  <c r="K666" i="9"/>
  <c r="L666" i="9" s="1"/>
  <c r="K667" i="9"/>
  <c r="L667" i="9" s="1"/>
  <c r="K664" i="9"/>
  <c r="L664" i="9" s="1"/>
  <c r="K653" i="9"/>
  <c r="L653" i="9" s="1"/>
  <c r="K670" i="9"/>
  <c r="L670" i="9" s="1"/>
  <c r="K650" i="9"/>
  <c r="L650" i="9" s="1"/>
  <c r="K651" i="9"/>
  <c r="L651" i="9" s="1"/>
  <c r="K672" i="9"/>
  <c r="L672" i="9" s="1"/>
  <c r="K649" i="9"/>
  <c r="L649" i="9" s="1"/>
  <c r="K665" i="9"/>
  <c r="L665" i="9" s="1"/>
  <c r="K654" i="9"/>
  <c r="L654" i="9" s="1"/>
  <c r="K642" i="9"/>
  <c r="L642" i="9" s="1"/>
  <c r="K643" i="9"/>
  <c r="L643" i="9" s="1"/>
  <c r="K652" i="9"/>
  <c r="L652" i="9" s="1"/>
  <c r="K668" i="9"/>
  <c r="L668" i="9" s="1"/>
  <c r="K219" i="9"/>
  <c r="L219" i="9" s="1"/>
  <c r="K239" i="9"/>
  <c r="L239" i="9" s="1"/>
  <c r="K235" i="9"/>
  <c r="L235" i="9" s="1"/>
  <c r="K223" i="9"/>
  <c r="L223" i="9" s="1"/>
  <c r="K229" i="9"/>
  <c r="L229" i="9" s="1"/>
  <c r="K218" i="9"/>
  <c r="L218" i="9" s="1"/>
  <c r="K221" i="9"/>
  <c r="L221" i="9" s="1"/>
  <c r="K243" i="9"/>
  <c r="L243" i="9" s="1"/>
  <c r="K228" i="9"/>
  <c r="L228" i="9" s="1"/>
  <c r="K244" i="9"/>
  <c r="L244" i="9" s="1"/>
  <c r="K245" i="9"/>
  <c r="L245" i="9" s="1"/>
  <c r="K217" i="9"/>
  <c r="L217" i="9" s="1"/>
  <c r="K231" i="9"/>
  <c r="L231" i="9" s="1"/>
  <c r="K234" i="9"/>
  <c r="L234" i="9" s="1"/>
  <c r="K241" i="9"/>
  <c r="L241" i="9" s="1"/>
  <c r="K226" i="9"/>
  <c r="L226" i="9" s="1"/>
  <c r="K233" i="9"/>
  <c r="L233" i="9" s="1"/>
  <c r="K225" i="9"/>
  <c r="L225" i="9" s="1"/>
  <c r="K222" i="9"/>
  <c r="L222" i="9" s="1"/>
  <c r="K216" i="9"/>
  <c r="L216" i="9" s="1"/>
  <c r="K232" i="9"/>
  <c r="L232" i="9" s="1"/>
  <c r="K246" i="9"/>
  <c r="L246" i="9" s="1"/>
  <c r="K242" i="9"/>
  <c r="L242" i="9" s="1"/>
  <c r="K224" i="9"/>
  <c r="L224" i="9" s="1"/>
  <c r="K240" i="9"/>
  <c r="L240" i="9" s="1"/>
  <c r="K238" i="9"/>
  <c r="L238" i="9" s="1"/>
  <c r="K237" i="9"/>
  <c r="L237" i="9" s="1"/>
  <c r="K230" i="9"/>
  <c r="L230" i="9" s="1"/>
  <c r="K227" i="9"/>
  <c r="L227" i="9" s="1"/>
  <c r="K220" i="9"/>
  <c r="L220" i="9" s="1"/>
  <c r="K236" i="9"/>
  <c r="L236" i="9" s="1"/>
  <c r="K91" i="9"/>
  <c r="L91" i="9" s="1"/>
  <c r="K79" i="9"/>
  <c r="L79" i="9" s="1"/>
  <c r="K75" i="9"/>
  <c r="L75" i="9" s="1"/>
  <c r="K63" i="9"/>
  <c r="L63" i="9" s="1"/>
  <c r="K85" i="9"/>
  <c r="L85" i="9" s="1"/>
  <c r="K74" i="9"/>
  <c r="L74" i="9" s="1"/>
  <c r="K69" i="9"/>
  <c r="L69" i="9" s="1"/>
  <c r="K89" i="9"/>
  <c r="L89" i="9" s="1"/>
  <c r="K78" i="9"/>
  <c r="L78" i="9" s="1"/>
  <c r="K83" i="9"/>
  <c r="L83" i="9" s="1"/>
  <c r="K68" i="9"/>
  <c r="L68" i="9" s="1"/>
  <c r="K84" i="9"/>
  <c r="L84" i="9" s="1"/>
  <c r="K77" i="9"/>
  <c r="L77" i="9" s="1"/>
  <c r="K70" i="9"/>
  <c r="L70" i="9" s="1"/>
  <c r="K73" i="9"/>
  <c r="L73" i="9" s="1"/>
  <c r="K66" i="9"/>
  <c r="L66" i="9" s="1"/>
  <c r="K81" i="9"/>
  <c r="L81" i="9" s="1"/>
  <c r="K86" i="9"/>
  <c r="L86" i="9" s="1"/>
  <c r="K87" i="9"/>
  <c r="L87" i="9" s="1"/>
  <c r="K72" i="9"/>
  <c r="L72" i="9" s="1"/>
  <c r="K88" i="9"/>
  <c r="L88" i="9" s="1"/>
  <c r="K90" i="9"/>
  <c r="L90" i="9" s="1"/>
  <c r="K71" i="9"/>
  <c r="L71" i="9" s="1"/>
  <c r="K64" i="9"/>
  <c r="L64" i="9" s="1"/>
  <c r="K80" i="9"/>
  <c r="L80" i="9" s="1"/>
  <c r="K82" i="9"/>
  <c r="L82" i="9" s="1"/>
  <c r="K93" i="9"/>
  <c r="L93" i="9" s="1"/>
  <c r="K65" i="9"/>
  <c r="L65" i="9" s="1"/>
  <c r="K67" i="9"/>
  <c r="L67" i="9" s="1"/>
  <c r="K76" i="9"/>
  <c r="L76" i="9" s="1"/>
  <c r="K92" i="9"/>
  <c r="L92" i="9" s="1"/>
  <c r="K143" i="9"/>
  <c r="L143" i="9" s="1"/>
  <c r="K139" i="9"/>
  <c r="L139" i="9" s="1"/>
  <c r="K127" i="9"/>
  <c r="L127" i="9" s="1"/>
  <c r="K129" i="9"/>
  <c r="L129" i="9" s="1"/>
  <c r="K134" i="9"/>
  <c r="L134" i="9" s="1"/>
  <c r="K137" i="9"/>
  <c r="L137" i="9" s="1"/>
  <c r="K146" i="9"/>
  <c r="L146" i="9" s="1"/>
  <c r="K147" i="9"/>
  <c r="L147" i="9" s="1"/>
  <c r="K132" i="9"/>
  <c r="L132" i="9" s="1"/>
  <c r="K148" i="9"/>
  <c r="L148" i="9" s="1"/>
  <c r="K126" i="9"/>
  <c r="L126" i="9" s="1"/>
  <c r="K142" i="9"/>
  <c r="L142" i="9" s="1"/>
  <c r="K149" i="9"/>
  <c r="L149" i="9" s="1"/>
  <c r="K141" i="9"/>
  <c r="L141" i="9" s="1"/>
  <c r="K150" i="9"/>
  <c r="L150" i="9" s="1"/>
  <c r="K133" i="9"/>
  <c r="L133" i="9" s="1"/>
  <c r="K154" i="9"/>
  <c r="L154" i="9" s="1"/>
  <c r="K151" i="9"/>
  <c r="L151" i="9" s="1"/>
  <c r="K136" i="9"/>
  <c r="L136" i="9" s="1"/>
  <c r="K152" i="9"/>
  <c r="L152" i="9" s="1"/>
  <c r="K125" i="9"/>
  <c r="L125" i="9" s="1"/>
  <c r="K135" i="9"/>
  <c r="L135" i="9" s="1"/>
  <c r="K128" i="9"/>
  <c r="L128" i="9" s="1"/>
  <c r="K144" i="9"/>
  <c r="L144" i="9" s="1"/>
  <c r="K138" i="9"/>
  <c r="L138" i="9" s="1"/>
  <c r="K153" i="9"/>
  <c r="L153" i="9" s="1"/>
  <c r="K145" i="9"/>
  <c r="L145" i="9" s="1"/>
  <c r="K130" i="9"/>
  <c r="L130" i="9" s="1"/>
  <c r="K131" i="9"/>
  <c r="L131" i="9" s="1"/>
  <c r="K124" i="9"/>
  <c r="L124" i="9" s="1"/>
  <c r="K140" i="9"/>
  <c r="L140" i="9" s="1"/>
  <c r="K783" i="9"/>
  <c r="L783" i="9" s="1"/>
  <c r="K767" i="9"/>
  <c r="L767" i="9" s="1"/>
  <c r="K791" i="9"/>
  <c r="L791" i="9" s="1"/>
  <c r="K775" i="9"/>
  <c r="L775" i="9" s="1"/>
  <c r="K774" i="9"/>
  <c r="L774" i="9" s="1"/>
  <c r="K790" i="9"/>
  <c r="L790" i="9" s="1"/>
  <c r="K769" i="9"/>
  <c r="L769" i="9" s="1"/>
  <c r="K785" i="9"/>
  <c r="L785" i="9" s="1"/>
  <c r="K786" i="9"/>
  <c r="L786" i="9" s="1"/>
  <c r="K787" i="9"/>
  <c r="L787" i="9" s="1"/>
  <c r="K772" i="9"/>
  <c r="L772" i="9" s="1"/>
  <c r="K788" i="9"/>
  <c r="L788" i="9" s="1"/>
  <c r="K792" i="9"/>
  <c r="L792" i="9" s="1"/>
  <c r="K765" i="9"/>
  <c r="L765" i="9" s="1"/>
  <c r="K779" i="9"/>
  <c r="L779" i="9" s="1"/>
  <c r="K768" i="9"/>
  <c r="L768" i="9" s="1"/>
  <c r="K766" i="9"/>
  <c r="L766" i="9" s="1"/>
  <c r="K773" i="9"/>
  <c r="L773" i="9" s="1"/>
  <c r="K789" i="9"/>
  <c r="L789" i="9" s="1"/>
  <c r="K776" i="9"/>
  <c r="L776" i="9" s="1"/>
  <c r="K781" i="9"/>
  <c r="L781" i="9" s="1"/>
  <c r="K778" i="9"/>
  <c r="L778" i="9" s="1"/>
  <c r="K784" i="9"/>
  <c r="L784" i="9" s="1"/>
  <c r="K782" i="9"/>
  <c r="L782" i="9" s="1"/>
  <c r="K777" i="9"/>
  <c r="L777" i="9" s="1"/>
  <c r="K770" i="9"/>
  <c r="L770" i="9" s="1"/>
  <c r="K771" i="9"/>
  <c r="L771" i="9" s="1"/>
  <c r="K780" i="9"/>
  <c r="L780" i="9" s="1"/>
  <c r="K719" i="9"/>
  <c r="L719" i="9" s="1"/>
  <c r="K703" i="9"/>
  <c r="L703" i="9" s="1"/>
  <c r="K727" i="9"/>
  <c r="L727" i="9" s="1"/>
  <c r="K711" i="9"/>
  <c r="L711" i="9" s="1"/>
  <c r="K710" i="9"/>
  <c r="L710" i="9" s="1"/>
  <c r="K726" i="9"/>
  <c r="L726" i="9" s="1"/>
  <c r="K705" i="9"/>
  <c r="L705" i="9" s="1"/>
  <c r="K721" i="9"/>
  <c r="L721" i="9" s="1"/>
  <c r="K722" i="9"/>
  <c r="L722" i="9" s="1"/>
  <c r="K723" i="9"/>
  <c r="L723" i="9" s="1"/>
  <c r="K708" i="9"/>
  <c r="L708" i="9" s="1"/>
  <c r="K724" i="9"/>
  <c r="L724" i="9" s="1"/>
  <c r="K731" i="9"/>
  <c r="L731" i="9" s="1"/>
  <c r="K712" i="9"/>
  <c r="L712" i="9" s="1"/>
  <c r="K717" i="9"/>
  <c r="L717" i="9" s="1"/>
  <c r="K733" i="9"/>
  <c r="L733" i="9" s="1"/>
  <c r="K720" i="9"/>
  <c r="L720" i="9" s="1"/>
  <c r="K709" i="9"/>
  <c r="L709" i="9" s="1"/>
  <c r="K725" i="9"/>
  <c r="L725" i="9" s="1"/>
  <c r="K730" i="9"/>
  <c r="L730" i="9" s="1"/>
  <c r="K728" i="9"/>
  <c r="L728" i="9" s="1"/>
  <c r="K714" i="9"/>
  <c r="L714" i="9" s="1"/>
  <c r="K715" i="9"/>
  <c r="L715" i="9" s="1"/>
  <c r="K704" i="9"/>
  <c r="L704" i="9" s="1"/>
  <c r="K718" i="9"/>
  <c r="L718" i="9" s="1"/>
  <c r="K713" i="9"/>
  <c r="L713" i="9" s="1"/>
  <c r="K729" i="9"/>
  <c r="L729" i="9" s="1"/>
  <c r="K706" i="9"/>
  <c r="L706" i="9" s="1"/>
  <c r="K707" i="9"/>
  <c r="L707" i="9" s="1"/>
  <c r="K716" i="9"/>
  <c r="L716" i="9" s="1"/>
  <c r="K732" i="9"/>
  <c r="L732" i="9" s="1"/>
  <c r="K347" i="9"/>
  <c r="L347" i="9" s="1"/>
  <c r="K367" i="9"/>
  <c r="L367" i="9" s="1"/>
  <c r="K363" i="9"/>
  <c r="L363" i="9" s="1"/>
  <c r="K351" i="9"/>
  <c r="L351" i="9" s="1"/>
  <c r="K354" i="9"/>
  <c r="L354" i="9" s="1"/>
  <c r="K339" i="9"/>
  <c r="L339" i="9" s="1"/>
  <c r="K340" i="9"/>
  <c r="L340" i="9" s="1"/>
  <c r="K356" i="9"/>
  <c r="L356" i="9" s="1"/>
  <c r="K358" i="9"/>
  <c r="L358" i="9" s="1"/>
  <c r="K346" i="9"/>
  <c r="L346" i="9" s="1"/>
  <c r="K359" i="9"/>
  <c r="L359" i="9" s="1"/>
  <c r="K362" i="9"/>
  <c r="L362" i="9" s="1"/>
  <c r="K345" i="9"/>
  <c r="L345" i="9" s="1"/>
  <c r="K342" i="9"/>
  <c r="L342" i="9" s="1"/>
  <c r="K353" i="9"/>
  <c r="L353" i="9" s="1"/>
  <c r="K366" i="9"/>
  <c r="L366" i="9" s="1"/>
  <c r="K343" i="9"/>
  <c r="L343" i="9" s="1"/>
  <c r="K344" i="9"/>
  <c r="L344" i="9" s="1"/>
  <c r="K360" i="9"/>
  <c r="L360" i="9" s="1"/>
  <c r="K361" i="9"/>
  <c r="L361" i="9" s="1"/>
  <c r="K352" i="9"/>
  <c r="L352" i="9" s="1"/>
  <c r="K368" i="9"/>
  <c r="L368" i="9" s="1"/>
  <c r="K341" i="9"/>
  <c r="L341" i="9" s="1"/>
  <c r="K357" i="9"/>
  <c r="L357" i="9" s="1"/>
  <c r="K350" i="9"/>
  <c r="L350" i="9" s="1"/>
  <c r="K349" i="9"/>
  <c r="L349" i="9" s="1"/>
  <c r="K365" i="9"/>
  <c r="L365" i="9" s="1"/>
  <c r="K338" i="9"/>
  <c r="L338" i="9" s="1"/>
  <c r="K355" i="9"/>
  <c r="L355" i="9" s="1"/>
  <c r="K348" i="9"/>
  <c r="L348" i="9" s="1"/>
  <c r="K364" i="9"/>
  <c r="L364" i="9" s="1"/>
  <c r="K59" i="9"/>
  <c r="L59" i="9" s="1"/>
  <c r="K47" i="9"/>
  <c r="L47" i="9" s="1"/>
  <c r="K43" i="9"/>
  <c r="L43" i="9" s="1"/>
  <c r="K61" i="9"/>
  <c r="L61" i="9" s="1"/>
  <c r="K58" i="9"/>
  <c r="L58" i="9" s="1"/>
  <c r="K46" i="9"/>
  <c r="L46" i="9" s="1"/>
  <c r="K51" i="9"/>
  <c r="L51" i="9" s="1"/>
  <c r="K36" i="9"/>
  <c r="L36" i="9" s="1"/>
  <c r="K52" i="9"/>
  <c r="L52" i="9" s="1"/>
  <c r="K53" i="9"/>
  <c r="L53" i="9" s="1"/>
  <c r="K42" i="9"/>
  <c r="L42" i="9" s="1"/>
  <c r="K49" i="9"/>
  <c r="L49" i="9" s="1"/>
  <c r="K50" i="9"/>
  <c r="L50" i="9" s="1"/>
  <c r="K38" i="9"/>
  <c r="L38" i="9" s="1"/>
  <c r="K39" i="9"/>
  <c r="L39" i="9" s="1"/>
  <c r="K45" i="9"/>
  <c r="L45" i="9" s="1"/>
  <c r="K54" i="9"/>
  <c r="L54" i="9" s="1"/>
  <c r="K55" i="9"/>
  <c r="L55" i="9" s="1"/>
  <c r="K40" i="9"/>
  <c r="L40" i="9" s="1"/>
  <c r="K56" i="9"/>
  <c r="L56" i="9" s="1"/>
  <c r="K57" i="9"/>
  <c r="L57" i="9" s="1"/>
  <c r="K48" i="9"/>
  <c r="L48" i="9" s="1"/>
  <c r="K37" i="9"/>
  <c r="L37" i="9" s="1"/>
  <c r="K34" i="9"/>
  <c r="I34" i="9" s="1"/>
  <c r="K41" i="9"/>
  <c r="L41" i="9" s="1"/>
  <c r="K62" i="9"/>
  <c r="L62" i="9" s="1"/>
  <c r="K35" i="9"/>
  <c r="I35" i="9" s="1"/>
  <c r="K44" i="9"/>
  <c r="L44" i="9" s="1"/>
  <c r="K60" i="9"/>
  <c r="L60" i="9" s="1"/>
  <c r="K687" i="9"/>
  <c r="L687" i="9" s="1"/>
  <c r="K695" i="9"/>
  <c r="L695" i="9" s="1"/>
  <c r="K679" i="9"/>
  <c r="L679" i="9" s="1"/>
  <c r="K694" i="9"/>
  <c r="L694" i="9" s="1"/>
  <c r="K678" i="9"/>
  <c r="L678" i="9" s="1"/>
  <c r="K673" i="9"/>
  <c r="L673" i="9" s="1"/>
  <c r="K689" i="9"/>
  <c r="L689" i="9" s="1"/>
  <c r="K686" i="9"/>
  <c r="L686" i="9" s="1"/>
  <c r="K690" i="9"/>
  <c r="L690" i="9" s="1"/>
  <c r="K691" i="9"/>
  <c r="L691" i="9" s="1"/>
  <c r="K676" i="9"/>
  <c r="L676" i="9" s="1"/>
  <c r="K692" i="9"/>
  <c r="L692" i="9" s="1"/>
  <c r="K680" i="9"/>
  <c r="L680" i="9" s="1"/>
  <c r="K683" i="9"/>
  <c r="L683" i="9" s="1"/>
  <c r="K688" i="9"/>
  <c r="L688" i="9" s="1"/>
  <c r="K677" i="9"/>
  <c r="L677" i="9" s="1"/>
  <c r="K693" i="9"/>
  <c r="L693" i="9" s="1"/>
  <c r="K702" i="9"/>
  <c r="L702" i="9" s="1"/>
  <c r="K698" i="9"/>
  <c r="L698" i="9" s="1"/>
  <c r="K699" i="9"/>
  <c r="L699" i="9" s="1"/>
  <c r="K696" i="9"/>
  <c r="L696" i="9" s="1"/>
  <c r="K685" i="9"/>
  <c r="L685" i="9" s="1"/>
  <c r="K701" i="9"/>
  <c r="L701" i="9" s="1"/>
  <c r="K682" i="9"/>
  <c r="L682" i="9" s="1"/>
  <c r="K681" i="9"/>
  <c r="L681" i="9" s="1"/>
  <c r="K697" i="9"/>
  <c r="L697" i="9" s="1"/>
  <c r="K674" i="9"/>
  <c r="L674" i="9" s="1"/>
  <c r="K675" i="9"/>
  <c r="L675" i="9" s="1"/>
  <c r="K684" i="9"/>
  <c r="L684" i="9" s="1"/>
  <c r="K700" i="9"/>
  <c r="L700" i="9" s="1"/>
  <c r="K639" i="9"/>
  <c r="L639" i="9" s="1"/>
  <c r="K623" i="9"/>
  <c r="L623" i="9" s="1"/>
  <c r="K631" i="9"/>
  <c r="L631" i="9" s="1"/>
  <c r="K615" i="9"/>
  <c r="L615" i="9" s="1"/>
  <c r="K630" i="9"/>
  <c r="L630" i="9" s="1"/>
  <c r="K614" i="9"/>
  <c r="L614" i="9" s="1"/>
  <c r="K625" i="9"/>
  <c r="L625" i="9" s="1"/>
  <c r="K641" i="9"/>
  <c r="L641" i="9" s="1"/>
  <c r="K622" i="9"/>
  <c r="L622" i="9" s="1"/>
  <c r="K618" i="9"/>
  <c r="L618" i="9" s="1"/>
  <c r="K627" i="9"/>
  <c r="L627" i="9" s="1"/>
  <c r="K612" i="9"/>
  <c r="L612" i="9" s="1"/>
  <c r="K628" i="9"/>
  <c r="L628" i="9" s="1"/>
  <c r="K635" i="9"/>
  <c r="L635" i="9" s="1"/>
  <c r="K616" i="9"/>
  <c r="L616" i="9" s="1"/>
  <c r="K637" i="9"/>
  <c r="L637" i="9" s="1"/>
  <c r="K619" i="9"/>
  <c r="L619" i="9" s="1"/>
  <c r="K624" i="9"/>
  <c r="L624" i="9" s="1"/>
  <c r="K613" i="9"/>
  <c r="L613" i="9" s="1"/>
  <c r="K629" i="9"/>
  <c r="L629" i="9" s="1"/>
  <c r="K638" i="9"/>
  <c r="L638" i="9" s="1"/>
  <c r="K634" i="9"/>
  <c r="L634" i="9" s="1"/>
  <c r="K632" i="9"/>
  <c r="L632" i="9" s="1"/>
  <c r="K621" i="9"/>
  <c r="L621" i="9" s="1"/>
  <c r="K640" i="9"/>
  <c r="L640" i="9" s="1"/>
  <c r="K617" i="9"/>
  <c r="L617" i="9" s="1"/>
  <c r="K633" i="9"/>
  <c r="L633" i="9" s="1"/>
  <c r="K626" i="9"/>
  <c r="L626" i="9" s="1"/>
  <c r="K620" i="9"/>
  <c r="L620" i="9" s="1"/>
  <c r="K636" i="9"/>
  <c r="L636" i="9" s="1"/>
  <c r="K607" i="9"/>
  <c r="L607" i="9" s="1"/>
  <c r="K591" i="9"/>
  <c r="L591" i="9" s="1"/>
  <c r="K599" i="9"/>
  <c r="L599" i="9" s="1"/>
  <c r="K587" i="9"/>
  <c r="L587" i="9" s="1"/>
  <c r="K586" i="9"/>
  <c r="L586" i="9" s="1"/>
  <c r="K598" i="9"/>
  <c r="L598" i="9" s="1"/>
  <c r="K593" i="9"/>
  <c r="L593" i="9" s="1"/>
  <c r="K609" i="9"/>
  <c r="L609" i="9" s="1"/>
  <c r="K594" i="9"/>
  <c r="L594" i="9" s="1"/>
  <c r="K595" i="9"/>
  <c r="L595" i="9" s="1"/>
  <c r="K596" i="9"/>
  <c r="L596" i="9" s="1"/>
  <c r="K584" i="9"/>
  <c r="L584" i="9" s="1"/>
  <c r="K605" i="9"/>
  <c r="L605" i="9" s="1"/>
  <c r="K606" i="9"/>
  <c r="L606" i="9" s="1"/>
  <c r="K592" i="9"/>
  <c r="L592" i="9" s="1"/>
  <c r="K581" i="9"/>
  <c r="L581" i="9" s="1"/>
  <c r="K597" i="9"/>
  <c r="L597" i="9" s="1"/>
  <c r="K610" i="9"/>
  <c r="L610" i="9" s="1"/>
  <c r="K603" i="9"/>
  <c r="L603" i="9" s="1"/>
  <c r="K600" i="9"/>
  <c r="L600" i="9" s="1"/>
  <c r="K589" i="9"/>
  <c r="L589" i="9" s="1"/>
  <c r="K602" i="9"/>
  <c r="L602" i="9" s="1"/>
  <c r="K583" i="9"/>
  <c r="L583" i="9" s="1"/>
  <c r="K608" i="9"/>
  <c r="L608" i="9" s="1"/>
  <c r="K585" i="9"/>
  <c r="L585" i="9" s="1"/>
  <c r="K601" i="9"/>
  <c r="L601" i="9" s="1"/>
  <c r="K582" i="9"/>
  <c r="L582" i="9" s="1"/>
  <c r="K590" i="9"/>
  <c r="L590" i="9" s="1"/>
  <c r="K611" i="9"/>
  <c r="L611" i="9" s="1"/>
  <c r="K588" i="9"/>
  <c r="L588" i="9" s="1"/>
  <c r="K604" i="9"/>
  <c r="L604" i="9" s="1"/>
  <c r="K571" i="9"/>
  <c r="L571" i="9" s="1"/>
  <c r="K559" i="9"/>
  <c r="L559" i="9" s="1"/>
  <c r="K555" i="9"/>
  <c r="L555" i="9" s="1"/>
  <c r="K575" i="9"/>
  <c r="L575" i="9" s="1"/>
  <c r="K557" i="9"/>
  <c r="L557" i="9" s="1"/>
  <c r="K577" i="9"/>
  <c r="L577" i="9" s="1"/>
  <c r="K566" i="9"/>
  <c r="L566" i="9" s="1"/>
  <c r="K563" i="9"/>
  <c r="L563" i="9" s="1"/>
  <c r="K564" i="9"/>
  <c r="L564" i="9" s="1"/>
  <c r="K580" i="9"/>
  <c r="L580" i="9" s="1"/>
  <c r="K552" i="9"/>
  <c r="L552" i="9" s="1"/>
  <c r="K554" i="9"/>
  <c r="L554" i="9" s="1"/>
  <c r="K573" i="9"/>
  <c r="L573" i="9" s="1"/>
  <c r="K551" i="9"/>
  <c r="L551" i="9" s="1"/>
  <c r="K560" i="9"/>
  <c r="L560" i="9" s="1"/>
  <c r="K565" i="9"/>
  <c r="L565" i="9" s="1"/>
  <c r="K561" i="9"/>
  <c r="L561" i="9" s="1"/>
  <c r="K550" i="9"/>
  <c r="L550" i="9" s="1"/>
  <c r="K570" i="9"/>
  <c r="L570" i="9" s="1"/>
  <c r="K574" i="9"/>
  <c r="L574" i="9" s="1"/>
  <c r="K567" i="9"/>
  <c r="L567" i="9" s="1"/>
  <c r="K568" i="9"/>
  <c r="L568" i="9" s="1"/>
  <c r="K553" i="9"/>
  <c r="L553" i="9" s="1"/>
  <c r="K562" i="9"/>
  <c r="L562" i="9" s="1"/>
  <c r="K578" i="9"/>
  <c r="L578" i="9" s="1"/>
  <c r="K576" i="9"/>
  <c r="L576" i="9" s="1"/>
  <c r="K569" i="9"/>
  <c r="L569" i="9" s="1"/>
  <c r="K558" i="9"/>
  <c r="L558" i="9" s="1"/>
  <c r="K579" i="9"/>
  <c r="L579" i="9" s="1"/>
  <c r="K556" i="9"/>
  <c r="L556" i="9" s="1"/>
  <c r="K572" i="9"/>
  <c r="L572" i="9" s="1"/>
  <c r="K879" i="9"/>
  <c r="L879" i="9" s="1"/>
  <c r="K863" i="9"/>
  <c r="L863" i="9" s="1"/>
  <c r="K871" i="9"/>
  <c r="L871" i="9" s="1"/>
  <c r="K855" i="9"/>
  <c r="L855" i="9" s="1"/>
  <c r="K870" i="9"/>
  <c r="L870" i="9" s="1"/>
  <c r="K854" i="9"/>
  <c r="L854" i="9" s="1"/>
  <c r="K878" i="9"/>
  <c r="L878" i="9" s="1"/>
  <c r="K865" i="9"/>
  <c r="L865" i="9" s="1"/>
  <c r="K881" i="9"/>
  <c r="L881" i="9" s="1"/>
  <c r="K882" i="9"/>
  <c r="L882" i="9" s="1"/>
  <c r="K883" i="9"/>
  <c r="L883" i="9" s="1"/>
  <c r="K868" i="9"/>
  <c r="L868" i="9" s="1"/>
  <c r="K884" i="9"/>
  <c r="L884" i="9" s="1"/>
  <c r="K856" i="9"/>
  <c r="L856" i="9" s="1"/>
  <c r="K862" i="9"/>
  <c r="L862" i="9" s="1"/>
  <c r="K861" i="9"/>
  <c r="L861" i="9" s="1"/>
  <c r="K864" i="9"/>
  <c r="L864" i="9" s="1"/>
  <c r="K869" i="9"/>
  <c r="L869" i="9" s="1"/>
  <c r="K858" i="9"/>
  <c r="L858" i="9" s="1"/>
  <c r="K859" i="9"/>
  <c r="L859" i="9" s="1"/>
  <c r="K872" i="9"/>
  <c r="L872" i="9" s="1"/>
  <c r="K877" i="9"/>
  <c r="L877" i="9" s="1"/>
  <c r="K874" i="9"/>
  <c r="L874" i="9" s="1"/>
  <c r="K875" i="9"/>
  <c r="L875" i="9" s="1"/>
  <c r="K880" i="9"/>
  <c r="L880" i="9" s="1"/>
  <c r="K857" i="9"/>
  <c r="L857" i="9" s="1"/>
  <c r="K873" i="9"/>
  <c r="L873" i="9" s="1"/>
  <c r="K866" i="9"/>
  <c r="L866" i="9" s="1"/>
  <c r="K867" i="9"/>
  <c r="L867" i="9" s="1"/>
  <c r="K860" i="9"/>
  <c r="L860" i="9" s="1"/>
  <c r="K876" i="9"/>
  <c r="L876" i="9" s="1"/>
  <c r="K847" i="9"/>
  <c r="L847" i="9" s="1"/>
  <c r="K831" i="9"/>
  <c r="L831" i="9" s="1"/>
  <c r="K839" i="9"/>
  <c r="L839" i="9" s="1"/>
  <c r="K838" i="9"/>
  <c r="L838" i="9" s="1"/>
  <c r="K833" i="9"/>
  <c r="L833" i="9" s="1"/>
  <c r="K849" i="9"/>
  <c r="L849" i="9" s="1"/>
  <c r="K850" i="9"/>
  <c r="L850" i="9" s="1"/>
  <c r="K851" i="9"/>
  <c r="L851" i="9" s="1"/>
  <c r="K836" i="9"/>
  <c r="L836" i="9" s="1"/>
  <c r="K852" i="9"/>
  <c r="L852" i="9" s="1"/>
  <c r="K827" i="9"/>
  <c r="L827" i="9" s="1"/>
  <c r="K824" i="9"/>
  <c r="L824" i="9" s="1"/>
  <c r="K829" i="9"/>
  <c r="L829" i="9" s="1"/>
  <c r="K843" i="9"/>
  <c r="L843" i="9" s="1"/>
  <c r="K832" i="9"/>
  <c r="L832" i="9" s="1"/>
  <c r="K830" i="9"/>
  <c r="L830" i="9" s="1"/>
  <c r="K837" i="9"/>
  <c r="L837" i="9" s="1"/>
  <c r="K853" i="9"/>
  <c r="L853" i="9" s="1"/>
  <c r="K826" i="9"/>
  <c r="L826" i="9" s="1"/>
  <c r="K840" i="9"/>
  <c r="L840" i="9" s="1"/>
  <c r="K845" i="9"/>
  <c r="L845" i="9" s="1"/>
  <c r="K842" i="9"/>
  <c r="L842" i="9" s="1"/>
  <c r="K848" i="9"/>
  <c r="L848" i="9" s="1"/>
  <c r="K846" i="9"/>
  <c r="L846" i="9" s="1"/>
  <c r="K825" i="9"/>
  <c r="L825" i="9" s="1"/>
  <c r="K841" i="9"/>
  <c r="L841" i="9" s="1"/>
  <c r="K834" i="9"/>
  <c r="L834" i="9" s="1"/>
  <c r="K835" i="9"/>
  <c r="L835" i="9" s="1"/>
  <c r="K828" i="9"/>
  <c r="L828" i="9" s="1"/>
  <c r="K844" i="9"/>
  <c r="L844" i="9" s="1"/>
  <c r="K815" i="9"/>
  <c r="L815" i="9" s="1"/>
  <c r="K799" i="9"/>
  <c r="L799" i="9" s="1"/>
  <c r="K823" i="9"/>
  <c r="L823" i="9" s="1"/>
  <c r="K807" i="9"/>
  <c r="L807" i="9" s="1"/>
  <c r="K822" i="9"/>
  <c r="L822" i="9" s="1"/>
  <c r="K806" i="9"/>
  <c r="L806" i="9" s="1"/>
  <c r="K814" i="9"/>
  <c r="L814" i="9" s="1"/>
  <c r="K801" i="9"/>
  <c r="L801" i="9" s="1"/>
  <c r="K817" i="9"/>
  <c r="L817" i="9" s="1"/>
  <c r="K818" i="9"/>
  <c r="L818" i="9" s="1"/>
  <c r="K819" i="9"/>
  <c r="L819" i="9" s="1"/>
  <c r="K804" i="9"/>
  <c r="L804" i="9" s="1"/>
  <c r="K820" i="9"/>
  <c r="L820" i="9" s="1"/>
  <c r="K797" i="9"/>
  <c r="L797" i="9" s="1"/>
  <c r="K800" i="9"/>
  <c r="L800" i="9" s="1"/>
  <c r="K805" i="9"/>
  <c r="L805" i="9" s="1"/>
  <c r="K821" i="9"/>
  <c r="L821" i="9" s="1"/>
  <c r="K794" i="9"/>
  <c r="L794" i="9" s="1"/>
  <c r="K795" i="9"/>
  <c r="L795" i="9" s="1"/>
  <c r="K808" i="9"/>
  <c r="L808" i="9" s="1"/>
  <c r="K798" i="9"/>
  <c r="L798" i="9" s="1"/>
  <c r="K813" i="9"/>
  <c r="L813" i="9" s="1"/>
  <c r="K810" i="9"/>
  <c r="L810" i="9" s="1"/>
  <c r="K811" i="9"/>
  <c r="L811" i="9" s="1"/>
  <c r="K816" i="9"/>
  <c r="L816" i="9" s="1"/>
  <c r="K793" i="9"/>
  <c r="L793" i="9" s="1"/>
  <c r="K809" i="9"/>
  <c r="L809" i="9" s="1"/>
  <c r="K802" i="9"/>
  <c r="L802" i="9" s="1"/>
  <c r="K803" i="9"/>
  <c r="L803" i="9" s="1"/>
  <c r="K796" i="9"/>
  <c r="L796" i="9" s="1"/>
  <c r="K812" i="9"/>
  <c r="L812" i="9" s="1"/>
  <c r="K539" i="9"/>
  <c r="L539" i="9" s="1"/>
  <c r="K527" i="9"/>
  <c r="L527" i="9" s="1"/>
  <c r="K523" i="9"/>
  <c r="L523" i="9" s="1"/>
  <c r="K543" i="9"/>
  <c r="L543" i="9" s="1"/>
  <c r="K533" i="9"/>
  <c r="L533" i="9" s="1"/>
  <c r="K530" i="9"/>
  <c r="L530" i="9" s="1"/>
  <c r="K521" i="9"/>
  <c r="L521" i="9" s="1"/>
  <c r="K541" i="9"/>
  <c r="L541" i="9" s="1"/>
  <c r="K526" i="9"/>
  <c r="L526" i="9" s="1"/>
  <c r="K546" i="9"/>
  <c r="L546" i="9" s="1"/>
  <c r="K531" i="9"/>
  <c r="L531" i="9" s="1"/>
  <c r="K532" i="9"/>
  <c r="L532" i="9" s="1"/>
  <c r="K548" i="9"/>
  <c r="L548" i="9" s="1"/>
  <c r="K520" i="9"/>
  <c r="L520" i="9" s="1"/>
  <c r="K537" i="9"/>
  <c r="L537" i="9" s="1"/>
  <c r="K542" i="9"/>
  <c r="L542" i="9" s="1"/>
  <c r="K528" i="9"/>
  <c r="L528" i="9" s="1"/>
  <c r="K525" i="9"/>
  <c r="L525" i="9" s="1"/>
  <c r="K545" i="9"/>
  <c r="L545" i="9" s="1"/>
  <c r="K534" i="9"/>
  <c r="L534" i="9" s="1"/>
  <c r="K535" i="9"/>
  <c r="L535" i="9" s="1"/>
  <c r="K536" i="9"/>
  <c r="L536" i="9" s="1"/>
  <c r="K544" i="9"/>
  <c r="L544" i="9" s="1"/>
  <c r="K522" i="9"/>
  <c r="L522" i="9" s="1"/>
  <c r="K529" i="9"/>
  <c r="L529" i="9" s="1"/>
  <c r="K549" i="9"/>
  <c r="L549" i="9" s="1"/>
  <c r="K538" i="9"/>
  <c r="L538" i="9" s="1"/>
  <c r="K547" i="9"/>
  <c r="L547" i="9" s="1"/>
  <c r="K524" i="9"/>
  <c r="L524" i="9" s="1"/>
  <c r="K540" i="9"/>
  <c r="L540" i="9" s="1"/>
  <c r="K31" i="9"/>
  <c r="L31" i="9" s="1"/>
  <c r="K9" i="9"/>
  <c r="L9" i="9" s="1"/>
  <c r="K18" i="9"/>
  <c r="L18" i="9" s="1"/>
  <c r="K27" i="9"/>
  <c r="L27" i="9" s="1"/>
  <c r="K17" i="9"/>
  <c r="L17" i="9" s="1"/>
  <c r="K33" i="9"/>
  <c r="L33" i="9" s="1"/>
  <c r="K14" i="9"/>
  <c r="L14" i="9" s="1"/>
  <c r="K19" i="9"/>
  <c r="L19" i="9" s="1"/>
  <c r="K4" i="9"/>
  <c r="L4" i="9" s="1"/>
  <c r="K20" i="9"/>
  <c r="L20" i="9" s="1"/>
  <c r="K6" i="9"/>
  <c r="L6" i="9" s="1"/>
  <c r="K5" i="9"/>
  <c r="L5" i="9" s="1"/>
  <c r="K13" i="9"/>
  <c r="L13" i="9" s="1"/>
  <c r="K25" i="9"/>
  <c r="L25" i="9" s="1"/>
  <c r="K26" i="9"/>
  <c r="L26" i="9" s="1"/>
  <c r="K29" i="9"/>
  <c r="L29" i="9" s="1"/>
  <c r="K22" i="9"/>
  <c r="L22" i="9" s="1"/>
  <c r="K23" i="9"/>
  <c r="L23" i="9" s="1"/>
  <c r="K8" i="9"/>
  <c r="L8" i="9" s="1"/>
  <c r="K24" i="9"/>
  <c r="L24" i="9" s="1"/>
  <c r="K15" i="9"/>
  <c r="L15" i="9" s="1"/>
  <c r="K7" i="9"/>
  <c r="L7" i="9" s="1"/>
  <c r="K16" i="9"/>
  <c r="L16" i="9" s="1"/>
  <c r="K32" i="9"/>
  <c r="L32" i="9" s="1"/>
  <c r="K21" i="9"/>
  <c r="L21" i="9" s="1"/>
  <c r="K10" i="9"/>
  <c r="L10" i="9" s="1"/>
  <c r="K11" i="9"/>
  <c r="L11" i="9" s="1"/>
  <c r="K30" i="9"/>
  <c r="L30" i="9" s="1"/>
  <c r="K12" i="9"/>
  <c r="L12" i="9" s="1"/>
  <c r="K28" i="9"/>
  <c r="L28" i="9" s="1"/>
  <c r="K315" i="9"/>
  <c r="L315" i="9" s="1"/>
  <c r="K335" i="9"/>
  <c r="L335" i="9" s="1"/>
  <c r="K331" i="9"/>
  <c r="L331" i="9" s="1"/>
  <c r="K319" i="9"/>
  <c r="L319" i="9" s="1"/>
  <c r="K330" i="9"/>
  <c r="L330" i="9" s="1"/>
  <c r="K329" i="9"/>
  <c r="L329" i="9" s="1"/>
  <c r="K334" i="9"/>
  <c r="L334" i="9" s="1"/>
  <c r="K325" i="9"/>
  <c r="L325" i="9" s="1"/>
  <c r="K333" i="9"/>
  <c r="L333" i="9" s="1"/>
  <c r="K318" i="9"/>
  <c r="L318" i="9" s="1"/>
  <c r="K308" i="9"/>
  <c r="I308" i="9" s="1"/>
  <c r="K324" i="9"/>
  <c r="L324" i="9" s="1"/>
  <c r="K328" i="9"/>
  <c r="L328" i="9" s="1"/>
  <c r="K313" i="9"/>
  <c r="L313" i="9" s="1"/>
  <c r="K321" i="9"/>
  <c r="L321" i="9" s="1"/>
  <c r="K336" i="9"/>
  <c r="L336" i="9" s="1"/>
  <c r="K309" i="9"/>
  <c r="I309" i="9" s="1"/>
  <c r="K337" i="9"/>
  <c r="L337" i="9" s="1"/>
  <c r="K326" i="9"/>
  <c r="L326" i="9" s="1"/>
  <c r="K311" i="9"/>
  <c r="L311" i="9" s="1"/>
  <c r="K312" i="9"/>
  <c r="L312" i="9" s="1"/>
  <c r="K317" i="9"/>
  <c r="L317" i="9" s="1"/>
  <c r="K322" i="9"/>
  <c r="L322" i="9" s="1"/>
  <c r="K310" i="9"/>
  <c r="L310" i="9" s="1"/>
  <c r="K327" i="9"/>
  <c r="L327" i="9" s="1"/>
  <c r="K320" i="9"/>
  <c r="L320" i="9" s="1"/>
  <c r="K314" i="9"/>
  <c r="L314" i="9" s="1"/>
  <c r="K323" i="9"/>
  <c r="L323" i="9" s="1"/>
  <c r="K316" i="9"/>
  <c r="L316" i="9" s="1"/>
  <c r="K332" i="9"/>
  <c r="L332" i="9" s="1"/>
  <c r="D25" i="5"/>
  <c r="S3" i="9" l="1"/>
  <c r="S15" i="9"/>
  <c r="D28" i="5"/>
  <c r="B32" i="5"/>
  <c r="B31" i="5"/>
  <c r="B30" i="5"/>
  <c r="B33" i="5"/>
  <c r="S17" i="9" l="1"/>
  <c r="E445" i="9" s="1"/>
  <c r="H445" i="9" s="1"/>
  <c r="I445" i="9" s="1"/>
  <c r="S25" i="9"/>
  <c r="E701" i="9" s="1"/>
  <c r="H701" i="9" s="1"/>
  <c r="I701" i="9" s="1"/>
  <c r="S13" i="9"/>
  <c r="E329" i="9" s="1"/>
  <c r="H329" i="9" s="1"/>
  <c r="I329" i="9" s="1"/>
  <c r="E378" i="9"/>
  <c r="H378" i="9" s="1"/>
  <c r="I378" i="9" s="1"/>
  <c r="E377" i="9"/>
  <c r="H377" i="9" s="1"/>
  <c r="I377" i="9" s="1"/>
  <c r="E398" i="9"/>
  <c r="H398" i="9" s="1"/>
  <c r="I398" i="9" s="1"/>
  <c r="E375" i="9"/>
  <c r="H375" i="9" s="1"/>
  <c r="I375" i="9" s="1"/>
  <c r="E381" i="9"/>
  <c r="H381" i="9" s="1"/>
  <c r="I381" i="9" s="1"/>
  <c r="E376" i="9"/>
  <c r="H376" i="9" s="1"/>
  <c r="I376" i="9" s="1"/>
  <c r="E392" i="9"/>
  <c r="H392" i="9" s="1"/>
  <c r="I392" i="9" s="1"/>
  <c r="E384" i="9"/>
  <c r="H384" i="9" s="1"/>
  <c r="I384" i="9" s="1"/>
  <c r="E391" i="9"/>
  <c r="H391" i="9" s="1"/>
  <c r="I391" i="9" s="1"/>
  <c r="E382" i="9"/>
  <c r="H382" i="9" s="1"/>
  <c r="I382" i="9" s="1"/>
  <c r="E397" i="9"/>
  <c r="H397" i="9" s="1"/>
  <c r="I397" i="9" s="1"/>
  <c r="E389" i="9"/>
  <c r="H389" i="9" s="1"/>
  <c r="I389" i="9" s="1"/>
  <c r="E373" i="9"/>
  <c r="H373" i="9" s="1"/>
  <c r="I373" i="9" s="1"/>
  <c r="E399" i="9"/>
  <c r="H399" i="9" s="1"/>
  <c r="I399" i="9" s="1"/>
  <c r="E383" i="9"/>
  <c r="H383" i="9" s="1"/>
  <c r="I383" i="9" s="1"/>
  <c r="E395" i="9"/>
  <c r="H395" i="9" s="1"/>
  <c r="I395" i="9" s="1"/>
  <c r="E387" i="9"/>
  <c r="H387" i="9" s="1"/>
  <c r="I387" i="9" s="1"/>
  <c r="E371" i="9"/>
  <c r="H371" i="9" s="1"/>
  <c r="I371" i="9" s="1"/>
  <c r="E374" i="9"/>
  <c r="H374" i="9" s="1"/>
  <c r="I374" i="9" s="1"/>
  <c r="E386" i="9"/>
  <c r="H386" i="9" s="1"/>
  <c r="I386" i="9" s="1"/>
  <c r="E396" i="9"/>
  <c r="H396" i="9" s="1"/>
  <c r="I396" i="9" s="1"/>
  <c r="E370" i="9"/>
  <c r="H370" i="9" s="1"/>
  <c r="I370" i="9" s="1"/>
  <c r="E372" i="9"/>
  <c r="H372" i="9" s="1"/>
  <c r="I372" i="9" s="1"/>
  <c r="E394" i="9"/>
  <c r="H394" i="9" s="1"/>
  <c r="I394" i="9" s="1"/>
  <c r="E388" i="9"/>
  <c r="H388" i="9" s="1"/>
  <c r="I388" i="9" s="1"/>
  <c r="E385" i="9"/>
  <c r="H385" i="9" s="1"/>
  <c r="I385" i="9" s="1"/>
  <c r="E379" i="9"/>
  <c r="H379" i="9" s="1"/>
  <c r="I379" i="9" s="1"/>
  <c r="E380" i="9"/>
  <c r="H380" i="9" s="1"/>
  <c r="I380" i="9" s="1"/>
  <c r="E390" i="9"/>
  <c r="H390" i="9" s="1"/>
  <c r="I390" i="9" s="1"/>
  <c r="E393" i="9"/>
  <c r="H393" i="9" s="1"/>
  <c r="I393" i="9" s="1"/>
  <c r="S5" i="9"/>
  <c r="S4" i="9"/>
  <c r="S29" i="9"/>
  <c r="S22" i="9"/>
  <c r="S14" i="9"/>
  <c r="S27" i="9"/>
  <c r="S31" i="9"/>
  <c r="S30" i="9"/>
  <c r="S19" i="9"/>
  <c r="S16" i="9"/>
  <c r="S18" i="9"/>
  <c r="S24" i="9"/>
  <c r="S26" i="9"/>
  <c r="S9" i="9"/>
  <c r="S23" i="9"/>
  <c r="S8" i="9"/>
  <c r="S20" i="9"/>
  <c r="S6" i="9"/>
  <c r="S28" i="9"/>
  <c r="S7" i="9"/>
  <c r="S21" i="9"/>
  <c r="S10" i="9"/>
  <c r="S11" i="9"/>
  <c r="S12" i="9"/>
  <c r="I291" i="9" s="1"/>
  <c r="E451" i="9" l="1"/>
  <c r="H451" i="9" s="1"/>
  <c r="I451" i="9" s="1"/>
  <c r="E446" i="9"/>
  <c r="H446" i="9" s="1"/>
  <c r="I446" i="9" s="1"/>
  <c r="E433" i="9"/>
  <c r="H433" i="9" s="1"/>
  <c r="I433" i="9" s="1"/>
  <c r="E429" i="9"/>
  <c r="H429" i="9" s="1"/>
  <c r="I429" i="9" s="1"/>
  <c r="E437" i="9"/>
  <c r="H437" i="9" s="1"/>
  <c r="I437" i="9" s="1"/>
  <c r="E443" i="9"/>
  <c r="H443" i="9" s="1"/>
  <c r="I443" i="9" s="1"/>
  <c r="E444" i="9"/>
  <c r="H444" i="9" s="1"/>
  <c r="I444" i="9" s="1"/>
  <c r="E436" i="9"/>
  <c r="H436" i="9" s="1"/>
  <c r="I436" i="9" s="1"/>
  <c r="E442" i="9"/>
  <c r="H442" i="9" s="1"/>
  <c r="I442" i="9" s="1"/>
  <c r="E440" i="9"/>
  <c r="H440" i="9" s="1"/>
  <c r="I440" i="9" s="1"/>
  <c r="E432" i="9"/>
  <c r="H432" i="9" s="1"/>
  <c r="I432" i="9" s="1"/>
  <c r="E457" i="9"/>
  <c r="H457" i="9" s="1"/>
  <c r="I457" i="9" s="1"/>
  <c r="E456" i="9"/>
  <c r="H456" i="9" s="1"/>
  <c r="I456" i="9" s="1"/>
  <c r="E441" i="9"/>
  <c r="H441" i="9" s="1"/>
  <c r="I441" i="9" s="1"/>
  <c r="E428" i="9"/>
  <c r="H428" i="9" s="1"/>
  <c r="I428" i="9" s="1"/>
  <c r="E450" i="9"/>
  <c r="H450" i="9" s="1"/>
  <c r="I450" i="9" s="1"/>
  <c r="E434" i="9"/>
  <c r="H434" i="9" s="1"/>
  <c r="I434" i="9" s="1"/>
  <c r="E452" i="9"/>
  <c r="H452" i="9" s="1"/>
  <c r="I452" i="9" s="1"/>
  <c r="E447" i="9"/>
  <c r="H447" i="9" s="1"/>
  <c r="I447" i="9" s="1"/>
  <c r="E454" i="9"/>
  <c r="H454" i="9" s="1"/>
  <c r="I454" i="9" s="1"/>
  <c r="E435" i="9"/>
  <c r="H435" i="9" s="1"/>
  <c r="I435" i="9" s="1"/>
  <c r="E430" i="9"/>
  <c r="H430" i="9" s="1"/>
  <c r="I430" i="9" s="1"/>
  <c r="E448" i="9"/>
  <c r="H448" i="9" s="1"/>
  <c r="I448" i="9" s="1"/>
  <c r="E439" i="9"/>
  <c r="H439" i="9" s="1"/>
  <c r="I439" i="9" s="1"/>
  <c r="E458" i="9"/>
  <c r="H458" i="9" s="1"/>
  <c r="I458" i="9" s="1"/>
  <c r="E431" i="9"/>
  <c r="H431" i="9" s="1"/>
  <c r="I431" i="9" s="1"/>
  <c r="E453" i="9"/>
  <c r="H453" i="9" s="1"/>
  <c r="I453" i="9" s="1"/>
  <c r="E438" i="9"/>
  <c r="H438" i="9" s="1"/>
  <c r="I438" i="9" s="1"/>
  <c r="E449" i="9"/>
  <c r="H449" i="9" s="1"/>
  <c r="I449" i="9" s="1"/>
  <c r="E455" i="9"/>
  <c r="H455" i="9" s="1"/>
  <c r="I455" i="9" s="1"/>
  <c r="T15" i="9"/>
  <c r="E675" i="9"/>
  <c r="H675" i="9" s="1"/>
  <c r="I675" i="9" s="1"/>
  <c r="E689" i="9"/>
  <c r="H689" i="9" s="1"/>
  <c r="I689" i="9" s="1"/>
  <c r="E695" i="9"/>
  <c r="H695" i="9" s="1"/>
  <c r="I695" i="9" s="1"/>
  <c r="E679" i="9"/>
  <c r="H679" i="9" s="1"/>
  <c r="I679" i="9" s="1"/>
  <c r="E687" i="9"/>
  <c r="H687" i="9" s="1"/>
  <c r="I687" i="9" s="1"/>
  <c r="E677" i="9"/>
  <c r="H677" i="9" s="1"/>
  <c r="I677" i="9" s="1"/>
  <c r="E700" i="9"/>
  <c r="H700" i="9" s="1"/>
  <c r="I700" i="9" s="1"/>
  <c r="E683" i="9"/>
  <c r="H683" i="9" s="1"/>
  <c r="I683" i="9" s="1"/>
  <c r="E685" i="9"/>
  <c r="H685" i="9" s="1"/>
  <c r="I685" i="9" s="1"/>
  <c r="E697" i="9"/>
  <c r="H697" i="9" s="1"/>
  <c r="I697" i="9" s="1"/>
  <c r="E676" i="9"/>
  <c r="H676" i="9" s="1"/>
  <c r="I676" i="9" s="1"/>
  <c r="E690" i="9"/>
  <c r="H690" i="9" s="1"/>
  <c r="I690" i="9" s="1"/>
  <c r="E696" i="9"/>
  <c r="H696" i="9" s="1"/>
  <c r="I696" i="9" s="1"/>
  <c r="E678" i="9"/>
  <c r="H678" i="9" s="1"/>
  <c r="I678" i="9" s="1"/>
  <c r="E698" i="9"/>
  <c r="H698" i="9" s="1"/>
  <c r="I698" i="9" s="1"/>
  <c r="E674" i="9"/>
  <c r="H674" i="9" s="1"/>
  <c r="I674" i="9" s="1"/>
  <c r="E693" i="9"/>
  <c r="H693" i="9" s="1"/>
  <c r="I693" i="9" s="1"/>
  <c r="E335" i="9"/>
  <c r="H335" i="9" s="1"/>
  <c r="I335" i="9" s="1"/>
  <c r="E681" i="9"/>
  <c r="H681" i="9" s="1"/>
  <c r="I681" i="9" s="1"/>
  <c r="E688" i="9"/>
  <c r="H688" i="9" s="1"/>
  <c r="I688" i="9" s="1"/>
  <c r="E686" i="9"/>
  <c r="H686" i="9" s="1"/>
  <c r="I686" i="9" s="1"/>
  <c r="E702" i="9"/>
  <c r="H702" i="9" s="1"/>
  <c r="I702" i="9" s="1"/>
  <c r="E684" i="9"/>
  <c r="H684" i="9" s="1"/>
  <c r="I684" i="9" s="1"/>
  <c r="E682" i="9"/>
  <c r="H682" i="9" s="1"/>
  <c r="I682" i="9" s="1"/>
  <c r="E694" i="9"/>
  <c r="H694" i="9" s="1"/>
  <c r="I694" i="9" s="1"/>
  <c r="E680" i="9"/>
  <c r="H680" i="9" s="1"/>
  <c r="I680" i="9" s="1"/>
  <c r="E692" i="9"/>
  <c r="H692" i="9" s="1"/>
  <c r="I692" i="9" s="1"/>
  <c r="E673" i="9"/>
  <c r="H673" i="9" s="1"/>
  <c r="I673" i="9" s="1"/>
  <c r="E691" i="9"/>
  <c r="H691" i="9" s="1"/>
  <c r="I691" i="9" s="1"/>
  <c r="E699" i="9"/>
  <c r="H699" i="9" s="1"/>
  <c r="I699" i="9" s="1"/>
  <c r="E313" i="9"/>
  <c r="H313" i="9" s="1"/>
  <c r="I313" i="9" s="1"/>
  <c r="E310" i="9"/>
  <c r="H310" i="9" s="1"/>
  <c r="I310" i="9" s="1"/>
  <c r="E328" i="9"/>
  <c r="H328" i="9" s="1"/>
  <c r="I328" i="9" s="1"/>
  <c r="E317" i="9"/>
  <c r="H317" i="9" s="1"/>
  <c r="I317" i="9" s="1"/>
  <c r="E327" i="9"/>
  <c r="H327" i="9" s="1"/>
  <c r="I327" i="9" s="1"/>
  <c r="E332" i="9"/>
  <c r="H332" i="9" s="1"/>
  <c r="I332" i="9" s="1"/>
  <c r="E333" i="9"/>
  <c r="H333" i="9" s="1"/>
  <c r="I333" i="9" s="1"/>
  <c r="E331" i="9"/>
  <c r="H331" i="9" s="1"/>
  <c r="I331" i="9" s="1"/>
  <c r="E311" i="9"/>
  <c r="H311" i="9" s="1"/>
  <c r="I311" i="9" s="1"/>
  <c r="E318" i="9"/>
  <c r="H318" i="9" s="1"/>
  <c r="I318" i="9" s="1"/>
  <c r="E316" i="9"/>
  <c r="H316" i="9" s="1"/>
  <c r="I316" i="9" s="1"/>
  <c r="E322" i="9"/>
  <c r="H322" i="9" s="1"/>
  <c r="I322" i="9" s="1"/>
  <c r="E324" i="9"/>
  <c r="H324" i="9" s="1"/>
  <c r="I324" i="9" s="1"/>
  <c r="E337" i="9"/>
  <c r="H337" i="9" s="1"/>
  <c r="I337" i="9" s="1"/>
  <c r="E326" i="9"/>
  <c r="H326" i="9" s="1"/>
  <c r="I326" i="9" s="1"/>
  <c r="E330" i="9"/>
  <c r="H330" i="9" s="1"/>
  <c r="I330" i="9" s="1"/>
  <c r="E315" i="9"/>
  <c r="H315" i="9" s="1"/>
  <c r="I315" i="9" s="1"/>
  <c r="E320" i="9"/>
  <c r="H320" i="9" s="1"/>
  <c r="I320" i="9" s="1"/>
  <c r="E321" i="9"/>
  <c r="H321" i="9" s="1"/>
  <c r="I321" i="9" s="1"/>
  <c r="E312" i="9"/>
  <c r="H312" i="9" s="1"/>
  <c r="I312" i="9" s="1"/>
  <c r="E325" i="9"/>
  <c r="H325" i="9" s="1"/>
  <c r="I325" i="9" s="1"/>
  <c r="E319" i="9"/>
  <c r="H319" i="9" s="1"/>
  <c r="I319" i="9" s="1"/>
  <c r="E336" i="9"/>
  <c r="H336" i="9" s="1"/>
  <c r="I336" i="9" s="1"/>
  <c r="E334" i="9"/>
  <c r="H334" i="9" s="1"/>
  <c r="I334" i="9" s="1"/>
  <c r="E314" i="9"/>
  <c r="H314" i="9" s="1"/>
  <c r="I314" i="9" s="1"/>
  <c r="E323" i="9"/>
  <c r="H323" i="9" s="1"/>
  <c r="I323" i="9" s="1"/>
  <c r="E121" i="9"/>
  <c r="H121" i="9" s="1"/>
  <c r="I121" i="9" s="1"/>
  <c r="E97" i="9"/>
  <c r="H97" i="9" s="1"/>
  <c r="I97" i="9" s="1"/>
  <c r="E101" i="9"/>
  <c r="H101" i="9" s="1"/>
  <c r="I101" i="9" s="1"/>
  <c r="E113" i="9"/>
  <c r="H113" i="9" s="1"/>
  <c r="I113" i="9" s="1"/>
  <c r="E119" i="9"/>
  <c r="H119" i="9" s="1"/>
  <c r="I119" i="9" s="1"/>
  <c r="E116" i="9"/>
  <c r="H116" i="9" s="1"/>
  <c r="I116" i="9" s="1"/>
  <c r="E108" i="9"/>
  <c r="H108" i="9" s="1"/>
  <c r="I108" i="9" s="1"/>
  <c r="E102" i="9"/>
  <c r="H102" i="9" s="1"/>
  <c r="I102" i="9" s="1"/>
  <c r="E103" i="9"/>
  <c r="H103" i="9" s="1"/>
  <c r="I103" i="9" s="1"/>
  <c r="E98" i="9"/>
  <c r="H98" i="9" s="1"/>
  <c r="I98" i="9" s="1"/>
  <c r="E115" i="9"/>
  <c r="H115" i="9" s="1"/>
  <c r="I115" i="9" s="1"/>
  <c r="E123" i="9"/>
  <c r="H123" i="9" s="1"/>
  <c r="I123" i="9" s="1"/>
  <c r="E107" i="9"/>
  <c r="H107" i="9" s="1"/>
  <c r="I107" i="9" s="1"/>
  <c r="E117" i="9"/>
  <c r="H117" i="9" s="1"/>
  <c r="I117" i="9" s="1"/>
  <c r="E118" i="9"/>
  <c r="H118" i="9" s="1"/>
  <c r="I118" i="9" s="1"/>
  <c r="E120" i="9"/>
  <c r="H120" i="9" s="1"/>
  <c r="I120" i="9" s="1"/>
  <c r="E95" i="9"/>
  <c r="H95" i="9" s="1"/>
  <c r="I95" i="9" s="1"/>
  <c r="E109" i="9"/>
  <c r="H109" i="9" s="1"/>
  <c r="I109" i="9" s="1"/>
  <c r="E96" i="9"/>
  <c r="H96" i="9" s="1"/>
  <c r="I96" i="9" s="1"/>
  <c r="E122" i="9"/>
  <c r="H122" i="9" s="1"/>
  <c r="I122" i="9" s="1"/>
  <c r="E105" i="9"/>
  <c r="H105" i="9" s="1"/>
  <c r="I105" i="9" s="1"/>
  <c r="E112" i="9"/>
  <c r="H112" i="9" s="1"/>
  <c r="I112" i="9" s="1"/>
  <c r="E110" i="9"/>
  <c r="H110" i="9" s="1"/>
  <c r="I110" i="9" s="1"/>
  <c r="E114" i="9"/>
  <c r="H114" i="9" s="1"/>
  <c r="I114" i="9" s="1"/>
  <c r="E99" i="9"/>
  <c r="H99" i="9" s="1"/>
  <c r="I99" i="9" s="1"/>
  <c r="E94" i="9"/>
  <c r="H94" i="9" s="1"/>
  <c r="I94" i="9" s="1"/>
  <c r="E106" i="9"/>
  <c r="H106" i="9" s="1"/>
  <c r="I106" i="9" s="1"/>
  <c r="E100" i="9"/>
  <c r="H100" i="9" s="1"/>
  <c r="I100" i="9" s="1"/>
  <c r="E111" i="9"/>
  <c r="H111" i="9" s="1"/>
  <c r="I111" i="9" s="1"/>
  <c r="E104" i="9"/>
  <c r="H104" i="9" s="1"/>
  <c r="I104" i="9" s="1"/>
  <c r="E4" i="9"/>
  <c r="E30" i="9"/>
  <c r="H30" i="9" s="1"/>
  <c r="I30" i="9" s="1"/>
  <c r="E24" i="9"/>
  <c r="H24" i="9" s="1"/>
  <c r="I24" i="9" s="1"/>
  <c r="E5" i="9"/>
  <c r="H5" i="9" s="1"/>
  <c r="I5" i="9" s="1"/>
  <c r="E17" i="9"/>
  <c r="H17" i="9" s="1"/>
  <c r="I17" i="9" s="1"/>
  <c r="E13" i="9"/>
  <c r="H13" i="9" s="1"/>
  <c r="I13" i="9" s="1"/>
  <c r="E8" i="9"/>
  <c r="H8" i="9" s="1"/>
  <c r="I8" i="9" s="1"/>
  <c r="E6" i="9"/>
  <c r="H6" i="9" s="1"/>
  <c r="I6" i="9" s="1"/>
  <c r="E16" i="9"/>
  <c r="H16" i="9" s="1"/>
  <c r="I16" i="9" s="1"/>
  <c r="E27" i="9"/>
  <c r="H27" i="9" s="1"/>
  <c r="I27" i="9" s="1"/>
  <c r="E28" i="9"/>
  <c r="H28" i="9" s="1"/>
  <c r="I28" i="9" s="1"/>
  <c r="E7" i="9"/>
  <c r="H7" i="9" s="1"/>
  <c r="I7" i="9" s="1"/>
  <c r="E14" i="9"/>
  <c r="H14" i="9" s="1"/>
  <c r="I14" i="9" s="1"/>
  <c r="E21" i="9"/>
  <c r="H21" i="9" s="1"/>
  <c r="I21" i="9" s="1"/>
  <c r="E33" i="9"/>
  <c r="H33" i="9" s="1"/>
  <c r="I33" i="9" s="1"/>
  <c r="E25" i="9"/>
  <c r="H25" i="9" s="1"/>
  <c r="I25" i="9" s="1"/>
  <c r="E15" i="9"/>
  <c r="H15" i="9" s="1"/>
  <c r="I15" i="9" s="1"/>
  <c r="E32" i="9"/>
  <c r="H32" i="9" s="1"/>
  <c r="I32" i="9" s="1"/>
  <c r="E29" i="9"/>
  <c r="H29" i="9" s="1"/>
  <c r="I29" i="9" s="1"/>
  <c r="E19" i="9"/>
  <c r="H19" i="9" s="1"/>
  <c r="I19" i="9" s="1"/>
  <c r="E12" i="9"/>
  <c r="H12" i="9" s="1"/>
  <c r="I12" i="9" s="1"/>
  <c r="E26" i="9"/>
  <c r="H26" i="9" s="1"/>
  <c r="I26" i="9" s="1"/>
  <c r="E10" i="9"/>
  <c r="H10" i="9" s="1"/>
  <c r="I10" i="9" s="1"/>
  <c r="E20" i="9"/>
  <c r="H20" i="9" s="1"/>
  <c r="I20" i="9" s="1"/>
  <c r="E18" i="9"/>
  <c r="H18" i="9" s="1"/>
  <c r="I18" i="9" s="1"/>
  <c r="E22" i="9"/>
  <c r="H22" i="9" s="1"/>
  <c r="I22" i="9" s="1"/>
  <c r="E23" i="9"/>
  <c r="H23" i="9" s="1"/>
  <c r="I23" i="9" s="1"/>
  <c r="E31" i="9"/>
  <c r="H31" i="9" s="1"/>
  <c r="I31" i="9" s="1"/>
  <c r="E11" i="9"/>
  <c r="H11" i="9" s="1"/>
  <c r="I11" i="9" s="1"/>
  <c r="E9" i="9"/>
  <c r="H9" i="9" s="1"/>
  <c r="I9" i="9" s="1"/>
  <c r="E212" i="9"/>
  <c r="H212" i="9" s="1"/>
  <c r="I212" i="9" s="1"/>
  <c r="E207" i="9"/>
  <c r="H207" i="9" s="1"/>
  <c r="I207" i="9" s="1"/>
  <c r="E205" i="9"/>
  <c r="H205" i="9" s="1"/>
  <c r="I205" i="9" s="1"/>
  <c r="E196" i="9"/>
  <c r="H196" i="9" s="1"/>
  <c r="I196" i="9" s="1"/>
  <c r="E204" i="9"/>
  <c r="H204" i="9" s="1"/>
  <c r="I204" i="9" s="1"/>
  <c r="E208" i="9"/>
  <c r="H208" i="9" s="1"/>
  <c r="I208" i="9" s="1"/>
  <c r="E189" i="9"/>
  <c r="H189" i="9" s="1"/>
  <c r="I189" i="9" s="1"/>
  <c r="E214" i="9"/>
  <c r="H214" i="9" s="1"/>
  <c r="I214" i="9" s="1"/>
  <c r="E188" i="9"/>
  <c r="H188" i="9" s="1"/>
  <c r="I188" i="9" s="1"/>
  <c r="E192" i="9"/>
  <c r="H192" i="9" s="1"/>
  <c r="I192" i="9" s="1"/>
  <c r="E206" i="9"/>
  <c r="H206" i="9" s="1"/>
  <c r="I206" i="9" s="1"/>
  <c r="E185" i="9"/>
  <c r="H185" i="9" s="1"/>
  <c r="I185" i="9" s="1"/>
  <c r="E187" i="9"/>
  <c r="H187" i="9" s="1"/>
  <c r="I187" i="9" s="1"/>
  <c r="E201" i="9"/>
  <c r="H201" i="9" s="1"/>
  <c r="I201" i="9" s="1"/>
  <c r="E195" i="9"/>
  <c r="H195" i="9" s="1"/>
  <c r="I195" i="9" s="1"/>
  <c r="E199" i="9"/>
  <c r="H199" i="9" s="1"/>
  <c r="I199" i="9" s="1"/>
  <c r="E193" i="9"/>
  <c r="H193" i="9" s="1"/>
  <c r="I193" i="9" s="1"/>
  <c r="E202" i="9"/>
  <c r="H202" i="9" s="1"/>
  <c r="I202" i="9" s="1"/>
  <c r="E197" i="9"/>
  <c r="H197" i="9" s="1"/>
  <c r="I197" i="9" s="1"/>
  <c r="E194" i="9"/>
  <c r="H194" i="9" s="1"/>
  <c r="I194" i="9" s="1"/>
  <c r="E215" i="9"/>
  <c r="H215" i="9" s="1"/>
  <c r="I215" i="9" s="1"/>
  <c r="E190" i="9"/>
  <c r="H190" i="9" s="1"/>
  <c r="I190" i="9" s="1"/>
  <c r="E198" i="9"/>
  <c r="H198" i="9" s="1"/>
  <c r="I198" i="9" s="1"/>
  <c r="E209" i="9"/>
  <c r="H209" i="9" s="1"/>
  <c r="I209" i="9" s="1"/>
  <c r="E186" i="9"/>
  <c r="H186" i="9" s="1"/>
  <c r="I186" i="9" s="1"/>
  <c r="E210" i="9"/>
  <c r="H210" i="9" s="1"/>
  <c r="I210" i="9" s="1"/>
  <c r="E200" i="9"/>
  <c r="H200" i="9" s="1"/>
  <c r="I200" i="9" s="1"/>
  <c r="E191" i="9"/>
  <c r="H191" i="9" s="1"/>
  <c r="I191" i="9" s="1"/>
  <c r="E203" i="9"/>
  <c r="H203" i="9" s="1"/>
  <c r="I203" i="9" s="1"/>
  <c r="E213" i="9"/>
  <c r="H213" i="9" s="1"/>
  <c r="I213" i="9" s="1"/>
  <c r="E211" i="9"/>
  <c r="H211" i="9" s="1"/>
  <c r="I211" i="9" s="1"/>
  <c r="E810" i="9"/>
  <c r="H810" i="9" s="1"/>
  <c r="I810" i="9" s="1"/>
  <c r="E793" i="9"/>
  <c r="H793" i="9" s="1"/>
  <c r="I793" i="9" s="1"/>
  <c r="E794" i="9"/>
  <c r="H794" i="9" s="1"/>
  <c r="I794" i="9" s="1"/>
  <c r="E818" i="9"/>
  <c r="H818" i="9" s="1"/>
  <c r="I818" i="9" s="1"/>
  <c r="E799" i="9"/>
  <c r="H799" i="9" s="1"/>
  <c r="I799" i="9" s="1"/>
  <c r="E812" i="9"/>
  <c r="H812" i="9" s="1"/>
  <c r="I812" i="9" s="1"/>
  <c r="E814" i="9"/>
  <c r="H814" i="9" s="1"/>
  <c r="I814" i="9" s="1"/>
  <c r="E798" i="9"/>
  <c r="H798" i="9" s="1"/>
  <c r="I798" i="9" s="1"/>
  <c r="E822" i="9"/>
  <c r="H822" i="9" s="1"/>
  <c r="I822" i="9" s="1"/>
  <c r="E802" i="9"/>
  <c r="H802" i="9" s="1"/>
  <c r="I802" i="9" s="1"/>
  <c r="E808" i="9"/>
  <c r="H808" i="9" s="1"/>
  <c r="I808" i="9" s="1"/>
  <c r="E804" i="9"/>
  <c r="H804" i="9" s="1"/>
  <c r="I804" i="9" s="1"/>
  <c r="E807" i="9"/>
  <c r="H807" i="9" s="1"/>
  <c r="I807" i="9" s="1"/>
  <c r="E800" i="9"/>
  <c r="H800" i="9" s="1"/>
  <c r="I800" i="9" s="1"/>
  <c r="E816" i="9"/>
  <c r="H816" i="9" s="1"/>
  <c r="I816" i="9" s="1"/>
  <c r="E817" i="9"/>
  <c r="H817" i="9" s="1"/>
  <c r="I817" i="9" s="1"/>
  <c r="E819" i="9"/>
  <c r="H819" i="9" s="1"/>
  <c r="I819" i="9" s="1"/>
  <c r="E796" i="9"/>
  <c r="H796" i="9" s="1"/>
  <c r="I796" i="9" s="1"/>
  <c r="E813" i="9"/>
  <c r="H813" i="9" s="1"/>
  <c r="I813" i="9" s="1"/>
  <c r="E797" i="9"/>
  <c r="H797" i="9" s="1"/>
  <c r="I797" i="9" s="1"/>
  <c r="E806" i="9"/>
  <c r="H806" i="9" s="1"/>
  <c r="I806" i="9" s="1"/>
  <c r="E795" i="9"/>
  <c r="H795" i="9" s="1"/>
  <c r="I795" i="9" s="1"/>
  <c r="E803" i="9"/>
  <c r="H803" i="9" s="1"/>
  <c r="I803" i="9" s="1"/>
  <c r="E820" i="9"/>
  <c r="H820" i="9" s="1"/>
  <c r="I820" i="9" s="1"/>
  <c r="E811" i="9"/>
  <c r="H811" i="9" s="1"/>
  <c r="I811" i="9" s="1"/>
  <c r="E805" i="9"/>
  <c r="H805" i="9" s="1"/>
  <c r="I805" i="9" s="1"/>
  <c r="E801" i="9"/>
  <c r="H801" i="9" s="1"/>
  <c r="I801" i="9" s="1"/>
  <c r="E815" i="9"/>
  <c r="H815" i="9" s="1"/>
  <c r="I815" i="9" s="1"/>
  <c r="E809" i="9"/>
  <c r="H809" i="9" s="1"/>
  <c r="I809" i="9" s="1"/>
  <c r="E821" i="9"/>
  <c r="H821" i="9" s="1"/>
  <c r="I821" i="9" s="1"/>
  <c r="E823" i="9"/>
  <c r="H823" i="9" s="1"/>
  <c r="I823" i="9" s="1"/>
  <c r="E534" i="9"/>
  <c r="H534" i="9" s="1"/>
  <c r="I534" i="9" s="1"/>
  <c r="E538" i="9"/>
  <c r="H538" i="9" s="1"/>
  <c r="I538" i="9" s="1"/>
  <c r="E545" i="9"/>
  <c r="H545" i="9" s="1"/>
  <c r="I545" i="9" s="1"/>
  <c r="E531" i="9"/>
  <c r="H531" i="9" s="1"/>
  <c r="I531" i="9" s="1"/>
  <c r="E523" i="9"/>
  <c r="H523" i="9" s="1"/>
  <c r="I523" i="9" s="1"/>
  <c r="E542" i="9"/>
  <c r="H542" i="9" s="1"/>
  <c r="I542" i="9" s="1"/>
  <c r="E530" i="9"/>
  <c r="H530" i="9" s="1"/>
  <c r="I530" i="9" s="1"/>
  <c r="E524" i="9"/>
  <c r="H524" i="9" s="1"/>
  <c r="I524" i="9" s="1"/>
  <c r="E535" i="9"/>
  <c r="H535" i="9" s="1"/>
  <c r="I535" i="9" s="1"/>
  <c r="E548" i="9"/>
  <c r="H548" i="9" s="1"/>
  <c r="I548" i="9" s="1"/>
  <c r="E533" i="9"/>
  <c r="H533" i="9" s="1"/>
  <c r="I533" i="9" s="1"/>
  <c r="E536" i="9"/>
  <c r="H536" i="9" s="1"/>
  <c r="I536" i="9" s="1"/>
  <c r="E532" i="9"/>
  <c r="H532" i="9" s="1"/>
  <c r="I532" i="9" s="1"/>
  <c r="E549" i="9"/>
  <c r="H549" i="9" s="1"/>
  <c r="I549" i="9" s="1"/>
  <c r="E546" i="9"/>
  <c r="H546" i="9" s="1"/>
  <c r="I546" i="9" s="1"/>
  <c r="E541" i="9"/>
  <c r="H541" i="9" s="1"/>
  <c r="I541" i="9" s="1"/>
  <c r="E544" i="9"/>
  <c r="H544" i="9" s="1"/>
  <c r="I544" i="9" s="1"/>
  <c r="E537" i="9"/>
  <c r="H537" i="9" s="1"/>
  <c r="I537" i="9" s="1"/>
  <c r="E521" i="9"/>
  <c r="H521" i="9" s="1"/>
  <c r="I521" i="9" s="1"/>
  <c r="E547" i="9"/>
  <c r="H547" i="9" s="1"/>
  <c r="I547" i="9" s="1"/>
  <c r="E543" i="9"/>
  <c r="H543" i="9" s="1"/>
  <c r="I543" i="9" s="1"/>
  <c r="E540" i="9"/>
  <c r="H540" i="9" s="1"/>
  <c r="I540" i="9" s="1"/>
  <c r="E529" i="9"/>
  <c r="H529" i="9" s="1"/>
  <c r="I529" i="9" s="1"/>
  <c r="E528" i="9"/>
  <c r="H528" i="9" s="1"/>
  <c r="I528" i="9" s="1"/>
  <c r="E526" i="9"/>
  <c r="H526" i="9" s="1"/>
  <c r="I526" i="9" s="1"/>
  <c r="E539" i="9"/>
  <c r="H539" i="9" s="1"/>
  <c r="I539" i="9" s="1"/>
  <c r="E520" i="9"/>
  <c r="H520" i="9" s="1"/>
  <c r="I520" i="9" s="1"/>
  <c r="E525" i="9"/>
  <c r="H525" i="9" s="1"/>
  <c r="I525" i="9" s="1"/>
  <c r="E522" i="9"/>
  <c r="H522" i="9" s="1"/>
  <c r="I522" i="9" s="1"/>
  <c r="E527" i="9"/>
  <c r="H527" i="9" s="1"/>
  <c r="I527" i="9" s="1"/>
  <c r="E746" i="9"/>
  <c r="H746" i="9" s="1"/>
  <c r="I746" i="9" s="1"/>
  <c r="E748" i="9"/>
  <c r="H748" i="9" s="1"/>
  <c r="I748" i="9" s="1"/>
  <c r="E763" i="9"/>
  <c r="H763" i="9" s="1"/>
  <c r="I763" i="9" s="1"/>
  <c r="E744" i="9"/>
  <c r="H744" i="9" s="1"/>
  <c r="I744" i="9" s="1"/>
  <c r="E742" i="9"/>
  <c r="H742" i="9" s="1"/>
  <c r="I742" i="9" s="1"/>
  <c r="E739" i="9"/>
  <c r="H739" i="9" s="1"/>
  <c r="I739" i="9" s="1"/>
  <c r="E762" i="9"/>
  <c r="H762" i="9" s="1"/>
  <c r="I762" i="9" s="1"/>
  <c r="E758" i="9"/>
  <c r="H758" i="9" s="1"/>
  <c r="I758" i="9" s="1"/>
  <c r="E743" i="9"/>
  <c r="H743" i="9" s="1"/>
  <c r="I743" i="9" s="1"/>
  <c r="E756" i="9"/>
  <c r="H756" i="9" s="1"/>
  <c r="I756" i="9" s="1"/>
  <c r="E738" i="9"/>
  <c r="H738" i="9" s="1"/>
  <c r="I738" i="9" s="1"/>
  <c r="E740" i="9"/>
  <c r="H740" i="9" s="1"/>
  <c r="I740" i="9" s="1"/>
  <c r="E745" i="9"/>
  <c r="H745" i="9" s="1"/>
  <c r="I745" i="9" s="1"/>
  <c r="E752" i="9"/>
  <c r="H752" i="9" s="1"/>
  <c r="I752" i="9" s="1"/>
  <c r="E757" i="9"/>
  <c r="H757" i="9" s="1"/>
  <c r="I757" i="9" s="1"/>
  <c r="E764" i="9"/>
  <c r="H764" i="9" s="1"/>
  <c r="I764" i="9" s="1"/>
  <c r="E750" i="9"/>
  <c r="H750" i="9" s="1"/>
  <c r="I750" i="9" s="1"/>
  <c r="E736" i="9"/>
  <c r="H736" i="9" s="1"/>
  <c r="I736" i="9" s="1"/>
  <c r="E747" i="9"/>
  <c r="H747" i="9" s="1"/>
  <c r="I747" i="9" s="1"/>
  <c r="E737" i="9"/>
  <c r="H737" i="9" s="1"/>
  <c r="I737" i="9" s="1"/>
  <c r="E761" i="9"/>
  <c r="H761" i="9" s="1"/>
  <c r="I761" i="9" s="1"/>
  <c r="E741" i="9"/>
  <c r="H741" i="9" s="1"/>
  <c r="I741" i="9" s="1"/>
  <c r="E755" i="9"/>
  <c r="H755" i="9" s="1"/>
  <c r="I755" i="9" s="1"/>
  <c r="E759" i="9"/>
  <c r="H759" i="9" s="1"/>
  <c r="I759" i="9" s="1"/>
  <c r="E749" i="9"/>
  <c r="H749" i="9" s="1"/>
  <c r="I749" i="9" s="1"/>
  <c r="E754" i="9"/>
  <c r="H754" i="9" s="1"/>
  <c r="I754" i="9" s="1"/>
  <c r="E753" i="9"/>
  <c r="H753" i="9" s="1"/>
  <c r="I753" i="9" s="1"/>
  <c r="E735" i="9"/>
  <c r="H735" i="9" s="1"/>
  <c r="I735" i="9" s="1"/>
  <c r="E751" i="9"/>
  <c r="H751" i="9" s="1"/>
  <c r="I751" i="9" s="1"/>
  <c r="E760" i="9"/>
  <c r="H760" i="9" s="1"/>
  <c r="I760" i="9" s="1"/>
  <c r="E649" i="9"/>
  <c r="H649" i="9" s="1"/>
  <c r="I649" i="9" s="1"/>
  <c r="E659" i="9"/>
  <c r="H659" i="9" s="1"/>
  <c r="I659" i="9" s="1"/>
  <c r="E671" i="9"/>
  <c r="H671" i="9" s="1"/>
  <c r="I671" i="9" s="1"/>
  <c r="E642" i="9"/>
  <c r="H642" i="9" s="1"/>
  <c r="I642" i="9" s="1"/>
  <c r="E653" i="9"/>
  <c r="H653" i="9" s="1"/>
  <c r="I653" i="9" s="1"/>
  <c r="E647" i="9"/>
  <c r="H647" i="9" s="1"/>
  <c r="I647" i="9" s="1"/>
  <c r="E666" i="9"/>
  <c r="H666" i="9" s="1"/>
  <c r="I666" i="9" s="1"/>
  <c r="E654" i="9"/>
  <c r="H654" i="9" s="1"/>
  <c r="I654" i="9" s="1"/>
  <c r="E660" i="9"/>
  <c r="H660" i="9" s="1"/>
  <c r="I660" i="9" s="1"/>
  <c r="E663" i="9"/>
  <c r="H663" i="9" s="1"/>
  <c r="I663" i="9" s="1"/>
  <c r="E652" i="9"/>
  <c r="H652" i="9" s="1"/>
  <c r="I652" i="9" s="1"/>
  <c r="E650" i="9"/>
  <c r="H650" i="9" s="1"/>
  <c r="I650" i="9" s="1"/>
  <c r="E656" i="9"/>
  <c r="H656" i="9" s="1"/>
  <c r="I656" i="9" s="1"/>
  <c r="E662" i="9"/>
  <c r="H662" i="9" s="1"/>
  <c r="I662" i="9" s="1"/>
  <c r="E648" i="9"/>
  <c r="H648" i="9" s="1"/>
  <c r="I648" i="9" s="1"/>
  <c r="E664" i="9"/>
  <c r="H664" i="9" s="1"/>
  <c r="I664" i="9" s="1"/>
  <c r="E643" i="9"/>
  <c r="H643" i="9" s="1"/>
  <c r="I643" i="9" s="1"/>
  <c r="E670" i="9"/>
  <c r="H670" i="9" s="1"/>
  <c r="I670" i="9" s="1"/>
  <c r="E646" i="9"/>
  <c r="H646" i="9" s="1"/>
  <c r="I646" i="9" s="1"/>
  <c r="E672" i="9"/>
  <c r="H672" i="9" s="1"/>
  <c r="I672" i="9" s="1"/>
  <c r="E661" i="9"/>
  <c r="H661" i="9" s="1"/>
  <c r="I661" i="9" s="1"/>
  <c r="E658" i="9"/>
  <c r="H658" i="9" s="1"/>
  <c r="I658" i="9" s="1"/>
  <c r="E668" i="9"/>
  <c r="H668" i="9" s="1"/>
  <c r="I668" i="9" s="1"/>
  <c r="E651" i="9"/>
  <c r="H651" i="9" s="1"/>
  <c r="I651" i="9" s="1"/>
  <c r="E645" i="9"/>
  <c r="H645" i="9" s="1"/>
  <c r="I645" i="9" s="1"/>
  <c r="E657" i="9"/>
  <c r="H657" i="9" s="1"/>
  <c r="I657" i="9" s="1"/>
  <c r="E669" i="9"/>
  <c r="H669" i="9" s="1"/>
  <c r="I669" i="9" s="1"/>
  <c r="E644" i="9"/>
  <c r="H644" i="9" s="1"/>
  <c r="I644" i="9" s="1"/>
  <c r="E667" i="9"/>
  <c r="H667" i="9" s="1"/>
  <c r="I667" i="9" s="1"/>
  <c r="E665" i="9"/>
  <c r="H665" i="9" s="1"/>
  <c r="I665" i="9" s="1"/>
  <c r="E655" i="9"/>
  <c r="H655" i="9" s="1"/>
  <c r="I655" i="9" s="1"/>
  <c r="E238" i="9"/>
  <c r="H238" i="9" s="1"/>
  <c r="I238" i="9" s="1"/>
  <c r="E227" i="9"/>
  <c r="H227" i="9" s="1"/>
  <c r="I227" i="9" s="1"/>
  <c r="E232" i="9"/>
  <c r="H232" i="9" s="1"/>
  <c r="I232" i="9" s="1"/>
  <c r="E231" i="9"/>
  <c r="H231" i="9" s="1"/>
  <c r="I231" i="9" s="1"/>
  <c r="E229" i="9"/>
  <c r="H229" i="9" s="1"/>
  <c r="I229" i="9" s="1"/>
  <c r="E224" i="9"/>
  <c r="H224" i="9" s="1"/>
  <c r="I224" i="9" s="1"/>
  <c r="E234" i="9"/>
  <c r="H234" i="9" s="1"/>
  <c r="I234" i="9" s="1"/>
  <c r="E236" i="9"/>
  <c r="H236" i="9" s="1"/>
  <c r="I236" i="9" s="1"/>
  <c r="E242" i="9"/>
  <c r="H242" i="9" s="1"/>
  <c r="I242" i="9" s="1"/>
  <c r="E241" i="9"/>
  <c r="H241" i="9" s="1"/>
  <c r="I241" i="9" s="1"/>
  <c r="E221" i="9"/>
  <c r="H221" i="9" s="1"/>
  <c r="I221" i="9" s="1"/>
  <c r="E244" i="9"/>
  <c r="H244" i="9" s="1"/>
  <c r="I244" i="9" s="1"/>
  <c r="E239" i="9"/>
  <c r="H239" i="9" s="1"/>
  <c r="I239" i="9" s="1"/>
  <c r="E217" i="9"/>
  <c r="H217" i="9" s="1"/>
  <c r="I217" i="9" s="1"/>
  <c r="E223" i="9"/>
  <c r="H223" i="9" s="1"/>
  <c r="I223" i="9" s="1"/>
  <c r="E246" i="9"/>
  <c r="H246" i="9" s="1"/>
  <c r="I246" i="9" s="1"/>
  <c r="E218" i="9"/>
  <c r="H218" i="9" s="1"/>
  <c r="I218" i="9" s="1"/>
  <c r="E240" i="9"/>
  <c r="H240" i="9" s="1"/>
  <c r="I240" i="9" s="1"/>
  <c r="E219" i="9"/>
  <c r="H219" i="9" s="1"/>
  <c r="I219" i="9" s="1"/>
  <c r="E225" i="9"/>
  <c r="H225" i="9" s="1"/>
  <c r="I225" i="9" s="1"/>
  <c r="E230" i="9"/>
  <c r="H230" i="9" s="1"/>
  <c r="I230" i="9" s="1"/>
  <c r="E216" i="9"/>
  <c r="H216" i="9" s="1"/>
  <c r="I216" i="9" s="1"/>
  <c r="E243" i="9"/>
  <c r="H243" i="9" s="1"/>
  <c r="I243" i="9" s="1"/>
  <c r="E220" i="9"/>
  <c r="H220" i="9" s="1"/>
  <c r="I220" i="9" s="1"/>
  <c r="E233" i="9"/>
  <c r="H233" i="9" s="1"/>
  <c r="I233" i="9" s="1"/>
  <c r="E245" i="9"/>
  <c r="H245" i="9" s="1"/>
  <c r="I245" i="9" s="1"/>
  <c r="E228" i="9"/>
  <c r="H228" i="9" s="1"/>
  <c r="I228" i="9" s="1"/>
  <c r="E226" i="9"/>
  <c r="H226" i="9" s="1"/>
  <c r="I226" i="9" s="1"/>
  <c r="E222" i="9"/>
  <c r="H222" i="9" s="1"/>
  <c r="I222" i="9" s="1"/>
  <c r="E237" i="9"/>
  <c r="H237" i="9" s="1"/>
  <c r="I237" i="9" s="1"/>
  <c r="E235" i="9"/>
  <c r="H235" i="9" s="1"/>
  <c r="I235" i="9" s="1"/>
  <c r="E868" i="9"/>
  <c r="H868" i="9" s="1"/>
  <c r="I868" i="9" s="1"/>
  <c r="E874" i="9"/>
  <c r="H874" i="9" s="1"/>
  <c r="I874" i="9" s="1"/>
  <c r="E862" i="9"/>
  <c r="H862" i="9" s="1"/>
  <c r="I862" i="9" s="1"/>
  <c r="E878" i="9"/>
  <c r="H878" i="9" s="1"/>
  <c r="I878" i="9" s="1"/>
  <c r="E861" i="9"/>
  <c r="H861" i="9" s="1"/>
  <c r="I861" i="9" s="1"/>
  <c r="E856" i="9"/>
  <c r="H856" i="9" s="1"/>
  <c r="I856" i="9" s="1"/>
  <c r="E869" i="9"/>
  <c r="H869" i="9" s="1"/>
  <c r="I869" i="9" s="1"/>
  <c r="E881" i="9"/>
  <c r="H881" i="9" s="1"/>
  <c r="I881" i="9" s="1"/>
  <c r="E879" i="9"/>
  <c r="H879" i="9" s="1"/>
  <c r="I879" i="9" s="1"/>
  <c r="E876" i="9"/>
  <c r="H876" i="9" s="1"/>
  <c r="I876" i="9" s="1"/>
  <c r="E860" i="9"/>
  <c r="H860" i="9" s="1"/>
  <c r="I860" i="9" s="1"/>
  <c r="E866" i="9"/>
  <c r="H866" i="9" s="1"/>
  <c r="I866" i="9" s="1"/>
  <c r="E865" i="9"/>
  <c r="H865" i="9" s="1"/>
  <c r="I865" i="9" s="1"/>
  <c r="E857" i="9"/>
  <c r="H857" i="9" s="1"/>
  <c r="I857" i="9" s="1"/>
  <c r="E882" i="9"/>
  <c r="H882" i="9" s="1"/>
  <c r="I882" i="9" s="1"/>
  <c r="E880" i="9"/>
  <c r="H880" i="9" s="1"/>
  <c r="I880" i="9" s="1"/>
  <c r="E864" i="9"/>
  <c r="H864" i="9" s="1"/>
  <c r="I864" i="9" s="1"/>
  <c r="E875" i="9"/>
  <c r="H875" i="9" s="1"/>
  <c r="I875" i="9" s="1"/>
  <c r="E873" i="9"/>
  <c r="H873" i="9" s="1"/>
  <c r="I873" i="9" s="1"/>
  <c r="E858" i="9"/>
  <c r="H858" i="9" s="1"/>
  <c r="I858" i="9" s="1"/>
  <c r="E883" i="9"/>
  <c r="H883" i="9" s="1"/>
  <c r="I883" i="9" s="1"/>
  <c r="E855" i="9"/>
  <c r="H855" i="9" s="1"/>
  <c r="I855" i="9" s="1"/>
  <c r="E877" i="9"/>
  <c r="H877" i="9" s="1"/>
  <c r="I877" i="9" s="1"/>
  <c r="E854" i="9"/>
  <c r="H854" i="9" s="1"/>
  <c r="I854" i="9" s="1"/>
  <c r="E867" i="9"/>
  <c r="H867" i="9" s="1"/>
  <c r="I867" i="9" s="1"/>
  <c r="E872" i="9"/>
  <c r="H872" i="9" s="1"/>
  <c r="I872" i="9" s="1"/>
  <c r="E884" i="9"/>
  <c r="H884" i="9" s="1"/>
  <c r="I884" i="9" s="1"/>
  <c r="E870" i="9"/>
  <c r="H870" i="9" s="1"/>
  <c r="I870" i="9" s="1"/>
  <c r="E871" i="9"/>
  <c r="H871" i="9" s="1"/>
  <c r="I871" i="9" s="1"/>
  <c r="E863" i="9"/>
  <c r="H863" i="9" s="1"/>
  <c r="I863" i="9" s="1"/>
  <c r="E859" i="9"/>
  <c r="H859" i="9" s="1"/>
  <c r="I859" i="9" s="1"/>
  <c r="E570" i="9"/>
  <c r="H570" i="9" s="1"/>
  <c r="I570" i="9" s="1"/>
  <c r="E556" i="9"/>
  <c r="H556" i="9" s="1"/>
  <c r="I556" i="9" s="1"/>
  <c r="E551" i="9"/>
  <c r="H551" i="9" s="1"/>
  <c r="I551" i="9" s="1"/>
  <c r="E577" i="9"/>
  <c r="H577" i="9" s="1"/>
  <c r="I577" i="9" s="1"/>
  <c r="E553" i="9"/>
  <c r="H553" i="9" s="1"/>
  <c r="I553" i="9" s="1"/>
  <c r="E579" i="9"/>
  <c r="H579" i="9" s="1"/>
  <c r="I579" i="9" s="1"/>
  <c r="E573" i="9"/>
  <c r="H573" i="9" s="1"/>
  <c r="I573" i="9" s="1"/>
  <c r="E562" i="9"/>
  <c r="H562" i="9" s="1"/>
  <c r="I562" i="9" s="1"/>
  <c r="E565" i="9"/>
  <c r="H565" i="9" s="1"/>
  <c r="I565" i="9" s="1"/>
  <c r="E563" i="9"/>
  <c r="H563" i="9" s="1"/>
  <c r="I563" i="9" s="1"/>
  <c r="E568" i="9"/>
  <c r="H568" i="9" s="1"/>
  <c r="I568" i="9" s="1"/>
  <c r="E560" i="9"/>
  <c r="H560" i="9" s="1"/>
  <c r="I560" i="9" s="1"/>
  <c r="E578" i="9"/>
  <c r="H578" i="9" s="1"/>
  <c r="I578" i="9" s="1"/>
  <c r="E564" i="9"/>
  <c r="H564" i="9" s="1"/>
  <c r="I564" i="9" s="1"/>
  <c r="E572" i="9"/>
  <c r="H572" i="9" s="1"/>
  <c r="I572" i="9" s="1"/>
  <c r="E566" i="9"/>
  <c r="H566" i="9" s="1"/>
  <c r="I566" i="9" s="1"/>
  <c r="E576" i="9"/>
  <c r="H576" i="9" s="1"/>
  <c r="I576" i="9" s="1"/>
  <c r="E550" i="9"/>
  <c r="H550" i="9" s="1"/>
  <c r="I550" i="9" s="1"/>
  <c r="E580" i="9"/>
  <c r="H580" i="9" s="1"/>
  <c r="I580" i="9" s="1"/>
  <c r="E559" i="9"/>
  <c r="H559" i="9" s="1"/>
  <c r="I559" i="9" s="1"/>
  <c r="E567" i="9"/>
  <c r="H567" i="9" s="1"/>
  <c r="I567" i="9" s="1"/>
  <c r="E557" i="9"/>
  <c r="H557" i="9" s="1"/>
  <c r="I557" i="9" s="1"/>
  <c r="E558" i="9"/>
  <c r="H558" i="9" s="1"/>
  <c r="I558" i="9" s="1"/>
  <c r="E574" i="9"/>
  <c r="H574" i="9" s="1"/>
  <c r="I574" i="9" s="1"/>
  <c r="E554" i="9"/>
  <c r="H554" i="9" s="1"/>
  <c r="I554" i="9" s="1"/>
  <c r="E575" i="9"/>
  <c r="H575" i="9" s="1"/>
  <c r="I575" i="9" s="1"/>
  <c r="E561" i="9"/>
  <c r="H561" i="9" s="1"/>
  <c r="I561" i="9" s="1"/>
  <c r="E555" i="9"/>
  <c r="H555" i="9" s="1"/>
  <c r="I555" i="9" s="1"/>
  <c r="E571" i="9"/>
  <c r="H571" i="9" s="1"/>
  <c r="I571" i="9" s="1"/>
  <c r="E552" i="9"/>
  <c r="H552" i="9" s="1"/>
  <c r="I552" i="9" s="1"/>
  <c r="E569" i="9"/>
  <c r="H569" i="9" s="1"/>
  <c r="I569" i="9" s="1"/>
  <c r="E722" i="9"/>
  <c r="H722" i="9" s="1"/>
  <c r="I722" i="9" s="1"/>
  <c r="E706" i="9"/>
  <c r="H706" i="9" s="1"/>
  <c r="I706" i="9" s="1"/>
  <c r="E730" i="9"/>
  <c r="H730" i="9" s="1"/>
  <c r="I730" i="9" s="1"/>
  <c r="E724" i="9"/>
  <c r="H724" i="9" s="1"/>
  <c r="I724" i="9" s="1"/>
  <c r="E711" i="9"/>
  <c r="H711" i="9" s="1"/>
  <c r="I711" i="9" s="1"/>
  <c r="E720" i="9"/>
  <c r="H720" i="9" s="1"/>
  <c r="I720" i="9" s="1"/>
  <c r="E729" i="9"/>
  <c r="H729" i="9" s="1"/>
  <c r="I729" i="9" s="1"/>
  <c r="E708" i="9"/>
  <c r="H708" i="9" s="1"/>
  <c r="I708" i="9" s="1"/>
  <c r="E718" i="9"/>
  <c r="H718" i="9" s="1"/>
  <c r="I718" i="9" s="1"/>
  <c r="E719" i="9"/>
  <c r="H719" i="9" s="1"/>
  <c r="I719" i="9" s="1"/>
  <c r="E716" i="9"/>
  <c r="H716" i="9" s="1"/>
  <c r="I716" i="9" s="1"/>
  <c r="E714" i="9"/>
  <c r="H714" i="9" s="1"/>
  <c r="I714" i="9" s="1"/>
  <c r="E726" i="9"/>
  <c r="H726" i="9" s="1"/>
  <c r="I726" i="9" s="1"/>
  <c r="E715" i="9"/>
  <c r="H715" i="9" s="1"/>
  <c r="I715" i="9" s="1"/>
  <c r="E705" i="9"/>
  <c r="H705" i="9" s="1"/>
  <c r="I705" i="9" s="1"/>
  <c r="E704" i="9"/>
  <c r="H704" i="9" s="1"/>
  <c r="I704" i="9" s="1"/>
  <c r="E733" i="9"/>
  <c r="H733" i="9" s="1"/>
  <c r="I733" i="9" s="1"/>
  <c r="E721" i="9"/>
  <c r="H721" i="9" s="1"/>
  <c r="I721" i="9" s="1"/>
  <c r="E707" i="9"/>
  <c r="H707" i="9" s="1"/>
  <c r="I707" i="9" s="1"/>
  <c r="E710" i="9"/>
  <c r="H710" i="9" s="1"/>
  <c r="I710" i="9" s="1"/>
  <c r="E725" i="9"/>
  <c r="H725" i="9" s="1"/>
  <c r="I725" i="9" s="1"/>
  <c r="E731" i="9"/>
  <c r="H731" i="9" s="1"/>
  <c r="I731" i="9" s="1"/>
  <c r="E717" i="9"/>
  <c r="H717" i="9" s="1"/>
  <c r="I717" i="9" s="1"/>
  <c r="E709" i="9"/>
  <c r="H709" i="9" s="1"/>
  <c r="I709" i="9" s="1"/>
  <c r="E732" i="9"/>
  <c r="H732" i="9" s="1"/>
  <c r="I732" i="9" s="1"/>
  <c r="E727" i="9"/>
  <c r="H727" i="9" s="1"/>
  <c r="I727" i="9" s="1"/>
  <c r="E713" i="9"/>
  <c r="H713" i="9" s="1"/>
  <c r="I713" i="9" s="1"/>
  <c r="E723" i="9"/>
  <c r="H723" i="9" s="1"/>
  <c r="I723" i="9" s="1"/>
  <c r="E712" i="9"/>
  <c r="H712" i="9" s="1"/>
  <c r="I712" i="9" s="1"/>
  <c r="E703" i="9"/>
  <c r="H703" i="9" s="1"/>
  <c r="I703" i="9" s="1"/>
  <c r="E728" i="9"/>
  <c r="H728" i="9" s="1"/>
  <c r="I728" i="9" s="1"/>
  <c r="E422" i="9"/>
  <c r="H422" i="9" s="1"/>
  <c r="I422" i="9" s="1"/>
  <c r="E400" i="9"/>
  <c r="H400" i="9" s="1"/>
  <c r="I400" i="9" s="1"/>
  <c r="E416" i="9"/>
  <c r="H416" i="9" s="1"/>
  <c r="I416" i="9" s="1"/>
  <c r="E423" i="9"/>
  <c r="H423" i="9" s="1"/>
  <c r="I423" i="9" s="1"/>
  <c r="E409" i="9"/>
  <c r="H409" i="9" s="1"/>
  <c r="I409" i="9" s="1"/>
  <c r="E418" i="9"/>
  <c r="H418" i="9" s="1"/>
  <c r="I418" i="9" s="1"/>
  <c r="E406" i="9"/>
  <c r="H406" i="9" s="1"/>
  <c r="I406" i="9" s="1"/>
  <c r="E412" i="9"/>
  <c r="H412" i="9" s="1"/>
  <c r="I412" i="9" s="1"/>
  <c r="E403" i="9"/>
  <c r="H403" i="9" s="1"/>
  <c r="I403" i="9" s="1"/>
  <c r="E413" i="9"/>
  <c r="H413" i="9" s="1"/>
  <c r="I413" i="9" s="1"/>
  <c r="E419" i="9"/>
  <c r="H419" i="9" s="1"/>
  <c r="I419" i="9" s="1"/>
  <c r="E407" i="9"/>
  <c r="H407" i="9" s="1"/>
  <c r="I407" i="9" s="1"/>
  <c r="E426" i="9"/>
  <c r="H426" i="9" s="1"/>
  <c r="I426" i="9" s="1"/>
  <c r="E410" i="9"/>
  <c r="H410" i="9" s="1"/>
  <c r="I410" i="9" s="1"/>
  <c r="E402" i="9"/>
  <c r="H402" i="9" s="1"/>
  <c r="I402" i="9" s="1"/>
  <c r="E408" i="9"/>
  <c r="H408" i="9" s="1"/>
  <c r="I408" i="9" s="1"/>
  <c r="E427" i="9"/>
  <c r="H427" i="9" s="1"/>
  <c r="I427" i="9" s="1"/>
  <c r="E421" i="9"/>
  <c r="H421" i="9" s="1"/>
  <c r="I421" i="9" s="1"/>
  <c r="E417" i="9"/>
  <c r="H417" i="9" s="1"/>
  <c r="I417" i="9" s="1"/>
  <c r="E420" i="9"/>
  <c r="H420" i="9" s="1"/>
  <c r="I420" i="9" s="1"/>
  <c r="E411" i="9"/>
  <c r="H411" i="9" s="1"/>
  <c r="I411" i="9" s="1"/>
  <c r="E424" i="9"/>
  <c r="H424" i="9" s="1"/>
  <c r="I424" i="9" s="1"/>
  <c r="E425" i="9"/>
  <c r="H425" i="9" s="1"/>
  <c r="I425" i="9" s="1"/>
  <c r="E415" i="9"/>
  <c r="H415" i="9" s="1"/>
  <c r="I415" i="9" s="1"/>
  <c r="E414" i="9"/>
  <c r="H414" i="9" s="1"/>
  <c r="I414" i="9" s="1"/>
  <c r="E401" i="9"/>
  <c r="H401" i="9" s="1"/>
  <c r="I401" i="9" s="1"/>
  <c r="E404" i="9"/>
  <c r="H404" i="9" s="1"/>
  <c r="I404" i="9" s="1"/>
  <c r="E405" i="9"/>
  <c r="H405" i="9" s="1"/>
  <c r="I405" i="9" s="1"/>
  <c r="E37" i="9"/>
  <c r="H37" i="9" s="1"/>
  <c r="I37" i="9" s="1"/>
  <c r="E38" i="9"/>
  <c r="H38" i="9" s="1"/>
  <c r="I38" i="9" s="1"/>
  <c r="E46" i="9"/>
  <c r="H46" i="9" s="1"/>
  <c r="I46" i="9" s="1"/>
  <c r="E40" i="9"/>
  <c r="H40" i="9" s="1"/>
  <c r="I40" i="9" s="1"/>
  <c r="E50" i="9"/>
  <c r="H50" i="9" s="1"/>
  <c r="I50" i="9" s="1"/>
  <c r="E39" i="9"/>
  <c r="H39" i="9" s="1"/>
  <c r="I39" i="9" s="1"/>
  <c r="E59" i="9"/>
  <c r="H59" i="9" s="1"/>
  <c r="I59" i="9" s="1"/>
  <c r="E45" i="9"/>
  <c r="H45" i="9" s="1"/>
  <c r="I45" i="9" s="1"/>
  <c r="E36" i="9"/>
  <c r="H36" i="9" s="1"/>
  <c r="I36" i="9" s="1"/>
  <c r="E48" i="9"/>
  <c r="H48" i="9" s="1"/>
  <c r="I48" i="9" s="1"/>
  <c r="E43" i="9"/>
  <c r="H43" i="9" s="1"/>
  <c r="I43" i="9" s="1"/>
  <c r="E52" i="9"/>
  <c r="H52" i="9" s="1"/>
  <c r="I52" i="9" s="1"/>
  <c r="E62" i="9"/>
  <c r="H62" i="9" s="1"/>
  <c r="I62" i="9" s="1"/>
  <c r="E55" i="9"/>
  <c r="H55" i="9" s="1"/>
  <c r="I55" i="9" s="1"/>
  <c r="E53" i="9"/>
  <c r="H53" i="9" s="1"/>
  <c r="I53" i="9" s="1"/>
  <c r="E47" i="9"/>
  <c r="H47" i="9" s="1"/>
  <c r="I47" i="9" s="1"/>
  <c r="E42" i="9"/>
  <c r="H42" i="9" s="1"/>
  <c r="I42" i="9" s="1"/>
  <c r="E41" i="9"/>
  <c r="H41" i="9" s="1"/>
  <c r="I41" i="9" s="1"/>
  <c r="E58" i="9"/>
  <c r="H58" i="9" s="1"/>
  <c r="I58" i="9" s="1"/>
  <c r="E57" i="9"/>
  <c r="H57" i="9" s="1"/>
  <c r="I57" i="9" s="1"/>
  <c r="E56" i="9"/>
  <c r="H56" i="9" s="1"/>
  <c r="I56" i="9" s="1"/>
  <c r="E54" i="9"/>
  <c r="H54" i="9" s="1"/>
  <c r="I54" i="9" s="1"/>
  <c r="E49" i="9"/>
  <c r="H49" i="9" s="1"/>
  <c r="I49" i="9" s="1"/>
  <c r="E51" i="9"/>
  <c r="H51" i="9" s="1"/>
  <c r="I51" i="9" s="1"/>
  <c r="E60" i="9"/>
  <c r="H60" i="9" s="1"/>
  <c r="I60" i="9" s="1"/>
  <c r="E44" i="9"/>
  <c r="H44" i="9" s="1"/>
  <c r="I44" i="9" s="1"/>
  <c r="E61" i="9"/>
  <c r="H61" i="9" s="1"/>
  <c r="I61" i="9" s="1"/>
  <c r="E285" i="9"/>
  <c r="H285" i="9" s="1"/>
  <c r="I285" i="9" s="1"/>
  <c r="E279" i="9"/>
  <c r="H279" i="9" s="1"/>
  <c r="I279" i="9" s="1"/>
  <c r="E287" i="9"/>
  <c r="H287" i="9" s="1"/>
  <c r="I287" i="9" s="1"/>
  <c r="E277" i="9"/>
  <c r="H277" i="9" s="1"/>
  <c r="I277" i="9" s="1"/>
  <c r="E286" i="9"/>
  <c r="H286" i="9" s="1"/>
  <c r="I286" i="9" s="1"/>
  <c r="E280" i="9"/>
  <c r="H280" i="9" s="1"/>
  <c r="I280" i="9" s="1"/>
  <c r="E278" i="9"/>
  <c r="H278" i="9" s="1"/>
  <c r="I278" i="9" s="1"/>
  <c r="E283" i="9"/>
  <c r="H283" i="9" s="1"/>
  <c r="I283" i="9" s="1"/>
  <c r="E284" i="9"/>
  <c r="H284" i="9" s="1"/>
  <c r="I284" i="9" s="1"/>
  <c r="E281" i="9"/>
  <c r="H281" i="9" s="1"/>
  <c r="I281" i="9" s="1"/>
  <c r="E282" i="9"/>
  <c r="H282" i="9" s="1"/>
  <c r="I282" i="9" s="1"/>
  <c r="E152" i="9"/>
  <c r="H152" i="9" s="1"/>
  <c r="I152" i="9" s="1"/>
  <c r="E129" i="9"/>
  <c r="H129" i="9" s="1"/>
  <c r="I129" i="9" s="1"/>
  <c r="E140" i="9"/>
  <c r="H140" i="9" s="1"/>
  <c r="I140" i="9" s="1"/>
  <c r="E150" i="9"/>
  <c r="H150" i="9" s="1"/>
  <c r="I150" i="9" s="1"/>
  <c r="E146" i="9"/>
  <c r="H146" i="9" s="1"/>
  <c r="I146" i="9" s="1"/>
  <c r="E130" i="9"/>
  <c r="H130" i="9" s="1"/>
  <c r="I130" i="9" s="1"/>
  <c r="E151" i="9"/>
  <c r="H151" i="9" s="1"/>
  <c r="I151" i="9" s="1"/>
  <c r="E139" i="9"/>
  <c r="H139" i="9" s="1"/>
  <c r="I139" i="9" s="1"/>
  <c r="E147" i="9"/>
  <c r="H147" i="9" s="1"/>
  <c r="I147" i="9" s="1"/>
  <c r="E138" i="9"/>
  <c r="H138" i="9" s="1"/>
  <c r="I138" i="9" s="1"/>
  <c r="E154" i="9"/>
  <c r="H154" i="9" s="1"/>
  <c r="I154" i="9" s="1"/>
  <c r="E132" i="9"/>
  <c r="H132" i="9" s="1"/>
  <c r="I132" i="9" s="1"/>
  <c r="E128" i="9"/>
  <c r="H128" i="9" s="1"/>
  <c r="I128" i="9" s="1"/>
  <c r="E135" i="9"/>
  <c r="H135" i="9" s="1"/>
  <c r="I135" i="9" s="1"/>
  <c r="E137" i="9"/>
  <c r="H137" i="9" s="1"/>
  <c r="I137" i="9" s="1"/>
  <c r="E142" i="9"/>
  <c r="H142" i="9" s="1"/>
  <c r="I142" i="9" s="1"/>
  <c r="E145" i="9"/>
  <c r="H145" i="9" s="1"/>
  <c r="I145" i="9" s="1"/>
  <c r="E136" i="9"/>
  <c r="H136" i="9" s="1"/>
  <c r="I136" i="9" s="1"/>
  <c r="E126" i="9"/>
  <c r="H126" i="9" s="1"/>
  <c r="I126" i="9" s="1"/>
  <c r="E133" i="9"/>
  <c r="H133" i="9" s="1"/>
  <c r="I133" i="9" s="1"/>
  <c r="E153" i="9"/>
  <c r="H153" i="9" s="1"/>
  <c r="I153" i="9" s="1"/>
  <c r="E148" i="9"/>
  <c r="H148" i="9" s="1"/>
  <c r="I148" i="9" s="1"/>
  <c r="E144" i="9"/>
  <c r="H144" i="9" s="1"/>
  <c r="I144" i="9" s="1"/>
  <c r="E141" i="9"/>
  <c r="H141" i="9" s="1"/>
  <c r="I141" i="9" s="1"/>
  <c r="E149" i="9"/>
  <c r="H149" i="9" s="1"/>
  <c r="I149" i="9" s="1"/>
  <c r="E131" i="9"/>
  <c r="H131" i="9" s="1"/>
  <c r="I131" i="9" s="1"/>
  <c r="E125" i="9"/>
  <c r="H125" i="9" s="1"/>
  <c r="I125" i="9" s="1"/>
  <c r="E143" i="9"/>
  <c r="H143" i="9" s="1"/>
  <c r="I143" i="9" s="1"/>
  <c r="E127" i="9"/>
  <c r="H127" i="9" s="1"/>
  <c r="I127" i="9" s="1"/>
  <c r="E124" i="9"/>
  <c r="H124" i="9" s="1"/>
  <c r="I124" i="9" s="1"/>
  <c r="E134" i="9"/>
  <c r="H134" i="9" s="1"/>
  <c r="I134" i="9" s="1"/>
  <c r="E163" i="9"/>
  <c r="H163" i="9" s="1"/>
  <c r="I163" i="9" s="1"/>
  <c r="E159" i="9"/>
  <c r="H159" i="9" s="1"/>
  <c r="I159" i="9" s="1"/>
  <c r="E171" i="9"/>
  <c r="H171" i="9" s="1"/>
  <c r="I171" i="9" s="1"/>
  <c r="E183" i="9"/>
  <c r="H183" i="9" s="1"/>
  <c r="I183" i="9" s="1"/>
  <c r="E182" i="9"/>
  <c r="H182" i="9" s="1"/>
  <c r="I182" i="9" s="1"/>
  <c r="E160" i="9"/>
  <c r="H160" i="9" s="1"/>
  <c r="I160" i="9" s="1"/>
  <c r="E161" i="9"/>
  <c r="H161" i="9" s="1"/>
  <c r="I161" i="9" s="1"/>
  <c r="E169" i="9"/>
  <c r="H169" i="9" s="1"/>
  <c r="I169" i="9" s="1"/>
  <c r="E173" i="9"/>
  <c r="H173" i="9" s="1"/>
  <c r="I173" i="9" s="1"/>
  <c r="E184" i="9"/>
  <c r="H184" i="9" s="1"/>
  <c r="I184" i="9" s="1"/>
  <c r="E164" i="9"/>
  <c r="H164" i="9" s="1"/>
  <c r="I164" i="9" s="1"/>
  <c r="E175" i="9"/>
  <c r="H175" i="9" s="1"/>
  <c r="I175" i="9" s="1"/>
  <c r="E176" i="9"/>
  <c r="H176" i="9" s="1"/>
  <c r="I176" i="9" s="1"/>
  <c r="E166" i="9"/>
  <c r="H166" i="9" s="1"/>
  <c r="I166" i="9" s="1"/>
  <c r="E170" i="9"/>
  <c r="H170" i="9" s="1"/>
  <c r="I170" i="9" s="1"/>
  <c r="E181" i="9"/>
  <c r="H181" i="9" s="1"/>
  <c r="I181" i="9" s="1"/>
  <c r="E157" i="9"/>
  <c r="H157" i="9" s="1"/>
  <c r="I157" i="9" s="1"/>
  <c r="E165" i="9"/>
  <c r="H165" i="9" s="1"/>
  <c r="I165" i="9" s="1"/>
  <c r="E180" i="9"/>
  <c r="H180" i="9" s="1"/>
  <c r="I180" i="9" s="1"/>
  <c r="E178" i="9"/>
  <c r="H178" i="9" s="1"/>
  <c r="I178" i="9" s="1"/>
  <c r="E158" i="9"/>
  <c r="H158" i="9" s="1"/>
  <c r="I158" i="9" s="1"/>
  <c r="E168" i="9"/>
  <c r="H168" i="9" s="1"/>
  <c r="I168" i="9" s="1"/>
  <c r="E167" i="9"/>
  <c r="H167" i="9" s="1"/>
  <c r="I167" i="9" s="1"/>
  <c r="E172" i="9"/>
  <c r="H172" i="9" s="1"/>
  <c r="I172" i="9" s="1"/>
  <c r="E179" i="9"/>
  <c r="H179" i="9" s="1"/>
  <c r="I179" i="9" s="1"/>
  <c r="E155" i="9"/>
  <c r="H155" i="9" s="1"/>
  <c r="I155" i="9" s="1"/>
  <c r="E162" i="9"/>
  <c r="H162" i="9" s="1"/>
  <c r="I162" i="9" s="1"/>
  <c r="E174" i="9"/>
  <c r="H174" i="9" s="1"/>
  <c r="I174" i="9" s="1"/>
  <c r="E156" i="9"/>
  <c r="H156" i="9" s="1"/>
  <c r="I156" i="9" s="1"/>
  <c r="E177" i="9"/>
  <c r="H177" i="9" s="1"/>
  <c r="I177" i="9" s="1"/>
  <c r="E504" i="9"/>
  <c r="H504" i="9" s="1"/>
  <c r="I504" i="9" s="1"/>
  <c r="E493" i="9"/>
  <c r="H493" i="9" s="1"/>
  <c r="I493" i="9" s="1"/>
  <c r="E506" i="9"/>
  <c r="H506" i="9" s="1"/>
  <c r="I506" i="9" s="1"/>
  <c r="E501" i="9"/>
  <c r="H501" i="9" s="1"/>
  <c r="I501" i="9" s="1"/>
  <c r="E495" i="9"/>
  <c r="H495" i="9" s="1"/>
  <c r="I495" i="9" s="1"/>
  <c r="E512" i="9"/>
  <c r="H512" i="9" s="1"/>
  <c r="I512" i="9" s="1"/>
  <c r="E500" i="9"/>
  <c r="H500" i="9" s="1"/>
  <c r="I500" i="9" s="1"/>
  <c r="E508" i="9"/>
  <c r="H508" i="9" s="1"/>
  <c r="I508" i="9" s="1"/>
  <c r="E519" i="9"/>
  <c r="H519" i="9" s="1"/>
  <c r="I519" i="9" s="1"/>
  <c r="E494" i="9"/>
  <c r="H494" i="9" s="1"/>
  <c r="I494" i="9" s="1"/>
  <c r="E499" i="9"/>
  <c r="H499" i="9" s="1"/>
  <c r="I499" i="9" s="1"/>
  <c r="E489" i="9"/>
  <c r="H489" i="9" s="1"/>
  <c r="I489" i="9" s="1"/>
  <c r="E492" i="9"/>
  <c r="H492" i="9" s="1"/>
  <c r="I492" i="9" s="1"/>
  <c r="E518" i="9"/>
  <c r="H518" i="9" s="1"/>
  <c r="I518" i="9" s="1"/>
  <c r="E490" i="9"/>
  <c r="H490" i="9" s="1"/>
  <c r="I490" i="9" s="1"/>
  <c r="E498" i="9"/>
  <c r="H498" i="9" s="1"/>
  <c r="I498" i="9" s="1"/>
  <c r="E514" i="9"/>
  <c r="H514" i="9" s="1"/>
  <c r="I514" i="9" s="1"/>
  <c r="E513" i="9"/>
  <c r="H513" i="9" s="1"/>
  <c r="I513" i="9" s="1"/>
  <c r="E509" i="9"/>
  <c r="H509" i="9" s="1"/>
  <c r="I509" i="9" s="1"/>
  <c r="E507" i="9"/>
  <c r="H507" i="9" s="1"/>
  <c r="I507" i="9" s="1"/>
  <c r="E503" i="9"/>
  <c r="H503" i="9" s="1"/>
  <c r="I503" i="9" s="1"/>
  <c r="E515" i="9"/>
  <c r="H515" i="9" s="1"/>
  <c r="I515" i="9" s="1"/>
  <c r="E517" i="9"/>
  <c r="H517" i="9" s="1"/>
  <c r="I517" i="9" s="1"/>
  <c r="E496" i="9"/>
  <c r="H496" i="9" s="1"/>
  <c r="I496" i="9" s="1"/>
  <c r="E505" i="9"/>
  <c r="H505" i="9" s="1"/>
  <c r="I505" i="9" s="1"/>
  <c r="E516" i="9"/>
  <c r="H516" i="9" s="1"/>
  <c r="I516" i="9" s="1"/>
  <c r="E497" i="9"/>
  <c r="H497" i="9" s="1"/>
  <c r="I497" i="9" s="1"/>
  <c r="E510" i="9"/>
  <c r="H510" i="9" s="1"/>
  <c r="I510" i="9" s="1"/>
  <c r="E511" i="9"/>
  <c r="H511" i="9" s="1"/>
  <c r="I511" i="9" s="1"/>
  <c r="E491" i="9"/>
  <c r="H491" i="9" s="1"/>
  <c r="I491" i="9" s="1"/>
  <c r="E502" i="9"/>
  <c r="H502" i="9" s="1"/>
  <c r="I502" i="9" s="1"/>
  <c r="E349" i="9"/>
  <c r="H349" i="9" s="1"/>
  <c r="I349" i="9" s="1"/>
  <c r="E352" i="9"/>
  <c r="H352" i="9" s="1"/>
  <c r="I352" i="9" s="1"/>
  <c r="E354" i="9"/>
  <c r="H354" i="9" s="1"/>
  <c r="I354" i="9" s="1"/>
  <c r="E346" i="9"/>
  <c r="H346" i="9" s="1"/>
  <c r="I346" i="9" s="1"/>
  <c r="E338" i="9"/>
  <c r="H338" i="9" s="1"/>
  <c r="I338" i="9" s="1"/>
  <c r="E362" i="9"/>
  <c r="H362" i="9" s="1"/>
  <c r="I362" i="9" s="1"/>
  <c r="E364" i="9"/>
  <c r="H364" i="9" s="1"/>
  <c r="I364" i="9" s="1"/>
  <c r="E341" i="9"/>
  <c r="H341" i="9" s="1"/>
  <c r="I341" i="9" s="1"/>
  <c r="E353" i="9"/>
  <c r="H353" i="9" s="1"/>
  <c r="I353" i="9" s="1"/>
  <c r="E367" i="9"/>
  <c r="H367" i="9" s="1"/>
  <c r="I367" i="9" s="1"/>
  <c r="E355" i="9"/>
  <c r="H355" i="9" s="1"/>
  <c r="I355" i="9" s="1"/>
  <c r="E345" i="9"/>
  <c r="H345" i="9" s="1"/>
  <c r="I345" i="9" s="1"/>
  <c r="E344" i="9"/>
  <c r="H344" i="9" s="1"/>
  <c r="I344" i="9" s="1"/>
  <c r="E357" i="9"/>
  <c r="H357" i="9" s="1"/>
  <c r="I357" i="9" s="1"/>
  <c r="E340" i="9"/>
  <c r="H340" i="9" s="1"/>
  <c r="I340" i="9" s="1"/>
  <c r="E342" i="9"/>
  <c r="H342" i="9" s="1"/>
  <c r="I342" i="9" s="1"/>
  <c r="E350" i="9"/>
  <c r="H350" i="9" s="1"/>
  <c r="I350" i="9" s="1"/>
  <c r="E343" i="9"/>
  <c r="H343" i="9" s="1"/>
  <c r="I343" i="9" s="1"/>
  <c r="E358" i="9"/>
  <c r="H358" i="9" s="1"/>
  <c r="I358" i="9" s="1"/>
  <c r="E347" i="9"/>
  <c r="H347" i="9" s="1"/>
  <c r="I347" i="9" s="1"/>
  <c r="E368" i="9"/>
  <c r="H368" i="9" s="1"/>
  <c r="I368" i="9" s="1"/>
  <c r="E348" i="9"/>
  <c r="H348" i="9" s="1"/>
  <c r="I348" i="9" s="1"/>
  <c r="E339" i="9"/>
  <c r="H339" i="9" s="1"/>
  <c r="I339" i="9" s="1"/>
  <c r="E356" i="9"/>
  <c r="H356" i="9" s="1"/>
  <c r="I356" i="9" s="1"/>
  <c r="E361" i="9"/>
  <c r="H361" i="9" s="1"/>
  <c r="I361" i="9" s="1"/>
  <c r="E359" i="9"/>
  <c r="H359" i="9" s="1"/>
  <c r="I359" i="9" s="1"/>
  <c r="E351" i="9"/>
  <c r="H351" i="9" s="1"/>
  <c r="I351" i="9" s="1"/>
  <c r="E365" i="9"/>
  <c r="H365" i="9" s="1"/>
  <c r="I365" i="9" s="1"/>
  <c r="E366" i="9"/>
  <c r="H366" i="9" s="1"/>
  <c r="I366" i="9" s="1"/>
  <c r="E360" i="9"/>
  <c r="H360" i="9" s="1"/>
  <c r="I360" i="9" s="1"/>
  <c r="E363" i="9"/>
  <c r="H363" i="9" s="1"/>
  <c r="I363" i="9" s="1"/>
  <c r="E87" i="9"/>
  <c r="H87" i="9" s="1"/>
  <c r="I87" i="9" s="1"/>
  <c r="E76" i="9"/>
  <c r="H76" i="9" s="1"/>
  <c r="I76" i="9" s="1"/>
  <c r="E90" i="9"/>
  <c r="H90" i="9" s="1"/>
  <c r="I90" i="9" s="1"/>
  <c r="E70" i="9"/>
  <c r="H70" i="9" s="1"/>
  <c r="I70" i="9" s="1"/>
  <c r="E74" i="9"/>
  <c r="H74" i="9" s="1"/>
  <c r="I74" i="9" s="1"/>
  <c r="E71" i="9"/>
  <c r="H71" i="9" s="1"/>
  <c r="I71" i="9" s="1"/>
  <c r="E75" i="9"/>
  <c r="H75" i="9" s="1"/>
  <c r="I75" i="9" s="1"/>
  <c r="E80" i="9"/>
  <c r="H80" i="9" s="1"/>
  <c r="I80" i="9" s="1"/>
  <c r="E81" i="9"/>
  <c r="H81" i="9" s="1"/>
  <c r="I81" i="9" s="1"/>
  <c r="E78" i="9"/>
  <c r="H78" i="9" s="1"/>
  <c r="I78" i="9" s="1"/>
  <c r="E73" i="9"/>
  <c r="H73" i="9" s="1"/>
  <c r="I73" i="9" s="1"/>
  <c r="E64" i="9"/>
  <c r="H64" i="9" s="1"/>
  <c r="I64" i="9" s="1"/>
  <c r="E66" i="9"/>
  <c r="H66" i="9" s="1"/>
  <c r="I66" i="9" s="1"/>
  <c r="E89" i="9"/>
  <c r="H89" i="9" s="1"/>
  <c r="I89" i="9" s="1"/>
  <c r="E91" i="9"/>
  <c r="H91" i="9" s="1"/>
  <c r="I91" i="9" s="1"/>
  <c r="E92" i="9"/>
  <c r="H92" i="9" s="1"/>
  <c r="I92" i="9" s="1"/>
  <c r="E69" i="9"/>
  <c r="H69" i="9" s="1"/>
  <c r="I69" i="9" s="1"/>
  <c r="E82" i="9"/>
  <c r="H82" i="9" s="1"/>
  <c r="I82" i="9" s="1"/>
  <c r="E86" i="9"/>
  <c r="H86" i="9" s="1"/>
  <c r="I86" i="9" s="1"/>
  <c r="E83" i="9"/>
  <c r="H83" i="9" s="1"/>
  <c r="I83" i="9" s="1"/>
  <c r="E68" i="9"/>
  <c r="H68" i="9" s="1"/>
  <c r="I68" i="9" s="1"/>
  <c r="E88" i="9"/>
  <c r="H88" i="9" s="1"/>
  <c r="I88" i="9" s="1"/>
  <c r="E77" i="9"/>
  <c r="H77" i="9" s="1"/>
  <c r="I77" i="9" s="1"/>
  <c r="E85" i="9"/>
  <c r="H85" i="9" s="1"/>
  <c r="I85" i="9" s="1"/>
  <c r="E93" i="9"/>
  <c r="H93" i="9" s="1"/>
  <c r="I93" i="9" s="1"/>
  <c r="E84" i="9"/>
  <c r="H84" i="9" s="1"/>
  <c r="I84" i="9" s="1"/>
  <c r="E63" i="9"/>
  <c r="H63" i="9" s="1"/>
  <c r="I63" i="9" s="1"/>
  <c r="E79" i="9"/>
  <c r="H79" i="9" s="1"/>
  <c r="I79" i="9" s="1"/>
  <c r="E65" i="9"/>
  <c r="H65" i="9" s="1"/>
  <c r="I65" i="9" s="1"/>
  <c r="E72" i="9"/>
  <c r="H72" i="9" s="1"/>
  <c r="I72" i="9" s="1"/>
  <c r="E67" i="9"/>
  <c r="H67" i="9" s="1"/>
  <c r="I67" i="9" s="1"/>
  <c r="E252" i="9"/>
  <c r="H252" i="9" s="1"/>
  <c r="I252" i="9" s="1"/>
  <c r="E256" i="9"/>
  <c r="H256" i="9" s="1"/>
  <c r="I256" i="9" s="1"/>
  <c r="E262" i="9"/>
  <c r="H262" i="9" s="1"/>
  <c r="I262" i="9" s="1"/>
  <c r="E254" i="9"/>
  <c r="H254" i="9" s="1"/>
  <c r="I254" i="9" s="1"/>
  <c r="E259" i="9"/>
  <c r="H259" i="9" s="1"/>
  <c r="I259" i="9" s="1"/>
  <c r="E263" i="9"/>
  <c r="H263" i="9" s="1"/>
  <c r="I263" i="9" s="1"/>
  <c r="E270" i="9"/>
  <c r="H270" i="9" s="1"/>
  <c r="I270" i="9" s="1"/>
  <c r="E257" i="9"/>
  <c r="H257" i="9" s="1"/>
  <c r="I257" i="9" s="1"/>
  <c r="E267" i="9"/>
  <c r="H267" i="9" s="1"/>
  <c r="I267" i="9" s="1"/>
  <c r="E265" i="9"/>
  <c r="H265" i="9" s="1"/>
  <c r="I265" i="9" s="1"/>
  <c r="E255" i="9"/>
  <c r="H255" i="9" s="1"/>
  <c r="I255" i="9" s="1"/>
  <c r="E276" i="9"/>
  <c r="H276" i="9" s="1"/>
  <c r="I276" i="9" s="1"/>
  <c r="E274" i="9"/>
  <c r="H274" i="9" s="1"/>
  <c r="I274" i="9" s="1"/>
  <c r="E264" i="9"/>
  <c r="H264" i="9" s="1"/>
  <c r="I264" i="9" s="1"/>
  <c r="E275" i="9"/>
  <c r="H275" i="9" s="1"/>
  <c r="I275" i="9" s="1"/>
  <c r="E251" i="9"/>
  <c r="H251" i="9" s="1"/>
  <c r="I251" i="9" s="1"/>
  <c r="E253" i="9"/>
  <c r="H253" i="9" s="1"/>
  <c r="I253" i="9" s="1"/>
  <c r="E248" i="9"/>
  <c r="H248" i="9" s="1"/>
  <c r="I248" i="9" s="1"/>
  <c r="E250" i="9"/>
  <c r="H250" i="9" s="1"/>
  <c r="I250" i="9" s="1"/>
  <c r="E266" i="9"/>
  <c r="H266" i="9" s="1"/>
  <c r="I266" i="9" s="1"/>
  <c r="E247" i="9"/>
  <c r="H247" i="9" s="1"/>
  <c r="I247" i="9" s="1"/>
  <c r="E269" i="9"/>
  <c r="H269" i="9" s="1"/>
  <c r="I269" i="9" s="1"/>
  <c r="E249" i="9"/>
  <c r="H249" i="9" s="1"/>
  <c r="I249" i="9" s="1"/>
  <c r="E260" i="9"/>
  <c r="H260" i="9" s="1"/>
  <c r="I260" i="9" s="1"/>
  <c r="E271" i="9"/>
  <c r="H271" i="9" s="1"/>
  <c r="I271" i="9" s="1"/>
  <c r="E268" i="9"/>
  <c r="H268" i="9" s="1"/>
  <c r="I268" i="9" s="1"/>
  <c r="E272" i="9"/>
  <c r="H272" i="9" s="1"/>
  <c r="I272" i="9" s="1"/>
  <c r="E258" i="9"/>
  <c r="H258" i="9" s="1"/>
  <c r="I258" i="9" s="1"/>
  <c r="E273" i="9"/>
  <c r="H273" i="9" s="1"/>
  <c r="I273" i="9" s="1"/>
  <c r="E261" i="9"/>
  <c r="H261" i="9" s="1"/>
  <c r="I261" i="9" s="1"/>
  <c r="E792" i="9"/>
  <c r="H792" i="9" s="1"/>
  <c r="I792" i="9" s="1"/>
  <c r="E782" i="9"/>
  <c r="H782" i="9" s="1"/>
  <c r="I782" i="9" s="1"/>
  <c r="E768" i="9"/>
  <c r="H768" i="9" s="1"/>
  <c r="I768" i="9" s="1"/>
  <c r="E785" i="9"/>
  <c r="H785" i="9" s="1"/>
  <c r="I785" i="9" s="1"/>
  <c r="E781" i="9"/>
  <c r="H781" i="9" s="1"/>
  <c r="I781" i="9" s="1"/>
  <c r="E791" i="9"/>
  <c r="H791" i="9" s="1"/>
  <c r="I791" i="9" s="1"/>
  <c r="E774" i="9"/>
  <c r="H774" i="9" s="1"/>
  <c r="I774" i="9" s="1"/>
  <c r="E770" i="9"/>
  <c r="H770" i="9" s="1"/>
  <c r="I770" i="9" s="1"/>
  <c r="E773" i="9"/>
  <c r="H773" i="9" s="1"/>
  <c r="I773" i="9" s="1"/>
  <c r="E787" i="9"/>
  <c r="H787" i="9" s="1"/>
  <c r="I787" i="9" s="1"/>
  <c r="E767" i="9"/>
  <c r="H767" i="9" s="1"/>
  <c r="I767" i="9" s="1"/>
  <c r="E789" i="9"/>
  <c r="H789" i="9" s="1"/>
  <c r="I789" i="9" s="1"/>
  <c r="E784" i="9"/>
  <c r="H784" i="9" s="1"/>
  <c r="I784" i="9" s="1"/>
  <c r="E769" i="9"/>
  <c r="H769" i="9" s="1"/>
  <c r="I769" i="9" s="1"/>
  <c r="E777" i="9"/>
  <c r="H777" i="9" s="1"/>
  <c r="I777" i="9" s="1"/>
  <c r="E783" i="9"/>
  <c r="H783" i="9" s="1"/>
  <c r="I783" i="9" s="1"/>
  <c r="E780" i="9"/>
  <c r="H780" i="9" s="1"/>
  <c r="I780" i="9" s="1"/>
  <c r="E776" i="9"/>
  <c r="H776" i="9" s="1"/>
  <c r="I776" i="9" s="1"/>
  <c r="E775" i="9"/>
  <c r="H775" i="9" s="1"/>
  <c r="I775" i="9" s="1"/>
  <c r="E786" i="9"/>
  <c r="H786" i="9" s="1"/>
  <c r="I786" i="9" s="1"/>
  <c r="E771" i="9"/>
  <c r="H771" i="9" s="1"/>
  <c r="I771" i="9" s="1"/>
  <c r="E766" i="9"/>
  <c r="H766" i="9" s="1"/>
  <c r="I766" i="9" s="1"/>
  <c r="E772" i="9"/>
  <c r="H772" i="9" s="1"/>
  <c r="I772" i="9" s="1"/>
  <c r="E765" i="9"/>
  <c r="H765" i="9" s="1"/>
  <c r="I765" i="9" s="1"/>
  <c r="E788" i="9"/>
  <c r="H788" i="9" s="1"/>
  <c r="I788" i="9" s="1"/>
  <c r="E778" i="9"/>
  <c r="H778" i="9" s="1"/>
  <c r="I778" i="9" s="1"/>
  <c r="E790" i="9"/>
  <c r="H790" i="9" s="1"/>
  <c r="I790" i="9" s="1"/>
  <c r="E779" i="9"/>
  <c r="H779" i="9" s="1"/>
  <c r="I779" i="9" s="1"/>
  <c r="E641" i="9"/>
  <c r="H641" i="9" s="1"/>
  <c r="I641" i="9" s="1"/>
  <c r="E633" i="9"/>
  <c r="H633" i="9" s="1"/>
  <c r="I633" i="9" s="1"/>
  <c r="E613" i="9"/>
  <c r="H613" i="9" s="1"/>
  <c r="I613" i="9" s="1"/>
  <c r="E627" i="9"/>
  <c r="H627" i="9" s="1"/>
  <c r="I627" i="9" s="1"/>
  <c r="E631" i="9"/>
  <c r="H631" i="9" s="1"/>
  <c r="I631" i="9" s="1"/>
  <c r="E612" i="9"/>
  <c r="H612" i="9" s="1"/>
  <c r="I612" i="9" s="1"/>
  <c r="E617" i="9"/>
  <c r="H617" i="9" s="1"/>
  <c r="I617" i="9" s="1"/>
  <c r="E614" i="9"/>
  <c r="H614" i="9" s="1"/>
  <c r="I614" i="9" s="1"/>
  <c r="E620" i="9"/>
  <c r="H620" i="9" s="1"/>
  <c r="I620" i="9" s="1"/>
  <c r="E638" i="9"/>
  <c r="H638" i="9" s="1"/>
  <c r="I638" i="9" s="1"/>
  <c r="E628" i="9"/>
  <c r="H628" i="9" s="1"/>
  <c r="I628" i="9" s="1"/>
  <c r="E630" i="9"/>
  <c r="H630" i="9" s="1"/>
  <c r="I630" i="9" s="1"/>
  <c r="E626" i="9"/>
  <c r="H626" i="9" s="1"/>
  <c r="I626" i="9" s="1"/>
  <c r="E615" i="9"/>
  <c r="H615" i="9" s="1"/>
  <c r="I615" i="9" s="1"/>
  <c r="E634" i="9"/>
  <c r="H634" i="9" s="1"/>
  <c r="I634" i="9" s="1"/>
  <c r="E618" i="9"/>
  <c r="H618" i="9" s="1"/>
  <c r="I618" i="9" s="1"/>
  <c r="E629" i="9"/>
  <c r="H629" i="9" s="1"/>
  <c r="I629" i="9" s="1"/>
  <c r="E625" i="9"/>
  <c r="H625" i="9" s="1"/>
  <c r="I625" i="9" s="1"/>
  <c r="E621" i="9"/>
  <c r="H621" i="9" s="1"/>
  <c r="I621" i="9" s="1"/>
  <c r="E624" i="9"/>
  <c r="H624" i="9" s="1"/>
  <c r="I624" i="9" s="1"/>
  <c r="E640" i="9"/>
  <c r="H640" i="9" s="1"/>
  <c r="I640" i="9" s="1"/>
  <c r="E619" i="9"/>
  <c r="H619" i="9" s="1"/>
  <c r="I619" i="9" s="1"/>
  <c r="E622" i="9"/>
  <c r="H622" i="9" s="1"/>
  <c r="I622" i="9" s="1"/>
  <c r="E639" i="9"/>
  <c r="H639" i="9" s="1"/>
  <c r="I639" i="9" s="1"/>
  <c r="E635" i="9"/>
  <c r="H635" i="9" s="1"/>
  <c r="I635" i="9" s="1"/>
  <c r="E632" i="9"/>
  <c r="H632" i="9" s="1"/>
  <c r="I632" i="9" s="1"/>
  <c r="E637" i="9"/>
  <c r="H637" i="9" s="1"/>
  <c r="I637" i="9" s="1"/>
  <c r="E623" i="9"/>
  <c r="H623" i="9" s="1"/>
  <c r="I623" i="9" s="1"/>
  <c r="E616" i="9"/>
  <c r="H616" i="9" s="1"/>
  <c r="I616" i="9" s="1"/>
  <c r="E636" i="9"/>
  <c r="H636" i="9" s="1"/>
  <c r="I636" i="9" s="1"/>
  <c r="E483" i="9"/>
  <c r="H483" i="9" s="1"/>
  <c r="I483" i="9" s="1"/>
  <c r="E472" i="9"/>
  <c r="H472" i="9" s="1"/>
  <c r="I472" i="9" s="1"/>
  <c r="E478" i="9"/>
  <c r="H478" i="9" s="1"/>
  <c r="I478" i="9" s="1"/>
  <c r="E471" i="9"/>
  <c r="H471" i="9" s="1"/>
  <c r="I471" i="9" s="1"/>
  <c r="E484" i="9"/>
  <c r="H484" i="9" s="1"/>
  <c r="I484" i="9" s="1"/>
  <c r="E459" i="9"/>
  <c r="H459" i="9" s="1"/>
  <c r="I459" i="9" s="1"/>
  <c r="E470" i="9"/>
  <c r="H470" i="9" s="1"/>
  <c r="I470" i="9" s="1"/>
  <c r="E463" i="9"/>
  <c r="H463" i="9" s="1"/>
  <c r="I463" i="9" s="1"/>
  <c r="E488" i="9"/>
  <c r="H488" i="9" s="1"/>
  <c r="I488" i="9" s="1"/>
  <c r="E479" i="9"/>
  <c r="H479" i="9" s="1"/>
  <c r="I479" i="9" s="1"/>
  <c r="E477" i="9"/>
  <c r="H477" i="9" s="1"/>
  <c r="I477" i="9" s="1"/>
  <c r="E468" i="9"/>
  <c r="H468" i="9" s="1"/>
  <c r="I468" i="9" s="1"/>
  <c r="E469" i="9"/>
  <c r="H469" i="9" s="1"/>
  <c r="I469" i="9" s="1"/>
  <c r="E480" i="9"/>
  <c r="H480" i="9" s="1"/>
  <c r="I480" i="9" s="1"/>
  <c r="E486" i="9"/>
  <c r="H486" i="9" s="1"/>
  <c r="I486" i="9" s="1"/>
  <c r="E461" i="9"/>
  <c r="H461" i="9" s="1"/>
  <c r="I461" i="9" s="1"/>
  <c r="E464" i="9"/>
  <c r="H464" i="9" s="1"/>
  <c r="I464" i="9" s="1"/>
  <c r="E487" i="9"/>
  <c r="H487" i="9" s="1"/>
  <c r="I487" i="9" s="1"/>
  <c r="E465" i="9"/>
  <c r="H465" i="9" s="1"/>
  <c r="I465" i="9" s="1"/>
  <c r="E466" i="9"/>
  <c r="H466" i="9" s="1"/>
  <c r="I466" i="9" s="1"/>
  <c r="E473" i="9"/>
  <c r="H473" i="9" s="1"/>
  <c r="I473" i="9" s="1"/>
  <c r="E475" i="9"/>
  <c r="H475" i="9" s="1"/>
  <c r="I475" i="9" s="1"/>
  <c r="E481" i="9"/>
  <c r="H481" i="9" s="1"/>
  <c r="I481" i="9" s="1"/>
  <c r="E460" i="9"/>
  <c r="H460" i="9" s="1"/>
  <c r="I460" i="9" s="1"/>
  <c r="E482" i="9"/>
  <c r="H482" i="9" s="1"/>
  <c r="I482" i="9" s="1"/>
  <c r="E462" i="9"/>
  <c r="H462" i="9" s="1"/>
  <c r="I462" i="9" s="1"/>
  <c r="E485" i="9"/>
  <c r="H485" i="9" s="1"/>
  <c r="I485" i="9" s="1"/>
  <c r="E476" i="9"/>
  <c r="H476" i="9" s="1"/>
  <c r="I476" i="9" s="1"/>
  <c r="E467" i="9"/>
  <c r="H467" i="9" s="1"/>
  <c r="I467" i="9" s="1"/>
  <c r="E474" i="9"/>
  <c r="H474" i="9" s="1"/>
  <c r="I474" i="9" s="1"/>
  <c r="E828" i="9"/>
  <c r="H828" i="9" s="1"/>
  <c r="I828" i="9" s="1"/>
  <c r="E833" i="9"/>
  <c r="H833" i="9" s="1"/>
  <c r="I833" i="9" s="1"/>
  <c r="E846" i="9"/>
  <c r="H846" i="9" s="1"/>
  <c r="I846" i="9" s="1"/>
  <c r="E830" i="9"/>
  <c r="H830" i="9" s="1"/>
  <c r="I830" i="9" s="1"/>
  <c r="E851" i="9"/>
  <c r="H851" i="9" s="1"/>
  <c r="I851" i="9" s="1"/>
  <c r="E829" i="9"/>
  <c r="H829" i="9" s="1"/>
  <c r="I829" i="9" s="1"/>
  <c r="E832" i="9"/>
  <c r="H832" i="9" s="1"/>
  <c r="I832" i="9" s="1"/>
  <c r="E841" i="9"/>
  <c r="H841" i="9" s="1"/>
  <c r="I841" i="9" s="1"/>
  <c r="E853" i="9"/>
  <c r="H853" i="9" s="1"/>
  <c r="I853" i="9" s="1"/>
  <c r="E852" i="9"/>
  <c r="H852" i="9" s="1"/>
  <c r="I852" i="9" s="1"/>
  <c r="E831" i="9"/>
  <c r="H831" i="9" s="1"/>
  <c r="I831" i="9" s="1"/>
  <c r="E845" i="9"/>
  <c r="H845" i="9" s="1"/>
  <c r="I845" i="9" s="1"/>
  <c r="E827" i="9"/>
  <c r="H827" i="9" s="1"/>
  <c r="I827" i="9" s="1"/>
  <c r="E837" i="9"/>
  <c r="H837" i="9" s="1"/>
  <c r="I837" i="9" s="1"/>
  <c r="E835" i="9"/>
  <c r="H835" i="9" s="1"/>
  <c r="I835" i="9" s="1"/>
  <c r="E840" i="9"/>
  <c r="H840" i="9" s="1"/>
  <c r="I840" i="9" s="1"/>
  <c r="E824" i="9"/>
  <c r="H824" i="9" s="1"/>
  <c r="I824" i="9" s="1"/>
  <c r="E838" i="9"/>
  <c r="H838" i="9" s="1"/>
  <c r="I838" i="9" s="1"/>
  <c r="E825" i="9"/>
  <c r="H825" i="9" s="1"/>
  <c r="I825" i="9" s="1"/>
  <c r="E847" i="9"/>
  <c r="H847" i="9" s="1"/>
  <c r="I847" i="9" s="1"/>
  <c r="E834" i="9"/>
  <c r="H834" i="9" s="1"/>
  <c r="I834" i="9" s="1"/>
  <c r="E850" i="9"/>
  <c r="H850" i="9" s="1"/>
  <c r="I850" i="9" s="1"/>
  <c r="E848" i="9"/>
  <c r="H848" i="9" s="1"/>
  <c r="I848" i="9" s="1"/>
  <c r="E842" i="9"/>
  <c r="H842" i="9" s="1"/>
  <c r="I842" i="9" s="1"/>
  <c r="E843" i="9"/>
  <c r="H843" i="9" s="1"/>
  <c r="I843" i="9" s="1"/>
  <c r="E836" i="9"/>
  <c r="H836" i="9" s="1"/>
  <c r="I836" i="9" s="1"/>
  <c r="E826" i="9"/>
  <c r="H826" i="9" s="1"/>
  <c r="I826" i="9" s="1"/>
  <c r="E839" i="9"/>
  <c r="H839" i="9" s="1"/>
  <c r="I839" i="9" s="1"/>
  <c r="E849" i="9"/>
  <c r="H849" i="9" s="1"/>
  <c r="I849" i="9" s="1"/>
  <c r="E844" i="9"/>
  <c r="H844" i="9" s="1"/>
  <c r="I844" i="9" s="1"/>
  <c r="E601" i="9"/>
  <c r="H601" i="9" s="1"/>
  <c r="I601" i="9" s="1"/>
  <c r="E591" i="9"/>
  <c r="H591" i="9" s="1"/>
  <c r="I591" i="9" s="1"/>
  <c r="E611" i="9"/>
  <c r="H611" i="9" s="1"/>
  <c r="I611" i="9" s="1"/>
  <c r="E589" i="9"/>
  <c r="H589" i="9" s="1"/>
  <c r="I589" i="9" s="1"/>
  <c r="E605" i="9"/>
  <c r="H605" i="9" s="1"/>
  <c r="I605" i="9" s="1"/>
  <c r="E586" i="9"/>
  <c r="H586" i="9" s="1"/>
  <c r="I586" i="9" s="1"/>
  <c r="E588" i="9"/>
  <c r="H588" i="9" s="1"/>
  <c r="I588" i="9" s="1"/>
  <c r="E598" i="9"/>
  <c r="H598" i="9" s="1"/>
  <c r="I598" i="9" s="1"/>
  <c r="E590" i="9"/>
  <c r="H590" i="9" s="1"/>
  <c r="I590" i="9" s="1"/>
  <c r="E604" i="9"/>
  <c r="H604" i="9" s="1"/>
  <c r="I604" i="9" s="1"/>
  <c r="E583" i="9"/>
  <c r="H583" i="9" s="1"/>
  <c r="I583" i="9" s="1"/>
  <c r="E592" i="9"/>
  <c r="H592" i="9" s="1"/>
  <c r="I592" i="9" s="1"/>
  <c r="E593" i="9"/>
  <c r="H593" i="9" s="1"/>
  <c r="I593" i="9" s="1"/>
  <c r="E584" i="9"/>
  <c r="H584" i="9" s="1"/>
  <c r="I584" i="9" s="1"/>
  <c r="E602" i="9"/>
  <c r="H602" i="9" s="1"/>
  <c r="I602" i="9" s="1"/>
  <c r="E608" i="9"/>
  <c r="H608" i="9" s="1"/>
  <c r="I608" i="9" s="1"/>
  <c r="E609" i="9"/>
  <c r="H609" i="9" s="1"/>
  <c r="I609" i="9" s="1"/>
  <c r="E606" i="9"/>
  <c r="H606" i="9" s="1"/>
  <c r="I606" i="9" s="1"/>
  <c r="E585" i="9"/>
  <c r="H585" i="9" s="1"/>
  <c r="I585" i="9" s="1"/>
  <c r="E597" i="9"/>
  <c r="H597" i="9" s="1"/>
  <c r="I597" i="9" s="1"/>
  <c r="E594" i="9"/>
  <c r="H594" i="9" s="1"/>
  <c r="I594" i="9" s="1"/>
  <c r="E607" i="9"/>
  <c r="H607" i="9" s="1"/>
  <c r="I607" i="9" s="1"/>
  <c r="E610" i="9"/>
  <c r="H610" i="9" s="1"/>
  <c r="I610" i="9" s="1"/>
  <c r="E587" i="9"/>
  <c r="H587" i="9" s="1"/>
  <c r="I587" i="9" s="1"/>
  <c r="E582" i="9"/>
  <c r="H582" i="9" s="1"/>
  <c r="I582" i="9" s="1"/>
  <c r="E603" i="9"/>
  <c r="H603" i="9" s="1"/>
  <c r="I603" i="9" s="1"/>
  <c r="E596" i="9"/>
  <c r="H596" i="9" s="1"/>
  <c r="I596" i="9" s="1"/>
  <c r="E599" i="9"/>
  <c r="H599" i="9" s="1"/>
  <c r="I599" i="9" s="1"/>
  <c r="E595" i="9"/>
  <c r="H595" i="9" s="1"/>
  <c r="I595" i="9" s="1"/>
  <c r="E600" i="9"/>
  <c r="H600" i="9" s="1"/>
  <c r="I600" i="9" s="1"/>
  <c r="E581" i="9"/>
  <c r="H581" i="9" s="1"/>
  <c r="I581" i="9" s="1"/>
  <c r="X3" i="9" l="1"/>
  <c r="T4" i="9"/>
  <c r="H4" i="9"/>
  <c r="I4" i="9" s="1"/>
  <c r="T3" i="9" s="1"/>
  <c r="T18" i="9"/>
  <c r="T11" i="9"/>
  <c r="T16" i="9"/>
  <c r="T13" i="9"/>
  <c r="T30" i="9"/>
  <c r="T5" i="9"/>
  <c r="T10" i="9"/>
  <c r="T17" i="9"/>
  <c r="T14" i="9"/>
  <c r="T19" i="9"/>
  <c r="T7" i="9"/>
  <c r="T12" i="9"/>
  <c r="T20" i="9"/>
  <c r="T22" i="9"/>
  <c r="T29" i="9"/>
  <c r="T28" i="9"/>
  <c r="T26" i="9"/>
  <c r="T9" i="9"/>
  <c r="T25" i="9"/>
  <c r="T23" i="9"/>
  <c r="T6" i="9"/>
  <c r="T8" i="9"/>
  <c r="T24" i="9"/>
  <c r="T27" i="9"/>
  <c r="T21" i="9"/>
  <c r="T31" i="9"/>
  <c r="V4" i="9"/>
  <c r="W4" i="9" s="1"/>
  <c r="V5" i="9" s="1"/>
  <c r="W5" i="9" s="1"/>
  <c r="V6" i="9" s="1"/>
  <c r="X4" i="9" l="1"/>
  <c r="W6" i="9"/>
  <c r="V7" i="9" s="1"/>
  <c r="X5" i="9"/>
  <c r="X6" i="9" l="1"/>
  <c r="W7" i="9"/>
  <c r="V8" i="9" s="1"/>
  <c r="W8" i="9" l="1"/>
  <c r="V9" i="9" s="1"/>
  <c r="X7" i="9"/>
  <c r="X8" i="9" l="1"/>
  <c r="W9" i="9"/>
  <c r="V10" i="9" s="1"/>
  <c r="X9" i="9" l="1"/>
  <c r="W10" i="9"/>
  <c r="V11" i="9" s="1"/>
  <c r="X10" i="9" l="1"/>
  <c r="W11" i="9"/>
  <c r="V12" i="9" s="1"/>
  <c r="W12" i="9" l="1"/>
  <c r="V13" i="9" s="1"/>
  <c r="X11" i="9"/>
  <c r="W13" i="9" l="1"/>
  <c r="V14" i="9" s="1"/>
  <c r="X12" i="9"/>
  <c r="W14" i="9" l="1"/>
  <c r="V15" i="9" s="1"/>
  <c r="X13" i="9"/>
  <c r="Z10" i="9" s="1"/>
  <c r="Z12" i="9" l="1"/>
  <c r="Z13" i="9"/>
  <c r="Z3" i="9"/>
  <c r="Z4" i="9"/>
  <c r="Z6" i="9"/>
  <c r="Z5" i="9"/>
  <c r="Z7" i="9"/>
  <c r="Z9" i="9"/>
  <c r="Z8" i="9"/>
  <c r="Z11" i="9"/>
  <c r="X14" i="9"/>
  <c r="W15" i="9"/>
  <c r="V16" i="9" s="1"/>
  <c r="W16" i="9" l="1"/>
  <c r="V17" i="9" s="1"/>
  <c r="X15" i="9"/>
  <c r="X16" i="9" l="1"/>
  <c r="W17" i="9"/>
  <c r="V18" i="9" s="1"/>
  <c r="W18" i="9" l="1"/>
  <c r="V19" i="9" s="1"/>
  <c r="X17" i="9"/>
  <c r="X18" i="9" l="1"/>
  <c r="W19" i="9"/>
  <c r="V20" i="9" s="1"/>
  <c r="W20" i="9" l="1"/>
  <c r="X20" i="9" s="1"/>
  <c r="X19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<sst xmlns="http://schemas.openxmlformats.org/spreadsheetml/2006/main" count="2036" uniqueCount="190">
  <si>
    <t>DATE</t>
  </si>
  <si>
    <t>QTY</t>
  </si>
  <si>
    <t>Дата</t>
  </si>
  <si>
    <t>Написать SQL-запросы для получения данных вида:</t>
  </si>
  <si>
    <t>Магазин</t>
  </si>
  <si>
    <t>Город</t>
  </si>
  <si>
    <t>Код товара</t>
  </si>
  <si>
    <t>Товарное направление</t>
  </si>
  <si>
    <t>Адрес</t>
  </si>
  <si>
    <t>Сумма в шт</t>
  </si>
  <si>
    <t>Сумма в руб</t>
  </si>
  <si>
    <t>Условие: выборка по продажам за 2.01.2016</t>
  </si>
  <si>
    <t>Доля в суммарных продажах в руб на дату</t>
  </si>
  <si>
    <t>Условие: выборка только по товарам направления ЧИСТОТА</t>
  </si>
  <si>
    <t>Товар</t>
  </si>
  <si>
    <t>Условие: информация о топ-3 товарах по продажам в штуках в каждом магазине в каждую дату</t>
  </si>
  <si>
    <t>Сумма в руб за предыдущую дату</t>
  </si>
  <si>
    <t>Условие: только магазины СПб</t>
  </si>
  <si>
    <t>Номер магазина</t>
  </si>
  <si>
    <t>Название товара</t>
  </si>
  <si>
    <t>Цена</t>
  </si>
  <si>
    <t>СПб</t>
  </si>
  <si>
    <t>Ленина, 5</t>
  </si>
  <si>
    <t>КРАСОТА</t>
  </si>
  <si>
    <t>шамунь</t>
  </si>
  <si>
    <t>МСК</t>
  </si>
  <si>
    <t>Пушкина, 10</t>
  </si>
  <si>
    <t>ЧИСТОТА</t>
  </si>
  <si>
    <t>стиральный порошок</t>
  </si>
  <si>
    <t>НВГ</t>
  </si>
  <si>
    <t>Ленина, 10</t>
  </si>
  <si>
    <t>чистящее средство</t>
  </si>
  <si>
    <t>Лермонтова, 12</t>
  </si>
  <si>
    <t>средство для мытья посуды</t>
  </si>
  <si>
    <t>Иванова, 56</t>
  </si>
  <si>
    <t>ДЕКОР</t>
  </si>
  <si>
    <t>резинка для волос</t>
  </si>
  <si>
    <t>Стачек, 125</t>
  </si>
  <si>
    <t>тушь для ресниц</t>
  </si>
  <si>
    <t>Ветеранов, 105</t>
  </si>
  <si>
    <t>помада</t>
  </si>
  <si>
    <t>Зеленина, 12</t>
  </si>
  <si>
    <t>подарочный пакет</t>
  </si>
  <si>
    <t>Центральная, 128</t>
  </si>
  <si>
    <t>мыло</t>
  </si>
  <si>
    <t>Лермонтова, 18</t>
  </si>
  <si>
    <t>лак для ногтей</t>
  </si>
  <si>
    <t>Молодежная, 108</t>
  </si>
  <si>
    <t>лак для волос</t>
  </si>
  <si>
    <t>Зеленая, 1</t>
  </si>
  <si>
    <t>крем для рук</t>
  </si>
  <si>
    <t>Новая, 15</t>
  </si>
  <si>
    <t>гель для душа</t>
  </si>
  <si>
    <t>Советская, 2</t>
  </si>
  <si>
    <t>крем для лица</t>
  </si>
  <si>
    <t>МРМ</t>
  </si>
  <si>
    <t>Набережная, 5</t>
  </si>
  <si>
    <t>губка</t>
  </si>
  <si>
    <t>Школьная, 8</t>
  </si>
  <si>
    <t>Продано шт</t>
  </si>
  <si>
    <t>SHOPNUMBER</t>
  </si>
  <si>
    <t>CITY</t>
  </si>
  <si>
    <t>ADDRESS</t>
  </si>
  <si>
    <t>ID_GOOD</t>
  </si>
  <si>
    <t>CATEGORY</t>
  </si>
  <si>
    <t>GOOD_NAME</t>
  </si>
  <si>
    <t>PRICE</t>
  </si>
  <si>
    <t>SHOPS</t>
  </si>
  <si>
    <t>GOODS</t>
  </si>
  <si>
    <t>SALES</t>
  </si>
  <si>
    <t>Необходимо получить все возможные варианты магазин-товар (без использования таблицы SALES)</t>
  </si>
  <si>
    <t>Количество пришедших (ЦГ)</t>
  </si>
  <si>
    <t>Количество пришедших (КГ)</t>
  </si>
  <si>
    <t>Продажи в штуках</t>
  </si>
  <si>
    <t>Отправили СМС</t>
  </si>
  <si>
    <t>Доставили</t>
  </si>
  <si>
    <t>YYYYMM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</si>
  <si>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</si>
  <si>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</si>
  <si>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</si>
  <si>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</si>
  <si>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</si>
  <si>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</si>
  <si>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</si>
  <si>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</si>
  <si>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</si>
  <si>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</si>
  <si>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</si>
  <si>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</si>
  <si>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</si>
  <si>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</si>
  <si>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</si>
  <si>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</si>
  <si>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</si>
  <si>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</si>
  <si>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</si>
  <si>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</si>
  <si>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</si>
  <si>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</si>
  <si>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</si>
  <si>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</si>
  <si>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</si>
  <si>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</si>
  <si>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</si>
  <si>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</si>
  <si>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</si>
  <si>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Станд. Откл</t>
  </si>
  <si>
    <t xml:space="preserve">                SELECT SHOPS.SHOPNUMBER, SHOPS.CITY,
                       GOODS.ID_GOOD, GOODS.CATEGORY
                FROM SHOPS 
                CROSS JOIN GOODS</t>
  </si>
  <si>
    <t xml:space="preserve">                SELECT SALES.SHOPNUMBER, 
                       SHOPS.CITY, SHOPS.ADDRESS,
                       sum(SALES.QTY) as QTY_sum,
                       sum(SALES.QTY * GOODS.PRICE) as Price_goods
                FROM SALES, GOODS, SHOPS
                WHERE SALES.ID_GOOD = GOODS.ID_GOOD AND 
                      DATE = '2016-01-02 00:00:00' AND
                      SALES.SHOPNUMBER = SHOPS.SHOPNUMBER
                GROUP BY SALES.SHOPNUMBER</t>
  </si>
  <si>
    <t xml:space="preserve">                SELECT SALES.DATE, SHOPS.CITY,
                       round(CAST(SUM(SALES.QTY * GOODS.PRICE) * 100 AS FLOAT)/
                       SUM(SUM(SALES.QTY * GOODS.PRICE)) over(PARTITION BY SALES.DATE), 4) as Percentage 
                FROM SALES, SHOPS, GOODS
                WHERE SALES.SHOPNUMBER = SHOPS.SHOPNUMBER AND
                      SALES.ID_GOOD = GOODS.ID_GOOD AND
                      GOODS.CATEGORY = "ЧИСТОТА"
                GROUP BY SALES.DATE, SHOPS.CITY  </t>
  </si>
  <si>
    <t xml:space="preserve">                WITH Top_all AS (SELECT SALES.DATE, SALES.SHOPNUMBER, GOODS.GOOD_NAME, SALES.QTY,
                       COUNT(SHOPNUMBER) OVER(PARTITION BY SHOPNUMBER, DATE
                       ORDER BY SALES.DATE ASC, SALES.SHOPNUMBER ASC, SALES.QTY DESC 
                       rows between unbounded preceding and current row) 
                       AS Count_val
                FROM SALES, GOODS 
                WHERE SALES.ID_GOOD = GOODS.ID_GOOD)
                SELECT DATE, SHOPNUMBER, GOOD_NAME
                FROM Top_all
                WHERE Count_val &lt;=3
                ORDER BY DATE ASC, SHOPNUMBER ASC </t>
  </si>
  <si>
    <t xml:space="preserve">        # Сумма в руб за предыдущую дату - на 2 число показывем продажи за первое и т.д.
                SELECT datetime(SALES.DATE,'+1 day') as Date_new, 
                       SALES.SHOPNUMBER, GOODS.CATEGORY, 
                       sum(SALES.QTY * GOODS.PRICE) as Price_goods
                FROM SALES, GOODS, SHOPS
                WHERE SALES.SHOPNUMBER = SHOPS.SHOPNUMBER AND
                      SALES.ID_GOOD = GOODS.ID_GOOD AND
                      SHOPS.CITY = "СПб"
                GROUP BY SALES.DATE, SALES.SHOPNUMBER, GOODS.CATEGORY</t>
  </si>
  <si>
    <t xml:space="preserve">        # Сумма в руб за предыдущую дату - сумма нарастающим итогом, 2 - за 1 и 2, 3 - за 1, 2, 3 и т.д.
                with day_sum_cat as (SELECT DISTINCT SALES.DATE, SHOPS.SHOPNUMBER, GOODS.CATEGORY,
                      0 as Price_goods
                FROM SHOPS, SALES
                CROSS JOIN GOODS 
                WHERE SHOPS.SHOPNUMBER = SALES.SHOPNUMBER AND
                      SHOPS.CITY = "СПб"
                UNION ALL
                SELECT SALES.DATE, SALES.SHOPNUMBER, GOODS.CATEGORY, 
                       sum(SALES.QTY * GOODS.PRICE) as Price_goods
                FROM SALES, GOODS, SHOPS
                WHERE SALES.SHOPNUMBER = SHOPS.SHOPNUMBER AND
                      SALES.ID_GOOD = GOODS.ID_GOOD AND
                      SHOPS.CITY = "СПб" 
                GROUP BY SALES.DATE, SALES.SHOPNUMBER, GOODS.CATEGORY)
                SELECT DATE, SHOPNUMBER, CATEGORY,
                       sum(Sum(Price_goods)) OVER(PARTITION BY SHOPNUMBER, CATEGORY
                       ORDER BY DATE ASC, SHOPNUMBER ASC, CATEGORY ASC
                       rows between unbounded preceding and current row)
                       AS Sum_total       
                FROM day_sum_cat
                GROUP BY DATE, SHOPNUMBER, CATEGORY</t>
  </si>
  <si>
    <t>Total_Price</t>
  </si>
  <si>
    <t>Продажи</t>
  </si>
  <si>
    <t>2016-01-01 00:00:00</t>
  </si>
  <si>
    <t>2016-01-02 00:00:00</t>
  </si>
  <si>
    <t>2016-01-03 00:00:00</t>
  </si>
  <si>
    <t>42370 10</t>
  </si>
  <si>
    <t>42370 11</t>
  </si>
  <si>
    <t>42370 12</t>
  </si>
  <si>
    <t>42370 13</t>
  </si>
  <si>
    <t>42370 14</t>
  </si>
  <si>
    <t>42370 15</t>
  </si>
  <si>
    <t>42370 16</t>
  </si>
  <si>
    <t>42371 10</t>
  </si>
  <si>
    <t>42371 11</t>
  </si>
  <si>
    <t>42371 12</t>
  </si>
  <si>
    <t>42371 13</t>
  </si>
  <si>
    <t>42371 14</t>
  </si>
  <si>
    <t>42371 15</t>
  </si>
  <si>
    <t>42371 16</t>
  </si>
  <si>
    <t>42372 10</t>
  </si>
  <si>
    <t>42372 11</t>
  </si>
  <si>
    <t>42372 12</t>
  </si>
  <si>
    <t>42372 13</t>
  </si>
  <si>
    <t>42372 14</t>
  </si>
  <si>
    <t>42372 15</t>
  </si>
  <si>
    <t>42372 16</t>
  </si>
  <si>
    <t>Key</t>
  </si>
  <si>
    <t>Qty</t>
  </si>
  <si>
    <t>42370 01</t>
  </si>
  <si>
    <t>42370 02</t>
  </si>
  <si>
    <t>42370 03</t>
  </si>
  <si>
    <t>42370 04</t>
  </si>
  <si>
    <t>42370 05</t>
  </si>
  <si>
    <t>42370 06</t>
  </si>
  <si>
    <t>42370 07</t>
  </si>
  <si>
    <t>42370 08</t>
  </si>
  <si>
    <t>42370 09</t>
  </si>
  <si>
    <t>42371 01</t>
  </si>
  <si>
    <t>42371 02</t>
  </si>
  <si>
    <t>42371 03</t>
  </si>
  <si>
    <t>42371 04</t>
  </si>
  <si>
    <t>42371 05</t>
  </si>
  <si>
    <t>42371 06</t>
  </si>
  <si>
    <t>42371 07</t>
  </si>
  <si>
    <t>42371 08</t>
  </si>
  <si>
    <t>42371 09</t>
  </si>
  <si>
    <t>42372 01</t>
  </si>
  <si>
    <t>42372 02</t>
  </si>
  <si>
    <t>42372 03</t>
  </si>
  <si>
    <t>42372 04</t>
  </si>
  <si>
    <t>42372 05</t>
  </si>
  <si>
    <t>42372 06</t>
  </si>
  <si>
    <t>42372 07</t>
  </si>
  <si>
    <t>42372 08</t>
  </si>
  <si>
    <t>42372 09</t>
  </si>
  <si>
    <t>SQL</t>
  </si>
  <si>
    <t>Excel</t>
  </si>
  <si>
    <t>Count</t>
  </si>
  <si>
    <t>Без СМС</t>
  </si>
  <si>
    <t>С СМС</t>
  </si>
  <si>
    <t>После коррекции</t>
  </si>
  <si>
    <t>1 января?</t>
  </si>
  <si>
    <t>15 число?</t>
  </si>
  <si>
    <t>Отклонение</t>
  </si>
  <si>
    <t>Меняем?</t>
  </si>
  <si>
    <t>Day</t>
  </si>
  <si>
    <t>Квадрат отклонения от среднего</t>
  </si>
  <si>
    <t>Нули</t>
  </si>
  <si>
    <t>Дни</t>
  </si>
  <si>
    <t>Замена</t>
  </si>
  <si>
    <t>Среднее</t>
  </si>
  <si>
    <t>t1</t>
  </si>
  <si>
    <t>t2</t>
  </si>
  <si>
    <t>t3</t>
  </si>
  <si>
    <t>t4</t>
  </si>
  <si>
    <t>t5</t>
  </si>
  <si>
    <t>Дополнительные покупатели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</si>
</sst>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_-* #,##0_-;\-* #,##0_-;_-* &quot;-&quot;??_-;_-@_-"/>
    <numFmt numFmtId="166" formatCode="0.0%"/>
    <numFmt numFmtId="167" formatCode="_-* #,##0.0_-;\-* #,##0.0_-;_-* &quot;-&quot;??_-;_-@_-"/>
    <numFmt numFmtId="168" formatCode="yyyy\-mm\-dd;@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3" fillId="0" borderId="0" xfId="0" applyFont="1" applyFill="1" applyBorder="1"/>
    <xf numFmtId="0" fontId="2" fillId="0" borderId="0" xfId="0" applyFont="1" applyBorder="1"/>
    <xf numFmtId="0" fontId="2" fillId="0" borderId="1" xfId="0" applyFont="1" applyFill="1" applyBorder="1"/>
    <xf numFmtId="0" fontId="4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14" fontId="0" fillId="0" borderId="1" xfId="0" applyNumberFormat="1" applyBorder="1"/>
    <xf numFmtId="0" fontId="5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1" xfId="0" applyFont="1" applyFill="1" applyBorder="1"/>
    <xf numFmtId="0" fontId="3" fillId="0" borderId="0" xfId="0" applyFont="1" applyBorder="1"/>
    <xf numFmtId="0" fontId="2" fillId="0" borderId="1" xfId="0" applyFont="1" applyBorder="1"/>
    <xf numFmtId="14" fontId="0" fillId="0" borderId="1" xfId="0" applyNumberFormat="1" applyFont="1" applyBorder="1"/>
    <xf numFmtId="0" fontId="2" fillId="0" borderId="1" xfId="0" applyFont="1" applyBorder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1" fontId="0" fillId="2" borderId="0" xfId="0" applyNumberFormat="1" applyFill="1" applyAlignment="1">
      <alignment horizontal="center"/>
    </xf>
    <xf numFmtId="166" fontId="0" fillId="0" borderId="1" xfId="2" applyNumberFormat="1" applyFont="1" applyBorder="1" applyAlignment="1">
      <alignment horizontal="center"/>
    </xf>
    <xf numFmtId="14" fontId="0" fillId="0" borderId="2" xfId="0" applyNumberFormat="1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 wrapText="1"/>
    </xf>
    <xf numFmtId="22" fontId="0" fillId="0" borderId="0" xfId="0" applyNumberFormat="1"/>
    <xf numFmtId="168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165" fontId="0" fillId="0" borderId="1" xfId="0" applyNumberFormat="1" applyBorder="1"/>
    <xf numFmtId="165" fontId="0" fillId="0" borderId="1" xfId="1" applyNumberFormat="1" applyFont="1" applyBorder="1"/>
    <xf numFmtId="167" fontId="0" fillId="0" borderId="1" xfId="1" applyNumberFormat="1" applyFont="1" applyBorder="1"/>
    <xf numFmtId="167" fontId="0" fillId="0" borderId="1" xfId="1" applyNumberFormat="1" applyFon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166" fontId="0" fillId="0" borderId="0" xfId="2" applyNumberFormat="1" applyFont="1"/>
    <xf numFmtId="0" fontId="6" fillId="0" borderId="0" xfId="3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14287</xdr:rowOff>
    </xdr:from>
    <xdr:to>
      <xdr:col>8</xdr:col>
      <xdr:colOff>123826</xdr:colOff>
      <xdr:row>13</xdr:row>
      <xdr:rowOff>57149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0" y="195262"/>
          <a:ext cx="8067676" cy="222408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Дано</a:t>
          </a:r>
        </a:p>
        <a:p>
          <a:r>
            <a:rPr lang="ru-RU" sz="1100"/>
            <a:t>Был</a:t>
          </a:r>
          <a:r>
            <a:rPr lang="ru-RU" sz="1100" baseline="0"/>
            <a:t> п</a:t>
          </a:r>
          <a:r>
            <a:rPr lang="ru-RU" sz="1100"/>
            <a:t>роизведен отбор покупателей (17 744), у которых скоро День рождения, для</a:t>
          </a:r>
          <a:r>
            <a:rPr lang="ru-RU" sz="1100" baseline="0"/>
            <a:t> отправки им поздравительной смс-рассылки и оповещения о персональной скидке.</a:t>
          </a:r>
          <a:endParaRPr lang="ru-RU" sz="1100"/>
        </a:p>
        <a:p>
          <a:r>
            <a:rPr lang="ru-RU" sz="1100"/>
            <a:t>Полученную выборку случайным образом разделили на целеву</a:t>
          </a:r>
          <a:r>
            <a:rPr lang="ru-RU" sz="1100" baseline="0"/>
            <a:t>ю (получили рассылку) и контрольную группы </a:t>
          </a:r>
          <a:r>
            <a:rPr lang="ru-RU" sz="1100"/>
            <a:t>в соотношении 75% к 25%.</a:t>
          </a:r>
          <a:r>
            <a:rPr lang="ru-RU" sz="1100" baseline="0"/>
            <a:t> </a:t>
          </a:r>
        </a:p>
        <a:p>
          <a:r>
            <a:rPr lang="ru-RU" sz="1100"/>
            <a:t>Акция длилась 3 дня.</a:t>
          </a:r>
        </a:p>
        <a:p>
          <a:r>
            <a:rPr lang="ru-RU" sz="1100"/>
            <a:t>Ниже в таблице предоставлены данные о количестве откликнувшихся</a:t>
          </a:r>
          <a:r>
            <a:rPr lang="ru-RU" sz="1100" baseline="0"/>
            <a:t> на предложение покупателей в каждой из групп за период проведения акции. Также известно, что коэффициент доставляемости сообщений по результатам этой рассылки составил всего 2/3 от общего объёма рассылки.</a:t>
          </a:r>
          <a:endParaRPr lang="ru-RU" sz="1100"/>
        </a:p>
        <a:p>
          <a:endParaRPr lang="ru-RU" sz="1100" baseline="0"/>
        </a:p>
        <a:p>
          <a:r>
            <a:rPr lang="ru-RU" sz="1100" b="1"/>
            <a:t>Требуется</a:t>
          </a:r>
        </a:p>
        <a:p>
          <a:r>
            <a:rPr lang="ru-RU" sz="1100" b="0" baseline="0"/>
            <a:t>Посчитать количество дополнительно привлечённых благодаря рассылке покупателей. Формулы сохранить в файле.</a:t>
          </a:r>
        </a:p>
        <a:p>
          <a:endParaRPr lang="ru-RU" sz="1100" b="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12</xdr:col>
      <xdr:colOff>295276</xdr:colOff>
      <xdr:row>8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0" y="1"/>
          <a:ext cx="8067676" cy="153352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Дано</a:t>
          </a:r>
        </a:p>
        <a:p>
          <a:r>
            <a:rPr lang="ru-RU" sz="1100"/>
            <a:t>На листе "Данные для очистки" приведены подневные продажи в штуках одного магазина за период январь</a:t>
          </a:r>
          <a:r>
            <a:rPr lang="ru-RU" sz="1100" baseline="0"/>
            <a:t> 2020 - май 2022. В динамике продаж наблюдаются как устойчивые закономерности, так и аномальные значения. </a:t>
          </a:r>
          <a:endParaRPr lang="ru-RU" sz="1100"/>
        </a:p>
        <a:p>
          <a:endParaRPr lang="ru-RU" sz="1100" baseline="0"/>
        </a:p>
        <a:p>
          <a:r>
            <a:rPr lang="ru-RU" sz="1100" b="1"/>
            <a:t>Требуется</a:t>
          </a:r>
        </a:p>
        <a:p>
          <a:r>
            <a:rPr lang="ru-RU" sz="1100" b="0" baseline="0"/>
            <a:t>Найти выбросы в данных, осуществить их замену с учётом обнаруженных закономерностей. </a:t>
          </a:r>
        </a:p>
        <a:p>
          <a:r>
            <a:rPr lang="ru-RU" sz="1100" b="0" baseline="0"/>
            <a:t>Формулы сохранить в файле. В случае использования для решения языков программирования </a:t>
          </a:r>
          <a:r>
            <a:rPr lang="en-US" sz="1100" b="0" baseline="0"/>
            <a:t>R/Python </a:t>
          </a:r>
          <a:r>
            <a:rPr lang="ru-RU" sz="1100" b="0" baseline="0"/>
            <a:t>приложить скрипт со всеми этапами обработки данных.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  <outlinePr summaryBelow="0"/>
  </sheetPr>
  <dimension ref="A1:I354"/>
  <sheetViews>
    <sheetView topLeftCell="A4" zoomScale="120" zoomScaleNormal="120" workbookViewId="0">
      <selection activeCell="B24" sqref="B24:E24"/>
    </sheetView>
  </sheetViews>
  <sheetFormatPr defaultRowHeight="15" outlineLevelRow="1" x14ac:dyDescent="0.25"/>
  <cols>
    <col min="2" max="2" width="31" customWidth="1"/>
    <col min="3" max="3" width="12.42578125" bestFit="1" customWidth="1"/>
    <col min="4" max="4" width="39.7109375" bestFit="1" customWidth="1"/>
    <col min="5" max="5" width="29.85546875" bestFit="1" customWidth="1"/>
    <col min="6" max="6" width="17.7109375" customWidth="1"/>
    <col min="7" max="7" width="19.7109375" bestFit="1" customWidth="1"/>
    <col min="8" max="8" width="23.7109375" bestFit="1" customWidth="1"/>
  </cols>
  <sheetData>
    <row r="1" spans="1:6" x14ac:dyDescent="0.25">
      <c r="A1" s="2"/>
      <c r="B1" s="3" t="s">
        <v>3</v>
      </c>
    </row>
    <row r="2" spans="1:6" x14ac:dyDescent="0.25">
      <c r="A2" s="4"/>
    </row>
    <row r="3" spans="1:6" x14ac:dyDescent="0.25">
      <c r="A3" s="4"/>
    </row>
    <row r="4" spans="1:6" x14ac:dyDescent="0.25">
      <c r="A4" s="2">
        <v>1</v>
      </c>
      <c r="B4" s="5" t="s">
        <v>4</v>
      </c>
      <c r="C4" s="5" t="s">
        <v>5</v>
      </c>
      <c r="D4" s="5" t="s">
        <v>6</v>
      </c>
      <c r="E4" s="5" t="s">
        <v>7</v>
      </c>
    </row>
    <row r="5" spans="1:6" x14ac:dyDescent="0.25">
      <c r="A5" s="4"/>
      <c r="B5" s="6" t="s">
        <v>70</v>
      </c>
    </row>
    <row r="6" spans="1:6" ht="63.75" customHeight="1" outlineLevel="1" x14ac:dyDescent="0.25">
      <c r="A6" s="4"/>
      <c r="B6" s="30" t="s">
        <v>107</v>
      </c>
      <c r="C6" s="30"/>
      <c r="D6" s="30"/>
      <c r="E6" s="30"/>
      <c r="F6" s="50" t="s">
        <v>184</v>
      </c>
    </row>
    <row r="7" spans="1:6" x14ac:dyDescent="0.25">
      <c r="A7" s="4"/>
    </row>
    <row r="8" spans="1:6" x14ac:dyDescent="0.25">
      <c r="A8" s="2">
        <v>2</v>
      </c>
      <c r="B8" s="5" t="s">
        <v>4</v>
      </c>
      <c r="C8" s="5" t="s">
        <v>5</v>
      </c>
      <c r="D8" s="5" t="s">
        <v>8</v>
      </c>
      <c r="E8" s="5" t="s">
        <v>9</v>
      </c>
      <c r="F8" s="5" t="s">
        <v>10</v>
      </c>
    </row>
    <row r="9" spans="1:6" x14ac:dyDescent="0.25">
      <c r="A9" s="2"/>
      <c r="B9" s="6" t="s">
        <v>11</v>
      </c>
    </row>
    <row r="10" spans="1:6" ht="134.25" customHeight="1" outlineLevel="1" x14ac:dyDescent="0.25">
      <c r="A10" s="2"/>
      <c r="B10" s="29" t="s">
        <v>108</v>
      </c>
      <c r="C10" s="29"/>
      <c r="D10" s="29"/>
      <c r="E10" s="29"/>
      <c r="F10" s="50" t="s">
        <v>185</v>
      </c>
    </row>
    <row r="11" spans="1:6" x14ac:dyDescent="0.25">
      <c r="A11" s="1"/>
    </row>
    <row r="12" spans="1:6" x14ac:dyDescent="0.25">
      <c r="A12" s="2">
        <v>3</v>
      </c>
      <c r="B12" s="5" t="s">
        <v>2</v>
      </c>
      <c r="C12" s="5" t="s">
        <v>5</v>
      </c>
      <c r="D12" s="5" t="s">
        <v>12</v>
      </c>
    </row>
    <row r="13" spans="1:6" x14ac:dyDescent="0.25">
      <c r="A13" s="1"/>
      <c r="B13" s="6" t="s">
        <v>13</v>
      </c>
    </row>
    <row r="14" spans="1:6" ht="124.5" customHeight="1" outlineLevel="1" x14ac:dyDescent="0.25">
      <c r="A14" s="1"/>
      <c r="B14" s="29" t="s">
        <v>109</v>
      </c>
      <c r="C14" s="29"/>
      <c r="D14" s="29"/>
      <c r="E14" s="29"/>
      <c r="F14" s="50" t="s">
        <v>186</v>
      </c>
    </row>
    <row r="15" spans="1:6" x14ac:dyDescent="0.25">
      <c r="A15" s="1"/>
    </row>
    <row r="16" spans="1:6" x14ac:dyDescent="0.25">
      <c r="A16" s="2">
        <v>4</v>
      </c>
      <c r="B16" s="5" t="s">
        <v>2</v>
      </c>
      <c r="C16" s="5" t="s">
        <v>4</v>
      </c>
      <c r="D16" s="5" t="s">
        <v>14</v>
      </c>
    </row>
    <row r="17" spans="1:9" x14ac:dyDescent="0.25">
      <c r="A17" s="1"/>
      <c r="B17" s="6" t="s">
        <v>15</v>
      </c>
    </row>
    <row r="18" spans="1:9" ht="180.75" customHeight="1" outlineLevel="1" x14ac:dyDescent="0.25">
      <c r="A18" s="1"/>
      <c r="B18" s="29" t="s">
        <v>110</v>
      </c>
      <c r="C18" s="29"/>
      <c r="D18" s="29"/>
      <c r="E18" s="29"/>
      <c r="F18" s="50" t="s">
        <v>187</v>
      </c>
    </row>
    <row r="19" spans="1:9" x14ac:dyDescent="0.25">
      <c r="A19" s="1"/>
    </row>
    <row r="20" spans="1:9" x14ac:dyDescent="0.25">
      <c r="A20" s="2">
        <v>5</v>
      </c>
      <c r="B20" s="5" t="s">
        <v>2</v>
      </c>
      <c r="C20" s="5" t="s">
        <v>4</v>
      </c>
      <c r="D20" s="5" t="s">
        <v>7</v>
      </c>
      <c r="E20" s="5" t="s">
        <v>16</v>
      </c>
    </row>
    <row r="21" spans="1:9" collapsed="1" x14ac:dyDescent="0.25">
      <c r="A21" s="1"/>
      <c r="B21" s="6" t="s">
        <v>17</v>
      </c>
    </row>
    <row r="22" spans="1:9" ht="138" hidden="1" customHeight="1" outlineLevel="1" x14ac:dyDescent="0.25">
      <c r="A22" s="1"/>
      <c r="B22" s="29" t="s">
        <v>111</v>
      </c>
      <c r="C22" s="29"/>
      <c r="D22" s="29"/>
      <c r="E22" s="29"/>
      <c r="F22" s="50"/>
    </row>
    <row r="23" spans="1:9" x14ac:dyDescent="0.25">
      <c r="A23" s="1"/>
      <c r="B23" s="26"/>
      <c r="C23" s="26"/>
      <c r="D23" s="26"/>
      <c r="E23" s="26"/>
    </row>
    <row r="24" spans="1:9" ht="376.5" customHeight="1" outlineLevel="1" x14ac:dyDescent="0.25">
      <c r="A24" s="1"/>
      <c r="B24" s="29" t="s">
        <v>112</v>
      </c>
      <c r="C24" s="29"/>
      <c r="D24" s="29"/>
      <c r="E24" s="29"/>
      <c r="F24" s="50" t="s">
        <v>188</v>
      </c>
    </row>
    <row r="25" spans="1:9" x14ac:dyDescent="0.25">
      <c r="A25" s="1"/>
    </row>
    <row r="26" spans="1:9" x14ac:dyDescent="0.25">
      <c r="A26" s="1"/>
      <c r="B26" s="1" t="s">
        <v>67</v>
      </c>
      <c r="F26" s="1" t="s">
        <v>68</v>
      </c>
    </row>
    <row r="27" spans="1:9" s="13" customFormat="1" x14ac:dyDescent="0.25">
      <c r="A27" s="11"/>
      <c r="B27" s="12" t="s">
        <v>18</v>
      </c>
      <c r="C27" s="12" t="s">
        <v>5</v>
      </c>
      <c r="D27" s="12" t="s">
        <v>8</v>
      </c>
      <c r="F27" s="12" t="s">
        <v>6</v>
      </c>
      <c r="G27" s="12" t="s">
        <v>7</v>
      </c>
      <c r="H27" s="12" t="s">
        <v>19</v>
      </c>
      <c r="I27" s="14" t="s">
        <v>20</v>
      </c>
    </row>
    <row r="28" spans="1:9" x14ac:dyDescent="0.25">
      <c r="A28" s="1"/>
      <c r="B28" s="16" t="s">
        <v>60</v>
      </c>
      <c r="C28" s="16" t="s">
        <v>61</v>
      </c>
      <c r="D28" s="16" t="s">
        <v>62</v>
      </c>
      <c r="F28" s="16" t="s">
        <v>63</v>
      </c>
      <c r="G28" s="16" t="s">
        <v>64</v>
      </c>
      <c r="H28" s="16" t="s">
        <v>65</v>
      </c>
      <c r="I28" s="16" t="s">
        <v>66</v>
      </c>
    </row>
    <row r="29" spans="1:9" x14ac:dyDescent="0.25">
      <c r="A29" s="1"/>
      <c r="B29" s="7">
        <v>1</v>
      </c>
      <c r="C29" s="7" t="s">
        <v>21</v>
      </c>
      <c r="D29" s="7" t="s">
        <v>22</v>
      </c>
      <c r="F29" s="7">
        <v>1234567</v>
      </c>
      <c r="G29" s="7" t="s">
        <v>23</v>
      </c>
      <c r="H29" s="7" t="s">
        <v>24</v>
      </c>
      <c r="I29" s="7">
        <v>100</v>
      </c>
    </row>
    <row r="30" spans="1:9" x14ac:dyDescent="0.25">
      <c r="A30" s="1"/>
      <c r="B30" s="7">
        <v>2</v>
      </c>
      <c r="C30" s="7" t="s">
        <v>25</v>
      </c>
      <c r="D30" s="7" t="s">
        <v>26</v>
      </c>
      <c r="F30" s="7">
        <v>1234568</v>
      </c>
      <c r="G30" s="7" t="s">
        <v>27</v>
      </c>
      <c r="H30" s="7" t="s">
        <v>28</v>
      </c>
      <c r="I30" s="7">
        <v>120</v>
      </c>
    </row>
    <row r="31" spans="1:9" x14ac:dyDescent="0.25">
      <c r="A31" s="1"/>
      <c r="B31" s="7">
        <v>3</v>
      </c>
      <c r="C31" s="7" t="s">
        <v>29</v>
      </c>
      <c r="D31" s="7" t="s">
        <v>30</v>
      </c>
      <c r="F31" s="7">
        <v>1234569</v>
      </c>
      <c r="G31" s="7" t="s">
        <v>27</v>
      </c>
      <c r="H31" s="7" t="s">
        <v>31</v>
      </c>
      <c r="I31" s="7">
        <v>50</v>
      </c>
    </row>
    <row r="32" spans="1:9" x14ac:dyDescent="0.25">
      <c r="A32" s="1"/>
      <c r="B32" s="7">
        <v>4</v>
      </c>
      <c r="C32" s="7" t="s">
        <v>25</v>
      </c>
      <c r="D32" s="7" t="s">
        <v>32</v>
      </c>
      <c r="F32" s="7">
        <v>1234570</v>
      </c>
      <c r="G32" s="7" t="s">
        <v>27</v>
      </c>
      <c r="H32" s="7" t="s">
        <v>33</v>
      </c>
      <c r="I32" s="7">
        <v>30</v>
      </c>
    </row>
    <row r="33" spans="1:9" x14ac:dyDescent="0.25">
      <c r="A33" s="1"/>
      <c r="B33" s="7">
        <v>5</v>
      </c>
      <c r="C33" s="7" t="s">
        <v>29</v>
      </c>
      <c r="D33" s="7" t="s">
        <v>34</v>
      </c>
      <c r="F33" s="7">
        <v>1234571</v>
      </c>
      <c r="G33" s="7" t="s">
        <v>35</v>
      </c>
      <c r="H33" s="7" t="s">
        <v>36</v>
      </c>
      <c r="I33" s="7">
        <v>20</v>
      </c>
    </row>
    <row r="34" spans="1:9" x14ac:dyDescent="0.25">
      <c r="B34" s="7">
        <v>6</v>
      </c>
      <c r="C34" s="7" t="s">
        <v>21</v>
      </c>
      <c r="D34" s="7" t="s">
        <v>37</v>
      </c>
      <c r="F34" s="7">
        <v>1234572</v>
      </c>
      <c r="G34" s="7" t="s">
        <v>35</v>
      </c>
      <c r="H34" s="7" t="s">
        <v>38</v>
      </c>
      <c r="I34" s="7">
        <v>300</v>
      </c>
    </row>
    <row r="35" spans="1:9" x14ac:dyDescent="0.25">
      <c r="B35" s="7">
        <v>7</v>
      </c>
      <c r="C35" s="7" t="s">
        <v>21</v>
      </c>
      <c r="D35" s="7" t="s">
        <v>39</v>
      </c>
      <c r="F35" s="7">
        <v>1234573</v>
      </c>
      <c r="G35" s="7" t="s">
        <v>35</v>
      </c>
      <c r="H35" s="7" t="s">
        <v>40</v>
      </c>
      <c r="I35" s="7">
        <v>200</v>
      </c>
    </row>
    <row r="36" spans="1:9" x14ac:dyDescent="0.25">
      <c r="B36" s="7">
        <v>8</v>
      </c>
      <c r="C36" s="7" t="s">
        <v>21</v>
      </c>
      <c r="D36" s="7" t="s">
        <v>41</v>
      </c>
      <c r="F36" s="7">
        <v>1234574</v>
      </c>
      <c r="G36" s="7" t="s">
        <v>35</v>
      </c>
      <c r="H36" s="7" t="s">
        <v>42</v>
      </c>
      <c r="I36" s="7">
        <v>100</v>
      </c>
    </row>
    <row r="37" spans="1:9" x14ac:dyDescent="0.25">
      <c r="B37" s="7">
        <v>9</v>
      </c>
      <c r="C37" s="7" t="s">
        <v>25</v>
      </c>
      <c r="D37" s="7" t="s">
        <v>43</v>
      </c>
      <c r="F37" s="7">
        <v>1234575</v>
      </c>
      <c r="G37" s="7" t="s">
        <v>23</v>
      </c>
      <c r="H37" s="7" t="s">
        <v>44</v>
      </c>
      <c r="I37" s="7">
        <v>10</v>
      </c>
    </row>
    <row r="38" spans="1:9" x14ac:dyDescent="0.25">
      <c r="B38" s="7">
        <v>10</v>
      </c>
      <c r="C38" s="7" t="s">
        <v>29</v>
      </c>
      <c r="D38" s="7" t="s">
        <v>45</v>
      </c>
      <c r="F38" s="7">
        <v>1234576</v>
      </c>
      <c r="G38" s="7" t="s">
        <v>35</v>
      </c>
      <c r="H38" s="7" t="s">
        <v>46</v>
      </c>
      <c r="I38" s="7">
        <v>120</v>
      </c>
    </row>
    <row r="39" spans="1:9" x14ac:dyDescent="0.25">
      <c r="B39" s="7">
        <v>11</v>
      </c>
      <c r="C39" s="7" t="s">
        <v>21</v>
      </c>
      <c r="D39" s="7" t="s">
        <v>47</v>
      </c>
      <c r="F39" s="7">
        <v>1234577</v>
      </c>
      <c r="G39" s="7" t="s">
        <v>35</v>
      </c>
      <c r="H39" s="7" t="s">
        <v>48</v>
      </c>
      <c r="I39" s="7">
        <v>200</v>
      </c>
    </row>
    <row r="40" spans="1:9" x14ac:dyDescent="0.25">
      <c r="B40" s="7">
        <v>12</v>
      </c>
      <c r="C40" s="7" t="s">
        <v>21</v>
      </c>
      <c r="D40" s="7" t="s">
        <v>49</v>
      </c>
      <c r="F40" s="7">
        <v>1234578</v>
      </c>
      <c r="G40" s="7" t="s">
        <v>23</v>
      </c>
      <c r="H40" s="7" t="s">
        <v>50</v>
      </c>
      <c r="I40" s="7">
        <v>30</v>
      </c>
    </row>
    <row r="41" spans="1:9" x14ac:dyDescent="0.25">
      <c r="B41" s="7">
        <v>13</v>
      </c>
      <c r="C41" s="7" t="s">
        <v>21</v>
      </c>
      <c r="D41" s="7" t="s">
        <v>51</v>
      </c>
      <c r="F41" s="7">
        <v>1234579</v>
      </c>
      <c r="G41" s="7" t="s">
        <v>23</v>
      </c>
      <c r="H41" s="7" t="s">
        <v>52</v>
      </c>
      <c r="I41" s="7">
        <v>80</v>
      </c>
    </row>
    <row r="42" spans="1:9" x14ac:dyDescent="0.25">
      <c r="B42" s="7">
        <v>14</v>
      </c>
      <c r="C42" s="7" t="s">
        <v>25</v>
      </c>
      <c r="D42" s="7" t="s">
        <v>53</v>
      </c>
      <c r="F42" s="7">
        <v>1234580</v>
      </c>
      <c r="G42" s="7" t="s">
        <v>23</v>
      </c>
      <c r="H42" s="7" t="s">
        <v>54</v>
      </c>
      <c r="I42" s="7">
        <v>150</v>
      </c>
    </row>
    <row r="43" spans="1:9" x14ac:dyDescent="0.25">
      <c r="B43" s="7">
        <v>15</v>
      </c>
      <c r="C43" s="7" t="s">
        <v>55</v>
      </c>
      <c r="D43" s="7" t="s">
        <v>56</v>
      </c>
      <c r="F43" s="7">
        <v>1234581</v>
      </c>
      <c r="G43" s="7" t="s">
        <v>27</v>
      </c>
      <c r="H43" s="7" t="s">
        <v>57</v>
      </c>
      <c r="I43" s="7">
        <v>15</v>
      </c>
    </row>
    <row r="44" spans="1:9" x14ac:dyDescent="0.25">
      <c r="B44" s="7">
        <v>16</v>
      </c>
      <c r="C44" s="7" t="s">
        <v>55</v>
      </c>
      <c r="D44" s="7" t="s">
        <v>58</v>
      </c>
    </row>
    <row r="46" spans="1:9" x14ac:dyDescent="0.25">
      <c r="B46" s="1" t="s">
        <v>69</v>
      </c>
      <c r="G46" s="8"/>
    </row>
    <row r="47" spans="1:9" s="13" customFormat="1" x14ac:dyDescent="0.25">
      <c r="B47" s="12" t="s">
        <v>2</v>
      </c>
      <c r="C47" s="12" t="s">
        <v>4</v>
      </c>
      <c r="D47" s="12" t="s">
        <v>14</v>
      </c>
      <c r="E47" s="12" t="s">
        <v>59</v>
      </c>
      <c r="G47" s="15"/>
    </row>
    <row r="48" spans="1:9" x14ac:dyDescent="0.25">
      <c r="B48" s="16" t="s">
        <v>0</v>
      </c>
      <c r="C48" s="16" t="s">
        <v>60</v>
      </c>
      <c r="D48" s="16" t="s">
        <v>63</v>
      </c>
      <c r="E48" s="16" t="s">
        <v>1</v>
      </c>
      <c r="F48" s="13"/>
      <c r="G48" s="8"/>
    </row>
    <row r="49" spans="2:7" x14ac:dyDescent="0.25">
      <c r="B49" s="10">
        <v>42370</v>
      </c>
      <c r="C49" s="7">
        <v>1</v>
      </c>
      <c r="D49" s="9">
        <v>1234569</v>
      </c>
      <c r="E49" s="7">
        <v>100</v>
      </c>
      <c r="F49" s="8"/>
      <c r="G49" s="8"/>
    </row>
    <row r="50" spans="2:7" x14ac:dyDescent="0.25">
      <c r="B50" s="10">
        <v>42370</v>
      </c>
      <c r="C50" s="7">
        <v>1</v>
      </c>
      <c r="D50" s="9">
        <v>1234570</v>
      </c>
      <c r="E50" s="7">
        <v>200</v>
      </c>
      <c r="F50" s="8"/>
      <c r="G50" s="8"/>
    </row>
    <row r="51" spans="2:7" x14ac:dyDescent="0.25">
      <c r="B51" s="10">
        <v>42370</v>
      </c>
      <c r="C51" s="7">
        <v>1</v>
      </c>
      <c r="D51" s="9">
        <v>1234571</v>
      </c>
      <c r="E51" s="7">
        <v>300</v>
      </c>
      <c r="F51" s="8"/>
      <c r="G51" s="8"/>
    </row>
    <row r="52" spans="2:7" x14ac:dyDescent="0.25">
      <c r="B52" s="10">
        <v>42370</v>
      </c>
      <c r="C52" s="7">
        <v>1</v>
      </c>
      <c r="D52" s="9">
        <v>1234572</v>
      </c>
      <c r="E52" s="7">
        <v>400</v>
      </c>
      <c r="F52" s="8"/>
      <c r="G52" s="8"/>
    </row>
    <row r="53" spans="2:7" x14ac:dyDescent="0.25">
      <c r="B53" s="10">
        <v>42370</v>
      </c>
      <c r="C53" s="7">
        <v>1</v>
      </c>
      <c r="D53" s="9">
        <v>1234573</v>
      </c>
      <c r="E53" s="7">
        <v>500</v>
      </c>
      <c r="F53" s="8"/>
      <c r="G53" s="8"/>
    </row>
    <row r="54" spans="2:7" x14ac:dyDescent="0.25">
      <c r="B54" s="10">
        <v>42370</v>
      </c>
      <c r="C54" s="7">
        <v>1</v>
      </c>
      <c r="D54" s="9">
        <v>1234574</v>
      </c>
      <c r="E54" s="7">
        <v>600</v>
      </c>
      <c r="F54" s="8"/>
      <c r="G54" s="8"/>
    </row>
    <row r="55" spans="2:7" x14ac:dyDescent="0.25">
      <c r="B55" s="10">
        <v>42370</v>
      </c>
      <c r="C55" s="7">
        <v>1</v>
      </c>
      <c r="D55" s="9">
        <v>1234575</v>
      </c>
      <c r="E55" s="7">
        <v>700</v>
      </c>
      <c r="F55" s="8"/>
      <c r="G55" s="8"/>
    </row>
    <row r="56" spans="2:7" x14ac:dyDescent="0.25">
      <c r="B56" s="10">
        <v>42370</v>
      </c>
      <c r="C56" s="7">
        <v>2</v>
      </c>
      <c r="D56" s="9">
        <v>1234577</v>
      </c>
      <c r="E56" s="7">
        <v>800</v>
      </c>
      <c r="F56" s="8"/>
      <c r="G56" s="8"/>
    </row>
    <row r="57" spans="2:7" x14ac:dyDescent="0.25">
      <c r="B57" s="10">
        <v>42370</v>
      </c>
      <c r="C57" s="7">
        <v>2</v>
      </c>
      <c r="D57" s="9">
        <v>1234578</v>
      </c>
      <c r="E57" s="7">
        <v>900</v>
      </c>
      <c r="F57" s="8"/>
      <c r="G57" s="8"/>
    </row>
    <row r="58" spans="2:7" x14ac:dyDescent="0.25">
      <c r="B58" s="10">
        <v>42370</v>
      </c>
      <c r="C58" s="7">
        <v>2</v>
      </c>
      <c r="D58" s="9">
        <v>1234579</v>
      </c>
      <c r="E58" s="7">
        <v>1000</v>
      </c>
      <c r="F58" s="8"/>
      <c r="G58" s="8"/>
    </row>
    <row r="59" spans="2:7" x14ac:dyDescent="0.25">
      <c r="B59" s="10">
        <v>42370</v>
      </c>
      <c r="C59" s="7">
        <v>2</v>
      </c>
      <c r="D59" s="9">
        <v>1234580</v>
      </c>
      <c r="E59" s="7">
        <v>120</v>
      </c>
      <c r="F59" s="8"/>
      <c r="G59" s="8"/>
    </row>
    <row r="60" spans="2:7" x14ac:dyDescent="0.25">
      <c r="B60" s="10">
        <v>42370</v>
      </c>
      <c r="C60" s="7">
        <v>2</v>
      </c>
      <c r="D60" s="9">
        <v>1234581</v>
      </c>
      <c r="E60" s="7">
        <v>135</v>
      </c>
      <c r="F60" s="8"/>
      <c r="G60" s="8"/>
    </row>
    <row r="61" spans="2:7" x14ac:dyDescent="0.25">
      <c r="B61" s="10">
        <v>42370</v>
      </c>
      <c r="C61" s="7">
        <v>3</v>
      </c>
      <c r="D61" s="9">
        <v>1234571</v>
      </c>
      <c r="E61" s="7">
        <v>150</v>
      </c>
      <c r="F61" s="8"/>
      <c r="G61" s="8"/>
    </row>
    <row r="62" spans="2:7" x14ac:dyDescent="0.25">
      <c r="B62" s="10">
        <v>42370</v>
      </c>
      <c r="C62" s="7">
        <v>3</v>
      </c>
      <c r="D62" s="9">
        <v>1234572</v>
      </c>
      <c r="E62" s="7">
        <v>165</v>
      </c>
      <c r="F62" s="8"/>
      <c r="G62" s="8"/>
    </row>
    <row r="63" spans="2:7" x14ac:dyDescent="0.25">
      <c r="B63" s="10">
        <v>42370</v>
      </c>
      <c r="C63" s="7">
        <v>3</v>
      </c>
      <c r="D63" s="9">
        <v>1234573</v>
      </c>
      <c r="E63" s="7">
        <v>180</v>
      </c>
      <c r="F63" s="8"/>
      <c r="G63" s="8"/>
    </row>
    <row r="64" spans="2:7" x14ac:dyDescent="0.25">
      <c r="B64" s="10">
        <v>42370</v>
      </c>
      <c r="C64" s="7">
        <v>3</v>
      </c>
      <c r="D64" s="9">
        <v>1234574</v>
      </c>
      <c r="E64" s="7">
        <v>195</v>
      </c>
      <c r="F64" s="8"/>
      <c r="G64" s="8"/>
    </row>
    <row r="65" spans="2:7" x14ac:dyDescent="0.25">
      <c r="B65" s="10">
        <v>42370</v>
      </c>
      <c r="C65" s="7">
        <v>4</v>
      </c>
      <c r="D65" s="9">
        <v>1234575</v>
      </c>
      <c r="E65" s="7">
        <v>210</v>
      </c>
      <c r="F65" s="8"/>
      <c r="G65" s="8"/>
    </row>
    <row r="66" spans="2:7" x14ac:dyDescent="0.25">
      <c r="B66" s="10">
        <v>42370</v>
      </c>
      <c r="C66" s="7">
        <v>4</v>
      </c>
      <c r="D66" s="9">
        <v>1234576</v>
      </c>
      <c r="E66" s="7">
        <v>225</v>
      </c>
      <c r="F66" s="8"/>
      <c r="G66" s="8"/>
    </row>
    <row r="67" spans="2:7" x14ac:dyDescent="0.25">
      <c r="B67" s="10">
        <v>42370</v>
      </c>
      <c r="C67" s="7">
        <v>4</v>
      </c>
      <c r="D67" s="9">
        <v>1234569</v>
      </c>
      <c r="E67" s="7">
        <v>240</v>
      </c>
      <c r="F67" s="8"/>
      <c r="G67" s="8"/>
    </row>
    <row r="68" spans="2:7" x14ac:dyDescent="0.25">
      <c r="B68" s="10">
        <v>42370</v>
      </c>
      <c r="C68" s="7">
        <v>4</v>
      </c>
      <c r="D68" s="9">
        <v>1234570</v>
      </c>
      <c r="E68" s="7">
        <v>255</v>
      </c>
      <c r="F68" s="8"/>
      <c r="G68" s="8"/>
    </row>
    <row r="69" spans="2:7" x14ac:dyDescent="0.25">
      <c r="B69" s="10">
        <v>42370</v>
      </c>
      <c r="C69" s="7">
        <v>4</v>
      </c>
      <c r="D69" s="9">
        <v>1234571</v>
      </c>
      <c r="E69" s="7">
        <v>100</v>
      </c>
      <c r="F69" s="8"/>
      <c r="G69" s="8"/>
    </row>
    <row r="70" spans="2:7" x14ac:dyDescent="0.25">
      <c r="B70" s="10">
        <v>42370</v>
      </c>
      <c r="C70" s="7">
        <v>4</v>
      </c>
      <c r="D70" s="9">
        <v>1234572</v>
      </c>
      <c r="E70" s="7">
        <v>200</v>
      </c>
      <c r="F70" s="8"/>
      <c r="G70" s="8"/>
    </row>
    <row r="71" spans="2:7" x14ac:dyDescent="0.25">
      <c r="B71" s="10">
        <v>42370</v>
      </c>
      <c r="C71" s="7">
        <v>4</v>
      </c>
      <c r="D71" s="9">
        <v>1234573</v>
      </c>
      <c r="E71" s="7">
        <v>300</v>
      </c>
      <c r="F71" s="8"/>
      <c r="G71" s="8"/>
    </row>
    <row r="72" spans="2:7" x14ac:dyDescent="0.25">
      <c r="B72" s="10">
        <v>42370</v>
      </c>
      <c r="C72" s="7">
        <v>4</v>
      </c>
      <c r="D72" s="9">
        <v>1234574</v>
      </c>
      <c r="E72" s="7">
        <v>400</v>
      </c>
      <c r="F72" s="8"/>
      <c r="G72" s="8"/>
    </row>
    <row r="73" spans="2:7" x14ac:dyDescent="0.25">
      <c r="B73" s="10">
        <v>42370</v>
      </c>
      <c r="C73" s="7">
        <v>4</v>
      </c>
      <c r="D73" s="9">
        <v>1234577</v>
      </c>
      <c r="E73" s="7">
        <v>500</v>
      </c>
      <c r="F73" s="8"/>
      <c r="G73" s="8"/>
    </row>
    <row r="74" spans="2:7" x14ac:dyDescent="0.25">
      <c r="B74" s="10">
        <v>42370</v>
      </c>
      <c r="C74" s="7">
        <v>4</v>
      </c>
      <c r="D74" s="9">
        <v>1234578</v>
      </c>
      <c r="E74" s="7">
        <v>600</v>
      </c>
      <c r="F74" s="8"/>
      <c r="G74" s="8"/>
    </row>
    <row r="75" spans="2:7" x14ac:dyDescent="0.25">
      <c r="B75" s="10">
        <v>42370</v>
      </c>
      <c r="C75" s="7">
        <v>4</v>
      </c>
      <c r="D75" s="9">
        <v>1234579</v>
      </c>
      <c r="E75" s="7">
        <v>700</v>
      </c>
      <c r="F75" s="8"/>
      <c r="G75" s="8"/>
    </row>
    <row r="76" spans="2:7" x14ac:dyDescent="0.25">
      <c r="B76" s="10">
        <v>42370</v>
      </c>
      <c r="C76" s="7">
        <v>5</v>
      </c>
      <c r="D76" s="9">
        <v>1234580</v>
      </c>
      <c r="E76" s="7">
        <v>800</v>
      </c>
      <c r="F76" s="8"/>
      <c r="G76" s="8"/>
    </row>
    <row r="77" spans="2:7" x14ac:dyDescent="0.25">
      <c r="B77" s="10">
        <v>42370</v>
      </c>
      <c r="C77" s="7">
        <v>5</v>
      </c>
      <c r="D77" s="9">
        <v>1234581</v>
      </c>
      <c r="E77" s="7">
        <v>900</v>
      </c>
      <c r="F77" s="8"/>
      <c r="G77" s="8"/>
    </row>
    <row r="78" spans="2:7" x14ac:dyDescent="0.25">
      <c r="B78" s="10">
        <v>42370</v>
      </c>
      <c r="C78" s="7">
        <v>5</v>
      </c>
      <c r="D78" s="9">
        <v>1234567</v>
      </c>
      <c r="E78" s="7">
        <v>1000</v>
      </c>
      <c r="F78" s="8"/>
      <c r="G78" s="8"/>
    </row>
    <row r="79" spans="2:7" x14ac:dyDescent="0.25">
      <c r="B79" s="10">
        <v>42370</v>
      </c>
      <c r="C79" s="7">
        <v>5</v>
      </c>
      <c r="D79" s="9">
        <v>1234568</v>
      </c>
      <c r="E79" s="7">
        <v>120</v>
      </c>
      <c r="F79" s="8"/>
      <c r="G79" s="8"/>
    </row>
    <row r="80" spans="2:7" x14ac:dyDescent="0.25">
      <c r="B80" s="10">
        <v>42370</v>
      </c>
      <c r="C80" s="7">
        <v>5</v>
      </c>
      <c r="D80" s="9">
        <v>1234569</v>
      </c>
      <c r="E80" s="7">
        <v>135</v>
      </c>
      <c r="F80" s="8"/>
      <c r="G80" s="8"/>
    </row>
    <row r="81" spans="2:7" x14ac:dyDescent="0.25">
      <c r="B81" s="10">
        <v>42370</v>
      </c>
      <c r="C81" s="7">
        <v>5</v>
      </c>
      <c r="D81" s="9">
        <v>1234570</v>
      </c>
      <c r="E81" s="7">
        <v>150</v>
      </c>
      <c r="F81" s="8"/>
      <c r="G81" s="8"/>
    </row>
    <row r="82" spans="2:7" x14ac:dyDescent="0.25">
      <c r="B82" s="10">
        <v>42370</v>
      </c>
      <c r="C82" s="7">
        <v>5</v>
      </c>
      <c r="D82" s="9">
        <v>1234571</v>
      </c>
      <c r="E82" s="7">
        <v>165</v>
      </c>
      <c r="F82" s="8"/>
      <c r="G82" s="8"/>
    </row>
    <row r="83" spans="2:7" x14ac:dyDescent="0.25">
      <c r="B83" s="10">
        <v>42370</v>
      </c>
      <c r="C83" s="7">
        <v>5</v>
      </c>
      <c r="D83" s="9">
        <v>1234572</v>
      </c>
      <c r="E83" s="7">
        <v>180</v>
      </c>
      <c r="F83" s="8"/>
      <c r="G83" s="8"/>
    </row>
    <row r="84" spans="2:7" x14ac:dyDescent="0.25">
      <c r="B84" s="10">
        <v>42370</v>
      </c>
      <c r="C84" s="7">
        <v>6</v>
      </c>
      <c r="D84" s="9">
        <v>1234573</v>
      </c>
      <c r="E84" s="7">
        <v>195</v>
      </c>
      <c r="F84" s="8"/>
      <c r="G84" s="8"/>
    </row>
    <row r="85" spans="2:7" x14ac:dyDescent="0.25">
      <c r="B85" s="10">
        <v>42370</v>
      </c>
      <c r="C85" s="7">
        <v>6</v>
      </c>
      <c r="D85" s="9">
        <v>1234574</v>
      </c>
      <c r="E85" s="7">
        <v>210</v>
      </c>
      <c r="F85" s="8"/>
      <c r="G85" s="8"/>
    </row>
    <row r="86" spans="2:7" x14ac:dyDescent="0.25">
      <c r="B86" s="10">
        <v>42370</v>
      </c>
      <c r="C86" s="7">
        <v>6</v>
      </c>
      <c r="D86" s="9">
        <v>1234575</v>
      </c>
      <c r="E86" s="7">
        <v>225</v>
      </c>
      <c r="F86" s="8"/>
      <c r="G86" s="8"/>
    </row>
    <row r="87" spans="2:7" x14ac:dyDescent="0.25">
      <c r="B87" s="10">
        <v>42370</v>
      </c>
      <c r="C87" s="7">
        <v>6</v>
      </c>
      <c r="D87" s="9">
        <v>1234567</v>
      </c>
      <c r="E87" s="7">
        <v>240</v>
      </c>
      <c r="F87" s="8"/>
      <c r="G87" s="8"/>
    </row>
    <row r="88" spans="2:7" x14ac:dyDescent="0.25">
      <c r="B88" s="10">
        <v>42370</v>
      </c>
      <c r="C88" s="7">
        <v>6</v>
      </c>
      <c r="D88" s="9">
        <v>1234568</v>
      </c>
      <c r="E88" s="7">
        <v>255</v>
      </c>
      <c r="F88" s="8"/>
      <c r="G88" s="8"/>
    </row>
    <row r="89" spans="2:7" x14ac:dyDescent="0.25">
      <c r="B89" s="10">
        <v>42370</v>
      </c>
      <c r="C89" s="7">
        <v>6</v>
      </c>
      <c r="D89" s="9">
        <v>1234569</v>
      </c>
      <c r="E89" s="7">
        <v>100</v>
      </c>
      <c r="F89" s="8"/>
      <c r="G89" s="8"/>
    </row>
    <row r="90" spans="2:7" x14ac:dyDescent="0.25">
      <c r="B90" s="10">
        <v>42370</v>
      </c>
      <c r="C90" s="7">
        <v>6</v>
      </c>
      <c r="D90" s="9">
        <v>1234570</v>
      </c>
      <c r="E90" s="7">
        <v>200</v>
      </c>
      <c r="F90" s="8"/>
      <c r="G90" s="8"/>
    </row>
    <row r="91" spans="2:7" x14ac:dyDescent="0.25">
      <c r="B91" s="10">
        <v>42370</v>
      </c>
      <c r="C91" s="7">
        <v>6</v>
      </c>
      <c r="D91" s="9">
        <v>1234571</v>
      </c>
      <c r="E91" s="7">
        <v>300</v>
      </c>
      <c r="F91" s="8"/>
      <c r="G91" s="8"/>
    </row>
    <row r="92" spans="2:7" x14ac:dyDescent="0.25">
      <c r="B92" s="10">
        <v>42370</v>
      </c>
      <c r="C92" s="7">
        <v>6</v>
      </c>
      <c r="D92" s="9">
        <v>1234572</v>
      </c>
      <c r="E92" s="7">
        <v>400</v>
      </c>
      <c r="F92" s="8"/>
      <c r="G92" s="8"/>
    </row>
    <row r="93" spans="2:7" x14ac:dyDescent="0.25">
      <c r="B93" s="10">
        <v>42370</v>
      </c>
      <c r="C93" s="7">
        <v>7</v>
      </c>
      <c r="D93" s="9">
        <v>1234573</v>
      </c>
      <c r="E93" s="7">
        <v>500</v>
      </c>
      <c r="F93" s="8"/>
      <c r="G93" s="8"/>
    </row>
    <row r="94" spans="2:7" x14ac:dyDescent="0.25">
      <c r="B94" s="10">
        <v>42370</v>
      </c>
      <c r="C94" s="7">
        <v>7</v>
      </c>
      <c r="D94" s="9">
        <v>1234574</v>
      </c>
      <c r="E94" s="7">
        <v>600</v>
      </c>
      <c r="F94" s="8"/>
      <c r="G94" s="8"/>
    </row>
    <row r="95" spans="2:7" x14ac:dyDescent="0.25">
      <c r="B95" s="10">
        <v>42370</v>
      </c>
      <c r="C95" s="7">
        <v>7</v>
      </c>
      <c r="D95" s="9">
        <v>1234575</v>
      </c>
      <c r="E95" s="7">
        <v>700</v>
      </c>
      <c r="F95" s="8"/>
      <c r="G95" s="8"/>
    </row>
    <row r="96" spans="2:7" x14ac:dyDescent="0.25">
      <c r="B96" s="10">
        <v>42370</v>
      </c>
      <c r="C96" s="7">
        <v>7</v>
      </c>
      <c r="D96" s="9">
        <v>1234576</v>
      </c>
      <c r="E96" s="7">
        <v>800</v>
      </c>
      <c r="F96" s="8"/>
      <c r="G96" s="8"/>
    </row>
    <row r="97" spans="2:7" x14ac:dyDescent="0.25">
      <c r="B97" s="10">
        <v>42370</v>
      </c>
      <c r="C97" s="7">
        <v>7</v>
      </c>
      <c r="D97" s="9">
        <v>1234577</v>
      </c>
      <c r="E97" s="7">
        <v>900</v>
      </c>
      <c r="F97" s="8"/>
      <c r="G97" s="8"/>
    </row>
    <row r="98" spans="2:7" x14ac:dyDescent="0.25">
      <c r="B98" s="10">
        <v>42370</v>
      </c>
      <c r="C98" s="7">
        <v>7</v>
      </c>
      <c r="D98" s="9">
        <v>1234578</v>
      </c>
      <c r="E98" s="7">
        <v>1000</v>
      </c>
      <c r="F98" s="8"/>
      <c r="G98" s="8"/>
    </row>
    <row r="99" spans="2:7" x14ac:dyDescent="0.25">
      <c r="B99" s="10">
        <v>42370</v>
      </c>
      <c r="C99" s="7">
        <v>7</v>
      </c>
      <c r="D99" s="9">
        <v>1234579</v>
      </c>
      <c r="E99" s="7">
        <v>120</v>
      </c>
      <c r="F99" s="8"/>
      <c r="G99" s="8"/>
    </row>
    <row r="100" spans="2:7" x14ac:dyDescent="0.25">
      <c r="B100" s="10">
        <v>42370</v>
      </c>
      <c r="C100" s="7">
        <v>8</v>
      </c>
      <c r="D100" s="9">
        <v>1234580</v>
      </c>
      <c r="E100" s="7">
        <v>135</v>
      </c>
      <c r="F100" s="8"/>
      <c r="G100" s="8"/>
    </row>
    <row r="101" spans="2:7" x14ac:dyDescent="0.25">
      <c r="B101" s="10">
        <v>42370</v>
      </c>
      <c r="C101" s="7">
        <v>8</v>
      </c>
      <c r="D101" s="9">
        <v>1234567</v>
      </c>
      <c r="E101" s="7">
        <v>150</v>
      </c>
      <c r="F101" s="8"/>
      <c r="G101" s="8"/>
    </row>
    <row r="102" spans="2:7" x14ac:dyDescent="0.25">
      <c r="B102" s="10">
        <v>42370</v>
      </c>
      <c r="C102" s="7">
        <v>8</v>
      </c>
      <c r="D102" s="9">
        <v>1234568</v>
      </c>
      <c r="E102" s="7">
        <v>165</v>
      </c>
      <c r="F102" s="8"/>
      <c r="G102" s="8"/>
    </row>
    <row r="103" spans="2:7" x14ac:dyDescent="0.25">
      <c r="B103" s="10">
        <v>42370</v>
      </c>
      <c r="C103" s="7">
        <v>8</v>
      </c>
      <c r="D103" s="9">
        <v>1234569</v>
      </c>
      <c r="E103" s="7">
        <v>180</v>
      </c>
      <c r="F103" s="8"/>
      <c r="G103" s="8"/>
    </row>
    <row r="104" spans="2:7" x14ac:dyDescent="0.25">
      <c r="B104" s="10">
        <v>42370</v>
      </c>
      <c r="C104" s="7">
        <v>8</v>
      </c>
      <c r="D104" s="9">
        <v>1234570</v>
      </c>
      <c r="E104" s="7">
        <v>195</v>
      </c>
      <c r="F104" s="8"/>
      <c r="G104" s="8"/>
    </row>
    <row r="105" spans="2:7" x14ac:dyDescent="0.25">
      <c r="B105" s="10">
        <v>42370</v>
      </c>
      <c r="C105" s="7">
        <v>8</v>
      </c>
      <c r="D105" s="9">
        <v>1234571</v>
      </c>
      <c r="E105" s="7">
        <v>210</v>
      </c>
      <c r="F105" s="8"/>
      <c r="G105" s="8"/>
    </row>
    <row r="106" spans="2:7" x14ac:dyDescent="0.25">
      <c r="B106" s="10">
        <v>42370</v>
      </c>
      <c r="C106" s="7">
        <v>9</v>
      </c>
      <c r="D106" s="9">
        <v>1234572</v>
      </c>
      <c r="E106" s="7">
        <v>225</v>
      </c>
      <c r="F106" s="8"/>
      <c r="G106" s="8"/>
    </row>
    <row r="107" spans="2:7" x14ac:dyDescent="0.25">
      <c r="B107" s="10">
        <v>42370</v>
      </c>
      <c r="C107" s="7">
        <v>9</v>
      </c>
      <c r="D107" s="9">
        <v>1234573</v>
      </c>
      <c r="E107" s="7">
        <v>240</v>
      </c>
      <c r="F107" s="8"/>
      <c r="G107" s="8"/>
    </row>
    <row r="108" spans="2:7" x14ac:dyDescent="0.25">
      <c r="B108" s="10">
        <v>42370</v>
      </c>
      <c r="C108" s="7">
        <v>9</v>
      </c>
      <c r="D108" s="9">
        <v>1234574</v>
      </c>
      <c r="E108" s="7">
        <v>255</v>
      </c>
      <c r="F108" s="8"/>
      <c r="G108" s="8"/>
    </row>
    <row r="109" spans="2:7" x14ac:dyDescent="0.25">
      <c r="B109" s="10">
        <v>42370</v>
      </c>
      <c r="C109" s="7">
        <v>9</v>
      </c>
      <c r="D109" s="9">
        <v>1234575</v>
      </c>
      <c r="E109" s="7">
        <v>100</v>
      </c>
      <c r="F109" s="8"/>
      <c r="G109" s="8"/>
    </row>
    <row r="110" spans="2:7" x14ac:dyDescent="0.25">
      <c r="B110" s="10">
        <v>42370</v>
      </c>
      <c r="C110" s="7">
        <v>9</v>
      </c>
      <c r="D110" s="9">
        <v>1234576</v>
      </c>
      <c r="E110" s="7">
        <v>200</v>
      </c>
      <c r="F110" s="8"/>
      <c r="G110" s="8"/>
    </row>
    <row r="111" spans="2:7" x14ac:dyDescent="0.25">
      <c r="B111" s="10">
        <v>42370</v>
      </c>
      <c r="C111" s="7">
        <v>10</v>
      </c>
      <c r="D111" s="9">
        <v>1234577</v>
      </c>
      <c r="E111" s="7">
        <v>300</v>
      </c>
      <c r="F111" s="8"/>
      <c r="G111" s="8"/>
    </row>
    <row r="112" spans="2:7" x14ac:dyDescent="0.25">
      <c r="B112" s="10">
        <v>42370</v>
      </c>
      <c r="C112" s="7">
        <v>10</v>
      </c>
      <c r="D112" s="9">
        <v>1234578</v>
      </c>
      <c r="E112" s="7">
        <v>400</v>
      </c>
      <c r="F112" s="8"/>
      <c r="G112" s="8"/>
    </row>
    <row r="113" spans="2:7" x14ac:dyDescent="0.25">
      <c r="B113" s="10">
        <v>42370</v>
      </c>
      <c r="C113" s="7">
        <v>10</v>
      </c>
      <c r="D113" s="9">
        <v>1234579</v>
      </c>
      <c r="E113" s="7">
        <v>500</v>
      </c>
      <c r="F113" s="8"/>
      <c r="G113" s="8"/>
    </row>
    <row r="114" spans="2:7" x14ac:dyDescent="0.25">
      <c r="B114" s="10">
        <v>42370</v>
      </c>
      <c r="C114" s="7">
        <v>10</v>
      </c>
      <c r="D114" s="9">
        <v>1234580</v>
      </c>
      <c r="E114" s="7">
        <v>600</v>
      </c>
      <c r="F114" s="8"/>
      <c r="G114" s="8"/>
    </row>
    <row r="115" spans="2:7" x14ac:dyDescent="0.25">
      <c r="B115" s="10">
        <v>42370</v>
      </c>
      <c r="C115" s="7">
        <v>10</v>
      </c>
      <c r="D115" s="9">
        <v>1234581</v>
      </c>
      <c r="E115" s="7">
        <v>700</v>
      </c>
      <c r="F115" s="8"/>
      <c r="G115" s="8"/>
    </row>
    <row r="116" spans="2:7" x14ac:dyDescent="0.25">
      <c r="B116" s="10">
        <v>42370</v>
      </c>
      <c r="C116" s="7">
        <v>10</v>
      </c>
      <c r="D116" s="9">
        <v>1234567</v>
      </c>
      <c r="E116" s="7">
        <v>800</v>
      </c>
      <c r="F116" s="8"/>
      <c r="G116" s="8"/>
    </row>
    <row r="117" spans="2:7" x14ac:dyDescent="0.25">
      <c r="B117" s="10">
        <v>42370</v>
      </c>
      <c r="C117" s="7">
        <v>11</v>
      </c>
      <c r="D117" s="9">
        <v>1234568</v>
      </c>
      <c r="E117" s="7">
        <v>900</v>
      </c>
      <c r="F117" s="8"/>
      <c r="G117" s="8"/>
    </row>
    <row r="118" spans="2:7" x14ac:dyDescent="0.25">
      <c r="B118" s="10">
        <v>42370</v>
      </c>
      <c r="C118" s="7">
        <v>11</v>
      </c>
      <c r="D118" s="9">
        <v>1234569</v>
      </c>
      <c r="E118" s="7">
        <v>1000</v>
      </c>
      <c r="F118" s="8"/>
      <c r="G118" s="8"/>
    </row>
    <row r="119" spans="2:7" x14ac:dyDescent="0.25">
      <c r="B119" s="10">
        <v>42370</v>
      </c>
      <c r="C119" s="7">
        <v>11</v>
      </c>
      <c r="D119" s="9">
        <v>1234570</v>
      </c>
      <c r="E119" s="7">
        <v>120</v>
      </c>
      <c r="F119" s="8"/>
      <c r="G119" s="8"/>
    </row>
    <row r="120" spans="2:7" x14ac:dyDescent="0.25">
      <c r="B120" s="10">
        <v>42370</v>
      </c>
      <c r="C120" s="7">
        <v>11</v>
      </c>
      <c r="D120" s="9">
        <v>1234571</v>
      </c>
      <c r="E120" s="7">
        <v>135</v>
      </c>
      <c r="F120" s="8"/>
      <c r="G120" s="8"/>
    </row>
    <row r="121" spans="2:7" x14ac:dyDescent="0.25">
      <c r="B121" s="10">
        <v>42370</v>
      </c>
      <c r="C121" s="7">
        <v>11</v>
      </c>
      <c r="D121" s="9">
        <v>1234572</v>
      </c>
      <c r="E121" s="7">
        <v>150</v>
      </c>
      <c r="F121" s="8"/>
      <c r="G121" s="8"/>
    </row>
    <row r="122" spans="2:7" x14ac:dyDescent="0.25">
      <c r="B122" s="10">
        <v>42370</v>
      </c>
      <c r="C122" s="7">
        <v>11</v>
      </c>
      <c r="D122" s="9">
        <v>1234573</v>
      </c>
      <c r="E122" s="7">
        <v>165</v>
      </c>
      <c r="F122" s="8"/>
      <c r="G122" s="8"/>
    </row>
    <row r="123" spans="2:7" x14ac:dyDescent="0.25">
      <c r="B123" s="10">
        <v>42370</v>
      </c>
      <c r="C123" s="7">
        <v>11</v>
      </c>
      <c r="D123" s="9">
        <v>1234574</v>
      </c>
      <c r="E123" s="7">
        <v>180</v>
      </c>
      <c r="F123" s="8"/>
      <c r="G123" s="8"/>
    </row>
    <row r="124" spans="2:7" x14ac:dyDescent="0.25">
      <c r="B124" s="10">
        <v>42370</v>
      </c>
      <c r="C124" s="7">
        <v>12</v>
      </c>
      <c r="D124" s="9">
        <v>1234575</v>
      </c>
      <c r="E124" s="7">
        <v>195</v>
      </c>
      <c r="F124" s="8"/>
      <c r="G124" s="8"/>
    </row>
    <row r="125" spans="2:7" x14ac:dyDescent="0.25">
      <c r="B125" s="10">
        <v>42370</v>
      </c>
      <c r="C125" s="7">
        <v>12</v>
      </c>
      <c r="D125" s="9">
        <v>1234576</v>
      </c>
      <c r="E125" s="7">
        <v>210</v>
      </c>
      <c r="F125" s="8"/>
      <c r="G125" s="8"/>
    </row>
    <row r="126" spans="2:7" x14ac:dyDescent="0.25">
      <c r="B126" s="10">
        <v>42370</v>
      </c>
      <c r="C126" s="7">
        <v>12</v>
      </c>
      <c r="D126" s="9">
        <v>1234577</v>
      </c>
      <c r="E126" s="7">
        <v>225</v>
      </c>
      <c r="F126" s="8"/>
      <c r="G126" s="8"/>
    </row>
    <row r="127" spans="2:7" x14ac:dyDescent="0.25">
      <c r="B127" s="10">
        <v>42370</v>
      </c>
      <c r="C127" s="7">
        <v>12</v>
      </c>
      <c r="D127" s="9">
        <v>1234578</v>
      </c>
      <c r="E127" s="7">
        <v>240</v>
      </c>
      <c r="F127" s="8"/>
      <c r="G127" s="8"/>
    </row>
    <row r="128" spans="2:7" x14ac:dyDescent="0.25">
      <c r="B128" s="10">
        <v>42370</v>
      </c>
      <c r="C128" s="7">
        <v>12</v>
      </c>
      <c r="D128" s="9">
        <v>1234579</v>
      </c>
      <c r="E128" s="7">
        <v>255</v>
      </c>
      <c r="F128" s="8"/>
      <c r="G128" s="8"/>
    </row>
    <row r="129" spans="2:7" x14ac:dyDescent="0.25">
      <c r="B129" s="10">
        <v>42370</v>
      </c>
      <c r="C129" s="7">
        <v>13</v>
      </c>
      <c r="D129" s="9">
        <v>1234580</v>
      </c>
      <c r="E129" s="7">
        <v>100</v>
      </c>
      <c r="F129" s="8"/>
      <c r="G129" s="8"/>
    </row>
    <row r="130" spans="2:7" x14ac:dyDescent="0.25">
      <c r="B130" s="10">
        <v>42370</v>
      </c>
      <c r="C130" s="7">
        <v>13</v>
      </c>
      <c r="D130" s="9">
        <v>1234581</v>
      </c>
      <c r="E130" s="7">
        <v>200</v>
      </c>
      <c r="F130" s="8"/>
      <c r="G130" s="8"/>
    </row>
    <row r="131" spans="2:7" x14ac:dyDescent="0.25">
      <c r="B131" s="10">
        <v>42370</v>
      </c>
      <c r="C131" s="7">
        <v>13</v>
      </c>
      <c r="D131" s="9">
        <v>1234567</v>
      </c>
      <c r="E131" s="7">
        <v>300</v>
      </c>
      <c r="F131" s="8"/>
      <c r="G131" s="8"/>
    </row>
    <row r="132" spans="2:7" x14ac:dyDescent="0.25">
      <c r="B132" s="10">
        <v>42370</v>
      </c>
      <c r="C132" s="7">
        <v>13</v>
      </c>
      <c r="D132" s="9">
        <v>1234568</v>
      </c>
      <c r="E132" s="7">
        <v>400</v>
      </c>
      <c r="F132" s="8"/>
      <c r="G132" s="8"/>
    </row>
    <row r="133" spans="2:7" x14ac:dyDescent="0.25">
      <c r="B133" s="10">
        <v>42370</v>
      </c>
      <c r="C133" s="7">
        <v>13</v>
      </c>
      <c r="D133" s="9">
        <v>1234569</v>
      </c>
      <c r="E133" s="7">
        <v>500</v>
      </c>
      <c r="F133" s="8"/>
      <c r="G133" s="8"/>
    </row>
    <row r="134" spans="2:7" x14ac:dyDescent="0.25">
      <c r="B134" s="10">
        <v>42370</v>
      </c>
      <c r="C134" s="7">
        <v>13</v>
      </c>
      <c r="D134" s="9">
        <v>1234570</v>
      </c>
      <c r="E134" s="7">
        <v>600</v>
      </c>
      <c r="F134" s="8"/>
      <c r="G134" s="8"/>
    </row>
    <row r="135" spans="2:7" x14ac:dyDescent="0.25">
      <c r="B135" s="10">
        <v>42370</v>
      </c>
      <c r="C135" s="7">
        <v>13</v>
      </c>
      <c r="D135" s="9">
        <v>1234571</v>
      </c>
      <c r="E135" s="7">
        <v>700</v>
      </c>
      <c r="F135" s="8"/>
      <c r="G135" s="8"/>
    </row>
    <row r="136" spans="2:7" x14ac:dyDescent="0.25">
      <c r="B136" s="10">
        <v>42370</v>
      </c>
      <c r="C136" s="7">
        <v>13</v>
      </c>
      <c r="D136" s="9">
        <v>1234572</v>
      </c>
      <c r="E136" s="7">
        <v>800</v>
      </c>
      <c r="F136" s="8"/>
      <c r="G136" s="8"/>
    </row>
    <row r="137" spans="2:7" x14ac:dyDescent="0.25">
      <c r="B137" s="10">
        <v>42370</v>
      </c>
      <c r="C137" s="7">
        <v>13</v>
      </c>
      <c r="D137" s="9">
        <v>1234573</v>
      </c>
      <c r="E137" s="7">
        <v>900</v>
      </c>
      <c r="F137" s="8"/>
      <c r="G137" s="8"/>
    </row>
    <row r="138" spans="2:7" x14ac:dyDescent="0.25">
      <c r="B138" s="10">
        <v>42370</v>
      </c>
      <c r="C138" s="7">
        <v>13</v>
      </c>
      <c r="D138" s="9">
        <v>1234574</v>
      </c>
      <c r="E138" s="7">
        <v>1000</v>
      </c>
      <c r="F138" s="8"/>
      <c r="G138" s="8"/>
    </row>
    <row r="139" spans="2:7" x14ac:dyDescent="0.25">
      <c r="B139" s="10">
        <v>42370</v>
      </c>
      <c r="C139" s="7">
        <v>13</v>
      </c>
      <c r="D139" s="9">
        <v>1234575</v>
      </c>
      <c r="E139" s="7">
        <v>120</v>
      </c>
      <c r="F139" s="8"/>
      <c r="G139" s="8"/>
    </row>
    <row r="140" spans="2:7" x14ac:dyDescent="0.25">
      <c r="B140" s="10">
        <v>42370</v>
      </c>
      <c r="C140" s="7">
        <v>14</v>
      </c>
      <c r="D140" s="9">
        <v>1234576</v>
      </c>
      <c r="E140" s="7">
        <v>135</v>
      </c>
      <c r="F140" s="8"/>
      <c r="G140" s="8"/>
    </row>
    <row r="141" spans="2:7" x14ac:dyDescent="0.25">
      <c r="B141" s="10">
        <v>42370</v>
      </c>
      <c r="C141" s="7">
        <v>14</v>
      </c>
      <c r="D141" s="9">
        <v>1234577</v>
      </c>
      <c r="E141" s="7">
        <v>150</v>
      </c>
      <c r="F141" s="8"/>
      <c r="G141" s="8"/>
    </row>
    <row r="142" spans="2:7" x14ac:dyDescent="0.25">
      <c r="B142" s="10">
        <v>42370</v>
      </c>
      <c r="C142" s="7">
        <v>14</v>
      </c>
      <c r="D142" s="9">
        <v>1234578</v>
      </c>
      <c r="E142" s="7">
        <v>165</v>
      </c>
      <c r="F142" s="8"/>
      <c r="G142" s="8"/>
    </row>
    <row r="143" spans="2:7" x14ac:dyDescent="0.25">
      <c r="B143" s="10">
        <v>42370</v>
      </c>
      <c r="C143" s="7">
        <v>14</v>
      </c>
      <c r="D143" s="9">
        <v>1234579</v>
      </c>
      <c r="E143" s="7">
        <v>180</v>
      </c>
      <c r="F143" s="8"/>
      <c r="G143" s="8"/>
    </row>
    <row r="144" spans="2:7" x14ac:dyDescent="0.25">
      <c r="B144" s="10">
        <v>42370</v>
      </c>
      <c r="C144" s="7">
        <v>14</v>
      </c>
      <c r="D144" s="9">
        <v>1234580</v>
      </c>
      <c r="E144" s="7">
        <v>195</v>
      </c>
      <c r="F144" s="8"/>
      <c r="G144" s="8"/>
    </row>
    <row r="145" spans="2:7" x14ac:dyDescent="0.25">
      <c r="B145" s="10">
        <v>42370</v>
      </c>
      <c r="C145" s="7">
        <v>14</v>
      </c>
      <c r="D145" s="9">
        <v>1234581</v>
      </c>
      <c r="E145" s="7">
        <v>210</v>
      </c>
      <c r="F145" s="8"/>
      <c r="G145" s="8"/>
    </row>
    <row r="146" spans="2:7" x14ac:dyDescent="0.25">
      <c r="B146" s="10">
        <v>42370</v>
      </c>
      <c r="C146" s="7">
        <v>14</v>
      </c>
      <c r="D146" s="9">
        <v>1234567</v>
      </c>
      <c r="E146" s="7">
        <v>225</v>
      </c>
      <c r="F146" s="8"/>
      <c r="G146" s="8"/>
    </row>
    <row r="147" spans="2:7" x14ac:dyDescent="0.25">
      <c r="B147" s="10">
        <v>42370</v>
      </c>
      <c r="C147" s="7">
        <v>15</v>
      </c>
      <c r="D147" s="9">
        <v>1234568</v>
      </c>
      <c r="E147" s="7">
        <v>240</v>
      </c>
      <c r="F147" s="8"/>
      <c r="G147" s="8"/>
    </row>
    <row r="148" spans="2:7" x14ac:dyDescent="0.25">
      <c r="B148" s="10">
        <v>42370</v>
      </c>
      <c r="C148" s="7">
        <v>15</v>
      </c>
      <c r="D148" s="9">
        <v>1234569</v>
      </c>
      <c r="E148" s="7">
        <v>255</v>
      </c>
      <c r="F148" s="8"/>
      <c r="G148" s="8"/>
    </row>
    <row r="149" spans="2:7" x14ac:dyDescent="0.25">
      <c r="B149" s="10">
        <v>42370</v>
      </c>
      <c r="C149" s="7">
        <v>15</v>
      </c>
      <c r="D149" s="9">
        <v>1234570</v>
      </c>
      <c r="E149" s="7">
        <v>100</v>
      </c>
      <c r="F149" s="8"/>
      <c r="G149" s="8"/>
    </row>
    <row r="150" spans="2:7" x14ac:dyDescent="0.25">
      <c r="B150" s="10">
        <v>42370</v>
      </c>
      <c r="C150" s="7">
        <v>16</v>
      </c>
      <c r="D150" s="9">
        <v>1234571</v>
      </c>
      <c r="E150" s="7">
        <v>200</v>
      </c>
      <c r="F150" s="8"/>
      <c r="G150" s="8"/>
    </row>
    <row r="151" spans="2:7" x14ac:dyDescent="0.25">
      <c r="B151" s="10">
        <v>42370</v>
      </c>
      <c r="C151" s="7">
        <v>16</v>
      </c>
      <c r="D151" s="9">
        <v>1234572</v>
      </c>
      <c r="E151" s="7">
        <v>300</v>
      </c>
      <c r="F151" s="8"/>
      <c r="G151" s="8"/>
    </row>
    <row r="152" spans="2:7" x14ac:dyDescent="0.25">
      <c r="B152" s="10">
        <v>42370</v>
      </c>
      <c r="C152" s="7">
        <v>16</v>
      </c>
      <c r="D152" s="9">
        <v>1234573</v>
      </c>
      <c r="E152" s="7">
        <v>400</v>
      </c>
      <c r="F152" s="8"/>
      <c r="G152" s="8"/>
    </row>
    <row r="153" spans="2:7" x14ac:dyDescent="0.25">
      <c r="B153" s="10">
        <v>42370</v>
      </c>
      <c r="C153" s="7">
        <v>16</v>
      </c>
      <c r="D153" s="9">
        <v>1234574</v>
      </c>
      <c r="E153" s="7">
        <v>500</v>
      </c>
      <c r="F153" s="8"/>
      <c r="G153" s="8"/>
    </row>
    <row r="154" spans="2:7" x14ac:dyDescent="0.25">
      <c r="B154" s="10">
        <v>42370</v>
      </c>
      <c r="C154" s="7">
        <v>16</v>
      </c>
      <c r="D154" s="9">
        <v>1234575</v>
      </c>
      <c r="E154" s="7">
        <v>600</v>
      </c>
      <c r="F154" s="8"/>
      <c r="G154" s="8"/>
    </row>
    <row r="155" spans="2:7" x14ac:dyDescent="0.25">
      <c r="B155" s="10">
        <v>42370</v>
      </c>
      <c r="C155" s="7">
        <v>16</v>
      </c>
      <c r="D155" s="9">
        <v>1234576</v>
      </c>
      <c r="E155" s="7">
        <v>700</v>
      </c>
      <c r="F155" s="8"/>
      <c r="G155" s="8"/>
    </row>
    <row r="156" spans="2:7" x14ac:dyDescent="0.25">
      <c r="B156" s="10">
        <v>42370</v>
      </c>
      <c r="C156" s="7">
        <v>16</v>
      </c>
      <c r="D156" s="9">
        <v>1234577</v>
      </c>
      <c r="E156" s="7">
        <v>800</v>
      </c>
      <c r="F156" s="8"/>
      <c r="G156" s="8"/>
    </row>
    <row r="157" spans="2:7" x14ac:dyDescent="0.25">
      <c r="B157" s="10">
        <v>42370</v>
      </c>
      <c r="C157" s="7">
        <v>16</v>
      </c>
      <c r="D157" s="9">
        <v>1234578</v>
      </c>
      <c r="E157" s="7">
        <v>900</v>
      </c>
      <c r="F157" s="8"/>
      <c r="G157" s="8"/>
    </row>
    <row r="158" spans="2:7" x14ac:dyDescent="0.25">
      <c r="B158" s="10">
        <v>42370</v>
      </c>
      <c r="C158" s="7">
        <v>16</v>
      </c>
      <c r="D158" s="9">
        <v>1234579</v>
      </c>
      <c r="E158" s="7">
        <v>1000</v>
      </c>
      <c r="F158" s="8"/>
      <c r="G158" s="8"/>
    </row>
    <row r="159" spans="2:7" x14ac:dyDescent="0.25">
      <c r="B159" s="10">
        <v>42370</v>
      </c>
      <c r="C159" s="7">
        <v>16</v>
      </c>
      <c r="D159" s="9">
        <v>1234580</v>
      </c>
      <c r="E159" s="7">
        <v>120</v>
      </c>
      <c r="F159" s="8"/>
      <c r="G159" s="8"/>
    </row>
    <row r="160" spans="2:7" x14ac:dyDescent="0.25">
      <c r="B160" s="10">
        <v>42370</v>
      </c>
      <c r="C160" s="7">
        <v>16</v>
      </c>
      <c r="D160" s="9">
        <v>1234581</v>
      </c>
      <c r="E160" s="7">
        <v>135</v>
      </c>
      <c r="F160" s="8"/>
      <c r="G160" s="8"/>
    </row>
    <row r="161" spans="2:7" x14ac:dyDescent="0.25">
      <c r="B161" s="10">
        <v>42371</v>
      </c>
      <c r="C161" s="7">
        <v>1</v>
      </c>
      <c r="D161" s="9">
        <v>1234567</v>
      </c>
      <c r="E161" s="7">
        <v>150</v>
      </c>
      <c r="F161" s="8"/>
      <c r="G161" s="8"/>
    </row>
    <row r="162" spans="2:7" x14ac:dyDescent="0.25">
      <c r="B162" s="10">
        <v>42371</v>
      </c>
      <c r="C162" s="7">
        <v>1</v>
      </c>
      <c r="D162" s="9">
        <v>1234568</v>
      </c>
      <c r="E162" s="7">
        <v>165</v>
      </c>
      <c r="F162" s="8"/>
      <c r="G162" s="8"/>
    </row>
    <row r="163" spans="2:7" x14ac:dyDescent="0.25">
      <c r="B163" s="10">
        <v>42371</v>
      </c>
      <c r="C163" s="7">
        <v>1</v>
      </c>
      <c r="D163" s="9">
        <v>1234569</v>
      </c>
      <c r="E163" s="7">
        <v>180</v>
      </c>
      <c r="F163" s="8"/>
      <c r="G163" s="8"/>
    </row>
    <row r="164" spans="2:7" x14ac:dyDescent="0.25">
      <c r="B164" s="10">
        <v>42371</v>
      </c>
      <c r="C164" s="7">
        <v>1</v>
      </c>
      <c r="D164" s="9">
        <v>1234570</v>
      </c>
      <c r="E164" s="7">
        <v>195</v>
      </c>
      <c r="F164" s="8"/>
      <c r="G164" s="8"/>
    </row>
    <row r="165" spans="2:7" x14ac:dyDescent="0.25">
      <c r="B165" s="10">
        <v>42371</v>
      </c>
      <c r="C165" s="7">
        <v>2</v>
      </c>
      <c r="D165" s="9">
        <v>1234571</v>
      </c>
      <c r="E165" s="7">
        <v>210</v>
      </c>
      <c r="F165" s="8"/>
      <c r="G165" s="8"/>
    </row>
    <row r="166" spans="2:7" x14ac:dyDescent="0.25">
      <c r="B166" s="10">
        <v>42371</v>
      </c>
      <c r="C166" s="7">
        <v>2</v>
      </c>
      <c r="D166" s="9">
        <v>1234572</v>
      </c>
      <c r="E166" s="7">
        <v>225</v>
      </c>
      <c r="F166" s="8"/>
      <c r="G166" s="8"/>
    </row>
    <row r="167" spans="2:7" x14ac:dyDescent="0.25">
      <c r="B167" s="10">
        <v>42371</v>
      </c>
      <c r="C167" s="7">
        <v>2</v>
      </c>
      <c r="D167" s="9">
        <v>1234573</v>
      </c>
      <c r="E167" s="7">
        <v>240</v>
      </c>
      <c r="F167" s="8"/>
      <c r="G167" s="8"/>
    </row>
    <row r="168" spans="2:7" x14ac:dyDescent="0.25">
      <c r="B168" s="10">
        <v>42371</v>
      </c>
      <c r="C168" s="7">
        <v>2</v>
      </c>
      <c r="D168" s="9">
        <v>1234574</v>
      </c>
      <c r="E168" s="7">
        <v>255</v>
      </c>
      <c r="F168" s="8"/>
      <c r="G168" s="8"/>
    </row>
    <row r="169" spans="2:7" x14ac:dyDescent="0.25">
      <c r="B169" s="10">
        <v>42371</v>
      </c>
      <c r="C169" s="7">
        <v>2</v>
      </c>
      <c r="D169" s="9">
        <v>1234575</v>
      </c>
      <c r="E169" s="7">
        <v>100</v>
      </c>
      <c r="F169" s="8"/>
      <c r="G169" s="8"/>
    </row>
    <row r="170" spans="2:7" x14ac:dyDescent="0.25">
      <c r="B170" s="10">
        <v>42371</v>
      </c>
      <c r="C170" s="7">
        <v>2</v>
      </c>
      <c r="D170" s="9">
        <v>1234576</v>
      </c>
      <c r="E170" s="7">
        <v>200</v>
      </c>
      <c r="F170" s="8"/>
      <c r="G170" s="8"/>
    </row>
    <row r="171" spans="2:7" x14ac:dyDescent="0.25">
      <c r="B171" s="10">
        <v>42371</v>
      </c>
      <c r="C171" s="7">
        <v>2</v>
      </c>
      <c r="D171" s="9">
        <v>1234577</v>
      </c>
      <c r="E171" s="7">
        <v>300</v>
      </c>
      <c r="F171" s="8"/>
      <c r="G171" s="8"/>
    </row>
    <row r="172" spans="2:7" x14ac:dyDescent="0.25">
      <c r="B172" s="10">
        <v>42371</v>
      </c>
      <c r="C172" s="7">
        <v>3</v>
      </c>
      <c r="D172" s="9">
        <v>1234578</v>
      </c>
      <c r="E172" s="7">
        <v>400</v>
      </c>
      <c r="F172" s="8"/>
      <c r="G172" s="8"/>
    </row>
    <row r="173" spans="2:7" x14ac:dyDescent="0.25">
      <c r="B173" s="10">
        <v>42371</v>
      </c>
      <c r="C173" s="7">
        <v>3</v>
      </c>
      <c r="D173" s="9">
        <v>1234579</v>
      </c>
      <c r="E173" s="7">
        <v>500</v>
      </c>
      <c r="F173" s="8"/>
      <c r="G173" s="8"/>
    </row>
    <row r="174" spans="2:7" x14ac:dyDescent="0.25">
      <c r="B174" s="10">
        <v>42371</v>
      </c>
      <c r="C174" s="7">
        <v>3</v>
      </c>
      <c r="D174" s="9">
        <v>1234580</v>
      </c>
      <c r="E174" s="7">
        <v>600</v>
      </c>
      <c r="F174" s="8"/>
      <c r="G174" s="8"/>
    </row>
    <row r="175" spans="2:7" x14ac:dyDescent="0.25">
      <c r="B175" s="10">
        <v>42371</v>
      </c>
      <c r="C175" s="7">
        <v>3</v>
      </c>
      <c r="D175" s="9">
        <v>1234581</v>
      </c>
      <c r="E175" s="7">
        <v>700</v>
      </c>
      <c r="F175" s="8"/>
      <c r="G175" s="8"/>
    </row>
    <row r="176" spans="2:7" x14ac:dyDescent="0.25">
      <c r="B176" s="10">
        <v>42371</v>
      </c>
      <c r="C176" s="7">
        <v>3</v>
      </c>
      <c r="D176" s="9">
        <v>1234567</v>
      </c>
      <c r="E176" s="7">
        <v>800</v>
      </c>
      <c r="F176" s="8"/>
      <c r="G176" s="8"/>
    </row>
    <row r="177" spans="2:7" x14ac:dyDescent="0.25">
      <c r="B177" s="10">
        <v>42371</v>
      </c>
      <c r="C177" s="7">
        <v>3</v>
      </c>
      <c r="D177" s="9">
        <v>1234568</v>
      </c>
      <c r="E177" s="7">
        <v>900</v>
      </c>
      <c r="F177" s="8"/>
      <c r="G177" s="8"/>
    </row>
    <row r="178" spans="2:7" x14ac:dyDescent="0.25">
      <c r="B178" s="10">
        <v>42371</v>
      </c>
      <c r="C178" s="7">
        <v>4</v>
      </c>
      <c r="D178" s="9">
        <v>1234569</v>
      </c>
      <c r="E178" s="7">
        <v>1000</v>
      </c>
      <c r="F178" s="8"/>
      <c r="G178" s="8"/>
    </row>
    <row r="179" spans="2:7" x14ac:dyDescent="0.25">
      <c r="B179" s="10">
        <v>42371</v>
      </c>
      <c r="C179" s="7">
        <v>4</v>
      </c>
      <c r="D179" s="9">
        <v>1234570</v>
      </c>
      <c r="E179" s="7">
        <v>120</v>
      </c>
      <c r="F179" s="8"/>
      <c r="G179" s="8"/>
    </row>
    <row r="180" spans="2:7" x14ac:dyDescent="0.25">
      <c r="B180" s="10">
        <v>42371</v>
      </c>
      <c r="C180" s="7">
        <v>4</v>
      </c>
      <c r="D180" s="9">
        <v>1234571</v>
      </c>
      <c r="E180" s="7">
        <v>135</v>
      </c>
      <c r="F180" s="8"/>
      <c r="G180" s="8"/>
    </row>
    <row r="181" spans="2:7" x14ac:dyDescent="0.25">
      <c r="B181" s="10">
        <v>42371</v>
      </c>
      <c r="C181" s="7">
        <v>4</v>
      </c>
      <c r="D181" s="9">
        <v>1234572</v>
      </c>
      <c r="E181" s="7">
        <v>150</v>
      </c>
      <c r="F181" s="8"/>
      <c r="G181" s="8"/>
    </row>
    <row r="182" spans="2:7" x14ac:dyDescent="0.25">
      <c r="B182" s="10">
        <v>42371</v>
      </c>
      <c r="C182" s="7">
        <v>4</v>
      </c>
      <c r="D182" s="9">
        <v>1234573</v>
      </c>
      <c r="E182" s="7">
        <v>165</v>
      </c>
      <c r="F182" s="8"/>
      <c r="G182" s="8"/>
    </row>
    <row r="183" spans="2:7" x14ac:dyDescent="0.25">
      <c r="B183" s="10">
        <v>42371</v>
      </c>
      <c r="C183" s="7">
        <v>4</v>
      </c>
      <c r="D183" s="9">
        <v>1234574</v>
      </c>
      <c r="E183" s="7">
        <v>180</v>
      </c>
      <c r="F183" s="8"/>
      <c r="G183" s="8"/>
    </row>
    <row r="184" spans="2:7" x14ac:dyDescent="0.25">
      <c r="B184" s="10">
        <v>42371</v>
      </c>
      <c r="C184" s="7">
        <v>4</v>
      </c>
      <c r="D184" s="9">
        <v>1234575</v>
      </c>
      <c r="E184" s="7">
        <v>195</v>
      </c>
      <c r="F184" s="8"/>
      <c r="G184" s="8"/>
    </row>
    <row r="185" spans="2:7" x14ac:dyDescent="0.25">
      <c r="B185" s="10">
        <v>42371</v>
      </c>
      <c r="C185" s="7">
        <v>4</v>
      </c>
      <c r="D185" s="9">
        <v>1234576</v>
      </c>
      <c r="E185" s="7">
        <v>210</v>
      </c>
      <c r="F185" s="8"/>
      <c r="G185" s="8"/>
    </row>
    <row r="186" spans="2:7" x14ac:dyDescent="0.25">
      <c r="B186" s="10">
        <v>42371</v>
      </c>
      <c r="C186" s="7">
        <v>4</v>
      </c>
      <c r="D186" s="9">
        <v>1234577</v>
      </c>
      <c r="E186" s="7">
        <v>225</v>
      </c>
      <c r="F186" s="8"/>
      <c r="G186" s="8"/>
    </row>
    <row r="187" spans="2:7" x14ac:dyDescent="0.25">
      <c r="B187" s="10">
        <v>42371</v>
      </c>
      <c r="C187" s="7">
        <v>5</v>
      </c>
      <c r="D187" s="9">
        <v>1234578</v>
      </c>
      <c r="E187" s="7">
        <v>240</v>
      </c>
      <c r="F187" s="8"/>
      <c r="G187" s="8"/>
    </row>
    <row r="188" spans="2:7" x14ac:dyDescent="0.25">
      <c r="B188" s="10">
        <v>42371</v>
      </c>
      <c r="C188" s="7">
        <v>5</v>
      </c>
      <c r="D188" s="9">
        <v>1234579</v>
      </c>
      <c r="E188" s="7">
        <v>255</v>
      </c>
      <c r="F188" s="8"/>
      <c r="G188" s="8"/>
    </row>
    <row r="189" spans="2:7" x14ac:dyDescent="0.25">
      <c r="B189" s="10">
        <v>42371</v>
      </c>
      <c r="C189" s="7">
        <v>5</v>
      </c>
      <c r="D189" s="9">
        <v>1234580</v>
      </c>
      <c r="E189" s="7">
        <v>100</v>
      </c>
      <c r="F189" s="8"/>
      <c r="G189" s="8"/>
    </row>
    <row r="190" spans="2:7" x14ac:dyDescent="0.25">
      <c r="B190" s="10">
        <v>42371</v>
      </c>
      <c r="C190" s="7">
        <v>5</v>
      </c>
      <c r="D190" s="9">
        <v>1234581</v>
      </c>
      <c r="E190" s="7">
        <v>200</v>
      </c>
      <c r="F190" s="8"/>
      <c r="G190" s="8"/>
    </row>
    <row r="191" spans="2:7" x14ac:dyDescent="0.25">
      <c r="B191" s="10">
        <v>42371</v>
      </c>
      <c r="C191" s="7">
        <v>5</v>
      </c>
      <c r="D191" s="9">
        <v>1234567</v>
      </c>
      <c r="E191" s="7">
        <v>300</v>
      </c>
      <c r="F191" s="8"/>
      <c r="G191" s="8"/>
    </row>
    <row r="192" spans="2:7" x14ac:dyDescent="0.25">
      <c r="B192" s="10">
        <v>42371</v>
      </c>
      <c r="C192" s="7">
        <v>5</v>
      </c>
      <c r="D192" s="9">
        <v>1234568</v>
      </c>
      <c r="E192" s="7">
        <v>400</v>
      </c>
      <c r="F192" s="8"/>
      <c r="G192" s="8"/>
    </row>
    <row r="193" spans="2:7" x14ac:dyDescent="0.25">
      <c r="B193" s="10">
        <v>42371</v>
      </c>
      <c r="C193" s="7">
        <v>5</v>
      </c>
      <c r="D193" s="9">
        <v>1234569</v>
      </c>
      <c r="E193" s="7">
        <v>500</v>
      </c>
      <c r="F193" s="8"/>
      <c r="G193" s="8"/>
    </row>
    <row r="194" spans="2:7" x14ac:dyDescent="0.25">
      <c r="B194" s="10">
        <v>42371</v>
      </c>
      <c r="C194" s="7">
        <v>6</v>
      </c>
      <c r="D194" s="9">
        <v>1234570</v>
      </c>
      <c r="E194" s="7">
        <v>600</v>
      </c>
      <c r="F194" s="8"/>
      <c r="G194" s="8"/>
    </row>
    <row r="195" spans="2:7" x14ac:dyDescent="0.25">
      <c r="B195" s="10">
        <v>42371</v>
      </c>
      <c r="C195" s="7">
        <v>6</v>
      </c>
      <c r="D195" s="9">
        <v>1234571</v>
      </c>
      <c r="E195" s="7">
        <v>700</v>
      </c>
      <c r="F195" s="8"/>
      <c r="G195" s="8"/>
    </row>
    <row r="196" spans="2:7" x14ac:dyDescent="0.25">
      <c r="B196" s="10">
        <v>42371</v>
      </c>
      <c r="C196" s="7">
        <v>6</v>
      </c>
      <c r="D196" s="9">
        <v>1234572</v>
      </c>
      <c r="E196" s="7">
        <v>800</v>
      </c>
      <c r="F196" s="8"/>
      <c r="G196" s="8"/>
    </row>
    <row r="197" spans="2:7" x14ac:dyDescent="0.25">
      <c r="B197" s="10">
        <v>42371</v>
      </c>
      <c r="C197" s="7">
        <v>6</v>
      </c>
      <c r="D197" s="9">
        <v>1234573</v>
      </c>
      <c r="E197" s="7">
        <v>900</v>
      </c>
      <c r="F197" s="8"/>
      <c r="G197" s="8"/>
    </row>
    <row r="198" spans="2:7" x14ac:dyDescent="0.25">
      <c r="B198" s="10">
        <v>42371</v>
      </c>
      <c r="C198" s="7">
        <v>6</v>
      </c>
      <c r="D198" s="9">
        <v>1234574</v>
      </c>
      <c r="E198" s="7">
        <v>1000</v>
      </c>
      <c r="F198" s="8"/>
      <c r="G198" s="8"/>
    </row>
    <row r="199" spans="2:7" x14ac:dyDescent="0.25">
      <c r="B199" s="10">
        <v>42371</v>
      </c>
      <c r="C199" s="7">
        <v>7</v>
      </c>
      <c r="D199" s="9">
        <v>1234575</v>
      </c>
      <c r="E199" s="7">
        <v>120</v>
      </c>
      <c r="F199" s="8"/>
      <c r="G199" s="8"/>
    </row>
    <row r="200" spans="2:7" x14ac:dyDescent="0.25">
      <c r="B200" s="10">
        <v>42371</v>
      </c>
      <c r="C200" s="7">
        <v>7</v>
      </c>
      <c r="D200" s="9">
        <v>1234576</v>
      </c>
      <c r="E200" s="7">
        <v>135</v>
      </c>
      <c r="F200" s="8"/>
      <c r="G200" s="8"/>
    </row>
    <row r="201" spans="2:7" x14ac:dyDescent="0.25">
      <c r="B201" s="10">
        <v>42371</v>
      </c>
      <c r="C201" s="7">
        <v>7</v>
      </c>
      <c r="D201" s="9">
        <v>1234577</v>
      </c>
      <c r="E201" s="7">
        <v>150</v>
      </c>
      <c r="F201" s="8"/>
      <c r="G201" s="8"/>
    </row>
    <row r="202" spans="2:7" x14ac:dyDescent="0.25">
      <c r="B202" s="10">
        <v>42371</v>
      </c>
      <c r="C202" s="7">
        <v>7</v>
      </c>
      <c r="D202" s="9">
        <v>1234578</v>
      </c>
      <c r="E202" s="7">
        <v>165</v>
      </c>
      <c r="F202" s="8"/>
      <c r="G202" s="8"/>
    </row>
    <row r="203" spans="2:7" x14ac:dyDescent="0.25">
      <c r="B203" s="10">
        <v>42371</v>
      </c>
      <c r="C203" s="7">
        <v>7</v>
      </c>
      <c r="D203" s="9">
        <v>1234579</v>
      </c>
      <c r="E203" s="7">
        <v>180</v>
      </c>
      <c r="F203" s="8"/>
      <c r="G203" s="8"/>
    </row>
    <row r="204" spans="2:7" x14ac:dyDescent="0.25">
      <c r="B204" s="10">
        <v>42371</v>
      </c>
      <c r="C204" s="7">
        <v>7</v>
      </c>
      <c r="D204" s="9">
        <v>1234580</v>
      </c>
      <c r="E204" s="7">
        <v>195</v>
      </c>
      <c r="F204" s="8"/>
      <c r="G204" s="8"/>
    </row>
    <row r="205" spans="2:7" x14ac:dyDescent="0.25">
      <c r="B205" s="10">
        <v>42371</v>
      </c>
      <c r="C205" s="7">
        <v>7</v>
      </c>
      <c r="D205" s="9">
        <v>1234581</v>
      </c>
      <c r="E205" s="7">
        <v>210</v>
      </c>
      <c r="F205" s="8"/>
      <c r="G205" s="8"/>
    </row>
    <row r="206" spans="2:7" x14ac:dyDescent="0.25">
      <c r="B206" s="10">
        <v>42371</v>
      </c>
      <c r="C206" s="7">
        <v>7</v>
      </c>
      <c r="D206" s="9">
        <v>1234567</v>
      </c>
      <c r="E206" s="7">
        <v>225</v>
      </c>
      <c r="F206" s="8"/>
      <c r="G206" s="8"/>
    </row>
    <row r="207" spans="2:7" x14ac:dyDescent="0.25">
      <c r="B207" s="10">
        <v>42371</v>
      </c>
      <c r="C207" s="7">
        <v>7</v>
      </c>
      <c r="D207" s="9">
        <v>1234568</v>
      </c>
      <c r="E207" s="7">
        <v>240</v>
      </c>
      <c r="F207" s="8"/>
      <c r="G207" s="8"/>
    </row>
    <row r="208" spans="2:7" x14ac:dyDescent="0.25">
      <c r="B208" s="10">
        <v>42371</v>
      </c>
      <c r="C208" s="7">
        <v>8</v>
      </c>
      <c r="D208" s="9">
        <v>1234569</v>
      </c>
      <c r="E208" s="7">
        <v>255</v>
      </c>
      <c r="F208" s="8"/>
      <c r="G208" s="8"/>
    </row>
    <row r="209" spans="2:7" x14ac:dyDescent="0.25">
      <c r="B209" s="10">
        <v>42371</v>
      </c>
      <c r="C209" s="7">
        <v>8</v>
      </c>
      <c r="D209" s="9">
        <v>1234570</v>
      </c>
      <c r="E209" s="7">
        <v>100</v>
      </c>
      <c r="F209" s="8"/>
      <c r="G209" s="8"/>
    </row>
    <row r="210" spans="2:7" x14ac:dyDescent="0.25">
      <c r="B210" s="10">
        <v>42371</v>
      </c>
      <c r="C210" s="7">
        <v>8</v>
      </c>
      <c r="D210" s="9">
        <v>1234571</v>
      </c>
      <c r="E210" s="7">
        <v>200</v>
      </c>
      <c r="F210" s="8"/>
      <c r="G210" s="8"/>
    </row>
    <row r="211" spans="2:7" x14ac:dyDescent="0.25">
      <c r="B211" s="10">
        <v>42371</v>
      </c>
      <c r="C211" s="7">
        <v>8</v>
      </c>
      <c r="D211" s="9">
        <v>1234572</v>
      </c>
      <c r="E211" s="7">
        <v>300</v>
      </c>
      <c r="F211" s="8"/>
      <c r="G211" s="8"/>
    </row>
    <row r="212" spans="2:7" x14ac:dyDescent="0.25">
      <c r="B212" s="10">
        <v>42371</v>
      </c>
      <c r="C212" s="7">
        <v>8</v>
      </c>
      <c r="D212" s="9">
        <v>1234573</v>
      </c>
      <c r="E212" s="7">
        <v>400</v>
      </c>
      <c r="F212" s="8"/>
      <c r="G212" s="8"/>
    </row>
    <row r="213" spans="2:7" x14ac:dyDescent="0.25">
      <c r="B213" s="10">
        <v>42371</v>
      </c>
      <c r="C213" s="7">
        <v>9</v>
      </c>
      <c r="D213" s="9">
        <v>1234574</v>
      </c>
      <c r="E213" s="7">
        <v>500</v>
      </c>
      <c r="F213" s="8"/>
      <c r="G213" s="8"/>
    </row>
    <row r="214" spans="2:7" x14ac:dyDescent="0.25">
      <c r="B214" s="10">
        <v>42371</v>
      </c>
      <c r="C214" s="7">
        <v>9</v>
      </c>
      <c r="D214" s="9">
        <v>1234575</v>
      </c>
      <c r="E214" s="7">
        <v>600</v>
      </c>
      <c r="F214" s="8"/>
      <c r="G214" s="8"/>
    </row>
    <row r="215" spans="2:7" x14ac:dyDescent="0.25">
      <c r="B215" s="10">
        <v>42371</v>
      </c>
      <c r="C215" s="7">
        <v>9</v>
      </c>
      <c r="D215" s="9">
        <v>1234576</v>
      </c>
      <c r="E215" s="7">
        <v>700</v>
      </c>
      <c r="F215" s="8"/>
      <c r="G215" s="8"/>
    </row>
    <row r="216" spans="2:7" x14ac:dyDescent="0.25">
      <c r="B216" s="10">
        <v>42371</v>
      </c>
      <c r="C216" s="7">
        <v>9</v>
      </c>
      <c r="D216" s="9">
        <v>1234577</v>
      </c>
      <c r="E216" s="7">
        <v>800</v>
      </c>
      <c r="F216" s="8"/>
      <c r="G216" s="8"/>
    </row>
    <row r="217" spans="2:7" x14ac:dyDescent="0.25">
      <c r="B217" s="10">
        <v>42371</v>
      </c>
      <c r="C217" s="7">
        <v>9</v>
      </c>
      <c r="D217" s="9">
        <v>1234578</v>
      </c>
      <c r="E217" s="7">
        <v>900</v>
      </c>
      <c r="F217" s="8"/>
      <c r="G217" s="8"/>
    </row>
    <row r="218" spans="2:7" x14ac:dyDescent="0.25">
      <c r="B218" s="10">
        <v>42371</v>
      </c>
      <c r="C218" s="7">
        <v>9</v>
      </c>
      <c r="D218" s="9">
        <v>1234579</v>
      </c>
      <c r="E218" s="7">
        <v>1000</v>
      </c>
      <c r="F218" s="8"/>
      <c r="G218" s="8"/>
    </row>
    <row r="219" spans="2:7" x14ac:dyDescent="0.25">
      <c r="B219" s="10">
        <v>42371</v>
      </c>
      <c r="C219" s="7">
        <v>9</v>
      </c>
      <c r="D219" s="9">
        <v>1234580</v>
      </c>
      <c r="E219" s="7">
        <v>120</v>
      </c>
      <c r="F219" s="8"/>
      <c r="G219" s="8"/>
    </row>
    <row r="220" spans="2:7" x14ac:dyDescent="0.25">
      <c r="B220" s="10">
        <v>42371</v>
      </c>
      <c r="C220" s="7">
        <v>9</v>
      </c>
      <c r="D220" s="9">
        <v>1234581</v>
      </c>
      <c r="E220" s="7">
        <v>135</v>
      </c>
      <c r="F220" s="8"/>
      <c r="G220" s="8"/>
    </row>
    <row r="221" spans="2:7" x14ac:dyDescent="0.25">
      <c r="B221" s="10">
        <v>42371</v>
      </c>
      <c r="C221" s="7">
        <v>9</v>
      </c>
      <c r="D221" s="9">
        <v>1234567</v>
      </c>
      <c r="E221" s="7">
        <v>150</v>
      </c>
      <c r="F221" s="8"/>
      <c r="G221" s="8"/>
    </row>
    <row r="222" spans="2:7" x14ac:dyDescent="0.25">
      <c r="B222" s="10">
        <v>42371</v>
      </c>
      <c r="C222" s="7">
        <v>9</v>
      </c>
      <c r="D222" s="9">
        <v>1234568</v>
      </c>
      <c r="E222" s="7">
        <v>165</v>
      </c>
      <c r="F222" s="8"/>
      <c r="G222" s="8"/>
    </row>
    <row r="223" spans="2:7" x14ac:dyDescent="0.25">
      <c r="B223" s="10">
        <v>42371</v>
      </c>
      <c r="C223" s="7">
        <v>10</v>
      </c>
      <c r="D223" s="9">
        <v>1234569</v>
      </c>
      <c r="E223" s="7">
        <v>180</v>
      </c>
      <c r="F223" s="8"/>
      <c r="G223" s="8"/>
    </row>
    <row r="224" spans="2:7" x14ac:dyDescent="0.25">
      <c r="B224" s="10">
        <v>42371</v>
      </c>
      <c r="C224" s="7">
        <v>10</v>
      </c>
      <c r="D224" s="9">
        <v>1234570</v>
      </c>
      <c r="E224" s="7">
        <v>195</v>
      </c>
      <c r="F224" s="8"/>
      <c r="G224" s="8"/>
    </row>
    <row r="225" spans="2:7" x14ac:dyDescent="0.25">
      <c r="B225" s="10">
        <v>42371</v>
      </c>
      <c r="C225" s="7">
        <v>10</v>
      </c>
      <c r="D225" s="9">
        <v>1234571</v>
      </c>
      <c r="E225" s="7">
        <v>210</v>
      </c>
      <c r="F225" s="8"/>
      <c r="G225" s="8"/>
    </row>
    <row r="226" spans="2:7" x14ac:dyDescent="0.25">
      <c r="B226" s="10">
        <v>42371</v>
      </c>
      <c r="C226" s="7">
        <v>10</v>
      </c>
      <c r="D226" s="9">
        <v>1234572</v>
      </c>
      <c r="E226" s="7">
        <v>225</v>
      </c>
      <c r="F226" s="8"/>
      <c r="G226" s="8"/>
    </row>
    <row r="227" spans="2:7" x14ac:dyDescent="0.25">
      <c r="B227" s="10">
        <v>42371</v>
      </c>
      <c r="C227" s="7">
        <v>10</v>
      </c>
      <c r="D227" s="9">
        <v>1234573</v>
      </c>
      <c r="E227" s="7">
        <v>240</v>
      </c>
      <c r="F227" s="8"/>
      <c r="G227" s="8"/>
    </row>
    <row r="228" spans="2:7" x14ac:dyDescent="0.25">
      <c r="B228" s="10">
        <v>42371</v>
      </c>
      <c r="C228" s="7">
        <v>10</v>
      </c>
      <c r="D228" s="9">
        <v>1234574</v>
      </c>
      <c r="E228" s="7">
        <v>255</v>
      </c>
      <c r="F228" s="8"/>
      <c r="G228" s="8"/>
    </row>
    <row r="229" spans="2:7" x14ac:dyDescent="0.25">
      <c r="B229" s="10">
        <v>42371</v>
      </c>
      <c r="C229" s="7">
        <v>10</v>
      </c>
      <c r="D229" s="9">
        <v>1234575</v>
      </c>
      <c r="E229" s="7">
        <v>100</v>
      </c>
      <c r="F229" s="8"/>
      <c r="G229" s="8"/>
    </row>
    <row r="230" spans="2:7" x14ac:dyDescent="0.25">
      <c r="B230" s="10">
        <v>42371</v>
      </c>
      <c r="C230" s="7">
        <v>10</v>
      </c>
      <c r="D230" s="9">
        <v>1234576</v>
      </c>
      <c r="E230" s="7">
        <v>200</v>
      </c>
      <c r="F230" s="8"/>
      <c r="G230" s="8"/>
    </row>
    <row r="231" spans="2:7" x14ac:dyDescent="0.25">
      <c r="B231" s="10">
        <v>42371</v>
      </c>
      <c r="C231" s="7">
        <v>10</v>
      </c>
      <c r="D231" s="9">
        <v>1234577</v>
      </c>
      <c r="E231" s="7">
        <v>300</v>
      </c>
      <c r="F231" s="8"/>
      <c r="G231" s="8"/>
    </row>
    <row r="232" spans="2:7" x14ac:dyDescent="0.25">
      <c r="B232" s="10">
        <v>42371</v>
      </c>
      <c r="C232" s="7">
        <v>10</v>
      </c>
      <c r="D232" s="9">
        <v>1234578</v>
      </c>
      <c r="E232" s="7">
        <v>400</v>
      </c>
      <c r="F232" s="8"/>
      <c r="G232" s="8"/>
    </row>
    <row r="233" spans="2:7" x14ac:dyDescent="0.25">
      <c r="B233" s="10">
        <v>42371</v>
      </c>
      <c r="C233" s="7">
        <v>11</v>
      </c>
      <c r="D233" s="9">
        <v>1234579</v>
      </c>
      <c r="E233" s="7">
        <v>500</v>
      </c>
      <c r="F233" s="8"/>
      <c r="G233" s="8"/>
    </row>
    <row r="234" spans="2:7" x14ac:dyDescent="0.25">
      <c r="B234" s="10">
        <v>42371</v>
      </c>
      <c r="C234" s="7">
        <v>11</v>
      </c>
      <c r="D234" s="9">
        <v>1234580</v>
      </c>
      <c r="E234" s="7">
        <v>600</v>
      </c>
      <c r="F234" s="8"/>
      <c r="G234" s="8"/>
    </row>
    <row r="235" spans="2:7" x14ac:dyDescent="0.25">
      <c r="B235" s="10">
        <v>42371</v>
      </c>
      <c r="C235" s="7">
        <v>11</v>
      </c>
      <c r="D235" s="9">
        <v>1234581</v>
      </c>
      <c r="E235" s="7">
        <v>700</v>
      </c>
      <c r="F235" s="8"/>
      <c r="G235" s="8"/>
    </row>
    <row r="236" spans="2:7" x14ac:dyDescent="0.25">
      <c r="B236" s="10">
        <v>42371</v>
      </c>
      <c r="C236" s="7">
        <v>11</v>
      </c>
      <c r="D236" s="9">
        <v>1234567</v>
      </c>
      <c r="E236" s="7">
        <v>800</v>
      </c>
      <c r="F236" s="8"/>
      <c r="G236" s="8"/>
    </row>
    <row r="237" spans="2:7" x14ac:dyDescent="0.25">
      <c r="B237" s="10">
        <v>42371</v>
      </c>
      <c r="C237" s="7">
        <v>11</v>
      </c>
      <c r="D237" s="9">
        <v>1234568</v>
      </c>
      <c r="E237" s="7">
        <v>900</v>
      </c>
      <c r="F237" s="8"/>
      <c r="G237" s="8"/>
    </row>
    <row r="238" spans="2:7" x14ac:dyDescent="0.25">
      <c r="B238" s="10">
        <v>42371</v>
      </c>
      <c r="C238" s="7">
        <v>11</v>
      </c>
      <c r="D238" s="9">
        <v>1234569</v>
      </c>
      <c r="E238" s="7">
        <v>1000</v>
      </c>
      <c r="F238" s="8"/>
      <c r="G238" s="8"/>
    </row>
    <row r="239" spans="2:7" x14ac:dyDescent="0.25">
      <c r="B239" s="10">
        <v>42371</v>
      </c>
      <c r="C239" s="7">
        <v>12</v>
      </c>
      <c r="D239" s="9">
        <v>1234570</v>
      </c>
      <c r="E239" s="7">
        <v>120</v>
      </c>
      <c r="F239" s="8"/>
      <c r="G239" s="8"/>
    </row>
    <row r="240" spans="2:7" x14ac:dyDescent="0.25">
      <c r="B240" s="10">
        <v>42371</v>
      </c>
      <c r="C240" s="7">
        <v>12</v>
      </c>
      <c r="D240" s="9">
        <v>1234571</v>
      </c>
      <c r="E240" s="7">
        <v>135</v>
      </c>
      <c r="F240" s="8"/>
      <c r="G240" s="8"/>
    </row>
    <row r="241" spans="2:7" x14ac:dyDescent="0.25">
      <c r="B241" s="10">
        <v>42371</v>
      </c>
      <c r="C241" s="7">
        <v>12</v>
      </c>
      <c r="D241" s="9">
        <v>1234572</v>
      </c>
      <c r="E241" s="7">
        <v>150</v>
      </c>
      <c r="F241" s="8"/>
      <c r="G241" s="8"/>
    </row>
    <row r="242" spans="2:7" x14ac:dyDescent="0.25">
      <c r="B242" s="10">
        <v>42371</v>
      </c>
      <c r="C242" s="7">
        <v>12</v>
      </c>
      <c r="D242" s="9">
        <v>1234573</v>
      </c>
      <c r="E242" s="7">
        <v>165</v>
      </c>
      <c r="F242" s="8"/>
      <c r="G242" s="8"/>
    </row>
    <row r="243" spans="2:7" x14ac:dyDescent="0.25">
      <c r="B243" s="10">
        <v>42371</v>
      </c>
      <c r="C243" s="7">
        <v>12</v>
      </c>
      <c r="D243" s="9">
        <v>1234574</v>
      </c>
      <c r="E243" s="7">
        <v>180</v>
      </c>
      <c r="F243" s="8"/>
      <c r="G243" s="8"/>
    </row>
    <row r="244" spans="2:7" x14ac:dyDescent="0.25">
      <c r="B244" s="10">
        <v>42371</v>
      </c>
      <c r="C244" s="7">
        <v>12</v>
      </c>
      <c r="D244" s="9">
        <v>1234575</v>
      </c>
      <c r="E244" s="7">
        <v>195</v>
      </c>
      <c r="F244" s="8"/>
      <c r="G244" s="8"/>
    </row>
    <row r="245" spans="2:7" x14ac:dyDescent="0.25">
      <c r="B245" s="10">
        <v>42371</v>
      </c>
      <c r="C245" s="7">
        <v>13</v>
      </c>
      <c r="D245" s="9">
        <v>1234576</v>
      </c>
      <c r="E245" s="7">
        <v>210</v>
      </c>
      <c r="F245" s="8"/>
      <c r="G245" s="8"/>
    </row>
    <row r="246" spans="2:7" x14ac:dyDescent="0.25">
      <c r="B246" s="10">
        <v>42371</v>
      </c>
      <c r="C246" s="7">
        <v>13</v>
      </c>
      <c r="D246" s="9">
        <v>1234577</v>
      </c>
      <c r="E246" s="7">
        <v>225</v>
      </c>
      <c r="F246" s="8"/>
      <c r="G246" s="8"/>
    </row>
    <row r="247" spans="2:7" x14ac:dyDescent="0.25">
      <c r="B247" s="10">
        <v>42371</v>
      </c>
      <c r="C247" s="7">
        <v>13</v>
      </c>
      <c r="D247" s="9">
        <v>1234578</v>
      </c>
      <c r="E247" s="7">
        <v>240</v>
      </c>
      <c r="F247" s="8"/>
      <c r="G247" s="8"/>
    </row>
    <row r="248" spans="2:7" x14ac:dyDescent="0.25">
      <c r="B248" s="10">
        <v>42371</v>
      </c>
      <c r="C248" s="7">
        <v>13</v>
      </c>
      <c r="D248" s="9">
        <v>1234579</v>
      </c>
      <c r="E248" s="7">
        <v>255</v>
      </c>
      <c r="F248" s="8"/>
      <c r="G248" s="8"/>
    </row>
    <row r="249" spans="2:7" x14ac:dyDescent="0.25">
      <c r="B249" s="10">
        <v>42371</v>
      </c>
      <c r="C249" s="7">
        <v>13</v>
      </c>
      <c r="D249" s="9">
        <v>1234580</v>
      </c>
      <c r="E249" s="7">
        <v>100</v>
      </c>
      <c r="F249" s="8"/>
      <c r="G249" s="8"/>
    </row>
    <row r="250" spans="2:7" x14ac:dyDescent="0.25">
      <c r="B250" s="10">
        <v>42371</v>
      </c>
      <c r="C250" s="7">
        <v>13</v>
      </c>
      <c r="D250" s="9">
        <v>1234581</v>
      </c>
      <c r="E250" s="7">
        <v>200</v>
      </c>
      <c r="F250" s="8"/>
      <c r="G250" s="8"/>
    </row>
    <row r="251" spans="2:7" x14ac:dyDescent="0.25">
      <c r="B251" s="10">
        <v>42371</v>
      </c>
      <c r="C251" s="7">
        <v>14</v>
      </c>
      <c r="D251" s="9">
        <v>1234567</v>
      </c>
      <c r="E251" s="7">
        <v>300</v>
      </c>
      <c r="F251" s="8"/>
      <c r="G251" s="8"/>
    </row>
    <row r="252" spans="2:7" x14ac:dyDescent="0.25">
      <c r="B252" s="10">
        <v>42371</v>
      </c>
      <c r="C252" s="7">
        <v>14</v>
      </c>
      <c r="D252" s="9">
        <v>1234568</v>
      </c>
      <c r="E252" s="7">
        <v>400</v>
      </c>
      <c r="F252" s="8"/>
      <c r="G252" s="8"/>
    </row>
    <row r="253" spans="2:7" x14ac:dyDescent="0.25">
      <c r="B253" s="10">
        <v>42371</v>
      </c>
      <c r="C253" s="7">
        <v>14</v>
      </c>
      <c r="D253" s="9">
        <v>1234569</v>
      </c>
      <c r="E253" s="7">
        <v>500</v>
      </c>
      <c r="F253" s="8"/>
      <c r="G253" s="8"/>
    </row>
    <row r="254" spans="2:7" x14ac:dyDescent="0.25">
      <c r="B254" s="10">
        <v>42371</v>
      </c>
      <c r="C254" s="7">
        <v>14</v>
      </c>
      <c r="D254" s="9">
        <v>1234570</v>
      </c>
      <c r="E254" s="7">
        <v>600</v>
      </c>
      <c r="F254" s="8"/>
      <c r="G254" s="8"/>
    </row>
    <row r="255" spans="2:7" x14ac:dyDescent="0.25">
      <c r="B255" s="10">
        <v>42371</v>
      </c>
      <c r="C255" s="7">
        <v>14</v>
      </c>
      <c r="D255" s="9">
        <v>1234571</v>
      </c>
      <c r="E255" s="7">
        <v>700</v>
      </c>
      <c r="F255" s="8"/>
      <c r="G255" s="8"/>
    </row>
    <row r="256" spans="2:7" x14ac:dyDescent="0.25">
      <c r="B256" s="10">
        <v>42371</v>
      </c>
      <c r="C256" s="7">
        <v>14</v>
      </c>
      <c r="D256" s="9">
        <v>1234572</v>
      </c>
      <c r="E256" s="7">
        <v>800</v>
      </c>
      <c r="F256" s="8"/>
      <c r="G256" s="8"/>
    </row>
    <row r="257" spans="2:7" x14ac:dyDescent="0.25">
      <c r="B257" s="10">
        <v>42371</v>
      </c>
      <c r="C257" s="7">
        <v>15</v>
      </c>
      <c r="D257" s="9">
        <v>1234573</v>
      </c>
      <c r="E257" s="7">
        <v>900</v>
      </c>
      <c r="F257" s="8"/>
      <c r="G257" s="8"/>
    </row>
    <row r="258" spans="2:7" x14ac:dyDescent="0.25">
      <c r="B258" s="10">
        <v>42371</v>
      </c>
      <c r="C258" s="7">
        <v>15</v>
      </c>
      <c r="D258" s="9">
        <v>1234574</v>
      </c>
      <c r="E258" s="7">
        <v>1000</v>
      </c>
      <c r="F258" s="8"/>
      <c r="G258" s="8"/>
    </row>
    <row r="259" spans="2:7" x14ac:dyDescent="0.25">
      <c r="B259" s="10">
        <v>42371</v>
      </c>
      <c r="C259" s="7">
        <v>15</v>
      </c>
      <c r="D259" s="9">
        <v>1234575</v>
      </c>
      <c r="E259" s="7">
        <v>120</v>
      </c>
      <c r="F259" s="8"/>
      <c r="G259" s="8"/>
    </row>
    <row r="260" spans="2:7" x14ac:dyDescent="0.25">
      <c r="B260" s="10">
        <v>42371</v>
      </c>
      <c r="C260" s="7">
        <v>15</v>
      </c>
      <c r="D260" s="9">
        <v>1234576</v>
      </c>
      <c r="E260" s="7">
        <v>135</v>
      </c>
      <c r="F260" s="8"/>
      <c r="G260" s="8"/>
    </row>
    <row r="261" spans="2:7" x14ac:dyDescent="0.25">
      <c r="B261" s="10">
        <v>42371</v>
      </c>
      <c r="C261" s="7">
        <v>15</v>
      </c>
      <c r="D261" s="9">
        <v>1234577</v>
      </c>
      <c r="E261" s="7">
        <v>150</v>
      </c>
      <c r="F261" s="8"/>
      <c r="G261" s="8"/>
    </row>
    <row r="262" spans="2:7" x14ac:dyDescent="0.25">
      <c r="B262" s="10">
        <v>42371</v>
      </c>
      <c r="C262" s="7">
        <v>15</v>
      </c>
      <c r="D262" s="9">
        <v>1234578</v>
      </c>
      <c r="E262" s="7">
        <v>165</v>
      </c>
      <c r="F262" s="8"/>
      <c r="G262" s="8"/>
    </row>
    <row r="263" spans="2:7" x14ac:dyDescent="0.25">
      <c r="B263" s="10">
        <v>42371</v>
      </c>
      <c r="C263" s="7">
        <v>16</v>
      </c>
      <c r="D263" s="9">
        <v>1234579</v>
      </c>
      <c r="E263" s="7">
        <v>180</v>
      </c>
      <c r="F263" s="8"/>
      <c r="G263" s="8"/>
    </row>
    <row r="264" spans="2:7" x14ac:dyDescent="0.25">
      <c r="B264" s="10">
        <v>42371</v>
      </c>
      <c r="C264" s="7">
        <v>16</v>
      </c>
      <c r="D264" s="9">
        <v>1234580</v>
      </c>
      <c r="E264" s="7">
        <v>195</v>
      </c>
      <c r="F264" s="8"/>
      <c r="G264" s="8"/>
    </row>
    <row r="265" spans="2:7" x14ac:dyDescent="0.25">
      <c r="B265" s="10">
        <v>42371</v>
      </c>
      <c r="C265" s="7">
        <v>16</v>
      </c>
      <c r="D265" s="9">
        <v>1234581</v>
      </c>
      <c r="E265" s="7">
        <v>210</v>
      </c>
      <c r="F265" s="8"/>
      <c r="G265" s="8"/>
    </row>
    <row r="266" spans="2:7" x14ac:dyDescent="0.25">
      <c r="B266" s="10">
        <v>42371</v>
      </c>
      <c r="C266" s="7">
        <v>16</v>
      </c>
      <c r="D266" s="9">
        <v>1234567</v>
      </c>
      <c r="E266" s="7">
        <v>225</v>
      </c>
      <c r="F266" s="8"/>
      <c r="G266" s="8"/>
    </row>
    <row r="267" spans="2:7" x14ac:dyDescent="0.25">
      <c r="B267" s="10">
        <v>42371</v>
      </c>
      <c r="C267" s="7">
        <v>16</v>
      </c>
      <c r="D267" s="9">
        <v>1234568</v>
      </c>
      <c r="E267" s="7">
        <v>240</v>
      </c>
      <c r="F267" s="8"/>
      <c r="G267" s="8"/>
    </row>
    <row r="268" spans="2:7" x14ac:dyDescent="0.25">
      <c r="B268" s="10">
        <v>42371</v>
      </c>
      <c r="C268" s="7">
        <v>16</v>
      </c>
      <c r="D268" s="9">
        <v>1234569</v>
      </c>
      <c r="E268" s="7">
        <v>255</v>
      </c>
      <c r="F268" s="8"/>
      <c r="G268" s="8"/>
    </row>
    <row r="269" spans="2:7" x14ac:dyDescent="0.25">
      <c r="B269" s="10">
        <v>42372</v>
      </c>
      <c r="C269" s="7">
        <v>1</v>
      </c>
      <c r="D269" s="9">
        <v>1234570</v>
      </c>
      <c r="E269" s="7">
        <v>100</v>
      </c>
      <c r="F269" s="8"/>
      <c r="G269" s="8"/>
    </row>
    <row r="270" spans="2:7" x14ac:dyDescent="0.25">
      <c r="B270" s="10">
        <v>42372</v>
      </c>
      <c r="C270" s="7">
        <v>1</v>
      </c>
      <c r="D270" s="9">
        <v>1234571</v>
      </c>
      <c r="E270" s="7">
        <v>200</v>
      </c>
      <c r="F270" s="8"/>
      <c r="G270" s="8"/>
    </row>
    <row r="271" spans="2:7" x14ac:dyDescent="0.25">
      <c r="B271" s="10">
        <v>42372</v>
      </c>
      <c r="C271" s="7">
        <v>1</v>
      </c>
      <c r="D271" s="9">
        <v>1234572</v>
      </c>
      <c r="E271" s="7">
        <v>300</v>
      </c>
      <c r="F271" s="8"/>
      <c r="G271" s="8"/>
    </row>
    <row r="272" spans="2:7" x14ac:dyDescent="0.25">
      <c r="B272" s="10">
        <v>42372</v>
      </c>
      <c r="C272" s="7">
        <v>1</v>
      </c>
      <c r="D272" s="9">
        <v>1234573</v>
      </c>
      <c r="E272" s="7">
        <v>400</v>
      </c>
      <c r="F272" s="8"/>
      <c r="G272" s="8"/>
    </row>
    <row r="273" spans="2:7" x14ac:dyDescent="0.25">
      <c r="B273" s="10">
        <v>42372</v>
      </c>
      <c r="C273" s="7">
        <v>1</v>
      </c>
      <c r="D273" s="9">
        <v>1234574</v>
      </c>
      <c r="E273" s="7">
        <v>500</v>
      </c>
      <c r="F273" s="8"/>
      <c r="G273" s="8"/>
    </row>
    <row r="274" spans="2:7" x14ac:dyDescent="0.25">
      <c r="B274" s="10">
        <v>42372</v>
      </c>
      <c r="C274" s="7">
        <v>1</v>
      </c>
      <c r="D274" s="9">
        <v>1234575</v>
      </c>
      <c r="E274" s="7">
        <v>600</v>
      </c>
      <c r="F274" s="8"/>
      <c r="G274" s="8"/>
    </row>
    <row r="275" spans="2:7" x14ac:dyDescent="0.25">
      <c r="B275" s="10">
        <v>42372</v>
      </c>
      <c r="C275" s="7">
        <v>2</v>
      </c>
      <c r="D275" s="9">
        <v>1234576</v>
      </c>
      <c r="E275" s="7">
        <v>700</v>
      </c>
      <c r="F275" s="8"/>
      <c r="G275" s="8"/>
    </row>
    <row r="276" spans="2:7" x14ac:dyDescent="0.25">
      <c r="B276" s="10">
        <v>42372</v>
      </c>
      <c r="C276" s="7">
        <v>2</v>
      </c>
      <c r="D276" s="9">
        <v>1234577</v>
      </c>
      <c r="E276" s="7">
        <v>800</v>
      </c>
      <c r="F276" s="8"/>
      <c r="G276" s="8"/>
    </row>
    <row r="277" spans="2:7" x14ac:dyDescent="0.25">
      <c r="B277" s="10">
        <v>42372</v>
      </c>
      <c r="C277" s="7">
        <v>2</v>
      </c>
      <c r="D277" s="9">
        <v>1234578</v>
      </c>
      <c r="E277" s="7">
        <v>900</v>
      </c>
      <c r="F277" s="8"/>
      <c r="G277" s="8"/>
    </row>
    <row r="278" spans="2:7" x14ac:dyDescent="0.25">
      <c r="B278" s="10">
        <v>42372</v>
      </c>
      <c r="C278" s="7">
        <v>2</v>
      </c>
      <c r="D278" s="9">
        <v>1234579</v>
      </c>
      <c r="E278" s="7">
        <v>1000</v>
      </c>
      <c r="F278" s="8"/>
      <c r="G278" s="8"/>
    </row>
    <row r="279" spans="2:7" x14ac:dyDescent="0.25">
      <c r="B279" s="10">
        <v>42372</v>
      </c>
      <c r="C279" s="7">
        <v>2</v>
      </c>
      <c r="D279" s="9">
        <v>1234580</v>
      </c>
      <c r="E279" s="7">
        <v>120</v>
      </c>
      <c r="F279" s="8"/>
      <c r="G279" s="8"/>
    </row>
    <row r="280" spans="2:7" x14ac:dyDescent="0.25">
      <c r="B280" s="10">
        <v>42372</v>
      </c>
      <c r="C280" s="7">
        <v>2</v>
      </c>
      <c r="D280" s="9">
        <v>1234581</v>
      </c>
      <c r="E280" s="7">
        <v>135</v>
      </c>
      <c r="F280" s="8"/>
      <c r="G280" s="8"/>
    </row>
    <row r="281" spans="2:7" x14ac:dyDescent="0.25">
      <c r="B281" s="10">
        <v>42372</v>
      </c>
      <c r="C281" s="7">
        <v>2</v>
      </c>
      <c r="D281" s="9">
        <v>1234567</v>
      </c>
      <c r="E281" s="7">
        <v>150</v>
      </c>
      <c r="F281" s="8"/>
      <c r="G281" s="8"/>
    </row>
    <row r="282" spans="2:7" x14ac:dyDescent="0.25">
      <c r="B282" s="10">
        <v>42372</v>
      </c>
      <c r="C282" s="7">
        <v>3</v>
      </c>
      <c r="D282" s="9">
        <v>1234568</v>
      </c>
      <c r="E282" s="7">
        <v>165</v>
      </c>
      <c r="F282" s="8"/>
      <c r="G282" s="8"/>
    </row>
    <row r="283" spans="2:7" x14ac:dyDescent="0.25">
      <c r="B283" s="10">
        <v>42372</v>
      </c>
      <c r="C283" s="7">
        <v>3</v>
      </c>
      <c r="D283" s="9">
        <v>1234569</v>
      </c>
      <c r="E283" s="7">
        <v>180</v>
      </c>
      <c r="F283" s="8"/>
      <c r="G283" s="8"/>
    </row>
    <row r="284" spans="2:7" x14ac:dyDescent="0.25">
      <c r="B284" s="10">
        <v>42372</v>
      </c>
      <c r="C284" s="7">
        <v>3</v>
      </c>
      <c r="D284" s="9">
        <v>1234570</v>
      </c>
      <c r="E284" s="7">
        <v>195</v>
      </c>
      <c r="F284" s="8"/>
      <c r="G284" s="8"/>
    </row>
    <row r="285" spans="2:7" x14ac:dyDescent="0.25">
      <c r="B285" s="10">
        <v>42372</v>
      </c>
      <c r="C285" s="7">
        <v>3</v>
      </c>
      <c r="D285" s="9">
        <v>1234571</v>
      </c>
      <c r="E285" s="7">
        <v>210</v>
      </c>
      <c r="F285" s="8"/>
      <c r="G285" s="8"/>
    </row>
    <row r="286" spans="2:7" x14ac:dyDescent="0.25">
      <c r="B286" s="10">
        <v>42372</v>
      </c>
      <c r="C286" s="7">
        <v>3</v>
      </c>
      <c r="D286" s="9">
        <v>1234572</v>
      </c>
      <c r="E286" s="7">
        <v>225</v>
      </c>
      <c r="F286" s="8"/>
      <c r="G286" s="8"/>
    </row>
    <row r="287" spans="2:7" x14ac:dyDescent="0.25">
      <c r="B287" s="10">
        <v>42372</v>
      </c>
      <c r="C287" s="7">
        <v>3</v>
      </c>
      <c r="D287" s="9">
        <v>1234573</v>
      </c>
      <c r="E287" s="7">
        <v>240</v>
      </c>
      <c r="F287" s="8"/>
      <c r="G287" s="8"/>
    </row>
    <row r="288" spans="2:7" x14ac:dyDescent="0.25">
      <c r="B288" s="10">
        <v>42372</v>
      </c>
      <c r="C288" s="7">
        <v>3</v>
      </c>
      <c r="D288" s="9">
        <v>1234574</v>
      </c>
      <c r="E288" s="7">
        <v>255</v>
      </c>
      <c r="F288" s="8"/>
      <c r="G288" s="8"/>
    </row>
    <row r="289" spans="2:7" x14ac:dyDescent="0.25">
      <c r="B289" s="10">
        <v>42372</v>
      </c>
      <c r="C289" s="7">
        <v>3</v>
      </c>
      <c r="D289" s="9">
        <v>1234575</v>
      </c>
      <c r="E289" s="7">
        <v>100</v>
      </c>
      <c r="F289" s="8"/>
      <c r="G289" s="8"/>
    </row>
    <row r="290" spans="2:7" x14ac:dyDescent="0.25">
      <c r="B290" s="10">
        <v>42372</v>
      </c>
      <c r="C290" s="7">
        <v>4</v>
      </c>
      <c r="D290" s="9">
        <v>1234576</v>
      </c>
      <c r="E290" s="7">
        <v>200</v>
      </c>
      <c r="F290" s="8"/>
      <c r="G290" s="8"/>
    </row>
    <row r="291" spans="2:7" x14ac:dyDescent="0.25">
      <c r="B291" s="10">
        <v>42372</v>
      </c>
      <c r="C291" s="7">
        <v>4</v>
      </c>
      <c r="D291" s="9">
        <v>1234577</v>
      </c>
      <c r="E291" s="7">
        <v>300</v>
      </c>
      <c r="F291" s="8"/>
      <c r="G291" s="8"/>
    </row>
    <row r="292" spans="2:7" x14ac:dyDescent="0.25">
      <c r="B292" s="10">
        <v>42372</v>
      </c>
      <c r="C292" s="7">
        <v>4</v>
      </c>
      <c r="D292" s="9">
        <v>1234578</v>
      </c>
      <c r="E292" s="7">
        <v>400</v>
      </c>
      <c r="F292" s="8"/>
      <c r="G292" s="8"/>
    </row>
    <row r="293" spans="2:7" x14ac:dyDescent="0.25">
      <c r="B293" s="10">
        <v>42372</v>
      </c>
      <c r="C293" s="7">
        <v>4</v>
      </c>
      <c r="D293" s="9">
        <v>1234579</v>
      </c>
      <c r="E293" s="7">
        <v>500</v>
      </c>
      <c r="F293" s="8"/>
      <c r="G293" s="8"/>
    </row>
    <row r="294" spans="2:7" x14ac:dyDescent="0.25">
      <c r="B294" s="10">
        <v>42372</v>
      </c>
      <c r="C294" s="7">
        <v>4</v>
      </c>
      <c r="D294" s="9">
        <v>1234580</v>
      </c>
      <c r="E294" s="7">
        <v>600</v>
      </c>
      <c r="F294" s="8"/>
      <c r="G294" s="8"/>
    </row>
    <row r="295" spans="2:7" x14ac:dyDescent="0.25">
      <c r="B295" s="10">
        <v>42372</v>
      </c>
      <c r="C295" s="7">
        <v>4</v>
      </c>
      <c r="D295" s="9">
        <v>1234581</v>
      </c>
      <c r="E295" s="7">
        <v>700</v>
      </c>
      <c r="F295" s="8"/>
      <c r="G295" s="8"/>
    </row>
    <row r="296" spans="2:7" x14ac:dyDescent="0.25">
      <c r="B296" s="10">
        <v>42372</v>
      </c>
      <c r="C296" s="7">
        <v>5</v>
      </c>
      <c r="D296" s="9">
        <v>1234567</v>
      </c>
      <c r="E296" s="7">
        <v>800</v>
      </c>
      <c r="F296" s="8"/>
      <c r="G296" s="8"/>
    </row>
    <row r="297" spans="2:7" x14ac:dyDescent="0.25">
      <c r="B297" s="10">
        <v>42372</v>
      </c>
      <c r="C297" s="7">
        <v>5</v>
      </c>
      <c r="D297" s="9">
        <v>1234568</v>
      </c>
      <c r="E297" s="7">
        <v>900</v>
      </c>
      <c r="F297" s="8"/>
      <c r="G297" s="8"/>
    </row>
    <row r="298" spans="2:7" x14ac:dyDescent="0.25">
      <c r="B298" s="10">
        <v>42372</v>
      </c>
      <c r="C298" s="7">
        <v>5</v>
      </c>
      <c r="D298" s="9">
        <v>1234569</v>
      </c>
      <c r="E298" s="7">
        <v>1000</v>
      </c>
      <c r="F298" s="8"/>
      <c r="G298" s="8"/>
    </row>
    <row r="299" spans="2:7" x14ac:dyDescent="0.25">
      <c r="B299" s="10">
        <v>42372</v>
      </c>
      <c r="C299" s="7">
        <v>5</v>
      </c>
      <c r="D299" s="9">
        <v>1234570</v>
      </c>
      <c r="E299" s="7">
        <v>120</v>
      </c>
      <c r="F299" s="8"/>
      <c r="G299" s="8"/>
    </row>
    <row r="300" spans="2:7" x14ac:dyDescent="0.25">
      <c r="B300" s="10">
        <v>42372</v>
      </c>
      <c r="C300" s="7">
        <v>5</v>
      </c>
      <c r="D300" s="9">
        <v>1234571</v>
      </c>
      <c r="E300" s="7">
        <v>135</v>
      </c>
      <c r="F300" s="8"/>
      <c r="G300" s="8"/>
    </row>
    <row r="301" spans="2:7" x14ac:dyDescent="0.25">
      <c r="B301" s="10">
        <v>42372</v>
      </c>
      <c r="C301" s="7">
        <v>5</v>
      </c>
      <c r="D301" s="9">
        <v>1234572</v>
      </c>
      <c r="E301" s="7">
        <v>150</v>
      </c>
      <c r="F301" s="8"/>
      <c r="G301" s="8"/>
    </row>
    <row r="302" spans="2:7" x14ac:dyDescent="0.25">
      <c r="B302" s="10">
        <v>42372</v>
      </c>
      <c r="C302" s="7">
        <v>6</v>
      </c>
      <c r="D302" s="9">
        <v>1234573</v>
      </c>
      <c r="E302" s="7">
        <v>165</v>
      </c>
      <c r="F302" s="8"/>
      <c r="G302" s="8"/>
    </row>
    <row r="303" spans="2:7" x14ac:dyDescent="0.25">
      <c r="B303" s="10">
        <v>42372</v>
      </c>
      <c r="C303" s="7">
        <v>6</v>
      </c>
      <c r="D303" s="9">
        <v>1234574</v>
      </c>
      <c r="E303" s="7">
        <v>180</v>
      </c>
      <c r="F303" s="8"/>
      <c r="G303" s="8"/>
    </row>
    <row r="304" spans="2:7" x14ac:dyDescent="0.25">
      <c r="B304" s="10">
        <v>42372</v>
      </c>
      <c r="C304" s="7">
        <v>6</v>
      </c>
      <c r="D304" s="9">
        <v>1234575</v>
      </c>
      <c r="E304" s="7">
        <v>195</v>
      </c>
      <c r="F304" s="8"/>
      <c r="G304" s="8"/>
    </row>
    <row r="305" spans="2:7" x14ac:dyDescent="0.25">
      <c r="B305" s="10">
        <v>42372</v>
      </c>
      <c r="C305" s="7">
        <v>6</v>
      </c>
      <c r="D305" s="9">
        <v>1234576</v>
      </c>
      <c r="E305" s="7">
        <v>210</v>
      </c>
      <c r="F305" s="8"/>
      <c r="G305" s="8"/>
    </row>
    <row r="306" spans="2:7" x14ac:dyDescent="0.25">
      <c r="B306" s="10">
        <v>42372</v>
      </c>
      <c r="C306" s="7">
        <v>6</v>
      </c>
      <c r="D306" s="9">
        <v>1234577</v>
      </c>
      <c r="E306" s="7">
        <v>225</v>
      </c>
      <c r="F306" s="8"/>
      <c r="G306" s="8"/>
    </row>
    <row r="307" spans="2:7" x14ac:dyDescent="0.25">
      <c r="B307" s="10">
        <v>42372</v>
      </c>
      <c r="C307" s="7">
        <v>7</v>
      </c>
      <c r="D307" s="9">
        <v>1234578</v>
      </c>
      <c r="E307" s="7">
        <v>240</v>
      </c>
      <c r="F307" s="8"/>
      <c r="G307" s="8"/>
    </row>
    <row r="308" spans="2:7" x14ac:dyDescent="0.25">
      <c r="B308" s="10">
        <v>42372</v>
      </c>
      <c r="C308" s="7">
        <v>7</v>
      </c>
      <c r="D308" s="9">
        <v>1234579</v>
      </c>
      <c r="E308" s="7">
        <v>255</v>
      </c>
      <c r="F308" s="8"/>
      <c r="G308" s="8"/>
    </row>
    <row r="309" spans="2:7" x14ac:dyDescent="0.25">
      <c r="B309" s="10">
        <v>42372</v>
      </c>
      <c r="C309" s="7">
        <v>7</v>
      </c>
      <c r="D309" s="9">
        <v>1234580</v>
      </c>
      <c r="E309" s="7">
        <v>100</v>
      </c>
      <c r="F309" s="8"/>
      <c r="G309" s="8"/>
    </row>
    <row r="310" spans="2:7" x14ac:dyDescent="0.25">
      <c r="B310" s="10">
        <v>42372</v>
      </c>
      <c r="C310" s="7">
        <v>7</v>
      </c>
      <c r="D310" s="9">
        <v>1234581</v>
      </c>
      <c r="E310" s="7">
        <v>200</v>
      </c>
      <c r="F310" s="8"/>
      <c r="G310" s="8"/>
    </row>
    <row r="311" spans="2:7" x14ac:dyDescent="0.25">
      <c r="B311" s="10">
        <v>42372</v>
      </c>
      <c r="C311" s="7">
        <v>7</v>
      </c>
      <c r="D311" s="9">
        <v>1234567</v>
      </c>
      <c r="E311" s="7">
        <v>300</v>
      </c>
      <c r="F311" s="8"/>
      <c r="G311" s="8"/>
    </row>
    <row r="312" spans="2:7" x14ac:dyDescent="0.25">
      <c r="B312" s="10">
        <v>42372</v>
      </c>
      <c r="C312" s="7">
        <v>7</v>
      </c>
      <c r="D312" s="9">
        <v>1234568</v>
      </c>
      <c r="E312" s="7">
        <v>400</v>
      </c>
      <c r="F312" s="8"/>
      <c r="G312" s="8"/>
    </row>
    <row r="313" spans="2:7" x14ac:dyDescent="0.25">
      <c r="B313" s="10">
        <v>42372</v>
      </c>
      <c r="C313" s="7">
        <v>8</v>
      </c>
      <c r="D313" s="9">
        <v>1234569</v>
      </c>
      <c r="E313" s="7">
        <v>500</v>
      </c>
      <c r="F313" s="8"/>
      <c r="G313" s="8"/>
    </row>
    <row r="314" spans="2:7" x14ac:dyDescent="0.25">
      <c r="B314" s="10">
        <v>42372</v>
      </c>
      <c r="C314" s="7">
        <v>8</v>
      </c>
      <c r="D314" s="9">
        <v>1234570</v>
      </c>
      <c r="E314" s="7">
        <v>600</v>
      </c>
      <c r="F314" s="8"/>
      <c r="G314" s="8"/>
    </row>
    <row r="315" spans="2:7" x14ac:dyDescent="0.25">
      <c r="B315" s="10">
        <v>42372</v>
      </c>
      <c r="C315" s="7">
        <v>8</v>
      </c>
      <c r="D315" s="9">
        <v>1234571</v>
      </c>
      <c r="E315" s="7">
        <v>700</v>
      </c>
      <c r="F315" s="8"/>
      <c r="G315" s="8"/>
    </row>
    <row r="316" spans="2:7" x14ac:dyDescent="0.25">
      <c r="B316" s="10">
        <v>42372</v>
      </c>
      <c r="C316" s="7">
        <v>8</v>
      </c>
      <c r="D316" s="9">
        <v>1234572</v>
      </c>
      <c r="E316" s="7">
        <v>800</v>
      </c>
      <c r="F316" s="8"/>
      <c r="G316" s="8"/>
    </row>
    <row r="317" spans="2:7" x14ac:dyDescent="0.25">
      <c r="B317" s="10">
        <v>42372</v>
      </c>
      <c r="C317" s="7">
        <v>8</v>
      </c>
      <c r="D317" s="9">
        <v>1234573</v>
      </c>
      <c r="E317" s="7">
        <v>900</v>
      </c>
      <c r="F317" s="8"/>
      <c r="G317" s="8"/>
    </row>
    <row r="318" spans="2:7" x14ac:dyDescent="0.25">
      <c r="B318" s="10">
        <v>42372</v>
      </c>
      <c r="C318" s="7">
        <v>9</v>
      </c>
      <c r="D318" s="9">
        <v>1234574</v>
      </c>
      <c r="E318" s="7">
        <v>1000</v>
      </c>
      <c r="F318" s="8"/>
      <c r="G318" s="8"/>
    </row>
    <row r="319" spans="2:7" x14ac:dyDescent="0.25">
      <c r="B319" s="10">
        <v>42372</v>
      </c>
      <c r="C319" s="7">
        <v>9</v>
      </c>
      <c r="D319" s="9">
        <v>1234575</v>
      </c>
      <c r="E319" s="7">
        <v>120</v>
      </c>
      <c r="F319" s="8"/>
      <c r="G319" s="8"/>
    </row>
    <row r="320" spans="2:7" x14ac:dyDescent="0.25">
      <c r="B320" s="10">
        <v>42372</v>
      </c>
      <c r="C320" s="7">
        <v>9</v>
      </c>
      <c r="D320" s="9">
        <v>1234576</v>
      </c>
      <c r="E320" s="7">
        <v>135</v>
      </c>
      <c r="F320" s="8"/>
      <c r="G320" s="8"/>
    </row>
    <row r="321" spans="2:7" x14ac:dyDescent="0.25">
      <c r="B321" s="10">
        <v>42372</v>
      </c>
      <c r="C321" s="7">
        <v>9</v>
      </c>
      <c r="D321" s="9">
        <v>1234577</v>
      </c>
      <c r="E321" s="7">
        <v>150</v>
      </c>
      <c r="F321" s="8"/>
      <c r="G321" s="8"/>
    </row>
    <row r="322" spans="2:7" x14ac:dyDescent="0.25">
      <c r="B322" s="10">
        <v>42372</v>
      </c>
      <c r="C322" s="7">
        <v>9</v>
      </c>
      <c r="D322" s="9">
        <v>1234578</v>
      </c>
      <c r="E322" s="7">
        <v>165</v>
      </c>
      <c r="F322" s="8"/>
      <c r="G322" s="8"/>
    </row>
    <row r="323" spans="2:7" x14ac:dyDescent="0.25">
      <c r="B323" s="10">
        <v>42372</v>
      </c>
      <c r="C323" s="7">
        <v>9</v>
      </c>
      <c r="D323" s="9">
        <v>1234579</v>
      </c>
      <c r="E323" s="7">
        <v>180</v>
      </c>
      <c r="F323" s="8"/>
      <c r="G323" s="8"/>
    </row>
    <row r="324" spans="2:7" x14ac:dyDescent="0.25">
      <c r="B324" s="10">
        <v>42372</v>
      </c>
      <c r="C324" s="7">
        <v>10</v>
      </c>
      <c r="D324" s="9">
        <v>1234580</v>
      </c>
      <c r="E324" s="7">
        <v>195</v>
      </c>
      <c r="F324" s="8"/>
      <c r="G324" s="8"/>
    </row>
    <row r="325" spans="2:7" x14ac:dyDescent="0.25">
      <c r="B325" s="10">
        <v>42372</v>
      </c>
      <c r="C325" s="7">
        <v>10</v>
      </c>
      <c r="D325" s="9">
        <v>1234581</v>
      </c>
      <c r="E325" s="7">
        <v>210</v>
      </c>
      <c r="F325" s="8"/>
      <c r="G325" s="8"/>
    </row>
    <row r="326" spans="2:7" x14ac:dyDescent="0.25">
      <c r="B326" s="10">
        <v>42372</v>
      </c>
      <c r="C326" s="7">
        <v>10</v>
      </c>
      <c r="D326" s="9">
        <v>1234567</v>
      </c>
      <c r="E326" s="7">
        <v>225</v>
      </c>
      <c r="F326" s="8"/>
      <c r="G326" s="8"/>
    </row>
    <row r="327" spans="2:7" x14ac:dyDescent="0.25">
      <c r="B327" s="10">
        <v>42372</v>
      </c>
      <c r="C327" s="7">
        <v>10</v>
      </c>
      <c r="D327" s="9">
        <v>1234568</v>
      </c>
      <c r="E327" s="7">
        <v>240</v>
      </c>
      <c r="F327" s="8"/>
      <c r="G327" s="8"/>
    </row>
    <row r="328" spans="2:7" x14ac:dyDescent="0.25">
      <c r="B328" s="10">
        <v>42372</v>
      </c>
      <c r="C328" s="7">
        <v>11</v>
      </c>
      <c r="D328" s="9">
        <v>1234569</v>
      </c>
      <c r="E328" s="7">
        <v>255</v>
      </c>
      <c r="F328" s="8"/>
      <c r="G328" s="8"/>
    </row>
    <row r="329" spans="2:7" x14ac:dyDescent="0.25">
      <c r="B329" s="10">
        <v>42372</v>
      </c>
      <c r="C329" s="7">
        <v>11</v>
      </c>
      <c r="D329" s="9">
        <v>1234570</v>
      </c>
      <c r="E329" s="7">
        <v>100</v>
      </c>
      <c r="F329" s="8"/>
      <c r="G329" s="8"/>
    </row>
    <row r="330" spans="2:7" x14ac:dyDescent="0.25">
      <c r="B330" s="10">
        <v>42372</v>
      </c>
      <c r="C330" s="7">
        <v>11</v>
      </c>
      <c r="D330" s="9">
        <v>1234571</v>
      </c>
      <c r="E330" s="7">
        <v>200</v>
      </c>
      <c r="F330" s="8"/>
      <c r="G330" s="8"/>
    </row>
    <row r="331" spans="2:7" x14ac:dyDescent="0.25">
      <c r="B331" s="10">
        <v>42372</v>
      </c>
      <c r="C331" s="7">
        <v>11</v>
      </c>
      <c r="D331" s="9">
        <v>1234572</v>
      </c>
      <c r="E331" s="7">
        <v>300</v>
      </c>
      <c r="F331" s="8"/>
      <c r="G331" s="8"/>
    </row>
    <row r="332" spans="2:7" x14ac:dyDescent="0.25">
      <c r="B332" s="10">
        <v>42372</v>
      </c>
      <c r="C332" s="7">
        <v>12</v>
      </c>
      <c r="D332" s="9">
        <v>1234573</v>
      </c>
      <c r="E332" s="7">
        <v>400</v>
      </c>
      <c r="F332" s="8"/>
      <c r="G332" s="8"/>
    </row>
    <row r="333" spans="2:7" x14ac:dyDescent="0.25">
      <c r="B333" s="10">
        <v>42372</v>
      </c>
      <c r="C333" s="7">
        <v>12</v>
      </c>
      <c r="D333" s="9">
        <v>1234574</v>
      </c>
      <c r="E333" s="7">
        <v>500</v>
      </c>
      <c r="F333" s="8"/>
      <c r="G333" s="8"/>
    </row>
    <row r="334" spans="2:7" x14ac:dyDescent="0.25">
      <c r="B334" s="10">
        <v>42372</v>
      </c>
      <c r="C334" s="7">
        <v>12</v>
      </c>
      <c r="D334" s="9">
        <v>1234575</v>
      </c>
      <c r="E334" s="7">
        <v>600</v>
      </c>
      <c r="F334" s="8"/>
      <c r="G334" s="8"/>
    </row>
    <row r="335" spans="2:7" x14ac:dyDescent="0.25">
      <c r="B335" s="10">
        <v>42372</v>
      </c>
      <c r="C335" s="7">
        <v>12</v>
      </c>
      <c r="D335" s="9">
        <v>1234576</v>
      </c>
      <c r="E335" s="7">
        <v>700</v>
      </c>
      <c r="F335" s="8"/>
      <c r="G335" s="8"/>
    </row>
    <row r="336" spans="2:7" x14ac:dyDescent="0.25">
      <c r="B336" s="10">
        <v>42372</v>
      </c>
      <c r="C336" s="7">
        <v>12</v>
      </c>
      <c r="D336" s="9">
        <v>1234577</v>
      </c>
      <c r="E336" s="7">
        <v>800</v>
      </c>
      <c r="F336" s="8"/>
      <c r="G336" s="8"/>
    </row>
    <row r="337" spans="2:7" x14ac:dyDescent="0.25">
      <c r="B337" s="10">
        <v>42372</v>
      </c>
      <c r="C337" s="7">
        <v>13</v>
      </c>
      <c r="D337" s="9">
        <v>1234578</v>
      </c>
      <c r="E337" s="7">
        <v>900</v>
      </c>
      <c r="F337" s="8"/>
      <c r="G337" s="8"/>
    </row>
    <row r="338" spans="2:7" x14ac:dyDescent="0.25">
      <c r="B338" s="10">
        <v>42372</v>
      </c>
      <c r="C338" s="7">
        <v>13</v>
      </c>
      <c r="D338" s="9">
        <v>1234579</v>
      </c>
      <c r="E338" s="7">
        <v>1000</v>
      </c>
      <c r="F338" s="8"/>
      <c r="G338" s="8"/>
    </row>
    <row r="339" spans="2:7" x14ac:dyDescent="0.25">
      <c r="B339" s="10">
        <v>42372</v>
      </c>
      <c r="C339" s="7">
        <v>13</v>
      </c>
      <c r="D339" s="9">
        <v>1234580</v>
      </c>
      <c r="E339" s="7">
        <v>120</v>
      </c>
      <c r="F339" s="8"/>
      <c r="G339" s="8"/>
    </row>
    <row r="340" spans="2:7" x14ac:dyDescent="0.25">
      <c r="B340" s="10">
        <v>42372</v>
      </c>
      <c r="C340" s="7">
        <v>13</v>
      </c>
      <c r="D340" s="9">
        <v>1234581</v>
      </c>
      <c r="E340" s="7">
        <v>135</v>
      </c>
      <c r="F340" s="8"/>
      <c r="G340" s="8"/>
    </row>
    <row r="341" spans="2:7" x14ac:dyDescent="0.25">
      <c r="B341" s="10">
        <v>42372</v>
      </c>
      <c r="C341" s="7">
        <v>14</v>
      </c>
      <c r="D341" s="9">
        <v>1234567</v>
      </c>
      <c r="E341" s="7">
        <v>150</v>
      </c>
      <c r="F341" s="8"/>
      <c r="G341" s="8"/>
    </row>
    <row r="342" spans="2:7" x14ac:dyDescent="0.25">
      <c r="B342" s="10">
        <v>42372</v>
      </c>
      <c r="C342" s="7">
        <v>14</v>
      </c>
      <c r="D342" s="9">
        <v>1234568</v>
      </c>
      <c r="E342" s="7">
        <v>165</v>
      </c>
      <c r="F342" s="8"/>
      <c r="G342" s="8"/>
    </row>
    <row r="343" spans="2:7" x14ac:dyDescent="0.25">
      <c r="B343" s="10">
        <v>42372</v>
      </c>
      <c r="C343" s="7">
        <v>15</v>
      </c>
      <c r="D343" s="9">
        <v>1234569</v>
      </c>
      <c r="E343" s="7">
        <v>180</v>
      </c>
      <c r="F343" s="8"/>
      <c r="G343" s="8"/>
    </row>
    <row r="344" spans="2:7" x14ac:dyDescent="0.25">
      <c r="B344" s="10">
        <v>42372</v>
      </c>
      <c r="C344" s="7">
        <v>15</v>
      </c>
      <c r="D344" s="9">
        <v>1234570</v>
      </c>
      <c r="E344" s="7">
        <v>195</v>
      </c>
      <c r="F344" s="8"/>
      <c r="G344" s="8"/>
    </row>
    <row r="345" spans="2:7" x14ac:dyDescent="0.25">
      <c r="B345" s="10">
        <v>42372</v>
      </c>
      <c r="C345" s="7">
        <v>15</v>
      </c>
      <c r="D345" s="9">
        <v>1234571</v>
      </c>
      <c r="E345" s="7">
        <v>210</v>
      </c>
      <c r="F345" s="8"/>
      <c r="G345" s="8"/>
    </row>
    <row r="346" spans="2:7" x14ac:dyDescent="0.25">
      <c r="B346" s="10">
        <v>42372</v>
      </c>
      <c r="C346" s="7">
        <v>16</v>
      </c>
      <c r="D346" s="9">
        <v>1234572</v>
      </c>
      <c r="E346" s="7">
        <v>225</v>
      </c>
      <c r="F346" s="8"/>
      <c r="G346" s="8"/>
    </row>
    <row r="347" spans="2:7" x14ac:dyDescent="0.25">
      <c r="B347" s="10">
        <v>42372</v>
      </c>
      <c r="C347" s="7">
        <v>16</v>
      </c>
      <c r="D347" s="9">
        <v>1234573</v>
      </c>
      <c r="E347" s="7">
        <v>240</v>
      </c>
      <c r="F347" s="8"/>
      <c r="G347" s="8"/>
    </row>
    <row r="348" spans="2:7" x14ac:dyDescent="0.25">
      <c r="B348" s="10">
        <v>42372</v>
      </c>
      <c r="C348" s="7">
        <v>16</v>
      </c>
      <c r="D348" s="9">
        <v>1234574</v>
      </c>
      <c r="E348" s="7">
        <v>255</v>
      </c>
      <c r="F348" s="8"/>
      <c r="G348" s="8"/>
    </row>
    <row r="349" spans="2:7" x14ac:dyDescent="0.25">
      <c r="B349" s="10">
        <v>42372</v>
      </c>
      <c r="C349" s="7">
        <v>16</v>
      </c>
      <c r="D349" s="9">
        <v>1234575</v>
      </c>
      <c r="E349" s="7">
        <v>100</v>
      </c>
      <c r="F349" s="8"/>
      <c r="G349" s="8"/>
    </row>
    <row r="350" spans="2:7" x14ac:dyDescent="0.25">
      <c r="B350" s="10">
        <v>42372</v>
      </c>
      <c r="C350" s="7">
        <v>16</v>
      </c>
      <c r="D350" s="9">
        <v>1234576</v>
      </c>
      <c r="E350" s="7">
        <v>200</v>
      </c>
      <c r="F350" s="8"/>
      <c r="G350" s="8"/>
    </row>
    <row r="351" spans="2:7" x14ac:dyDescent="0.25">
      <c r="B351" s="10">
        <v>42372</v>
      </c>
      <c r="C351" s="7">
        <v>16</v>
      </c>
      <c r="D351" s="9">
        <v>1234577</v>
      </c>
      <c r="E351" s="7">
        <v>300</v>
      </c>
      <c r="F351" s="8"/>
      <c r="G351" s="8"/>
    </row>
    <row r="352" spans="2:7" x14ac:dyDescent="0.25">
      <c r="B352" s="10">
        <v>42372</v>
      </c>
      <c r="C352" s="7">
        <v>16</v>
      </c>
      <c r="D352" s="9">
        <v>1234578</v>
      </c>
      <c r="E352" s="7">
        <v>400</v>
      </c>
      <c r="F352" s="8"/>
      <c r="G352" s="8"/>
    </row>
    <row r="353" spans="2:7" x14ac:dyDescent="0.25">
      <c r="B353" s="10">
        <v>42372</v>
      </c>
      <c r="C353" s="7">
        <v>16</v>
      </c>
      <c r="D353" s="9">
        <v>1234579</v>
      </c>
      <c r="E353" s="7">
        <v>500</v>
      </c>
      <c r="F353" s="8"/>
      <c r="G353" s="8"/>
    </row>
    <row r="354" spans="2:7" x14ac:dyDescent="0.25">
      <c r="B354" s="10">
        <v>42372</v>
      </c>
      <c r="C354" s="7">
        <v>16</v>
      </c>
      <c r="D354" s="9">
        <v>1234580</v>
      </c>
      <c r="E354" s="7">
        <v>600</v>
      </c>
      <c r="F354" s="8"/>
      <c r="G354" s="8"/>
    </row>
  </sheetData>
  <mergeCells count="6">
    <mergeCell ref="B22:E22"/>
    <mergeCell ref="B24:E24"/>
    <mergeCell ref="B6:E6"/>
    <mergeCell ref="B10:E10"/>
    <mergeCell ref="B14:E14"/>
    <mergeCell ref="B18:E18"/>
  </mergeCells>
  <conditionalFormatting sqref="H29:H43">
    <cfRule type="duplicateValues" dxfId="1" priority="1"/>
  </conditionalFormatting>
  <hyperlinks>
    <hyperlink ref="F6" location="'t1'!A1" display="t1" xr:uid="{47331935-82D8-498C-BA6E-46FCEA00A963}"/>
    <hyperlink ref="F10" location="'t2'!A1" display="t2" xr:uid="{693D10A5-DCD7-40BC-B7F6-F434214D91B0}"/>
    <hyperlink ref="F14" location="'t3'!A1" display="t2" xr:uid="{C77D3868-F47E-4DB2-95E4-E7734B6142C6}"/>
    <hyperlink ref="F18" location="'t4'!A1" display="t4" xr:uid="{7167E9D1-BC0C-4F92-9EF4-89FF984276C9}"/>
    <hyperlink ref="F24" location="'t5'!A1" display="t5" xr:uid="{39832674-5693-490F-B58B-BC3853F0E203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4577A-91A7-4818-8D1C-D652DA62711C}">
  <dimension ref="A1:J308"/>
  <sheetViews>
    <sheetView workbookViewId="0">
      <selection activeCell="E2" sqref="E2"/>
    </sheetView>
  </sheetViews>
  <sheetFormatPr defaultRowHeight="15" x14ac:dyDescent="0.25"/>
  <cols>
    <col min="1" max="1" width="8.7109375" bestFit="1" customWidth="1"/>
    <col min="2" max="2" width="14" bestFit="1" customWidth="1"/>
    <col min="3" max="3" width="9.42578125" bestFit="1" customWidth="1"/>
    <col min="4" max="4" width="5" bestFit="1" customWidth="1"/>
    <col min="5" max="5" width="10.5703125" bestFit="1" customWidth="1"/>
    <col min="6" max="6" width="26.7109375" bestFit="1" customWidth="1"/>
    <col min="7" max="7" width="6" bestFit="1" customWidth="1"/>
    <col min="8" max="8" width="10.85546875" bestFit="1" customWidth="1"/>
    <col min="10" max="10" width="17.28515625" bestFit="1" customWidth="1"/>
  </cols>
  <sheetData>
    <row r="1" spans="1:10" x14ac:dyDescent="0.25">
      <c r="E1">
        <v>2</v>
      </c>
      <c r="F1">
        <f>E1+1</f>
        <v>3</v>
      </c>
      <c r="G1">
        <f>F1+1</f>
        <v>4</v>
      </c>
      <c r="I1">
        <v>2</v>
      </c>
      <c r="J1">
        <f>I1+1</f>
        <v>3</v>
      </c>
    </row>
    <row r="2" spans="1:10" x14ac:dyDescent="0.25">
      <c r="A2" s="16" t="s">
        <v>0</v>
      </c>
      <c r="B2" s="16" t="s">
        <v>60</v>
      </c>
      <c r="C2" s="16" t="s">
        <v>63</v>
      </c>
      <c r="D2" s="16" t="s">
        <v>1</v>
      </c>
      <c r="E2" s="16" t="s">
        <v>64</v>
      </c>
      <c r="F2" s="16" t="s">
        <v>65</v>
      </c>
      <c r="G2" s="16" t="s">
        <v>66</v>
      </c>
      <c r="H2" s="16" t="s">
        <v>113</v>
      </c>
      <c r="I2" s="16" t="s">
        <v>61</v>
      </c>
      <c r="J2" s="16" t="s">
        <v>62</v>
      </c>
    </row>
    <row r="3" spans="1:10" x14ac:dyDescent="0.25">
      <c r="A3" s="10">
        <v>42370</v>
      </c>
      <c r="B3" s="7">
        <v>1</v>
      </c>
      <c r="C3" s="9">
        <v>1234569</v>
      </c>
      <c r="D3" s="7">
        <v>100</v>
      </c>
      <c r="E3" s="7" t="str">
        <f>VLOOKUP($C3, 'Задание на знание SQL'!$F$29:$I$43,mt!E$1, 0)</f>
        <v>ЧИСТОТА</v>
      </c>
      <c r="F3" s="7" t="str">
        <f>VLOOKUP($C3, 'Задание на знание SQL'!$F$29:$I$43,mt!F$1, 0)</f>
        <v>чистящее средство</v>
      </c>
      <c r="G3" s="7">
        <f>VLOOKUP($C3, 'Задание на знание SQL'!$F$29:$I$43,mt!G$1, 0)</f>
        <v>50</v>
      </c>
      <c r="H3" s="7">
        <f>D3*G3</f>
        <v>5000</v>
      </c>
      <c r="I3" s="7" t="str">
        <f>VLOOKUP($B3,'Задание на знание SQL'!$B$29:$D$44,mt!I$1,0)</f>
        <v>СПб</v>
      </c>
      <c r="J3" s="7" t="str">
        <f>VLOOKUP($B3,'Задание на знание SQL'!$B$29:$D$44,mt!J$1,0)</f>
        <v>Ленина, 5</v>
      </c>
    </row>
    <row r="4" spans="1:10" x14ac:dyDescent="0.25">
      <c r="A4" s="10">
        <v>42370</v>
      </c>
      <c r="B4" s="7">
        <v>1</v>
      </c>
      <c r="C4" s="9">
        <v>1234570</v>
      </c>
      <c r="D4" s="7">
        <v>200</v>
      </c>
      <c r="E4" s="7" t="str">
        <f>VLOOKUP($C4, 'Задание на знание SQL'!$F$29:$I$43,mt!E$1, 0)</f>
        <v>ЧИСТОТА</v>
      </c>
      <c r="F4" s="7" t="str">
        <f>VLOOKUP($C4, 'Задание на знание SQL'!$F$29:$I$43,mt!F$1, 0)</f>
        <v>средство для мытья посуды</v>
      </c>
      <c r="G4" s="7">
        <f>VLOOKUP($C4, 'Задание на знание SQL'!$F$29:$I$43,mt!G$1, 0)</f>
        <v>30</v>
      </c>
      <c r="H4" s="7">
        <f t="shared" ref="H4:H67" si="0">D4*G4</f>
        <v>6000</v>
      </c>
      <c r="I4" s="7" t="str">
        <f>VLOOKUP(B4,'Задание на знание SQL'!$B$29:$D$44,mt!I$1,0)</f>
        <v>СПб</v>
      </c>
      <c r="J4" s="7" t="str">
        <f>VLOOKUP($B4,'Задание на знание SQL'!$B$29:$D$44,mt!J$1,0)</f>
        <v>Ленина, 5</v>
      </c>
    </row>
    <row r="5" spans="1:10" x14ac:dyDescent="0.25">
      <c r="A5" s="10">
        <v>42370</v>
      </c>
      <c r="B5" s="7">
        <v>1</v>
      </c>
      <c r="C5" s="9">
        <v>1234571</v>
      </c>
      <c r="D5" s="7">
        <v>300</v>
      </c>
      <c r="E5" s="7" t="str">
        <f>VLOOKUP($C5, 'Задание на знание SQL'!$F$29:$I$43,mt!E$1, 0)</f>
        <v>ДЕКОР</v>
      </c>
      <c r="F5" s="7" t="str">
        <f>VLOOKUP($C5, 'Задание на знание SQL'!$F$29:$I$43,mt!F$1, 0)</f>
        <v>резинка для волос</v>
      </c>
      <c r="G5" s="7">
        <f>VLOOKUP($C5, 'Задание на знание SQL'!$F$29:$I$43,mt!G$1, 0)</f>
        <v>20</v>
      </c>
      <c r="H5" s="7">
        <f t="shared" si="0"/>
        <v>6000</v>
      </c>
      <c r="I5" s="7" t="str">
        <f>VLOOKUP(B5,'Задание на знание SQL'!$B$29:$D$44,mt!I$1,0)</f>
        <v>СПб</v>
      </c>
      <c r="J5" s="7" t="str">
        <f>VLOOKUP($B5,'Задание на знание SQL'!$B$29:$D$44,mt!J$1,0)</f>
        <v>Ленина, 5</v>
      </c>
    </row>
    <row r="6" spans="1:10" x14ac:dyDescent="0.25">
      <c r="A6" s="10">
        <v>42370</v>
      </c>
      <c r="B6" s="7">
        <v>1</v>
      </c>
      <c r="C6" s="9">
        <v>1234572</v>
      </c>
      <c r="D6" s="7">
        <v>400</v>
      </c>
      <c r="E6" s="7" t="str">
        <f>VLOOKUP($C6, 'Задание на знание SQL'!$F$29:$I$43,mt!E$1, 0)</f>
        <v>ДЕКОР</v>
      </c>
      <c r="F6" s="7" t="str">
        <f>VLOOKUP($C6, 'Задание на знание SQL'!$F$29:$I$43,mt!F$1, 0)</f>
        <v>тушь для ресниц</v>
      </c>
      <c r="G6" s="7">
        <f>VLOOKUP($C6, 'Задание на знание SQL'!$F$29:$I$43,mt!G$1, 0)</f>
        <v>300</v>
      </c>
      <c r="H6" s="7">
        <f t="shared" si="0"/>
        <v>120000</v>
      </c>
      <c r="I6" s="7" t="str">
        <f>VLOOKUP(B6,'Задание на знание SQL'!$B$29:$D$44,mt!I$1,0)</f>
        <v>СПб</v>
      </c>
      <c r="J6" s="7" t="str">
        <f>VLOOKUP($B6,'Задание на знание SQL'!$B$29:$D$44,mt!J$1,0)</f>
        <v>Ленина, 5</v>
      </c>
    </row>
    <row r="7" spans="1:10" x14ac:dyDescent="0.25">
      <c r="A7" s="10">
        <v>42370</v>
      </c>
      <c r="B7" s="7">
        <v>1</v>
      </c>
      <c r="C7" s="9">
        <v>1234573</v>
      </c>
      <c r="D7" s="7">
        <v>500</v>
      </c>
      <c r="E7" s="7" t="str">
        <f>VLOOKUP($C7, 'Задание на знание SQL'!$F$29:$I$43,mt!E$1, 0)</f>
        <v>ДЕКОР</v>
      </c>
      <c r="F7" s="7" t="str">
        <f>VLOOKUP($C7, 'Задание на знание SQL'!$F$29:$I$43,mt!F$1, 0)</f>
        <v>помада</v>
      </c>
      <c r="G7" s="7">
        <f>VLOOKUP($C7, 'Задание на знание SQL'!$F$29:$I$43,mt!G$1, 0)</f>
        <v>200</v>
      </c>
      <c r="H7" s="7">
        <f t="shared" si="0"/>
        <v>100000</v>
      </c>
      <c r="I7" s="7" t="str">
        <f>VLOOKUP(B7,'Задание на знание SQL'!$B$29:$D$44,mt!I$1,0)</f>
        <v>СПб</v>
      </c>
      <c r="J7" s="7" t="str">
        <f>VLOOKUP($B7,'Задание на знание SQL'!$B$29:$D$44,mt!J$1,0)</f>
        <v>Ленина, 5</v>
      </c>
    </row>
    <row r="8" spans="1:10" x14ac:dyDescent="0.25">
      <c r="A8" s="10">
        <v>42370</v>
      </c>
      <c r="B8" s="7">
        <v>1</v>
      </c>
      <c r="C8" s="9">
        <v>1234574</v>
      </c>
      <c r="D8" s="7">
        <v>600</v>
      </c>
      <c r="E8" s="7" t="str">
        <f>VLOOKUP($C8, 'Задание на знание SQL'!$F$29:$I$43,mt!E$1, 0)</f>
        <v>ДЕКОР</v>
      </c>
      <c r="F8" s="7" t="str">
        <f>VLOOKUP($C8, 'Задание на знание SQL'!$F$29:$I$43,mt!F$1, 0)</f>
        <v>подарочный пакет</v>
      </c>
      <c r="G8" s="7">
        <f>VLOOKUP($C8, 'Задание на знание SQL'!$F$29:$I$43,mt!G$1, 0)</f>
        <v>100</v>
      </c>
      <c r="H8" s="7">
        <f t="shared" si="0"/>
        <v>60000</v>
      </c>
      <c r="I8" s="7" t="str">
        <f>VLOOKUP(B8,'Задание на знание SQL'!$B$29:$D$44,mt!I$1,0)</f>
        <v>СПб</v>
      </c>
      <c r="J8" s="7" t="str">
        <f>VLOOKUP($B8,'Задание на знание SQL'!$B$29:$D$44,mt!J$1,0)</f>
        <v>Ленина, 5</v>
      </c>
    </row>
    <row r="9" spans="1:10" x14ac:dyDescent="0.25">
      <c r="A9" s="10">
        <v>42370</v>
      </c>
      <c r="B9" s="7">
        <v>1</v>
      </c>
      <c r="C9" s="9">
        <v>1234575</v>
      </c>
      <c r="D9" s="7">
        <v>700</v>
      </c>
      <c r="E9" s="7" t="str">
        <f>VLOOKUP($C9, 'Задание на знание SQL'!$F$29:$I$43,mt!E$1, 0)</f>
        <v>КРАСОТА</v>
      </c>
      <c r="F9" s="7" t="str">
        <f>VLOOKUP($C9, 'Задание на знание SQL'!$F$29:$I$43,mt!F$1, 0)</f>
        <v>мыло</v>
      </c>
      <c r="G9" s="7">
        <f>VLOOKUP($C9, 'Задание на знание SQL'!$F$29:$I$43,mt!G$1, 0)</f>
        <v>10</v>
      </c>
      <c r="H9" s="7">
        <f t="shared" si="0"/>
        <v>7000</v>
      </c>
      <c r="I9" s="7" t="str">
        <f>VLOOKUP(B9,'Задание на знание SQL'!$B$29:$D$44,mt!I$1,0)</f>
        <v>СПб</v>
      </c>
      <c r="J9" s="7" t="str">
        <f>VLOOKUP($B9,'Задание на знание SQL'!$B$29:$D$44,mt!J$1,0)</f>
        <v>Ленина, 5</v>
      </c>
    </row>
    <row r="10" spans="1:10" x14ac:dyDescent="0.25">
      <c r="A10" s="10">
        <v>42370</v>
      </c>
      <c r="B10" s="7">
        <v>2</v>
      </c>
      <c r="C10" s="9">
        <v>1234577</v>
      </c>
      <c r="D10" s="7">
        <v>800</v>
      </c>
      <c r="E10" s="7" t="str">
        <f>VLOOKUP($C10, 'Задание на знание SQL'!$F$29:$I$43,mt!E$1, 0)</f>
        <v>ДЕКОР</v>
      </c>
      <c r="F10" s="7" t="str">
        <f>VLOOKUP($C10, 'Задание на знание SQL'!$F$29:$I$43,mt!F$1, 0)</f>
        <v>лак для волос</v>
      </c>
      <c r="G10" s="7">
        <f>VLOOKUP($C10, 'Задание на знание SQL'!$F$29:$I$43,mt!G$1, 0)</f>
        <v>200</v>
      </c>
      <c r="H10" s="7">
        <f t="shared" si="0"/>
        <v>160000</v>
      </c>
      <c r="I10" s="7" t="str">
        <f>VLOOKUP(B10,'Задание на знание SQL'!$B$29:$D$44,mt!I$1,0)</f>
        <v>МСК</v>
      </c>
      <c r="J10" s="7" t="str">
        <f>VLOOKUP($B10,'Задание на знание SQL'!$B$29:$D$44,mt!J$1,0)</f>
        <v>Пушкина, 10</v>
      </c>
    </row>
    <row r="11" spans="1:10" x14ac:dyDescent="0.25">
      <c r="A11" s="10">
        <v>42370</v>
      </c>
      <c r="B11" s="7">
        <v>2</v>
      </c>
      <c r="C11" s="9">
        <v>1234578</v>
      </c>
      <c r="D11" s="7">
        <v>900</v>
      </c>
      <c r="E11" s="7" t="str">
        <f>VLOOKUP($C11, 'Задание на знание SQL'!$F$29:$I$43,mt!E$1, 0)</f>
        <v>КРАСОТА</v>
      </c>
      <c r="F11" s="7" t="str">
        <f>VLOOKUP($C11, 'Задание на знание SQL'!$F$29:$I$43,mt!F$1, 0)</f>
        <v>крем для рук</v>
      </c>
      <c r="G11" s="7">
        <f>VLOOKUP($C11, 'Задание на знание SQL'!$F$29:$I$43,mt!G$1, 0)</f>
        <v>30</v>
      </c>
      <c r="H11" s="7">
        <f t="shared" si="0"/>
        <v>27000</v>
      </c>
      <c r="I11" s="7" t="str">
        <f>VLOOKUP(B11,'Задание на знание SQL'!$B$29:$D$44,mt!I$1,0)</f>
        <v>МСК</v>
      </c>
      <c r="J11" s="7" t="str">
        <f>VLOOKUP($B11,'Задание на знание SQL'!$B$29:$D$44,mt!J$1,0)</f>
        <v>Пушкина, 10</v>
      </c>
    </row>
    <row r="12" spans="1:10" x14ac:dyDescent="0.25">
      <c r="A12" s="10">
        <v>42370</v>
      </c>
      <c r="B12" s="7">
        <v>2</v>
      </c>
      <c r="C12" s="9">
        <v>1234579</v>
      </c>
      <c r="D12" s="7">
        <v>1000</v>
      </c>
      <c r="E12" s="7" t="str">
        <f>VLOOKUP($C12, 'Задание на знание SQL'!$F$29:$I$43,mt!E$1, 0)</f>
        <v>КРАСОТА</v>
      </c>
      <c r="F12" s="7" t="str">
        <f>VLOOKUP($C12, 'Задание на знание SQL'!$F$29:$I$43,mt!F$1, 0)</f>
        <v>гель для душа</v>
      </c>
      <c r="G12" s="7">
        <f>VLOOKUP($C12, 'Задание на знание SQL'!$F$29:$I$43,mt!G$1, 0)</f>
        <v>80</v>
      </c>
      <c r="H12" s="7">
        <f t="shared" si="0"/>
        <v>80000</v>
      </c>
      <c r="I12" s="7" t="str">
        <f>VLOOKUP(B12,'Задание на знание SQL'!$B$29:$D$44,mt!I$1,0)</f>
        <v>МСК</v>
      </c>
      <c r="J12" s="7" t="str">
        <f>VLOOKUP($B12,'Задание на знание SQL'!$B$29:$D$44,mt!J$1,0)</f>
        <v>Пушкина, 10</v>
      </c>
    </row>
    <row r="13" spans="1:10" x14ac:dyDescent="0.25">
      <c r="A13" s="10">
        <v>42370</v>
      </c>
      <c r="B13" s="7">
        <v>2</v>
      </c>
      <c r="C13" s="9">
        <v>1234580</v>
      </c>
      <c r="D13" s="7">
        <v>120</v>
      </c>
      <c r="E13" s="7" t="str">
        <f>VLOOKUP($C13, 'Задание на знание SQL'!$F$29:$I$43,mt!E$1, 0)</f>
        <v>КРАСОТА</v>
      </c>
      <c r="F13" s="7" t="str">
        <f>VLOOKUP($C13, 'Задание на знание SQL'!$F$29:$I$43,mt!F$1, 0)</f>
        <v>крем для лица</v>
      </c>
      <c r="G13" s="7">
        <f>VLOOKUP($C13, 'Задание на знание SQL'!$F$29:$I$43,mt!G$1, 0)</f>
        <v>150</v>
      </c>
      <c r="H13" s="7">
        <f t="shared" si="0"/>
        <v>18000</v>
      </c>
      <c r="I13" s="7" t="str">
        <f>VLOOKUP(B13,'Задание на знание SQL'!$B$29:$D$44,mt!I$1,0)</f>
        <v>МСК</v>
      </c>
      <c r="J13" s="7" t="str">
        <f>VLOOKUP($B13,'Задание на знание SQL'!$B$29:$D$44,mt!J$1,0)</f>
        <v>Пушкина, 10</v>
      </c>
    </row>
    <row r="14" spans="1:10" x14ac:dyDescent="0.25">
      <c r="A14" s="10">
        <v>42370</v>
      </c>
      <c r="B14" s="7">
        <v>2</v>
      </c>
      <c r="C14" s="9">
        <v>1234581</v>
      </c>
      <c r="D14" s="7">
        <v>135</v>
      </c>
      <c r="E14" s="7" t="str">
        <f>VLOOKUP($C14, 'Задание на знание SQL'!$F$29:$I$43,mt!E$1, 0)</f>
        <v>ЧИСТОТА</v>
      </c>
      <c r="F14" s="7" t="str">
        <f>VLOOKUP($C14, 'Задание на знание SQL'!$F$29:$I$43,mt!F$1, 0)</f>
        <v>губка</v>
      </c>
      <c r="G14" s="7">
        <f>VLOOKUP($C14, 'Задание на знание SQL'!$F$29:$I$43,mt!G$1, 0)</f>
        <v>15</v>
      </c>
      <c r="H14" s="7">
        <f t="shared" si="0"/>
        <v>2025</v>
      </c>
      <c r="I14" s="7" t="str">
        <f>VLOOKUP(B14,'Задание на знание SQL'!$B$29:$D$44,mt!I$1,0)</f>
        <v>МСК</v>
      </c>
      <c r="J14" s="7" t="str">
        <f>VLOOKUP($B14,'Задание на знание SQL'!$B$29:$D$44,mt!J$1,0)</f>
        <v>Пушкина, 10</v>
      </c>
    </row>
    <row r="15" spans="1:10" x14ac:dyDescent="0.25">
      <c r="A15" s="10">
        <v>42370</v>
      </c>
      <c r="B15" s="7">
        <v>3</v>
      </c>
      <c r="C15" s="9">
        <v>1234571</v>
      </c>
      <c r="D15" s="7">
        <v>150</v>
      </c>
      <c r="E15" s="7" t="str">
        <f>VLOOKUP($C15, 'Задание на знание SQL'!$F$29:$I$43,mt!E$1, 0)</f>
        <v>ДЕКОР</v>
      </c>
      <c r="F15" s="7" t="str">
        <f>VLOOKUP($C15, 'Задание на знание SQL'!$F$29:$I$43,mt!F$1, 0)</f>
        <v>резинка для волос</v>
      </c>
      <c r="G15" s="7">
        <f>VLOOKUP($C15, 'Задание на знание SQL'!$F$29:$I$43,mt!G$1, 0)</f>
        <v>20</v>
      </c>
      <c r="H15" s="7">
        <f t="shared" si="0"/>
        <v>3000</v>
      </c>
      <c r="I15" s="7" t="str">
        <f>VLOOKUP(B15,'Задание на знание SQL'!$B$29:$D$44,mt!I$1,0)</f>
        <v>НВГ</v>
      </c>
      <c r="J15" s="7" t="str">
        <f>VLOOKUP($B15,'Задание на знание SQL'!$B$29:$D$44,mt!J$1,0)</f>
        <v>Ленина, 10</v>
      </c>
    </row>
    <row r="16" spans="1:10" x14ac:dyDescent="0.25">
      <c r="A16" s="10">
        <v>42370</v>
      </c>
      <c r="B16" s="7">
        <v>3</v>
      </c>
      <c r="C16" s="9">
        <v>1234572</v>
      </c>
      <c r="D16" s="7">
        <v>165</v>
      </c>
      <c r="E16" s="7" t="str">
        <f>VLOOKUP($C16, 'Задание на знание SQL'!$F$29:$I$43,mt!E$1, 0)</f>
        <v>ДЕКОР</v>
      </c>
      <c r="F16" s="7" t="str">
        <f>VLOOKUP($C16, 'Задание на знание SQL'!$F$29:$I$43,mt!F$1, 0)</f>
        <v>тушь для ресниц</v>
      </c>
      <c r="G16" s="7">
        <f>VLOOKUP($C16, 'Задание на знание SQL'!$F$29:$I$43,mt!G$1, 0)</f>
        <v>300</v>
      </c>
      <c r="H16" s="7">
        <f t="shared" si="0"/>
        <v>49500</v>
      </c>
      <c r="I16" s="7" t="str">
        <f>VLOOKUP(B16,'Задание на знание SQL'!$B$29:$D$44,mt!I$1,0)</f>
        <v>НВГ</v>
      </c>
      <c r="J16" s="7" t="str">
        <f>VLOOKUP($B16,'Задание на знание SQL'!$B$29:$D$44,mt!J$1,0)</f>
        <v>Ленина, 10</v>
      </c>
    </row>
    <row r="17" spans="1:10" x14ac:dyDescent="0.25">
      <c r="A17" s="10">
        <v>42370</v>
      </c>
      <c r="B17" s="7">
        <v>3</v>
      </c>
      <c r="C17" s="9">
        <v>1234573</v>
      </c>
      <c r="D17" s="7">
        <v>180</v>
      </c>
      <c r="E17" s="7" t="str">
        <f>VLOOKUP($C17, 'Задание на знание SQL'!$F$29:$I$43,mt!E$1, 0)</f>
        <v>ДЕКОР</v>
      </c>
      <c r="F17" s="7" t="str">
        <f>VLOOKUP($C17, 'Задание на знание SQL'!$F$29:$I$43,mt!F$1, 0)</f>
        <v>помада</v>
      </c>
      <c r="G17" s="7">
        <f>VLOOKUP($C17, 'Задание на знание SQL'!$F$29:$I$43,mt!G$1, 0)</f>
        <v>200</v>
      </c>
      <c r="H17" s="7">
        <f t="shared" si="0"/>
        <v>36000</v>
      </c>
      <c r="I17" s="7" t="str">
        <f>VLOOKUP(B17,'Задание на знание SQL'!$B$29:$D$44,mt!I$1,0)</f>
        <v>НВГ</v>
      </c>
      <c r="J17" s="7" t="str">
        <f>VLOOKUP($B17,'Задание на знание SQL'!$B$29:$D$44,mt!J$1,0)</f>
        <v>Ленина, 10</v>
      </c>
    </row>
    <row r="18" spans="1:10" x14ac:dyDescent="0.25">
      <c r="A18" s="10">
        <v>42370</v>
      </c>
      <c r="B18" s="7">
        <v>3</v>
      </c>
      <c r="C18" s="9">
        <v>1234574</v>
      </c>
      <c r="D18" s="7">
        <v>195</v>
      </c>
      <c r="E18" s="7" t="str">
        <f>VLOOKUP($C18, 'Задание на знание SQL'!$F$29:$I$43,mt!E$1, 0)</f>
        <v>ДЕКОР</v>
      </c>
      <c r="F18" s="7" t="str">
        <f>VLOOKUP($C18, 'Задание на знание SQL'!$F$29:$I$43,mt!F$1, 0)</f>
        <v>подарочный пакет</v>
      </c>
      <c r="G18" s="7">
        <f>VLOOKUP($C18, 'Задание на знание SQL'!$F$29:$I$43,mt!G$1, 0)</f>
        <v>100</v>
      </c>
      <c r="H18" s="7">
        <f t="shared" si="0"/>
        <v>19500</v>
      </c>
      <c r="I18" s="7" t="str">
        <f>VLOOKUP(B18,'Задание на знание SQL'!$B$29:$D$44,mt!I$1,0)</f>
        <v>НВГ</v>
      </c>
      <c r="J18" s="7" t="str">
        <f>VLOOKUP($B18,'Задание на знание SQL'!$B$29:$D$44,mt!J$1,0)</f>
        <v>Ленина, 10</v>
      </c>
    </row>
    <row r="19" spans="1:10" x14ac:dyDescent="0.25">
      <c r="A19" s="10">
        <v>42370</v>
      </c>
      <c r="B19" s="7">
        <v>4</v>
      </c>
      <c r="C19" s="9">
        <v>1234575</v>
      </c>
      <c r="D19" s="7">
        <v>210</v>
      </c>
      <c r="E19" s="7" t="str">
        <f>VLOOKUP($C19, 'Задание на знание SQL'!$F$29:$I$43,mt!E$1, 0)</f>
        <v>КРАСОТА</v>
      </c>
      <c r="F19" s="7" t="str">
        <f>VLOOKUP($C19, 'Задание на знание SQL'!$F$29:$I$43,mt!F$1, 0)</f>
        <v>мыло</v>
      </c>
      <c r="G19" s="7">
        <f>VLOOKUP($C19, 'Задание на знание SQL'!$F$29:$I$43,mt!G$1, 0)</f>
        <v>10</v>
      </c>
      <c r="H19" s="7">
        <f t="shared" si="0"/>
        <v>2100</v>
      </c>
      <c r="I19" s="7" t="str">
        <f>VLOOKUP(B19,'Задание на знание SQL'!$B$29:$D$44,mt!I$1,0)</f>
        <v>МСК</v>
      </c>
      <c r="J19" s="7" t="str">
        <f>VLOOKUP($B19,'Задание на знание SQL'!$B$29:$D$44,mt!J$1,0)</f>
        <v>Лермонтова, 12</v>
      </c>
    </row>
    <row r="20" spans="1:10" x14ac:dyDescent="0.25">
      <c r="A20" s="10">
        <v>42370</v>
      </c>
      <c r="B20" s="7">
        <v>4</v>
      </c>
      <c r="C20" s="9">
        <v>1234576</v>
      </c>
      <c r="D20" s="7">
        <v>225</v>
      </c>
      <c r="E20" s="7" t="str">
        <f>VLOOKUP($C20, 'Задание на знание SQL'!$F$29:$I$43,mt!E$1, 0)</f>
        <v>ДЕКОР</v>
      </c>
      <c r="F20" s="7" t="str">
        <f>VLOOKUP($C20, 'Задание на знание SQL'!$F$29:$I$43,mt!F$1, 0)</f>
        <v>лак для ногтей</v>
      </c>
      <c r="G20" s="7">
        <f>VLOOKUP($C20, 'Задание на знание SQL'!$F$29:$I$43,mt!G$1, 0)</f>
        <v>120</v>
      </c>
      <c r="H20" s="7">
        <f t="shared" si="0"/>
        <v>27000</v>
      </c>
      <c r="I20" s="7" t="str">
        <f>VLOOKUP(B20,'Задание на знание SQL'!$B$29:$D$44,mt!I$1,0)</f>
        <v>МСК</v>
      </c>
      <c r="J20" s="7" t="str">
        <f>VLOOKUP($B20,'Задание на знание SQL'!$B$29:$D$44,mt!J$1,0)</f>
        <v>Лермонтова, 12</v>
      </c>
    </row>
    <row r="21" spans="1:10" x14ac:dyDescent="0.25">
      <c r="A21" s="10">
        <v>42370</v>
      </c>
      <c r="B21" s="7">
        <v>4</v>
      </c>
      <c r="C21" s="9">
        <v>1234569</v>
      </c>
      <c r="D21" s="7">
        <v>240</v>
      </c>
      <c r="E21" s="7" t="str">
        <f>VLOOKUP($C21, 'Задание на знание SQL'!$F$29:$I$43,mt!E$1, 0)</f>
        <v>ЧИСТОТА</v>
      </c>
      <c r="F21" s="7" t="str">
        <f>VLOOKUP($C21, 'Задание на знание SQL'!$F$29:$I$43,mt!F$1, 0)</f>
        <v>чистящее средство</v>
      </c>
      <c r="G21" s="7">
        <f>VLOOKUP($C21, 'Задание на знание SQL'!$F$29:$I$43,mt!G$1, 0)</f>
        <v>50</v>
      </c>
      <c r="H21" s="7">
        <f t="shared" si="0"/>
        <v>12000</v>
      </c>
      <c r="I21" s="7" t="str">
        <f>VLOOKUP(B21,'Задание на знание SQL'!$B$29:$D$44,mt!I$1,0)</f>
        <v>МСК</v>
      </c>
      <c r="J21" s="7" t="str">
        <f>VLOOKUP($B21,'Задание на знание SQL'!$B$29:$D$44,mt!J$1,0)</f>
        <v>Лермонтова, 12</v>
      </c>
    </row>
    <row r="22" spans="1:10" x14ac:dyDescent="0.25">
      <c r="A22" s="10">
        <v>42370</v>
      </c>
      <c r="B22" s="7">
        <v>4</v>
      </c>
      <c r="C22" s="9">
        <v>1234570</v>
      </c>
      <c r="D22" s="7">
        <v>255</v>
      </c>
      <c r="E22" s="7" t="str">
        <f>VLOOKUP($C22, 'Задание на знание SQL'!$F$29:$I$43,mt!E$1, 0)</f>
        <v>ЧИСТОТА</v>
      </c>
      <c r="F22" s="7" t="str">
        <f>VLOOKUP($C22, 'Задание на знание SQL'!$F$29:$I$43,mt!F$1, 0)</f>
        <v>средство для мытья посуды</v>
      </c>
      <c r="G22" s="7">
        <f>VLOOKUP($C22, 'Задание на знание SQL'!$F$29:$I$43,mt!G$1, 0)</f>
        <v>30</v>
      </c>
      <c r="H22" s="7">
        <f t="shared" si="0"/>
        <v>7650</v>
      </c>
      <c r="I22" s="7" t="str">
        <f>VLOOKUP(B22,'Задание на знание SQL'!$B$29:$D$44,mt!I$1,0)</f>
        <v>МСК</v>
      </c>
      <c r="J22" s="7" t="str">
        <f>VLOOKUP($B22,'Задание на знание SQL'!$B$29:$D$44,mt!J$1,0)</f>
        <v>Лермонтова, 12</v>
      </c>
    </row>
    <row r="23" spans="1:10" x14ac:dyDescent="0.25">
      <c r="A23" s="10">
        <v>42370</v>
      </c>
      <c r="B23" s="7">
        <v>4</v>
      </c>
      <c r="C23" s="9">
        <v>1234571</v>
      </c>
      <c r="D23" s="7">
        <v>100</v>
      </c>
      <c r="E23" s="7" t="str">
        <f>VLOOKUP($C23, 'Задание на знание SQL'!$F$29:$I$43,mt!E$1, 0)</f>
        <v>ДЕКОР</v>
      </c>
      <c r="F23" s="7" t="str">
        <f>VLOOKUP($C23, 'Задание на знание SQL'!$F$29:$I$43,mt!F$1, 0)</f>
        <v>резинка для волос</v>
      </c>
      <c r="G23" s="7">
        <f>VLOOKUP($C23, 'Задание на знание SQL'!$F$29:$I$43,mt!G$1, 0)</f>
        <v>20</v>
      </c>
      <c r="H23" s="7">
        <f t="shared" si="0"/>
        <v>2000</v>
      </c>
      <c r="I23" s="7" t="str">
        <f>VLOOKUP(B23,'Задание на знание SQL'!$B$29:$D$44,mt!I$1,0)</f>
        <v>МСК</v>
      </c>
      <c r="J23" s="7" t="str">
        <f>VLOOKUP($B23,'Задание на знание SQL'!$B$29:$D$44,mt!J$1,0)</f>
        <v>Лермонтова, 12</v>
      </c>
    </row>
    <row r="24" spans="1:10" x14ac:dyDescent="0.25">
      <c r="A24" s="10">
        <v>42370</v>
      </c>
      <c r="B24" s="7">
        <v>4</v>
      </c>
      <c r="C24" s="9">
        <v>1234572</v>
      </c>
      <c r="D24" s="7">
        <v>200</v>
      </c>
      <c r="E24" s="7" t="str">
        <f>VLOOKUP($C24, 'Задание на знание SQL'!$F$29:$I$43,mt!E$1, 0)</f>
        <v>ДЕКОР</v>
      </c>
      <c r="F24" s="7" t="str">
        <f>VLOOKUP($C24, 'Задание на знание SQL'!$F$29:$I$43,mt!F$1, 0)</f>
        <v>тушь для ресниц</v>
      </c>
      <c r="G24" s="7">
        <f>VLOOKUP($C24, 'Задание на знание SQL'!$F$29:$I$43,mt!G$1, 0)</f>
        <v>300</v>
      </c>
      <c r="H24" s="7">
        <f t="shared" si="0"/>
        <v>60000</v>
      </c>
      <c r="I24" s="7" t="str">
        <f>VLOOKUP(B24,'Задание на знание SQL'!$B$29:$D$44,mt!I$1,0)</f>
        <v>МСК</v>
      </c>
      <c r="J24" s="7" t="str">
        <f>VLOOKUP($B24,'Задание на знание SQL'!$B$29:$D$44,mt!J$1,0)</f>
        <v>Лермонтова, 12</v>
      </c>
    </row>
    <row r="25" spans="1:10" x14ac:dyDescent="0.25">
      <c r="A25" s="10">
        <v>42370</v>
      </c>
      <c r="B25" s="7">
        <v>4</v>
      </c>
      <c r="C25" s="9">
        <v>1234573</v>
      </c>
      <c r="D25" s="7">
        <v>300</v>
      </c>
      <c r="E25" s="7" t="str">
        <f>VLOOKUP($C25, 'Задание на знание SQL'!$F$29:$I$43,mt!E$1, 0)</f>
        <v>ДЕКОР</v>
      </c>
      <c r="F25" s="7" t="str">
        <f>VLOOKUP($C25, 'Задание на знание SQL'!$F$29:$I$43,mt!F$1, 0)</f>
        <v>помада</v>
      </c>
      <c r="G25" s="7">
        <f>VLOOKUP($C25, 'Задание на знание SQL'!$F$29:$I$43,mt!G$1, 0)</f>
        <v>200</v>
      </c>
      <c r="H25" s="7">
        <f t="shared" si="0"/>
        <v>60000</v>
      </c>
      <c r="I25" s="7" t="str">
        <f>VLOOKUP(B25,'Задание на знание SQL'!$B$29:$D$44,mt!I$1,0)</f>
        <v>МСК</v>
      </c>
      <c r="J25" s="7" t="str">
        <f>VLOOKUP($B25,'Задание на знание SQL'!$B$29:$D$44,mt!J$1,0)</f>
        <v>Лермонтова, 12</v>
      </c>
    </row>
    <row r="26" spans="1:10" x14ac:dyDescent="0.25">
      <c r="A26" s="10">
        <v>42370</v>
      </c>
      <c r="B26" s="7">
        <v>4</v>
      </c>
      <c r="C26" s="9">
        <v>1234574</v>
      </c>
      <c r="D26" s="7">
        <v>400</v>
      </c>
      <c r="E26" s="7" t="str">
        <f>VLOOKUP($C26, 'Задание на знание SQL'!$F$29:$I$43,mt!E$1, 0)</f>
        <v>ДЕКОР</v>
      </c>
      <c r="F26" s="7" t="str">
        <f>VLOOKUP($C26, 'Задание на знание SQL'!$F$29:$I$43,mt!F$1, 0)</f>
        <v>подарочный пакет</v>
      </c>
      <c r="G26" s="7">
        <f>VLOOKUP($C26, 'Задание на знание SQL'!$F$29:$I$43,mt!G$1, 0)</f>
        <v>100</v>
      </c>
      <c r="H26" s="7">
        <f t="shared" si="0"/>
        <v>40000</v>
      </c>
      <c r="I26" s="7" t="str">
        <f>VLOOKUP(B26,'Задание на знание SQL'!$B$29:$D$44,mt!I$1,0)</f>
        <v>МСК</v>
      </c>
      <c r="J26" s="7" t="str">
        <f>VLOOKUP($B26,'Задание на знание SQL'!$B$29:$D$44,mt!J$1,0)</f>
        <v>Лермонтова, 12</v>
      </c>
    </row>
    <row r="27" spans="1:10" x14ac:dyDescent="0.25">
      <c r="A27" s="10">
        <v>42370</v>
      </c>
      <c r="B27" s="7">
        <v>4</v>
      </c>
      <c r="C27" s="9">
        <v>1234577</v>
      </c>
      <c r="D27" s="7">
        <v>500</v>
      </c>
      <c r="E27" s="7" t="str">
        <f>VLOOKUP($C27, 'Задание на знание SQL'!$F$29:$I$43,mt!E$1, 0)</f>
        <v>ДЕКОР</v>
      </c>
      <c r="F27" s="7" t="str">
        <f>VLOOKUP($C27, 'Задание на знание SQL'!$F$29:$I$43,mt!F$1, 0)</f>
        <v>лак для волос</v>
      </c>
      <c r="G27" s="7">
        <f>VLOOKUP($C27, 'Задание на знание SQL'!$F$29:$I$43,mt!G$1, 0)</f>
        <v>200</v>
      </c>
      <c r="H27" s="7">
        <f t="shared" si="0"/>
        <v>100000</v>
      </c>
      <c r="I27" s="7" t="str">
        <f>VLOOKUP(B27,'Задание на знание SQL'!$B$29:$D$44,mt!I$1,0)</f>
        <v>МСК</v>
      </c>
      <c r="J27" s="7" t="str">
        <f>VLOOKUP($B27,'Задание на знание SQL'!$B$29:$D$44,mt!J$1,0)</f>
        <v>Лермонтова, 12</v>
      </c>
    </row>
    <row r="28" spans="1:10" x14ac:dyDescent="0.25">
      <c r="A28" s="10">
        <v>42370</v>
      </c>
      <c r="B28" s="7">
        <v>4</v>
      </c>
      <c r="C28" s="9">
        <v>1234578</v>
      </c>
      <c r="D28" s="7">
        <v>600</v>
      </c>
      <c r="E28" s="7" t="str">
        <f>VLOOKUP($C28, 'Задание на знание SQL'!$F$29:$I$43,mt!E$1, 0)</f>
        <v>КРАСОТА</v>
      </c>
      <c r="F28" s="7" t="str">
        <f>VLOOKUP($C28, 'Задание на знание SQL'!$F$29:$I$43,mt!F$1, 0)</f>
        <v>крем для рук</v>
      </c>
      <c r="G28" s="7">
        <f>VLOOKUP($C28, 'Задание на знание SQL'!$F$29:$I$43,mt!G$1, 0)</f>
        <v>30</v>
      </c>
      <c r="H28" s="7">
        <f t="shared" si="0"/>
        <v>18000</v>
      </c>
      <c r="I28" s="7" t="str">
        <f>VLOOKUP(B28,'Задание на знание SQL'!$B$29:$D$44,mt!I$1,0)</f>
        <v>МСК</v>
      </c>
      <c r="J28" s="7" t="str">
        <f>VLOOKUP($B28,'Задание на знание SQL'!$B$29:$D$44,mt!J$1,0)</f>
        <v>Лермонтова, 12</v>
      </c>
    </row>
    <row r="29" spans="1:10" x14ac:dyDescent="0.25">
      <c r="A29" s="10">
        <v>42370</v>
      </c>
      <c r="B29" s="7">
        <v>4</v>
      </c>
      <c r="C29" s="9">
        <v>1234579</v>
      </c>
      <c r="D29" s="7">
        <v>700</v>
      </c>
      <c r="E29" s="7" t="str">
        <f>VLOOKUP($C29, 'Задание на знание SQL'!$F$29:$I$43,mt!E$1, 0)</f>
        <v>КРАСОТА</v>
      </c>
      <c r="F29" s="7" t="str">
        <f>VLOOKUP($C29, 'Задание на знание SQL'!$F$29:$I$43,mt!F$1, 0)</f>
        <v>гель для душа</v>
      </c>
      <c r="G29" s="7">
        <f>VLOOKUP($C29, 'Задание на знание SQL'!$F$29:$I$43,mt!G$1, 0)</f>
        <v>80</v>
      </c>
      <c r="H29" s="7">
        <f t="shared" si="0"/>
        <v>56000</v>
      </c>
      <c r="I29" s="7" t="str">
        <f>VLOOKUP(B29,'Задание на знание SQL'!$B$29:$D$44,mt!I$1,0)</f>
        <v>МСК</v>
      </c>
      <c r="J29" s="7" t="str">
        <f>VLOOKUP($B29,'Задание на знание SQL'!$B$29:$D$44,mt!J$1,0)</f>
        <v>Лермонтова, 12</v>
      </c>
    </row>
    <row r="30" spans="1:10" x14ac:dyDescent="0.25">
      <c r="A30" s="10">
        <v>42370</v>
      </c>
      <c r="B30" s="7">
        <v>5</v>
      </c>
      <c r="C30" s="9">
        <v>1234580</v>
      </c>
      <c r="D30" s="7">
        <v>800</v>
      </c>
      <c r="E30" s="7" t="str">
        <f>VLOOKUP($C30, 'Задание на знание SQL'!$F$29:$I$43,mt!E$1, 0)</f>
        <v>КРАСОТА</v>
      </c>
      <c r="F30" s="7" t="str">
        <f>VLOOKUP($C30, 'Задание на знание SQL'!$F$29:$I$43,mt!F$1, 0)</f>
        <v>крем для лица</v>
      </c>
      <c r="G30" s="7">
        <f>VLOOKUP($C30, 'Задание на знание SQL'!$F$29:$I$43,mt!G$1, 0)</f>
        <v>150</v>
      </c>
      <c r="H30" s="7">
        <f t="shared" si="0"/>
        <v>120000</v>
      </c>
      <c r="I30" s="7" t="str">
        <f>VLOOKUP(B30,'Задание на знание SQL'!$B$29:$D$44,mt!I$1,0)</f>
        <v>НВГ</v>
      </c>
      <c r="J30" s="7" t="str">
        <f>VLOOKUP($B30,'Задание на знание SQL'!$B$29:$D$44,mt!J$1,0)</f>
        <v>Иванова, 56</v>
      </c>
    </row>
    <row r="31" spans="1:10" x14ac:dyDescent="0.25">
      <c r="A31" s="10">
        <v>42370</v>
      </c>
      <c r="B31" s="7">
        <v>5</v>
      </c>
      <c r="C31" s="9">
        <v>1234581</v>
      </c>
      <c r="D31" s="7">
        <v>900</v>
      </c>
      <c r="E31" s="7" t="str">
        <f>VLOOKUP($C31, 'Задание на знание SQL'!$F$29:$I$43,mt!E$1, 0)</f>
        <v>ЧИСТОТА</v>
      </c>
      <c r="F31" s="7" t="str">
        <f>VLOOKUP($C31, 'Задание на знание SQL'!$F$29:$I$43,mt!F$1, 0)</f>
        <v>губка</v>
      </c>
      <c r="G31" s="7">
        <f>VLOOKUP($C31, 'Задание на знание SQL'!$F$29:$I$43,mt!G$1, 0)</f>
        <v>15</v>
      </c>
      <c r="H31" s="7">
        <f t="shared" si="0"/>
        <v>13500</v>
      </c>
      <c r="I31" s="7" t="str">
        <f>VLOOKUP(B31,'Задание на знание SQL'!$B$29:$D$44,mt!I$1,0)</f>
        <v>НВГ</v>
      </c>
      <c r="J31" s="7" t="str">
        <f>VLOOKUP($B31,'Задание на знание SQL'!$B$29:$D$44,mt!J$1,0)</f>
        <v>Иванова, 56</v>
      </c>
    </row>
    <row r="32" spans="1:10" x14ac:dyDescent="0.25">
      <c r="A32" s="10">
        <v>42370</v>
      </c>
      <c r="B32" s="7">
        <v>5</v>
      </c>
      <c r="C32" s="9">
        <v>1234567</v>
      </c>
      <c r="D32" s="7">
        <v>1000</v>
      </c>
      <c r="E32" s="7" t="str">
        <f>VLOOKUP($C32, 'Задание на знание SQL'!$F$29:$I$43,mt!E$1, 0)</f>
        <v>КРАСОТА</v>
      </c>
      <c r="F32" s="7" t="str">
        <f>VLOOKUP($C32, 'Задание на знание SQL'!$F$29:$I$43,mt!F$1, 0)</f>
        <v>шамунь</v>
      </c>
      <c r="G32" s="7">
        <f>VLOOKUP($C32, 'Задание на знание SQL'!$F$29:$I$43,mt!G$1, 0)</f>
        <v>100</v>
      </c>
      <c r="H32" s="7">
        <f t="shared" si="0"/>
        <v>100000</v>
      </c>
      <c r="I32" s="7" t="str">
        <f>VLOOKUP(B32,'Задание на знание SQL'!$B$29:$D$44,mt!I$1,0)</f>
        <v>НВГ</v>
      </c>
      <c r="J32" s="7" t="str">
        <f>VLOOKUP($B32,'Задание на знание SQL'!$B$29:$D$44,mt!J$1,0)</f>
        <v>Иванова, 56</v>
      </c>
    </row>
    <row r="33" spans="1:10" x14ac:dyDescent="0.25">
      <c r="A33" s="10">
        <v>42370</v>
      </c>
      <c r="B33" s="7">
        <v>5</v>
      </c>
      <c r="C33" s="9">
        <v>1234568</v>
      </c>
      <c r="D33" s="7">
        <v>120</v>
      </c>
      <c r="E33" s="7" t="str">
        <f>VLOOKUP($C33, 'Задание на знание SQL'!$F$29:$I$43,mt!E$1, 0)</f>
        <v>ЧИСТОТА</v>
      </c>
      <c r="F33" s="7" t="str">
        <f>VLOOKUP($C33, 'Задание на знание SQL'!$F$29:$I$43,mt!F$1, 0)</f>
        <v>стиральный порошок</v>
      </c>
      <c r="G33" s="7">
        <f>VLOOKUP($C33, 'Задание на знание SQL'!$F$29:$I$43,mt!G$1, 0)</f>
        <v>120</v>
      </c>
      <c r="H33" s="7">
        <f t="shared" si="0"/>
        <v>14400</v>
      </c>
      <c r="I33" s="7" t="str">
        <f>VLOOKUP(B33,'Задание на знание SQL'!$B$29:$D$44,mt!I$1,0)</f>
        <v>НВГ</v>
      </c>
      <c r="J33" s="7" t="str">
        <f>VLOOKUP($B33,'Задание на знание SQL'!$B$29:$D$44,mt!J$1,0)</f>
        <v>Иванова, 56</v>
      </c>
    </row>
    <row r="34" spans="1:10" x14ac:dyDescent="0.25">
      <c r="A34" s="10">
        <v>42370</v>
      </c>
      <c r="B34" s="7">
        <v>5</v>
      </c>
      <c r="C34" s="9">
        <v>1234569</v>
      </c>
      <c r="D34" s="7">
        <v>135</v>
      </c>
      <c r="E34" s="7" t="str">
        <f>VLOOKUP($C34, 'Задание на знание SQL'!$F$29:$I$43,mt!E$1, 0)</f>
        <v>ЧИСТОТА</v>
      </c>
      <c r="F34" s="7" t="str">
        <f>VLOOKUP($C34, 'Задание на знание SQL'!$F$29:$I$43,mt!F$1, 0)</f>
        <v>чистящее средство</v>
      </c>
      <c r="G34" s="7">
        <f>VLOOKUP($C34, 'Задание на знание SQL'!$F$29:$I$43,mt!G$1, 0)</f>
        <v>50</v>
      </c>
      <c r="H34" s="7">
        <f t="shared" si="0"/>
        <v>6750</v>
      </c>
      <c r="I34" s="7" t="str">
        <f>VLOOKUP(B34,'Задание на знание SQL'!$B$29:$D$44,mt!I$1,0)</f>
        <v>НВГ</v>
      </c>
      <c r="J34" s="7" t="str">
        <f>VLOOKUP($B34,'Задание на знание SQL'!$B$29:$D$44,mt!J$1,0)</f>
        <v>Иванова, 56</v>
      </c>
    </row>
    <row r="35" spans="1:10" x14ac:dyDescent="0.25">
      <c r="A35" s="10">
        <v>42370</v>
      </c>
      <c r="B35" s="7">
        <v>5</v>
      </c>
      <c r="C35" s="9">
        <v>1234570</v>
      </c>
      <c r="D35" s="7">
        <v>150</v>
      </c>
      <c r="E35" s="7" t="str">
        <f>VLOOKUP($C35, 'Задание на знание SQL'!$F$29:$I$43,mt!E$1, 0)</f>
        <v>ЧИСТОТА</v>
      </c>
      <c r="F35" s="7" t="str">
        <f>VLOOKUP($C35, 'Задание на знание SQL'!$F$29:$I$43,mt!F$1, 0)</f>
        <v>средство для мытья посуды</v>
      </c>
      <c r="G35" s="7">
        <f>VLOOKUP($C35, 'Задание на знание SQL'!$F$29:$I$43,mt!G$1, 0)</f>
        <v>30</v>
      </c>
      <c r="H35" s="7">
        <f t="shared" si="0"/>
        <v>4500</v>
      </c>
      <c r="I35" s="7" t="str">
        <f>VLOOKUP(B35,'Задание на знание SQL'!$B$29:$D$44,mt!I$1,0)</f>
        <v>НВГ</v>
      </c>
      <c r="J35" s="7" t="str">
        <f>VLOOKUP($B35,'Задание на знание SQL'!$B$29:$D$44,mt!J$1,0)</f>
        <v>Иванова, 56</v>
      </c>
    </row>
    <row r="36" spans="1:10" x14ac:dyDescent="0.25">
      <c r="A36" s="10">
        <v>42370</v>
      </c>
      <c r="B36" s="7">
        <v>5</v>
      </c>
      <c r="C36" s="9">
        <v>1234571</v>
      </c>
      <c r="D36" s="7">
        <v>165</v>
      </c>
      <c r="E36" s="7" t="str">
        <f>VLOOKUP($C36, 'Задание на знание SQL'!$F$29:$I$43,mt!E$1, 0)</f>
        <v>ДЕКОР</v>
      </c>
      <c r="F36" s="7" t="str">
        <f>VLOOKUP($C36, 'Задание на знание SQL'!$F$29:$I$43,mt!F$1, 0)</f>
        <v>резинка для волос</v>
      </c>
      <c r="G36" s="7">
        <f>VLOOKUP($C36, 'Задание на знание SQL'!$F$29:$I$43,mt!G$1, 0)</f>
        <v>20</v>
      </c>
      <c r="H36" s="7">
        <f t="shared" si="0"/>
        <v>3300</v>
      </c>
      <c r="I36" s="7" t="str">
        <f>VLOOKUP(B36,'Задание на знание SQL'!$B$29:$D$44,mt!I$1,0)</f>
        <v>НВГ</v>
      </c>
      <c r="J36" s="7" t="str">
        <f>VLOOKUP($B36,'Задание на знание SQL'!$B$29:$D$44,mt!J$1,0)</f>
        <v>Иванова, 56</v>
      </c>
    </row>
    <row r="37" spans="1:10" x14ac:dyDescent="0.25">
      <c r="A37" s="10">
        <v>42370</v>
      </c>
      <c r="B37" s="7">
        <v>5</v>
      </c>
      <c r="C37" s="9">
        <v>1234572</v>
      </c>
      <c r="D37" s="7">
        <v>180</v>
      </c>
      <c r="E37" s="7" t="str">
        <f>VLOOKUP($C37, 'Задание на знание SQL'!$F$29:$I$43,mt!E$1, 0)</f>
        <v>ДЕКОР</v>
      </c>
      <c r="F37" s="7" t="str">
        <f>VLOOKUP($C37, 'Задание на знание SQL'!$F$29:$I$43,mt!F$1, 0)</f>
        <v>тушь для ресниц</v>
      </c>
      <c r="G37" s="7">
        <f>VLOOKUP($C37, 'Задание на знание SQL'!$F$29:$I$43,mt!G$1, 0)</f>
        <v>300</v>
      </c>
      <c r="H37" s="7">
        <f t="shared" si="0"/>
        <v>54000</v>
      </c>
      <c r="I37" s="7" t="str">
        <f>VLOOKUP(B37,'Задание на знание SQL'!$B$29:$D$44,mt!I$1,0)</f>
        <v>НВГ</v>
      </c>
      <c r="J37" s="7" t="str">
        <f>VLOOKUP($B37,'Задание на знание SQL'!$B$29:$D$44,mt!J$1,0)</f>
        <v>Иванова, 56</v>
      </c>
    </row>
    <row r="38" spans="1:10" x14ac:dyDescent="0.25">
      <c r="A38" s="10">
        <v>42370</v>
      </c>
      <c r="B38" s="7">
        <v>6</v>
      </c>
      <c r="C38" s="9">
        <v>1234573</v>
      </c>
      <c r="D38" s="7">
        <v>195</v>
      </c>
      <c r="E38" s="7" t="str">
        <f>VLOOKUP($C38, 'Задание на знание SQL'!$F$29:$I$43,mt!E$1, 0)</f>
        <v>ДЕКОР</v>
      </c>
      <c r="F38" s="7" t="str">
        <f>VLOOKUP($C38, 'Задание на знание SQL'!$F$29:$I$43,mt!F$1, 0)</f>
        <v>помада</v>
      </c>
      <c r="G38" s="7">
        <f>VLOOKUP($C38, 'Задание на знание SQL'!$F$29:$I$43,mt!G$1, 0)</f>
        <v>200</v>
      </c>
      <c r="H38" s="7">
        <f t="shared" si="0"/>
        <v>39000</v>
      </c>
      <c r="I38" s="7" t="str">
        <f>VLOOKUP(B38,'Задание на знание SQL'!$B$29:$D$44,mt!I$1,0)</f>
        <v>СПб</v>
      </c>
      <c r="J38" s="7" t="str">
        <f>VLOOKUP($B38,'Задание на знание SQL'!$B$29:$D$44,mt!J$1,0)</f>
        <v>Стачек, 125</v>
      </c>
    </row>
    <row r="39" spans="1:10" x14ac:dyDescent="0.25">
      <c r="A39" s="10">
        <v>42370</v>
      </c>
      <c r="B39" s="7">
        <v>6</v>
      </c>
      <c r="C39" s="9">
        <v>1234574</v>
      </c>
      <c r="D39" s="7">
        <v>210</v>
      </c>
      <c r="E39" s="7" t="str">
        <f>VLOOKUP($C39, 'Задание на знание SQL'!$F$29:$I$43,mt!E$1, 0)</f>
        <v>ДЕКОР</v>
      </c>
      <c r="F39" s="7" t="str">
        <f>VLOOKUP($C39, 'Задание на знание SQL'!$F$29:$I$43,mt!F$1, 0)</f>
        <v>подарочный пакет</v>
      </c>
      <c r="G39" s="7">
        <f>VLOOKUP($C39, 'Задание на знание SQL'!$F$29:$I$43,mt!G$1, 0)</f>
        <v>100</v>
      </c>
      <c r="H39" s="7">
        <f t="shared" si="0"/>
        <v>21000</v>
      </c>
      <c r="I39" s="7" t="str">
        <f>VLOOKUP(B39,'Задание на знание SQL'!$B$29:$D$44,mt!I$1,0)</f>
        <v>СПб</v>
      </c>
      <c r="J39" s="7" t="str">
        <f>VLOOKUP($B39,'Задание на знание SQL'!$B$29:$D$44,mt!J$1,0)</f>
        <v>Стачек, 125</v>
      </c>
    </row>
    <row r="40" spans="1:10" x14ac:dyDescent="0.25">
      <c r="A40" s="10">
        <v>42370</v>
      </c>
      <c r="B40" s="7">
        <v>6</v>
      </c>
      <c r="C40" s="9">
        <v>1234575</v>
      </c>
      <c r="D40" s="7">
        <v>225</v>
      </c>
      <c r="E40" s="7" t="str">
        <f>VLOOKUP($C40, 'Задание на знание SQL'!$F$29:$I$43,mt!E$1, 0)</f>
        <v>КРАСОТА</v>
      </c>
      <c r="F40" s="7" t="str">
        <f>VLOOKUP($C40, 'Задание на знание SQL'!$F$29:$I$43,mt!F$1, 0)</f>
        <v>мыло</v>
      </c>
      <c r="G40" s="7">
        <f>VLOOKUP($C40, 'Задание на знание SQL'!$F$29:$I$43,mt!G$1, 0)</f>
        <v>10</v>
      </c>
      <c r="H40" s="7">
        <f t="shared" si="0"/>
        <v>2250</v>
      </c>
      <c r="I40" s="7" t="str">
        <f>VLOOKUP(B40,'Задание на знание SQL'!$B$29:$D$44,mt!I$1,0)</f>
        <v>СПб</v>
      </c>
      <c r="J40" s="7" t="str">
        <f>VLOOKUP($B40,'Задание на знание SQL'!$B$29:$D$44,mt!J$1,0)</f>
        <v>Стачек, 125</v>
      </c>
    </row>
    <row r="41" spans="1:10" x14ac:dyDescent="0.25">
      <c r="A41" s="10">
        <v>42370</v>
      </c>
      <c r="B41" s="7">
        <v>6</v>
      </c>
      <c r="C41" s="9">
        <v>1234567</v>
      </c>
      <c r="D41" s="7">
        <v>240</v>
      </c>
      <c r="E41" s="7" t="str">
        <f>VLOOKUP($C41, 'Задание на знание SQL'!$F$29:$I$43,mt!E$1, 0)</f>
        <v>КРАСОТА</v>
      </c>
      <c r="F41" s="7" t="str">
        <f>VLOOKUP($C41, 'Задание на знание SQL'!$F$29:$I$43,mt!F$1, 0)</f>
        <v>шамунь</v>
      </c>
      <c r="G41" s="7">
        <f>VLOOKUP($C41, 'Задание на знание SQL'!$F$29:$I$43,mt!G$1, 0)</f>
        <v>100</v>
      </c>
      <c r="H41" s="7">
        <f t="shared" si="0"/>
        <v>24000</v>
      </c>
      <c r="I41" s="7" t="str">
        <f>VLOOKUP(B41,'Задание на знание SQL'!$B$29:$D$44,mt!I$1,0)</f>
        <v>СПб</v>
      </c>
      <c r="J41" s="7" t="str">
        <f>VLOOKUP($B41,'Задание на знание SQL'!$B$29:$D$44,mt!J$1,0)</f>
        <v>Стачек, 125</v>
      </c>
    </row>
    <row r="42" spans="1:10" x14ac:dyDescent="0.25">
      <c r="A42" s="10">
        <v>42370</v>
      </c>
      <c r="B42" s="7">
        <v>6</v>
      </c>
      <c r="C42" s="9">
        <v>1234568</v>
      </c>
      <c r="D42" s="7">
        <v>255</v>
      </c>
      <c r="E42" s="7" t="str">
        <f>VLOOKUP($C42, 'Задание на знание SQL'!$F$29:$I$43,mt!E$1, 0)</f>
        <v>ЧИСТОТА</v>
      </c>
      <c r="F42" s="7" t="str">
        <f>VLOOKUP($C42, 'Задание на знание SQL'!$F$29:$I$43,mt!F$1, 0)</f>
        <v>стиральный порошок</v>
      </c>
      <c r="G42" s="7">
        <f>VLOOKUP($C42, 'Задание на знание SQL'!$F$29:$I$43,mt!G$1, 0)</f>
        <v>120</v>
      </c>
      <c r="H42" s="7">
        <f t="shared" si="0"/>
        <v>30600</v>
      </c>
      <c r="I42" s="7" t="str">
        <f>VLOOKUP(B42,'Задание на знание SQL'!$B$29:$D$44,mt!I$1,0)</f>
        <v>СПб</v>
      </c>
      <c r="J42" s="7" t="str">
        <f>VLOOKUP($B42,'Задание на знание SQL'!$B$29:$D$44,mt!J$1,0)</f>
        <v>Стачек, 125</v>
      </c>
    </row>
    <row r="43" spans="1:10" x14ac:dyDescent="0.25">
      <c r="A43" s="10">
        <v>42370</v>
      </c>
      <c r="B43" s="7">
        <v>6</v>
      </c>
      <c r="C43" s="9">
        <v>1234569</v>
      </c>
      <c r="D43" s="7">
        <v>100</v>
      </c>
      <c r="E43" s="7" t="str">
        <f>VLOOKUP($C43, 'Задание на знание SQL'!$F$29:$I$43,mt!E$1, 0)</f>
        <v>ЧИСТОТА</v>
      </c>
      <c r="F43" s="7" t="str">
        <f>VLOOKUP($C43, 'Задание на знание SQL'!$F$29:$I$43,mt!F$1, 0)</f>
        <v>чистящее средство</v>
      </c>
      <c r="G43" s="7">
        <f>VLOOKUP($C43, 'Задание на знание SQL'!$F$29:$I$43,mt!G$1, 0)</f>
        <v>50</v>
      </c>
      <c r="H43" s="7">
        <f t="shared" si="0"/>
        <v>5000</v>
      </c>
      <c r="I43" s="7" t="str">
        <f>VLOOKUP(B43,'Задание на знание SQL'!$B$29:$D$44,mt!I$1,0)</f>
        <v>СПб</v>
      </c>
      <c r="J43" s="7" t="str">
        <f>VLOOKUP($B43,'Задание на знание SQL'!$B$29:$D$44,mt!J$1,0)</f>
        <v>Стачек, 125</v>
      </c>
    </row>
    <row r="44" spans="1:10" x14ac:dyDescent="0.25">
      <c r="A44" s="10">
        <v>42370</v>
      </c>
      <c r="B44" s="7">
        <v>6</v>
      </c>
      <c r="C44" s="9">
        <v>1234570</v>
      </c>
      <c r="D44" s="7">
        <v>200</v>
      </c>
      <c r="E44" s="7" t="str">
        <f>VLOOKUP($C44, 'Задание на знание SQL'!$F$29:$I$43,mt!E$1, 0)</f>
        <v>ЧИСТОТА</v>
      </c>
      <c r="F44" s="7" t="str">
        <f>VLOOKUP($C44, 'Задание на знание SQL'!$F$29:$I$43,mt!F$1, 0)</f>
        <v>средство для мытья посуды</v>
      </c>
      <c r="G44" s="7">
        <f>VLOOKUP($C44, 'Задание на знание SQL'!$F$29:$I$43,mt!G$1, 0)</f>
        <v>30</v>
      </c>
      <c r="H44" s="7">
        <f t="shared" si="0"/>
        <v>6000</v>
      </c>
      <c r="I44" s="7" t="str">
        <f>VLOOKUP(B44,'Задание на знание SQL'!$B$29:$D$44,mt!I$1,0)</f>
        <v>СПб</v>
      </c>
      <c r="J44" s="7" t="str">
        <f>VLOOKUP($B44,'Задание на знание SQL'!$B$29:$D$44,mt!J$1,0)</f>
        <v>Стачек, 125</v>
      </c>
    </row>
    <row r="45" spans="1:10" x14ac:dyDescent="0.25">
      <c r="A45" s="10">
        <v>42370</v>
      </c>
      <c r="B45" s="7">
        <v>6</v>
      </c>
      <c r="C45" s="9">
        <v>1234571</v>
      </c>
      <c r="D45" s="7">
        <v>300</v>
      </c>
      <c r="E45" s="7" t="str">
        <f>VLOOKUP($C45, 'Задание на знание SQL'!$F$29:$I$43,mt!E$1, 0)</f>
        <v>ДЕКОР</v>
      </c>
      <c r="F45" s="7" t="str">
        <f>VLOOKUP($C45, 'Задание на знание SQL'!$F$29:$I$43,mt!F$1, 0)</f>
        <v>резинка для волос</v>
      </c>
      <c r="G45" s="7">
        <f>VLOOKUP($C45, 'Задание на знание SQL'!$F$29:$I$43,mt!G$1, 0)</f>
        <v>20</v>
      </c>
      <c r="H45" s="7">
        <f t="shared" si="0"/>
        <v>6000</v>
      </c>
      <c r="I45" s="7" t="str">
        <f>VLOOKUP(B45,'Задание на знание SQL'!$B$29:$D$44,mt!I$1,0)</f>
        <v>СПб</v>
      </c>
      <c r="J45" s="7" t="str">
        <f>VLOOKUP($B45,'Задание на знание SQL'!$B$29:$D$44,mt!J$1,0)</f>
        <v>Стачек, 125</v>
      </c>
    </row>
    <row r="46" spans="1:10" x14ac:dyDescent="0.25">
      <c r="A46" s="10">
        <v>42370</v>
      </c>
      <c r="B46" s="7">
        <v>6</v>
      </c>
      <c r="C46" s="9">
        <v>1234572</v>
      </c>
      <c r="D46" s="7">
        <v>400</v>
      </c>
      <c r="E46" s="7" t="str">
        <f>VLOOKUP($C46, 'Задание на знание SQL'!$F$29:$I$43,mt!E$1, 0)</f>
        <v>ДЕКОР</v>
      </c>
      <c r="F46" s="7" t="str">
        <f>VLOOKUP($C46, 'Задание на знание SQL'!$F$29:$I$43,mt!F$1, 0)</f>
        <v>тушь для ресниц</v>
      </c>
      <c r="G46" s="7">
        <f>VLOOKUP($C46, 'Задание на знание SQL'!$F$29:$I$43,mt!G$1, 0)</f>
        <v>300</v>
      </c>
      <c r="H46" s="7">
        <f t="shared" si="0"/>
        <v>120000</v>
      </c>
      <c r="I46" s="7" t="str">
        <f>VLOOKUP(B46,'Задание на знание SQL'!$B$29:$D$44,mt!I$1,0)</f>
        <v>СПб</v>
      </c>
      <c r="J46" s="7" t="str">
        <f>VLOOKUP($B46,'Задание на знание SQL'!$B$29:$D$44,mt!J$1,0)</f>
        <v>Стачек, 125</v>
      </c>
    </row>
    <row r="47" spans="1:10" x14ac:dyDescent="0.25">
      <c r="A47" s="10">
        <v>42370</v>
      </c>
      <c r="B47" s="7">
        <v>7</v>
      </c>
      <c r="C47" s="9">
        <v>1234573</v>
      </c>
      <c r="D47" s="7">
        <v>500</v>
      </c>
      <c r="E47" s="7" t="str">
        <f>VLOOKUP($C47, 'Задание на знание SQL'!$F$29:$I$43,mt!E$1, 0)</f>
        <v>ДЕКОР</v>
      </c>
      <c r="F47" s="7" t="str">
        <f>VLOOKUP($C47, 'Задание на знание SQL'!$F$29:$I$43,mt!F$1, 0)</f>
        <v>помада</v>
      </c>
      <c r="G47" s="7">
        <f>VLOOKUP($C47, 'Задание на знание SQL'!$F$29:$I$43,mt!G$1, 0)</f>
        <v>200</v>
      </c>
      <c r="H47" s="7">
        <f t="shared" si="0"/>
        <v>100000</v>
      </c>
      <c r="I47" s="7" t="str">
        <f>VLOOKUP(B47,'Задание на знание SQL'!$B$29:$D$44,mt!I$1,0)</f>
        <v>СПб</v>
      </c>
      <c r="J47" s="7" t="str">
        <f>VLOOKUP($B47,'Задание на знание SQL'!$B$29:$D$44,mt!J$1,0)</f>
        <v>Ветеранов, 105</v>
      </c>
    </row>
    <row r="48" spans="1:10" x14ac:dyDescent="0.25">
      <c r="A48" s="10">
        <v>42370</v>
      </c>
      <c r="B48" s="7">
        <v>7</v>
      </c>
      <c r="C48" s="9">
        <v>1234574</v>
      </c>
      <c r="D48" s="7">
        <v>600</v>
      </c>
      <c r="E48" s="7" t="str">
        <f>VLOOKUP($C48, 'Задание на знание SQL'!$F$29:$I$43,mt!E$1, 0)</f>
        <v>ДЕКОР</v>
      </c>
      <c r="F48" s="7" t="str">
        <f>VLOOKUP($C48, 'Задание на знание SQL'!$F$29:$I$43,mt!F$1, 0)</f>
        <v>подарочный пакет</v>
      </c>
      <c r="G48" s="7">
        <f>VLOOKUP($C48, 'Задание на знание SQL'!$F$29:$I$43,mt!G$1, 0)</f>
        <v>100</v>
      </c>
      <c r="H48" s="7">
        <f t="shared" si="0"/>
        <v>60000</v>
      </c>
      <c r="I48" s="7" t="str">
        <f>VLOOKUP(B48,'Задание на знание SQL'!$B$29:$D$44,mt!I$1,0)</f>
        <v>СПб</v>
      </c>
      <c r="J48" s="7" t="str">
        <f>VLOOKUP($B48,'Задание на знание SQL'!$B$29:$D$44,mt!J$1,0)</f>
        <v>Ветеранов, 105</v>
      </c>
    </row>
    <row r="49" spans="1:10" x14ac:dyDescent="0.25">
      <c r="A49" s="10">
        <v>42370</v>
      </c>
      <c r="B49" s="7">
        <v>7</v>
      </c>
      <c r="C49" s="9">
        <v>1234575</v>
      </c>
      <c r="D49" s="7">
        <v>700</v>
      </c>
      <c r="E49" s="7" t="str">
        <f>VLOOKUP($C49, 'Задание на знание SQL'!$F$29:$I$43,mt!E$1, 0)</f>
        <v>КРАСОТА</v>
      </c>
      <c r="F49" s="7" t="str">
        <f>VLOOKUP($C49, 'Задание на знание SQL'!$F$29:$I$43,mt!F$1, 0)</f>
        <v>мыло</v>
      </c>
      <c r="G49" s="7">
        <f>VLOOKUP($C49, 'Задание на знание SQL'!$F$29:$I$43,mt!G$1, 0)</f>
        <v>10</v>
      </c>
      <c r="H49" s="7">
        <f t="shared" si="0"/>
        <v>7000</v>
      </c>
      <c r="I49" s="7" t="str">
        <f>VLOOKUP(B49,'Задание на знание SQL'!$B$29:$D$44,mt!I$1,0)</f>
        <v>СПб</v>
      </c>
      <c r="J49" s="7" t="str">
        <f>VLOOKUP($B49,'Задание на знание SQL'!$B$29:$D$44,mt!J$1,0)</f>
        <v>Ветеранов, 105</v>
      </c>
    </row>
    <row r="50" spans="1:10" x14ac:dyDescent="0.25">
      <c r="A50" s="10">
        <v>42370</v>
      </c>
      <c r="B50" s="7">
        <v>7</v>
      </c>
      <c r="C50" s="9">
        <v>1234576</v>
      </c>
      <c r="D50" s="7">
        <v>800</v>
      </c>
      <c r="E50" s="7" t="str">
        <f>VLOOKUP($C50, 'Задание на знание SQL'!$F$29:$I$43,mt!E$1, 0)</f>
        <v>ДЕКОР</v>
      </c>
      <c r="F50" s="7" t="str">
        <f>VLOOKUP($C50, 'Задание на знание SQL'!$F$29:$I$43,mt!F$1, 0)</f>
        <v>лак для ногтей</v>
      </c>
      <c r="G50" s="7">
        <f>VLOOKUP($C50, 'Задание на знание SQL'!$F$29:$I$43,mt!G$1, 0)</f>
        <v>120</v>
      </c>
      <c r="H50" s="7">
        <f t="shared" si="0"/>
        <v>96000</v>
      </c>
      <c r="I50" s="7" t="str">
        <f>VLOOKUP(B50,'Задание на знание SQL'!$B$29:$D$44,mt!I$1,0)</f>
        <v>СПб</v>
      </c>
      <c r="J50" s="7" t="str">
        <f>VLOOKUP($B50,'Задание на знание SQL'!$B$29:$D$44,mt!J$1,0)</f>
        <v>Ветеранов, 105</v>
      </c>
    </row>
    <row r="51" spans="1:10" x14ac:dyDescent="0.25">
      <c r="A51" s="10">
        <v>42370</v>
      </c>
      <c r="B51" s="7">
        <v>7</v>
      </c>
      <c r="C51" s="9">
        <v>1234577</v>
      </c>
      <c r="D51" s="7">
        <v>900</v>
      </c>
      <c r="E51" s="7" t="str">
        <f>VLOOKUP($C51, 'Задание на знание SQL'!$F$29:$I$43,mt!E$1, 0)</f>
        <v>ДЕКОР</v>
      </c>
      <c r="F51" s="7" t="str">
        <f>VLOOKUP($C51, 'Задание на знание SQL'!$F$29:$I$43,mt!F$1, 0)</f>
        <v>лак для волос</v>
      </c>
      <c r="G51" s="7">
        <f>VLOOKUP($C51, 'Задание на знание SQL'!$F$29:$I$43,mt!G$1, 0)</f>
        <v>200</v>
      </c>
      <c r="H51" s="7">
        <f t="shared" si="0"/>
        <v>180000</v>
      </c>
      <c r="I51" s="7" t="str">
        <f>VLOOKUP(B51,'Задание на знание SQL'!$B$29:$D$44,mt!I$1,0)</f>
        <v>СПб</v>
      </c>
      <c r="J51" s="7" t="str">
        <f>VLOOKUP($B51,'Задание на знание SQL'!$B$29:$D$44,mt!J$1,0)</f>
        <v>Ветеранов, 105</v>
      </c>
    </row>
    <row r="52" spans="1:10" x14ac:dyDescent="0.25">
      <c r="A52" s="10">
        <v>42370</v>
      </c>
      <c r="B52" s="7">
        <v>7</v>
      </c>
      <c r="C52" s="9">
        <v>1234578</v>
      </c>
      <c r="D52" s="7">
        <v>1000</v>
      </c>
      <c r="E52" s="7" t="str">
        <f>VLOOKUP($C52, 'Задание на знание SQL'!$F$29:$I$43,mt!E$1, 0)</f>
        <v>КРАСОТА</v>
      </c>
      <c r="F52" s="7" t="str">
        <f>VLOOKUP($C52, 'Задание на знание SQL'!$F$29:$I$43,mt!F$1, 0)</f>
        <v>крем для рук</v>
      </c>
      <c r="G52" s="7">
        <f>VLOOKUP($C52, 'Задание на знание SQL'!$F$29:$I$43,mt!G$1, 0)</f>
        <v>30</v>
      </c>
      <c r="H52" s="7">
        <f t="shared" si="0"/>
        <v>30000</v>
      </c>
      <c r="I52" s="7" t="str">
        <f>VLOOKUP(B52,'Задание на знание SQL'!$B$29:$D$44,mt!I$1,0)</f>
        <v>СПб</v>
      </c>
      <c r="J52" s="7" t="str">
        <f>VLOOKUP($B52,'Задание на знание SQL'!$B$29:$D$44,mt!J$1,0)</f>
        <v>Ветеранов, 105</v>
      </c>
    </row>
    <row r="53" spans="1:10" x14ac:dyDescent="0.25">
      <c r="A53" s="10">
        <v>42370</v>
      </c>
      <c r="B53" s="7">
        <v>7</v>
      </c>
      <c r="C53" s="9">
        <v>1234579</v>
      </c>
      <c r="D53" s="7">
        <v>120</v>
      </c>
      <c r="E53" s="7" t="str">
        <f>VLOOKUP($C53, 'Задание на знание SQL'!$F$29:$I$43,mt!E$1, 0)</f>
        <v>КРАСОТА</v>
      </c>
      <c r="F53" s="7" t="str">
        <f>VLOOKUP($C53, 'Задание на знание SQL'!$F$29:$I$43,mt!F$1, 0)</f>
        <v>гель для душа</v>
      </c>
      <c r="G53" s="7">
        <f>VLOOKUP($C53, 'Задание на знание SQL'!$F$29:$I$43,mt!G$1, 0)</f>
        <v>80</v>
      </c>
      <c r="H53" s="7">
        <f t="shared" si="0"/>
        <v>9600</v>
      </c>
      <c r="I53" s="7" t="str">
        <f>VLOOKUP(B53,'Задание на знание SQL'!$B$29:$D$44,mt!I$1,0)</f>
        <v>СПб</v>
      </c>
      <c r="J53" s="7" t="str">
        <f>VLOOKUP($B53,'Задание на знание SQL'!$B$29:$D$44,mt!J$1,0)</f>
        <v>Ветеранов, 105</v>
      </c>
    </row>
    <row r="54" spans="1:10" x14ac:dyDescent="0.25">
      <c r="A54" s="10">
        <v>42370</v>
      </c>
      <c r="B54" s="7">
        <v>8</v>
      </c>
      <c r="C54" s="9">
        <v>1234580</v>
      </c>
      <c r="D54" s="7">
        <v>135</v>
      </c>
      <c r="E54" s="7" t="str">
        <f>VLOOKUP($C54, 'Задание на знание SQL'!$F$29:$I$43,mt!E$1, 0)</f>
        <v>КРАСОТА</v>
      </c>
      <c r="F54" s="7" t="str">
        <f>VLOOKUP($C54, 'Задание на знание SQL'!$F$29:$I$43,mt!F$1, 0)</f>
        <v>крем для лица</v>
      </c>
      <c r="G54" s="7">
        <f>VLOOKUP($C54, 'Задание на знание SQL'!$F$29:$I$43,mt!G$1, 0)</f>
        <v>150</v>
      </c>
      <c r="H54" s="7">
        <f t="shared" si="0"/>
        <v>20250</v>
      </c>
      <c r="I54" s="7" t="str">
        <f>VLOOKUP(B54,'Задание на знание SQL'!$B$29:$D$44,mt!I$1,0)</f>
        <v>СПб</v>
      </c>
      <c r="J54" s="7" t="str">
        <f>VLOOKUP($B54,'Задание на знание SQL'!$B$29:$D$44,mt!J$1,0)</f>
        <v>Зеленина, 12</v>
      </c>
    </row>
    <row r="55" spans="1:10" x14ac:dyDescent="0.25">
      <c r="A55" s="10">
        <v>42370</v>
      </c>
      <c r="B55" s="7">
        <v>8</v>
      </c>
      <c r="C55" s="9">
        <v>1234567</v>
      </c>
      <c r="D55" s="7">
        <v>150</v>
      </c>
      <c r="E55" s="7" t="str">
        <f>VLOOKUP($C55, 'Задание на знание SQL'!$F$29:$I$43,mt!E$1, 0)</f>
        <v>КРАСОТА</v>
      </c>
      <c r="F55" s="7" t="str">
        <f>VLOOKUP($C55, 'Задание на знание SQL'!$F$29:$I$43,mt!F$1, 0)</f>
        <v>шамунь</v>
      </c>
      <c r="G55" s="7">
        <f>VLOOKUP($C55, 'Задание на знание SQL'!$F$29:$I$43,mt!G$1, 0)</f>
        <v>100</v>
      </c>
      <c r="H55" s="7">
        <f t="shared" si="0"/>
        <v>15000</v>
      </c>
      <c r="I55" s="7" t="str">
        <f>VLOOKUP(B55,'Задание на знание SQL'!$B$29:$D$44,mt!I$1,0)</f>
        <v>СПб</v>
      </c>
      <c r="J55" s="7" t="str">
        <f>VLOOKUP($B55,'Задание на знание SQL'!$B$29:$D$44,mt!J$1,0)</f>
        <v>Зеленина, 12</v>
      </c>
    </row>
    <row r="56" spans="1:10" x14ac:dyDescent="0.25">
      <c r="A56" s="10">
        <v>42370</v>
      </c>
      <c r="B56" s="7">
        <v>8</v>
      </c>
      <c r="C56" s="9">
        <v>1234568</v>
      </c>
      <c r="D56" s="7">
        <v>165</v>
      </c>
      <c r="E56" s="7" t="str">
        <f>VLOOKUP($C56, 'Задание на знание SQL'!$F$29:$I$43,mt!E$1, 0)</f>
        <v>ЧИСТОТА</v>
      </c>
      <c r="F56" s="7" t="str">
        <f>VLOOKUP($C56, 'Задание на знание SQL'!$F$29:$I$43,mt!F$1, 0)</f>
        <v>стиральный порошок</v>
      </c>
      <c r="G56" s="7">
        <f>VLOOKUP($C56, 'Задание на знание SQL'!$F$29:$I$43,mt!G$1, 0)</f>
        <v>120</v>
      </c>
      <c r="H56" s="7">
        <f t="shared" si="0"/>
        <v>19800</v>
      </c>
      <c r="I56" s="7" t="str">
        <f>VLOOKUP(B56,'Задание на знание SQL'!$B$29:$D$44,mt!I$1,0)</f>
        <v>СПб</v>
      </c>
      <c r="J56" s="7" t="str">
        <f>VLOOKUP($B56,'Задание на знание SQL'!$B$29:$D$44,mt!J$1,0)</f>
        <v>Зеленина, 12</v>
      </c>
    </row>
    <row r="57" spans="1:10" x14ac:dyDescent="0.25">
      <c r="A57" s="10">
        <v>42370</v>
      </c>
      <c r="B57" s="7">
        <v>8</v>
      </c>
      <c r="C57" s="9">
        <v>1234569</v>
      </c>
      <c r="D57" s="7">
        <v>180</v>
      </c>
      <c r="E57" s="7" t="str">
        <f>VLOOKUP($C57, 'Задание на знание SQL'!$F$29:$I$43,mt!E$1, 0)</f>
        <v>ЧИСТОТА</v>
      </c>
      <c r="F57" s="7" t="str">
        <f>VLOOKUP($C57, 'Задание на знание SQL'!$F$29:$I$43,mt!F$1, 0)</f>
        <v>чистящее средство</v>
      </c>
      <c r="G57" s="7">
        <f>VLOOKUP($C57, 'Задание на знание SQL'!$F$29:$I$43,mt!G$1, 0)</f>
        <v>50</v>
      </c>
      <c r="H57" s="7">
        <f t="shared" si="0"/>
        <v>9000</v>
      </c>
      <c r="I57" s="7" t="str">
        <f>VLOOKUP(B57,'Задание на знание SQL'!$B$29:$D$44,mt!I$1,0)</f>
        <v>СПб</v>
      </c>
      <c r="J57" s="7" t="str">
        <f>VLOOKUP($B57,'Задание на знание SQL'!$B$29:$D$44,mt!J$1,0)</f>
        <v>Зеленина, 12</v>
      </c>
    </row>
    <row r="58" spans="1:10" x14ac:dyDescent="0.25">
      <c r="A58" s="10">
        <v>42370</v>
      </c>
      <c r="B58" s="7">
        <v>8</v>
      </c>
      <c r="C58" s="9">
        <v>1234570</v>
      </c>
      <c r="D58" s="7">
        <v>195</v>
      </c>
      <c r="E58" s="7" t="str">
        <f>VLOOKUP($C58, 'Задание на знание SQL'!$F$29:$I$43,mt!E$1, 0)</f>
        <v>ЧИСТОТА</v>
      </c>
      <c r="F58" s="7" t="str">
        <f>VLOOKUP($C58, 'Задание на знание SQL'!$F$29:$I$43,mt!F$1, 0)</f>
        <v>средство для мытья посуды</v>
      </c>
      <c r="G58" s="7">
        <f>VLOOKUP($C58, 'Задание на знание SQL'!$F$29:$I$43,mt!G$1, 0)</f>
        <v>30</v>
      </c>
      <c r="H58" s="7">
        <f t="shared" si="0"/>
        <v>5850</v>
      </c>
      <c r="I58" s="7" t="str">
        <f>VLOOKUP(B58,'Задание на знание SQL'!$B$29:$D$44,mt!I$1,0)</f>
        <v>СПб</v>
      </c>
      <c r="J58" s="7" t="str">
        <f>VLOOKUP($B58,'Задание на знание SQL'!$B$29:$D$44,mt!J$1,0)</f>
        <v>Зеленина, 12</v>
      </c>
    </row>
    <row r="59" spans="1:10" x14ac:dyDescent="0.25">
      <c r="A59" s="10">
        <v>42370</v>
      </c>
      <c r="B59" s="7">
        <v>8</v>
      </c>
      <c r="C59" s="9">
        <v>1234571</v>
      </c>
      <c r="D59" s="7">
        <v>210</v>
      </c>
      <c r="E59" s="7" t="str">
        <f>VLOOKUP($C59, 'Задание на знание SQL'!$F$29:$I$43,mt!E$1, 0)</f>
        <v>ДЕКОР</v>
      </c>
      <c r="F59" s="7" t="str">
        <f>VLOOKUP($C59, 'Задание на знание SQL'!$F$29:$I$43,mt!F$1, 0)</f>
        <v>резинка для волос</v>
      </c>
      <c r="G59" s="7">
        <f>VLOOKUP($C59, 'Задание на знание SQL'!$F$29:$I$43,mt!G$1, 0)</f>
        <v>20</v>
      </c>
      <c r="H59" s="7">
        <f t="shared" si="0"/>
        <v>4200</v>
      </c>
      <c r="I59" s="7" t="str">
        <f>VLOOKUP(B59,'Задание на знание SQL'!$B$29:$D$44,mt!I$1,0)</f>
        <v>СПб</v>
      </c>
      <c r="J59" s="7" t="str">
        <f>VLOOKUP($B59,'Задание на знание SQL'!$B$29:$D$44,mt!J$1,0)</f>
        <v>Зеленина, 12</v>
      </c>
    </row>
    <row r="60" spans="1:10" x14ac:dyDescent="0.25">
      <c r="A60" s="10">
        <v>42370</v>
      </c>
      <c r="B60" s="7">
        <v>9</v>
      </c>
      <c r="C60" s="9">
        <v>1234572</v>
      </c>
      <c r="D60" s="7">
        <v>225</v>
      </c>
      <c r="E60" s="7" t="str">
        <f>VLOOKUP($C60, 'Задание на знание SQL'!$F$29:$I$43,mt!E$1, 0)</f>
        <v>ДЕКОР</v>
      </c>
      <c r="F60" s="7" t="str">
        <f>VLOOKUP($C60, 'Задание на знание SQL'!$F$29:$I$43,mt!F$1, 0)</f>
        <v>тушь для ресниц</v>
      </c>
      <c r="G60" s="7">
        <f>VLOOKUP($C60, 'Задание на знание SQL'!$F$29:$I$43,mt!G$1, 0)</f>
        <v>300</v>
      </c>
      <c r="H60" s="7">
        <f t="shared" si="0"/>
        <v>67500</v>
      </c>
      <c r="I60" s="7" t="str">
        <f>VLOOKUP(B60,'Задание на знание SQL'!$B$29:$D$44,mt!I$1,0)</f>
        <v>МСК</v>
      </c>
      <c r="J60" s="7" t="str">
        <f>VLOOKUP($B60,'Задание на знание SQL'!$B$29:$D$44,mt!J$1,0)</f>
        <v>Центральная, 128</v>
      </c>
    </row>
    <row r="61" spans="1:10" x14ac:dyDescent="0.25">
      <c r="A61" s="10">
        <v>42370</v>
      </c>
      <c r="B61" s="7">
        <v>9</v>
      </c>
      <c r="C61" s="9">
        <v>1234573</v>
      </c>
      <c r="D61" s="7">
        <v>240</v>
      </c>
      <c r="E61" s="7" t="str">
        <f>VLOOKUP($C61, 'Задание на знание SQL'!$F$29:$I$43,mt!E$1, 0)</f>
        <v>ДЕКОР</v>
      </c>
      <c r="F61" s="7" t="str">
        <f>VLOOKUP($C61, 'Задание на знание SQL'!$F$29:$I$43,mt!F$1, 0)</f>
        <v>помада</v>
      </c>
      <c r="G61" s="7">
        <f>VLOOKUP($C61, 'Задание на знание SQL'!$F$29:$I$43,mt!G$1, 0)</f>
        <v>200</v>
      </c>
      <c r="H61" s="7">
        <f t="shared" si="0"/>
        <v>48000</v>
      </c>
      <c r="I61" s="7" t="str">
        <f>VLOOKUP(B61,'Задание на знание SQL'!$B$29:$D$44,mt!I$1,0)</f>
        <v>МСК</v>
      </c>
      <c r="J61" s="7" t="str">
        <f>VLOOKUP($B61,'Задание на знание SQL'!$B$29:$D$44,mt!J$1,0)</f>
        <v>Центральная, 128</v>
      </c>
    </row>
    <row r="62" spans="1:10" x14ac:dyDescent="0.25">
      <c r="A62" s="10">
        <v>42370</v>
      </c>
      <c r="B62" s="7">
        <v>9</v>
      </c>
      <c r="C62" s="9">
        <v>1234574</v>
      </c>
      <c r="D62" s="7">
        <v>255</v>
      </c>
      <c r="E62" s="7" t="str">
        <f>VLOOKUP($C62, 'Задание на знание SQL'!$F$29:$I$43,mt!E$1, 0)</f>
        <v>ДЕКОР</v>
      </c>
      <c r="F62" s="7" t="str">
        <f>VLOOKUP($C62, 'Задание на знание SQL'!$F$29:$I$43,mt!F$1, 0)</f>
        <v>подарочный пакет</v>
      </c>
      <c r="G62" s="7">
        <f>VLOOKUP($C62, 'Задание на знание SQL'!$F$29:$I$43,mt!G$1, 0)</f>
        <v>100</v>
      </c>
      <c r="H62" s="7">
        <f t="shared" si="0"/>
        <v>25500</v>
      </c>
      <c r="I62" s="7" t="str">
        <f>VLOOKUP(B62,'Задание на знание SQL'!$B$29:$D$44,mt!I$1,0)</f>
        <v>МСК</v>
      </c>
      <c r="J62" s="7" t="str">
        <f>VLOOKUP($B62,'Задание на знание SQL'!$B$29:$D$44,mt!J$1,0)</f>
        <v>Центральная, 128</v>
      </c>
    </row>
    <row r="63" spans="1:10" x14ac:dyDescent="0.25">
      <c r="A63" s="10">
        <v>42370</v>
      </c>
      <c r="B63" s="7">
        <v>9</v>
      </c>
      <c r="C63" s="9">
        <v>1234575</v>
      </c>
      <c r="D63" s="7">
        <v>100</v>
      </c>
      <c r="E63" s="7" t="str">
        <f>VLOOKUP($C63, 'Задание на знание SQL'!$F$29:$I$43,mt!E$1, 0)</f>
        <v>КРАСОТА</v>
      </c>
      <c r="F63" s="7" t="str">
        <f>VLOOKUP($C63, 'Задание на знание SQL'!$F$29:$I$43,mt!F$1, 0)</f>
        <v>мыло</v>
      </c>
      <c r="G63" s="7">
        <f>VLOOKUP($C63, 'Задание на знание SQL'!$F$29:$I$43,mt!G$1, 0)</f>
        <v>10</v>
      </c>
      <c r="H63" s="7">
        <f t="shared" si="0"/>
        <v>1000</v>
      </c>
      <c r="I63" s="7" t="str">
        <f>VLOOKUP(B63,'Задание на знание SQL'!$B$29:$D$44,mt!I$1,0)</f>
        <v>МСК</v>
      </c>
      <c r="J63" s="7" t="str">
        <f>VLOOKUP($B63,'Задание на знание SQL'!$B$29:$D$44,mt!J$1,0)</f>
        <v>Центральная, 128</v>
      </c>
    </row>
    <row r="64" spans="1:10" x14ac:dyDescent="0.25">
      <c r="A64" s="10">
        <v>42370</v>
      </c>
      <c r="B64" s="7">
        <v>9</v>
      </c>
      <c r="C64" s="9">
        <v>1234576</v>
      </c>
      <c r="D64" s="7">
        <v>200</v>
      </c>
      <c r="E64" s="7" t="str">
        <f>VLOOKUP($C64, 'Задание на знание SQL'!$F$29:$I$43,mt!E$1, 0)</f>
        <v>ДЕКОР</v>
      </c>
      <c r="F64" s="7" t="str">
        <f>VLOOKUP($C64, 'Задание на знание SQL'!$F$29:$I$43,mt!F$1, 0)</f>
        <v>лак для ногтей</v>
      </c>
      <c r="G64" s="7">
        <f>VLOOKUP($C64, 'Задание на знание SQL'!$F$29:$I$43,mt!G$1, 0)</f>
        <v>120</v>
      </c>
      <c r="H64" s="7">
        <f t="shared" si="0"/>
        <v>24000</v>
      </c>
      <c r="I64" s="7" t="str">
        <f>VLOOKUP(B64,'Задание на знание SQL'!$B$29:$D$44,mt!I$1,0)</f>
        <v>МСК</v>
      </c>
      <c r="J64" s="7" t="str">
        <f>VLOOKUP($B64,'Задание на знание SQL'!$B$29:$D$44,mt!J$1,0)</f>
        <v>Центральная, 128</v>
      </c>
    </row>
    <row r="65" spans="1:10" x14ac:dyDescent="0.25">
      <c r="A65" s="10">
        <v>42370</v>
      </c>
      <c r="B65" s="7">
        <v>10</v>
      </c>
      <c r="C65" s="9">
        <v>1234577</v>
      </c>
      <c r="D65" s="7">
        <v>300</v>
      </c>
      <c r="E65" s="7" t="str">
        <f>VLOOKUP($C65, 'Задание на знание SQL'!$F$29:$I$43,mt!E$1, 0)</f>
        <v>ДЕКОР</v>
      </c>
      <c r="F65" s="7" t="str">
        <f>VLOOKUP($C65, 'Задание на знание SQL'!$F$29:$I$43,mt!F$1, 0)</f>
        <v>лак для волос</v>
      </c>
      <c r="G65" s="7">
        <f>VLOOKUP($C65, 'Задание на знание SQL'!$F$29:$I$43,mt!G$1, 0)</f>
        <v>200</v>
      </c>
      <c r="H65" s="7">
        <f t="shared" si="0"/>
        <v>60000</v>
      </c>
      <c r="I65" s="7" t="str">
        <f>VLOOKUP(B65,'Задание на знание SQL'!$B$29:$D$44,mt!I$1,0)</f>
        <v>НВГ</v>
      </c>
      <c r="J65" s="7" t="str">
        <f>VLOOKUP($B65,'Задание на знание SQL'!$B$29:$D$44,mt!J$1,0)</f>
        <v>Лермонтова, 18</v>
      </c>
    </row>
    <row r="66" spans="1:10" x14ac:dyDescent="0.25">
      <c r="A66" s="10">
        <v>42370</v>
      </c>
      <c r="B66" s="7">
        <v>10</v>
      </c>
      <c r="C66" s="9">
        <v>1234578</v>
      </c>
      <c r="D66" s="7">
        <v>400</v>
      </c>
      <c r="E66" s="7" t="str">
        <f>VLOOKUP($C66, 'Задание на знание SQL'!$F$29:$I$43,mt!E$1, 0)</f>
        <v>КРАСОТА</v>
      </c>
      <c r="F66" s="7" t="str">
        <f>VLOOKUP($C66, 'Задание на знание SQL'!$F$29:$I$43,mt!F$1, 0)</f>
        <v>крем для рук</v>
      </c>
      <c r="G66" s="7">
        <f>VLOOKUP($C66, 'Задание на знание SQL'!$F$29:$I$43,mt!G$1, 0)</f>
        <v>30</v>
      </c>
      <c r="H66" s="7">
        <f t="shared" si="0"/>
        <v>12000</v>
      </c>
      <c r="I66" s="7" t="str">
        <f>VLOOKUP(B66,'Задание на знание SQL'!$B$29:$D$44,mt!I$1,0)</f>
        <v>НВГ</v>
      </c>
      <c r="J66" s="7" t="str">
        <f>VLOOKUP($B66,'Задание на знание SQL'!$B$29:$D$44,mt!J$1,0)</f>
        <v>Лермонтова, 18</v>
      </c>
    </row>
    <row r="67" spans="1:10" x14ac:dyDescent="0.25">
      <c r="A67" s="10">
        <v>42370</v>
      </c>
      <c r="B67" s="7">
        <v>10</v>
      </c>
      <c r="C67" s="9">
        <v>1234579</v>
      </c>
      <c r="D67" s="7">
        <v>500</v>
      </c>
      <c r="E67" s="7" t="str">
        <f>VLOOKUP($C67, 'Задание на знание SQL'!$F$29:$I$43,mt!E$1, 0)</f>
        <v>КРАСОТА</v>
      </c>
      <c r="F67" s="7" t="str">
        <f>VLOOKUP($C67, 'Задание на знание SQL'!$F$29:$I$43,mt!F$1, 0)</f>
        <v>гель для душа</v>
      </c>
      <c r="G67" s="7">
        <f>VLOOKUP($C67, 'Задание на знание SQL'!$F$29:$I$43,mt!G$1, 0)</f>
        <v>80</v>
      </c>
      <c r="H67" s="7">
        <f t="shared" si="0"/>
        <v>40000</v>
      </c>
      <c r="I67" s="7" t="str">
        <f>VLOOKUP(B67,'Задание на знание SQL'!$B$29:$D$44,mt!I$1,0)</f>
        <v>НВГ</v>
      </c>
      <c r="J67" s="7" t="str">
        <f>VLOOKUP($B67,'Задание на знание SQL'!$B$29:$D$44,mt!J$1,0)</f>
        <v>Лермонтова, 18</v>
      </c>
    </row>
    <row r="68" spans="1:10" x14ac:dyDescent="0.25">
      <c r="A68" s="10">
        <v>42370</v>
      </c>
      <c r="B68" s="7">
        <v>10</v>
      </c>
      <c r="C68" s="9">
        <v>1234580</v>
      </c>
      <c r="D68" s="7">
        <v>600</v>
      </c>
      <c r="E68" s="7" t="str">
        <f>VLOOKUP($C68, 'Задание на знание SQL'!$F$29:$I$43,mt!E$1, 0)</f>
        <v>КРАСОТА</v>
      </c>
      <c r="F68" s="7" t="str">
        <f>VLOOKUP($C68, 'Задание на знание SQL'!$F$29:$I$43,mt!F$1, 0)</f>
        <v>крем для лица</v>
      </c>
      <c r="G68" s="7">
        <f>VLOOKUP($C68, 'Задание на знание SQL'!$F$29:$I$43,mt!G$1, 0)</f>
        <v>150</v>
      </c>
      <c r="H68" s="7">
        <f t="shared" ref="H68:H131" si="1">D68*G68</f>
        <v>90000</v>
      </c>
      <c r="I68" s="7" t="str">
        <f>VLOOKUP(B68,'Задание на знание SQL'!$B$29:$D$44,mt!I$1,0)</f>
        <v>НВГ</v>
      </c>
      <c r="J68" s="7" t="str">
        <f>VLOOKUP($B68,'Задание на знание SQL'!$B$29:$D$44,mt!J$1,0)</f>
        <v>Лермонтова, 18</v>
      </c>
    </row>
    <row r="69" spans="1:10" x14ac:dyDescent="0.25">
      <c r="A69" s="10">
        <v>42370</v>
      </c>
      <c r="B69" s="7">
        <v>10</v>
      </c>
      <c r="C69" s="9">
        <v>1234581</v>
      </c>
      <c r="D69" s="7">
        <v>700</v>
      </c>
      <c r="E69" s="7" t="str">
        <f>VLOOKUP($C69, 'Задание на знание SQL'!$F$29:$I$43,mt!E$1, 0)</f>
        <v>ЧИСТОТА</v>
      </c>
      <c r="F69" s="7" t="str">
        <f>VLOOKUP($C69, 'Задание на знание SQL'!$F$29:$I$43,mt!F$1, 0)</f>
        <v>губка</v>
      </c>
      <c r="G69" s="7">
        <f>VLOOKUP($C69, 'Задание на знание SQL'!$F$29:$I$43,mt!G$1, 0)</f>
        <v>15</v>
      </c>
      <c r="H69" s="7">
        <f t="shared" si="1"/>
        <v>10500</v>
      </c>
      <c r="I69" s="7" t="str">
        <f>VLOOKUP(B69,'Задание на знание SQL'!$B$29:$D$44,mt!I$1,0)</f>
        <v>НВГ</v>
      </c>
      <c r="J69" s="7" t="str">
        <f>VLOOKUP($B69,'Задание на знание SQL'!$B$29:$D$44,mt!J$1,0)</f>
        <v>Лермонтова, 18</v>
      </c>
    </row>
    <row r="70" spans="1:10" x14ac:dyDescent="0.25">
      <c r="A70" s="10">
        <v>42370</v>
      </c>
      <c r="B70" s="7">
        <v>10</v>
      </c>
      <c r="C70" s="9">
        <v>1234567</v>
      </c>
      <c r="D70" s="7">
        <v>800</v>
      </c>
      <c r="E70" s="7" t="str">
        <f>VLOOKUP($C70, 'Задание на знание SQL'!$F$29:$I$43,mt!E$1, 0)</f>
        <v>КРАСОТА</v>
      </c>
      <c r="F70" s="7" t="str">
        <f>VLOOKUP($C70, 'Задание на знание SQL'!$F$29:$I$43,mt!F$1, 0)</f>
        <v>шамунь</v>
      </c>
      <c r="G70" s="7">
        <f>VLOOKUP($C70, 'Задание на знание SQL'!$F$29:$I$43,mt!G$1, 0)</f>
        <v>100</v>
      </c>
      <c r="H70" s="7">
        <f t="shared" si="1"/>
        <v>80000</v>
      </c>
      <c r="I70" s="7" t="str">
        <f>VLOOKUP(B70,'Задание на знание SQL'!$B$29:$D$44,mt!I$1,0)</f>
        <v>НВГ</v>
      </c>
      <c r="J70" s="7" t="str">
        <f>VLOOKUP($B70,'Задание на знание SQL'!$B$29:$D$44,mt!J$1,0)</f>
        <v>Лермонтова, 18</v>
      </c>
    </row>
    <row r="71" spans="1:10" x14ac:dyDescent="0.25">
      <c r="A71" s="10">
        <v>42370</v>
      </c>
      <c r="B71" s="7">
        <v>11</v>
      </c>
      <c r="C71" s="9">
        <v>1234568</v>
      </c>
      <c r="D71" s="7">
        <v>900</v>
      </c>
      <c r="E71" s="7" t="str">
        <f>VLOOKUP($C71, 'Задание на знание SQL'!$F$29:$I$43,mt!E$1, 0)</f>
        <v>ЧИСТОТА</v>
      </c>
      <c r="F71" s="7" t="str">
        <f>VLOOKUP($C71, 'Задание на знание SQL'!$F$29:$I$43,mt!F$1, 0)</f>
        <v>стиральный порошок</v>
      </c>
      <c r="G71" s="7">
        <f>VLOOKUP($C71, 'Задание на знание SQL'!$F$29:$I$43,mt!G$1, 0)</f>
        <v>120</v>
      </c>
      <c r="H71" s="7">
        <f t="shared" si="1"/>
        <v>108000</v>
      </c>
      <c r="I71" s="7" t="str">
        <f>VLOOKUP(B71,'Задание на знание SQL'!$B$29:$D$44,mt!I$1,0)</f>
        <v>СПб</v>
      </c>
      <c r="J71" s="7" t="str">
        <f>VLOOKUP($B71,'Задание на знание SQL'!$B$29:$D$44,mt!J$1,0)</f>
        <v>Молодежная, 108</v>
      </c>
    </row>
    <row r="72" spans="1:10" x14ac:dyDescent="0.25">
      <c r="A72" s="10">
        <v>42370</v>
      </c>
      <c r="B72" s="7">
        <v>11</v>
      </c>
      <c r="C72" s="9">
        <v>1234569</v>
      </c>
      <c r="D72" s="7">
        <v>1000</v>
      </c>
      <c r="E72" s="7" t="str">
        <f>VLOOKUP($C72, 'Задание на знание SQL'!$F$29:$I$43,mt!E$1, 0)</f>
        <v>ЧИСТОТА</v>
      </c>
      <c r="F72" s="7" t="str">
        <f>VLOOKUP($C72, 'Задание на знание SQL'!$F$29:$I$43,mt!F$1, 0)</f>
        <v>чистящее средство</v>
      </c>
      <c r="G72" s="7">
        <f>VLOOKUP($C72, 'Задание на знание SQL'!$F$29:$I$43,mt!G$1, 0)</f>
        <v>50</v>
      </c>
      <c r="H72" s="7">
        <f t="shared" si="1"/>
        <v>50000</v>
      </c>
      <c r="I72" s="7" t="str">
        <f>VLOOKUP(B72,'Задание на знание SQL'!$B$29:$D$44,mt!I$1,0)</f>
        <v>СПб</v>
      </c>
      <c r="J72" s="7" t="str">
        <f>VLOOKUP($B72,'Задание на знание SQL'!$B$29:$D$44,mt!J$1,0)</f>
        <v>Молодежная, 108</v>
      </c>
    </row>
    <row r="73" spans="1:10" x14ac:dyDescent="0.25">
      <c r="A73" s="10">
        <v>42370</v>
      </c>
      <c r="B73" s="7">
        <v>11</v>
      </c>
      <c r="C73" s="9">
        <v>1234570</v>
      </c>
      <c r="D73" s="7">
        <v>120</v>
      </c>
      <c r="E73" s="7" t="str">
        <f>VLOOKUP($C73, 'Задание на знание SQL'!$F$29:$I$43,mt!E$1, 0)</f>
        <v>ЧИСТОТА</v>
      </c>
      <c r="F73" s="7" t="str">
        <f>VLOOKUP($C73, 'Задание на знание SQL'!$F$29:$I$43,mt!F$1, 0)</f>
        <v>средство для мытья посуды</v>
      </c>
      <c r="G73" s="7">
        <f>VLOOKUP($C73, 'Задание на знание SQL'!$F$29:$I$43,mt!G$1, 0)</f>
        <v>30</v>
      </c>
      <c r="H73" s="7">
        <f t="shared" si="1"/>
        <v>3600</v>
      </c>
      <c r="I73" s="7" t="str">
        <f>VLOOKUP(B73,'Задание на знание SQL'!$B$29:$D$44,mt!I$1,0)</f>
        <v>СПб</v>
      </c>
      <c r="J73" s="7" t="str">
        <f>VLOOKUP($B73,'Задание на знание SQL'!$B$29:$D$44,mt!J$1,0)</f>
        <v>Молодежная, 108</v>
      </c>
    </row>
    <row r="74" spans="1:10" x14ac:dyDescent="0.25">
      <c r="A74" s="10">
        <v>42370</v>
      </c>
      <c r="B74" s="7">
        <v>11</v>
      </c>
      <c r="C74" s="9">
        <v>1234571</v>
      </c>
      <c r="D74" s="7">
        <v>135</v>
      </c>
      <c r="E74" s="7" t="str">
        <f>VLOOKUP($C74, 'Задание на знание SQL'!$F$29:$I$43,mt!E$1, 0)</f>
        <v>ДЕКОР</v>
      </c>
      <c r="F74" s="7" t="str">
        <f>VLOOKUP($C74, 'Задание на знание SQL'!$F$29:$I$43,mt!F$1, 0)</f>
        <v>резинка для волос</v>
      </c>
      <c r="G74" s="7">
        <f>VLOOKUP($C74, 'Задание на знание SQL'!$F$29:$I$43,mt!G$1, 0)</f>
        <v>20</v>
      </c>
      <c r="H74" s="7">
        <f t="shared" si="1"/>
        <v>2700</v>
      </c>
      <c r="I74" s="7" t="str">
        <f>VLOOKUP(B74,'Задание на знание SQL'!$B$29:$D$44,mt!I$1,0)</f>
        <v>СПб</v>
      </c>
      <c r="J74" s="7" t="str">
        <f>VLOOKUP($B74,'Задание на знание SQL'!$B$29:$D$44,mt!J$1,0)</f>
        <v>Молодежная, 108</v>
      </c>
    </row>
    <row r="75" spans="1:10" x14ac:dyDescent="0.25">
      <c r="A75" s="10">
        <v>42370</v>
      </c>
      <c r="B75" s="7">
        <v>11</v>
      </c>
      <c r="C75" s="9">
        <v>1234572</v>
      </c>
      <c r="D75" s="7">
        <v>150</v>
      </c>
      <c r="E75" s="7" t="str">
        <f>VLOOKUP($C75, 'Задание на знание SQL'!$F$29:$I$43,mt!E$1, 0)</f>
        <v>ДЕКОР</v>
      </c>
      <c r="F75" s="7" t="str">
        <f>VLOOKUP($C75, 'Задание на знание SQL'!$F$29:$I$43,mt!F$1, 0)</f>
        <v>тушь для ресниц</v>
      </c>
      <c r="G75" s="7">
        <f>VLOOKUP($C75, 'Задание на знание SQL'!$F$29:$I$43,mt!G$1, 0)</f>
        <v>300</v>
      </c>
      <c r="H75" s="7">
        <f t="shared" si="1"/>
        <v>45000</v>
      </c>
      <c r="I75" s="7" t="str">
        <f>VLOOKUP(B75,'Задание на знание SQL'!$B$29:$D$44,mt!I$1,0)</f>
        <v>СПб</v>
      </c>
      <c r="J75" s="7" t="str">
        <f>VLOOKUP($B75,'Задание на знание SQL'!$B$29:$D$44,mt!J$1,0)</f>
        <v>Молодежная, 108</v>
      </c>
    </row>
    <row r="76" spans="1:10" x14ac:dyDescent="0.25">
      <c r="A76" s="10">
        <v>42370</v>
      </c>
      <c r="B76" s="7">
        <v>11</v>
      </c>
      <c r="C76" s="9">
        <v>1234573</v>
      </c>
      <c r="D76" s="7">
        <v>165</v>
      </c>
      <c r="E76" s="7" t="str">
        <f>VLOOKUP($C76, 'Задание на знание SQL'!$F$29:$I$43,mt!E$1, 0)</f>
        <v>ДЕКОР</v>
      </c>
      <c r="F76" s="7" t="str">
        <f>VLOOKUP($C76, 'Задание на знание SQL'!$F$29:$I$43,mt!F$1, 0)</f>
        <v>помада</v>
      </c>
      <c r="G76" s="7">
        <f>VLOOKUP($C76, 'Задание на знание SQL'!$F$29:$I$43,mt!G$1, 0)</f>
        <v>200</v>
      </c>
      <c r="H76" s="7">
        <f t="shared" si="1"/>
        <v>33000</v>
      </c>
      <c r="I76" s="7" t="str">
        <f>VLOOKUP(B76,'Задание на знание SQL'!$B$29:$D$44,mt!I$1,0)</f>
        <v>СПб</v>
      </c>
      <c r="J76" s="7" t="str">
        <f>VLOOKUP($B76,'Задание на знание SQL'!$B$29:$D$44,mt!J$1,0)</f>
        <v>Молодежная, 108</v>
      </c>
    </row>
    <row r="77" spans="1:10" x14ac:dyDescent="0.25">
      <c r="A77" s="10">
        <v>42370</v>
      </c>
      <c r="B77" s="7">
        <v>11</v>
      </c>
      <c r="C77" s="9">
        <v>1234574</v>
      </c>
      <c r="D77" s="7">
        <v>180</v>
      </c>
      <c r="E77" s="7" t="str">
        <f>VLOOKUP($C77, 'Задание на знание SQL'!$F$29:$I$43,mt!E$1, 0)</f>
        <v>ДЕКОР</v>
      </c>
      <c r="F77" s="7" t="str">
        <f>VLOOKUP($C77, 'Задание на знание SQL'!$F$29:$I$43,mt!F$1, 0)</f>
        <v>подарочный пакет</v>
      </c>
      <c r="G77" s="7">
        <f>VLOOKUP($C77, 'Задание на знание SQL'!$F$29:$I$43,mt!G$1, 0)</f>
        <v>100</v>
      </c>
      <c r="H77" s="7">
        <f t="shared" si="1"/>
        <v>18000</v>
      </c>
      <c r="I77" s="7" t="str">
        <f>VLOOKUP(B77,'Задание на знание SQL'!$B$29:$D$44,mt!I$1,0)</f>
        <v>СПб</v>
      </c>
      <c r="J77" s="7" t="str">
        <f>VLOOKUP($B77,'Задание на знание SQL'!$B$29:$D$44,mt!J$1,0)</f>
        <v>Молодежная, 108</v>
      </c>
    </row>
    <row r="78" spans="1:10" x14ac:dyDescent="0.25">
      <c r="A78" s="10">
        <v>42370</v>
      </c>
      <c r="B78" s="7">
        <v>12</v>
      </c>
      <c r="C78" s="9">
        <v>1234575</v>
      </c>
      <c r="D78" s="7">
        <v>195</v>
      </c>
      <c r="E78" s="7" t="str">
        <f>VLOOKUP($C78, 'Задание на знание SQL'!$F$29:$I$43,mt!E$1, 0)</f>
        <v>КРАСОТА</v>
      </c>
      <c r="F78" s="7" t="str">
        <f>VLOOKUP($C78, 'Задание на знание SQL'!$F$29:$I$43,mt!F$1, 0)</f>
        <v>мыло</v>
      </c>
      <c r="G78" s="7">
        <f>VLOOKUP($C78, 'Задание на знание SQL'!$F$29:$I$43,mt!G$1, 0)</f>
        <v>10</v>
      </c>
      <c r="H78" s="7">
        <f t="shared" si="1"/>
        <v>1950</v>
      </c>
      <c r="I78" s="7" t="str">
        <f>VLOOKUP(B78,'Задание на знание SQL'!$B$29:$D$44,mt!I$1,0)</f>
        <v>СПб</v>
      </c>
      <c r="J78" s="7" t="str">
        <f>VLOOKUP($B78,'Задание на знание SQL'!$B$29:$D$44,mt!J$1,0)</f>
        <v>Зеленая, 1</v>
      </c>
    </row>
    <row r="79" spans="1:10" x14ac:dyDescent="0.25">
      <c r="A79" s="10">
        <v>42370</v>
      </c>
      <c r="B79" s="7">
        <v>12</v>
      </c>
      <c r="C79" s="9">
        <v>1234576</v>
      </c>
      <c r="D79" s="7">
        <v>210</v>
      </c>
      <c r="E79" s="7" t="str">
        <f>VLOOKUP($C79, 'Задание на знание SQL'!$F$29:$I$43,mt!E$1, 0)</f>
        <v>ДЕКОР</v>
      </c>
      <c r="F79" s="7" t="str">
        <f>VLOOKUP($C79, 'Задание на знание SQL'!$F$29:$I$43,mt!F$1, 0)</f>
        <v>лак для ногтей</v>
      </c>
      <c r="G79" s="7">
        <f>VLOOKUP($C79, 'Задание на знание SQL'!$F$29:$I$43,mt!G$1, 0)</f>
        <v>120</v>
      </c>
      <c r="H79" s="7">
        <f t="shared" si="1"/>
        <v>25200</v>
      </c>
      <c r="I79" s="7" t="str">
        <f>VLOOKUP(B79,'Задание на знание SQL'!$B$29:$D$44,mt!I$1,0)</f>
        <v>СПб</v>
      </c>
      <c r="J79" s="7" t="str">
        <f>VLOOKUP($B79,'Задание на знание SQL'!$B$29:$D$44,mt!J$1,0)</f>
        <v>Зеленая, 1</v>
      </c>
    </row>
    <row r="80" spans="1:10" x14ac:dyDescent="0.25">
      <c r="A80" s="10">
        <v>42370</v>
      </c>
      <c r="B80" s="7">
        <v>12</v>
      </c>
      <c r="C80" s="9">
        <v>1234577</v>
      </c>
      <c r="D80" s="7">
        <v>225</v>
      </c>
      <c r="E80" s="7" t="str">
        <f>VLOOKUP($C80, 'Задание на знание SQL'!$F$29:$I$43,mt!E$1, 0)</f>
        <v>ДЕКОР</v>
      </c>
      <c r="F80" s="7" t="str">
        <f>VLOOKUP($C80, 'Задание на знание SQL'!$F$29:$I$43,mt!F$1, 0)</f>
        <v>лак для волос</v>
      </c>
      <c r="G80" s="7">
        <f>VLOOKUP($C80, 'Задание на знание SQL'!$F$29:$I$43,mt!G$1, 0)</f>
        <v>200</v>
      </c>
      <c r="H80" s="7">
        <f t="shared" si="1"/>
        <v>45000</v>
      </c>
      <c r="I80" s="7" t="str">
        <f>VLOOKUP(B80,'Задание на знание SQL'!$B$29:$D$44,mt!I$1,0)</f>
        <v>СПб</v>
      </c>
      <c r="J80" s="7" t="str">
        <f>VLOOKUP($B80,'Задание на знание SQL'!$B$29:$D$44,mt!J$1,0)</f>
        <v>Зеленая, 1</v>
      </c>
    </row>
    <row r="81" spans="1:10" x14ac:dyDescent="0.25">
      <c r="A81" s="10">
        <v>42370</v>
      </c>
      <c r="B81" s="7">
        <v>12</v>
      </c>
      <c r="C81" s="9">
        <v>1234578</v>
      </c>
      <c r="D81" s="7">
        <v>240</v>
      </c>
      <c r="E81" s="7" t="str">
        <f>VLOOKUP($C81, 'Задание на знание SQL'!$F$29:$I$43,mt!E$1, 0)</f>
        <v>КРАСОТА</v>
      </c>
      <c r="F81" s="7" t="str">
        <f>VLOOKUP($C81, 'Задание на знание SQL'!$F$29:$I$43,mt!F$1, 0)</f>
        <v>крем для рук</v>
      </c>
      <c r="G81" s="7">
        <f>VLOOKUP($C81, 'Задание на знание SQL'!$F$29:$I$43,mt!G$1, 0)</f>
        <v>30</v>
      </c>
      <c r="H81" s="7">
        <f t="shared" si="1"/>
        <v>7200</v>
      </c>
      <c r="I81" s="7" t="str">
        <f>VLOOKUP(B81,'Задание на знание SQL'!$B$29:$D$44,mt!I$1,0)</f>
        <v>СПб</v>
      </c>
      <c r="J81" s="7" t="str">
        <f>VLOOKUP($B81,'Задание на знание SQL'!$B$29:$D$44,mt!J$1,0)</f>
        <v>Зеленая, 1</v>
      </c>
    </row>
    <row r="82" spans="1:10" x14ac:dyDescent="0.25">
      <c r="A82" s="10">
        <v>42370</v>
      </c>
      <c r="B82" s="7">
        <v>12</v>
      </c>
      <c r="C82" s="9">
        <v>1234579</v>
      </c>
      <c r="D82" s="7">
        <v>255</v>
      </c>
      <c r="E82" s="7" t="str">
        <f>VLOOKUP($C82, 'Задание на знание SQL'!$F$29:$I$43,mt!E$1, 0)</f>
        <v>КРАСОТА</v>
      </c>
      <c r="F82" s="7" t="str">
        <f>VLOOKUP($C82, 'Задание на знание SQL'!$F$29:$I$43,mt!F$1, 0)</f>
        <v>гель для душа</v>
      </c>
      <c r="G82" s="7">
        <f>VLOOKUP($C82, 'Задание на знание SQL'!$F$29:$I$43,mt!G$1, 0)</f>
        <v>80</v>
      </c>
      <c r="H82" s="7">
        <f t="shared" si="1"/>
        <v>20400</v>
      </c>
      <c r="I82" s="7" t="str">
        <f>VLOOKUP(B82,'Задание на знание SQL'!$B$29:$D$44,mt!I$1,0)</f>
        <v>СПб</v>
      </c>
      <c r="J82" s="7" t="str">
        <f>VLOOKUP($B82,'Задание на знание SQL'!$B$29:$D$44,mt!J$1,0)</f>
        <v>Зеленая, 1</v>
      </c>
    </row>
    <row r="83" spans="1:10" x14ac:dyDescent="0.25">
      <c r="A83" s="10">
        <v>42370</v>
      </c>
      <c r="B83" s="7">
        <v>13</v>
      </c>
      <c r="C83" s="9">
        <v>1234580</v>
      </c>
      <c r="D83" s="7">
        <v>100</v>
      </c>
      <c r="E83" s="7" t="str">
        <f>VLOOKUP($C83, 'Задание на знание SQL'!$F$29:$I$43,mt!E$1, 0)</f>
        <v>КРАСОТА</v>
      </c>
      <c r="F83" s="7" t="str">
        <f>VLOOKUP($C83, 'Задание на знание SQL'!$F$29:$I$43,mt!F$1, 0)</f>
        <v>крем для лица</v>
      </c>
      <c r="G83" s="7">
        <f>VLOOKUP($C83, 'Задание на знание SQL'!$F$29:$I$43,mt!G$1, 0)</f>
        <v>150</v>
      </c>
      <c r="H83" s="7">
        <f t="shared" si="1"/>
        <v>15000</v>
      </c>
      <c r="I83" s="7" t="str">
        <f>VLOOKUP(B83,'Задание на знание SQL'!$B$29:$D$44,mt!I$1,0)</f>
        <v>СПб</v>
      </c>
      <c r="J83" s="7" t="str">
        <f>VLOOKUP($B83,'Задание на знание SQL'!$B$29:$D$44,mt!J$1,0)</f>
        <v>Новая, 15</v>
      </c>
    </row>
    <row r="84" spans="1:10" x14ac:dyDescent="0.25">
      <c r="A84" s="10">
        <v>42370</v>
      </c>
      <c r="B84" s="7">
        <v>13</v>
      </c>
      <c r="C84" s="9">
        <v>1234581</v>
      </c>
      <c r="D84" s="7">
        <v>200</v>
      </c>
      <c r="E84" s="7" t="str">
        <f>VLOOKUP($C84, 'Задание на знание SQL'!$F$29:$I$43,mt!E$1, 0)</f>
        <v>ЧИСТОТА</v>
      </c>
      <c r="F84" s="7" t="str">
        <f>VLOOKUP($C84, 'Задание на знание SQL'!$F$29:$I$43,mt!F$1, 0)</f>
        <v>губка</v>
      </c>
      <c r="G84" s="7">
        <f>VLOOKUP($C84, 'Задание на знание SQL'!$F$29:$I$43,mt!G$1, 0)</f>
        <v>15</v>
      </c>
      <c r="H84" s="7">
        <f t="shared" si="1"/>
        <v>3000</v>
      </c>
      <c r="I84" s="7" t="str">
        <f>VLOOKUP(B84,'Задание на знание SQL'!$B$29:$D$44,mt!I$1,0)</f>
        <v>СПб</v>
      </c>
      <c r="J84" s="7" t="str">
        <f>VLOOKUP($B84,'Задание на знание SQL'!$B$29:$D$44,mt!J$1,0)</f>
        <v>Новая, 15</v>
      </c>
    </row>
    <row r="85" spans="1:10" x14ac:dyDescent="0.25">
      <c r="A85" s="10">
        <v>42370</v>
      </c>
      <c r="B85" s="7">
        <v>13</v>
      </c>
      <c r="C85" s="9">
        <v>1234567</v>
      </c>
      <c r="D85" s="7">
        <v>300</v>
      </c>
      <c r="E85" s="7" t="str">
        <f>VLOOKUP($C85, 'Задание на знание SQL'!$F$29:$I$43,mt!E$1, 0)</f>
        <v>КРАСОТА</v>
      </c>
      <c r="F85" s="7" t="str">
        <f>VLOOKUP($C85, 'Задание на знание SQL'!$F$29:$I$43,mt!F$1, 0)</f>
        <v>шамунь</v>
      </c>
      <c r="G85" s="7">
        <f>VLOOKUP($C85, 'Задание на знание SQL'!$F$29:$I$43,mt!G$1, 0)</f>
        <v>100</v>
      </c>
      <c r="H85" s="7">
        <f t="shared" si="1"/>
        <v>30000</v>
      </c>
      <c r="I85" s="7" t="str">
        <f>VLOOKUP(B85,'Задание на знание SQL'!$B$29:$D$44,mt!I$1,0)</f>
        <v>СПб</v>
      </c>
      <c r="J85" s="7" t="str">
        <f>VLOOKUP($B85,'Задание на знание SQL'!$B$29:$D$44,mt!J$1,0)</f>
        <v>Новая, 15</v>
      </c>
    </row>
    <row r="86" spans="1:10" x14ac:dyDescent="0.25">
      <c r="A86" s="10">
        <v>42370</v>
      </c>
      <c r="B86" s="7">
        <v>13</v>
      </c>
      <c r="C86" s="9">
        <v>1234568</v>
      </c>
      <c r="D86" s="7">
        <v>400</v>
      </c>
      <c r="E86" s="7" t="str">
        <f>VLOOKUP($C86, 'Задание на знание SQL'!$F$29:$I$43,mt!E$1, 0)</f>
        <v>ЧИСТОТА</v>
      </c>
      <c r="F86" s="7" t="str">
        <f>VLOOKUP($C86, 'Задание на знание SQL'!$F$29:$I$43,mt!F$1, 0)</f>
        <v>стиральный порошок</v>
      </c>
      <c r="G86" s="7">
        <f>VLOOKUP($C86, 'Задание на знание SQL'!$F$29:$I$43,mt!G$1, 0)</f>
        <v>120</v>
      </c>
      <c r="H86" s="7">
        <f t="shared" si="1"/>
        <v>48000</v>
      </c>
      <c r="I86" s="7" t="str">
        <f>VLOOKUP(B86,'Задание на знание SQL'!$B$29:$D$44,mt!I$1,0)</f>
        <v>СПб</v>
      </c>
      <c r="J86" s="7" t="str">
        <f>VLOOKUP($B86,'Задание на знание SQL'!$B$29:$D$44,mt!J$1,0)</f>
        <v>Новая, 15</v>
      </c>
    </row>
    <row r="87" spans="1:10" x14ac:dyDescent="0.25">
      <c r="A87" s="10">
        <v>42370</v>
      </c>
      <c r="B87" s="7">
        <v>13</v>
      </c>
      <c r="C87" s="9">
        <v>1234569</v>
      </c>
      <c r="D87" s="7">
        <v>500</v>
      </c>
      <c r="E87" s="7" t="str">
        <f>VLOOKUP($C87, 'Задание на знание SQL'!$F$29:$I$43,mt!E$1, 0)</f>
        <v>ЧИСТОТА</v>
      </c>
      <c r="F87" s="7" t="str">
        <f>VLOOKUP($C87, 'Задание на знание SQL'!$F$29:$I$43,mt!F$1, 0)</f>
        <v>чистящее средство</v>
      </c>
      <c r="G87" s="7">
        <f>VLOOKUP($C87, 'Задание на знание SQL'!$F$29:$I$43,mt!G$1, 0)</f>
        <v>50</v>
      </c>
      <c r="H87" s="7">
        <f t="shared" si="1"/>
        <v>25000</v>
      </c>
      <c r="I87" s="7" t="str">
        <f>VLOOKUP(B87,'Задание на знание SQL'!$B$29:$D$44,mt!I$1,0)</f>
        <v>СПб</v>
      </c>
      <c r="J87" s="7" t="str">
        <f>VLOOKUP($B87,'Задание на знание SQL'!$B$29:$D$44,mt!J$1,0)</f>
        <v>Новая, 15</v>
      </c>
    </row>
    <row r="88" spans="1:10" x14ac:dyDescent="0.25">
      <c r="A88" s="10">
        <v>42370</v>
      </c>
      <c r="B88" s="7">
        <v>13</v>
      </c>
      <c r="C88" s="9">
        <v>1234570</v>
      </c>
      <c r="D88" s="7">
        <v>600</v>
      </c>
      <c r="E88" s="7" t="str">
        <f>VLOOKUP($C88, 'Задание на знание SQL'!$F$29:$I$43,mt!E$1, 0)</f>
        <v>ЧИСТОТА</v>
      </c>
      <c r="F88" s="7" t="str">
        <f>VLOOKUP($C88, 'Задание на знание SQL'!$F$29:$I$43,mt!F$1, 0)</f>
        <v>средство для мытья посуды</v>
      </c>
      <c r="G88" s="7">
        <f>VLOOKUP($C88, 'Задание на знание SQL'!$F$29:$I$43,mt!G$1, 0)</f>
        <v>30</v>
      </c>
      <c r="H88" s="7">
        <f t="shared" si="1"/>
        <v>18000</v>
      </c>
      <c r="I88" s="7" t="str">
        <f>VLOOKUP(B88,'Задание на знание SQL'!$B$29:$D$44,mt!I$1,0)</f>
        <v>СПб</v>
      </c>
      <c r="J88" s="7" t="str">
        <f>VLOOKUP($B88,'Задание на знание SQL'!$B$29:$D$44,mt!J$1,0)</f>
        <v>Новая, 15</v>
      </c>
    </row>
    <row r="89" spans="1:10" x14ac:dyDescent="0.25">
      <c r="A89" s="10">
        <v>42370</v>
      </c>
      <c r="B89" s="7">
        <v>13</v>
      </c>
      <c r="C89" s="9">
        <v>1234571</v>
      </c>
      <c r="D89" s="7">
        <v>700</v>
      </c>
      <c r="E89" s="7" t="str">
        <f>VLOOKUP($C89, 'Задание на знание SQL'!$F$29:$I$43,mt!E$1, 0)</f>
        <v>ДЕКОР</v>
      </c>
      <c r="F89" s="7" t="str">
        <f>VLOOKUP($C89, 'Задание на знание SQL'!$F$29:$I$43,mt!F$1, 0)</f>
        <v>резинка для волос</v>
      </c>
      <c r="G89" s="7">
        <f>VLOOKUP($C89, 'Задание на знание SQL'!$F$29:$I$43,mt!G$1, 0)</f>
        <v>20</v>
      </c>
      <c r="H89" s="7">
        <f t="shared" si="1"/>
        <v>14000</v>
      </c>
      <c r="I89" s="7" t="str">
        <f>VLOOKUP(B89,'Задание на знание SQL'!$B$29:$D$44,mt!I$1,0)</f>
        <v>СПб</v>
      </c>
      <c r="J89" s="7" t="str">
        <f>VLOOKUP($B89,'Задание на знание SQL'!$B$29:$D$44,mt!J$1,0)</f>
        <v>Новая, 15</v>
      </c>
    </row>
    <row r="90" spans="1:10" x14ac:dyDescent="0.25">
      <c r="A90" s="10">
        <v>42370</v>
      </c>
      <c r="B90" s="7">
        <v>13</v>
      </c>
      <c r="C90" s="9">
        <v>1234572</v>
      </c>
      <c r="D90" s="7">
        <v>800</v>
      </c>
      <c r="E90" s="7" t="str">
        <f>VLOOKUP($C90, 'Задание на знание SQL'!$F$29:$I$43,mt!E$1, 0)</f>
        <v>ДЕКОР</v>
      </c>
      <c r="F90" s="7" t="str">
        <f>VLOOKUP($C90, 'Задание на знание SQL'!$F$29:$I$43,mt!F$1, 0)</f>
        <v>тушь для ресниц</v>
      </c>
      <c r="G90" s="7">
        <f>VLOOKUP($C90, 'Задание на знание SQL'!$F$29:$I$43,mt!G$1, 0)</f>
        <v>300</v>
      </c>
      <c r="H90" s="7">
        <f t="shared" si="1"/>
        <v>240000</v>
      </c>
      <c r="I90" s="7" t="str">
        <f>VLOOKUP(B90,'Задание на знание SQL'!$B$29:$D$44,mt!I$1,0)</f>
        <v>СПб</v>
      </c>
      <c r="J90" s="7" t="str">
        <f>VLOOKUP($B90,'Задание на знание SQL'!$B$29:$D$44,mt!J$1,0)</f>
        <v>Новая, 15</v>
      </c>
    </row>
    <row r="91" spans="1:10" x14ac:dyDescent="0.25">
      <c r="A91" s="10">
        <v>42370</v>
      </c>
      <c r="B91" s="7">
        <v>13</v>
      </c>
      <c r="C91" s="9">
        <v>1234573</v>
      </c>
      <c r="D91" s="7">
        <v>900</v>
      </c>
      <c r="E91" s="7" t="str">
        <f>VLOOKUP($C91, 'Задание на знание SQL'!$F$29:$I$43,mt!E$1, 0)</f>
        <v>ДЕКОР</v>
      </c>
      <c r="F91" s="7" t="str">
        <f>VLOOKUP($C91, 'Задание на знание SQL'!$F$29:$I$43,mt!F$1, 0)</f>
        <v>помада</v>
      </c>
      <c r="G91" s="7">
        <f>VLOOKUP($C91, 'Задание на знание SQL'!$F$29:$I$43,mt!G$1, 0)</f>
        <v>200</v>
      </c>
      <c r="H91" s="7">
        <f t="shared" si="1"/>
        <v>180000</v>
      </c>
      <c r="I91" s="7" t="str">
        <f>VLOOKUP(B91,'Задание на знание SQL'!$B$29:$D$44,mt!I$1,0)</f>
        <v>СПб</v>
      </c>
      <c r="J91" s="7" t="str">
        <f>VLOOKUP($B91,'Задание на знание SQL'!$B$29:$D$44,mt!J$1,0)</f>
        <v>Новая, 15</v>
      </c>
    </row>
    <row r="92" spans="1:10" x14ac:dyDescent="0.25">
      <c r="A92" s="10">
        <v>42370</v>
      </c>
      <c r="B92" s="7">
        <v>13</v>
      </c>
      <c r="C92" s="9">
        <v>1234574</v>
      </c>
      <c r="D92" s="7">
        <v>1000</v>
      </c>
      <c r="E92" s="7" t="str">
        <f>VLOOKUP($C92, 'Задание на знание SQL'!$F$29:$I$43,mt!E$1, 0)</f>
        <v>ДЕКОР</v>
      </c>
      <c r="F92" s="7" t="str">
        <f>VLOOKUP($C92, 'Задание на знание SQL'!$F$29:$I$43,mt!F$1, 0)</f>
        <v>подарочный пакет</v>
      </c>
      <c r="G92" s="7">
        <f>VLOOKUP($C92, 'Задание на знание SQL'!$F$29:$I$43,mt!G$1, 0)</f>
        <v>100</v>
      </c>
      <c r="H92" s="7">
        <f t="shared" si="1"/>
        <v>100000</v>
      </c>
      <c r="I92" s="7" t="str">
        <f>VLOOKUP(B92,'Задание на знание SQL'!$B$29:$D$44,mt!I$1,0)</f>
        <v>СПб</v>
      </c>
      <c r="J92" s="7" t="str">
        <f>VLOOKUP($B92,'Задание на знание SQL'!$B$29:$D$44,mt!J$1,0)</f>
        <v>Новая, 15</v>
      </c>
    </row>
    <row r="93" spans="1:10" x14ac:dyDescent="0.25">
      <c r="A93" s="10">
        <v>42370</v>
      </c>
      <c r="B93" s="7">
        <v>13</v>
      </c>
      <c r="C93" s="9">
        <v>1234575</v>
      </c>
      <c r="D93" s="7">
        <v>120</v>
      </c>
      <c r="E93" s="7" t="str">
        <f>VLOOKUP($C93, 'Задание на знание SQL'!$F$29:$I$43,mt!E$1, 0)</f>
        <v>КРАСОТА</v>
      </c>
      <c r="F93" s="7" t="str">
        <f>VLOOKUP($C93, 'Задание на знание SQL'!$F$29:$I$43,mt!F$1, 0)</f>
        <v>мыло</v>
      </c>
      <c r="G93" s="7">
        <f>VLOOKUP($C93, 'Задание на знание SQL'!$F$29:$I$43,mt!G$1, 0)</f>
        <v>10</v>
      </c>
      <c r="H93" s="7">
        <f t="shared" si="1"/>
        <v>1200</v>
      </c>
      <c r="I93" s="7" t="str">
        <f>VLOOKUP(B93,'Задание на знание SQL'!$B$29:$D$44,mt!I$1,0)</f>
        <v>СПб</v>
      </c>
      <c r="J93" s="7" t="str">
        <f>VLOOKUP($B93,'Задание на знание SQL'!$B$29:$D$44,mt!J$1,0)</f>
        <v>Новая, 15</v>
      </c>
    </row>
    <row r="94" spans="1:10" x14ac:dyDescent="0.25">
      <c r="A94" s="10">
        <v>42370</v>
      </c>
      <c r="B94" s="7">
        <v>14</v>
      </c>
      <c r="C94" s="9">
        <v>1234576</v>
      </c>
      <c r="D94" s="7">
        <v>135</v>
      </c>
      <c r="E94" s="7" t="str">
        <f>VLOOKUP($C94, 'Задание на знание SQL'!$F$29:$I$43,mt!E$1, 0)</f>
        <v>ДЕКОР</v>
      </c>
      <c r="F94" s="7" t="str">
        <f>VLOOKUP($C94, 'Задание на знание SQL'!$F$29:$I$43,mt!F$1, 0)</f>
        <v>лак для ногтей</v>
      </c>
      <c r="G94" s="7">
        <f>VLOOKUP($C94, 'Задание на знание SQL'!$F$29:$I$43,mt!G$1, 0)</f>
        <v>120</v>
      </c>
      <c r="H94" s="7">
        <f t="shared" si="1"/>
        <v>16200</v>
      </c>
      <c r="I94" s="7" t="str">
        <f>VLOOKUP(B94,'Задание на знание SQL'!$B$29:$D$44,mt!I$1,0)</f>
        <v>МСК</v>
      </c>
      <c r="J94" s="7" t="str">
        <f>VLOOKUP($B94,'Задание на знание SQL'!$B$29:$D$44,mt!J$1,0)</f>
        <v>Советская, 2</v>
      </c>
    </row>
    <row r="95" spans="1:10" x14ac:dyDescent="0.25">
      <c r="A95" s="10">
        <v>42370</v>
      </c>
      <c r="B95" s="7">
        <v>14</v>
      </c>
      <c r="C95" s="9">
        <v>1234577</v>
      </c>
      <c r="D95" s="7">
        <v>150</v>
      </c>
      <c r="E95" s="7" t="str">
        <f>VLOOKUP($C95, 'Задание на знание SQL'!$F$29:$I$43,mt!E$1, 0)</f>
        <v>ДЕКОР</v>
      </c>
      <c r="F95" s="7" t="str">
        <f>VLOOKUP($C95, 'Задание на знание SQL'!$F$29:$I$43,mt!F$1, 0)</f>
        <v>лак для волос</v>
      </c>
      <c r="G95" s="7">
        <f>VLOOKUP($C95, 'Задание на знание SQL'!$F$29:$I$43,mt!G$1, 0)</f>
        <v>200</v>
      </c>
      <c r="H95" s="7">
        <f t="shared" si="1"/>
        <v>30000</v>
      </c>
      <c r="I95" s="7" t="str">
        <f>VLOOKUP(B95,'Задание на знание SQL'!$B$29:$D$44,mt!I$1,0)</f>
        <v>МСК</v>
      </c>
      <c r="J95" s="7" t="str">
        <f>VLOOKUP($B95,'Задание на знание SQL'!$B$29:$D$44,mt!J$1,0)</f>
        <v>Советская, 2</v>
      </c>
    </row>
    <row r="96" spans="1:10" x14ac:dyDescent="0.25">
      <c r="A96" s="10">
        <v>42370</v>
      </c>
      <c r="B96" s="7">
        <v>14</v>
      </c>
      <c r="C96" s="9">
        <v>1234578</v>
      </c>
      <c r="D96" s="7">
        <v>165</v>
      </c>
      <c r="E96" s="7" t="str">
        <f>VLOOKUP($C96, 'Задание на знание SQL'!$F$29:$I$43,mt!E$1, 0)</f>
        <v>КРАСОТА</v>
      </c>
      <c r="F96" s="7" t="str">
        <f>VLOOKUP($C96, 'Задание на знание SQL'!$F$29:$I$43,mt!F$1, 0)</f>
        <v>крем для рук</v>
      </c>
      <c r="G96" s="7">
        <f>VLOOKUP($C96, 'Задание на знание SQL'!$F$29:$I$43,mt!G$1, 0)</f>
        <v>30</v>
      </c>
      <c r="H96" s="7">
        <f t="shared" si="1"/>
        <v>4950</v>
      </c>
      <c r="I96" s="7" t="str">
        <f>VLOOKUP(B96,'Задание на знание SQL'!$B$29:$D$44,mt!I$1,0)</f>
        <v>МСК</v>
      </c>
      <c r="J96" s="7" t="str">
        <f>VLOOKUP($B96,'Задание на знание SQL'!$B$29:$D$44,mt!J$1,0)</f>
        <v>Советская, 2</v>
      </c>
    </row>
    <row r="97" spans="1:10" x14ac:dyDescent="0.25">
      <c r="A97" s="10">
        <v>42370</v>
      </c>
      <c r="B97" s="7">
        <v>14</v>
      </c>
      <c r="C97" s="9">
        <v>1234579</v>
      </c>
      <c r="D97" s="7">
        <v>180</v>
      </c>
      <c r="E97" s="7" t="str">
        <f>VLOOKUP($C97, 'Задание на знание SQL'!$F$29:$I$43,mt!E$1, 0)</f>
        <v>КРАСОТА</v>
      </c>
      <c r="F97" s="7" t="str">
        <f>VLOOKUP($C97, 'Задание на знание SQL'!$F$29:$I$43,mt!F$1, 0)</f>
        <v>гель для душа</v>
      </c>
      <c r="G97" s="7">
        <f>VLOOKUP($C97, 'Задание на знание SQL'!$F$29:$I$43,mt!G$1, 0)</f>
        <v>80</v>
      </c>
      <c r="H97" s="7">
        <f t="shared" si="1"/>
        <v>14400</v>
      </c>
      <c r="I97" s="7" t="str">
        <f>VLOOKUP(B97,'Задание на знание SQL'!$B$29:$D$44,mt!I$1,0)</f>
        <v>МСК</v>
      </c>
      <c r="J97" s="7" t="str">
        <f>VLOOKUP($B97,'Задание на знание SQL'!$B$29:$D$44,mt!J$1,0)</f>
        <v>Советская, 2</v>
      </c>
    </row>
    <row r="98" spans="1:10" x14ac:dyDescent="0.25">
      <c r="A98" s="10">
        <v>42370</v>
      </c>
      <c r="B98" s="7">
        <v>14</v>
      </c>
      <c r="C98" s="9">
        <v>1234580</v>
      </c>
      <c r="D98" s="7">
        <v>195</v>
      </c>
      <c r="E98" s="7" t="str">
        <f>VLOOKUP($C98, 'Задание на знание SQL'!$F$29:$I$43,mt!E$1, 0)</f>
        <v>КРАСОТА</v>
      </c>
      <c r="F98" s="7" t="str">
        <f>VLOOKUP($C98, 'Задание на знание SQL'!$F$29:$I$43,mt!F$1, 0)</f>
        <v>крем для лица</v>
      </c>
      <c r="G98" s="7">
        <f>VLOOKUP($C98, 'Задание на знание SQL'!$F$29:$I$43,mt!G$1, 0)</f>
        <v>150</v>
      </c>
      <c r="H98" s="7">
        <f t="shared" si="1"/>
        <v>29250</v>
      </c>
      <c r="I98" s="7" t="str">
        <f>VLOOKUP(B98,'Задание на знание SQL'!$B$29:$D$44,mt!I$1,0)</f>
        <v>МСК</v>
      </c>
      <c r="J98" s="7" t="str">
        <f>VLOOKUP($B98,'Задание на знание SQL'!$B$29:$D$44,mt!J$1,0)</f>
        <v>Советская, 2</v>
      </c>
    </row>
    <row r="99" spans="1:10" x14ac:dyDescent="0.25">
      <c r="A99" s="10">
        <v>42370</v>
      </c>
      <c r="B99" s="7">
        <v>14</v>
      </c>
      <c r="C99" s="9">
        <v>1234581</v>
      </c>
      <c r="D99" s="7">
        <v>210</v>
      </c>
      <c r="E99" s="7" t="str">
        <f>VLOOKUP($C99, 'Задание на знание SQL'!$F$29:$I$43,mt!E$1, 0)</f>
        <v>ЧИСТОТА</v>
      </c>
      <c r="F99" s="7" t="str">
        <f>VLOOKUP($C99, 'Задание на знание SQL'!$F$29:$I$43,mt!F$1, 0)</f>
        <v>губка</v>
      </c>
      <c r="G99" s="7">
        <f>VLOOKUP($C99, 'Задание на знание SQL'!$F$29:$I$43,mt!G$1, 0)</f>
        <v>15</v>
      </c>
      <c r="H99" s="7">
        <f t="shared" si="1"/>
        <v>3150</v>
      </c>
      <c r="I99" s="7" t="str">
        <f>VLOOKUP(B99,'Задание на знание SQL'!$B$29:$D$44,mt!I$1,0)</f>
        <v>МСК</v>
      </c>
      <c r="J99" s="7" t="str">
        <f>VLOOKUP($B99,'Задание на знание SQL'!$B$29:$D$44,mt!J$1,0)</f>
        <v>Советская, 2</v>
      </c>
    </row>
    <row r="100" spans="1:10" x14ac:dyDescent="0.25">
      <c r="A100" s="10">
        <v>42370</v>
      </c>
      <c r="B100" s="7">
        <v>14</v>
      </c>
      <c r="C100" s="9">
        <v>1234567</v>
      </c>
      <c r="D100" s="7">
        <v>225</v>
      </c>
      <c r="E100" s="7" t="str">
        <f>VLOOKUP($C100, 'Задание на знание SQL'!$F$29:$I$43,mt!E$1, 0)</f>
        <v>КРАСОТА</v>
      </c>
      <c r="F100" s="7" t="str">
        <f>VLOOKUP($C100, 'Задание на знание SQL'!$F$29:$I$43,mt!F$1, 0)</f>
        <v>шамунь</v>
      </c>
      <c r="G100" s="7">
        <f>VLOOKUP($C100, 'Задание на знание SQL'!$F$29:$I$43,mt!G$1, 0)</f>
        <v>100</v>
      </c>
      <c r="H100" s="7">
        <f t="shared" si="1"/>
        <v>22500</v>
      </c>
      <c r="I100" s="7" t="str">
        <f>VLOOKUP(B100,'Задание на знание SQL'!$B$29:$D$44,mt!I$1,0)</f>
        <v>МСК</v>
      </c>
      <c r="J100" s="7" t="str">
        <f>VLOOKUP($B100,'Задание на знание SQL'!$B$29:$D$44,mt!J$1,0)</f>
        <v>Советская, 2</v>
      </c>
    </row>
    <row r="101" spans="1:10" x14ac:dyDescent="0.25">
      <c r="A101" s="10">
        <v>42370</v>
      </c>
      <c r="B101" s="7">
        <v>15</v>
      </c>
      <c r="C101" s="9">
        <v>1234568</v>
      </c>
      <c r="D101" s="7">
        <v>240</v>
      </c>
      <c r="E101" s="7" t="str">
        <f>VLOOKUP($C101, 'Задание на знание SQL'!$F$29:$I$43,mt!E$1, 0)</f>
        <v>ЧИСТОТА</v>
      </c>
      <c r="F101" s="7" t="str">
        <f>VLOOKUP($C101, 'Задание на знание SQL'!$F$29:$I$43,mt!F$1, 0)</f>
        <v>стиральный порошок</v>
      </c>
      <c r="G101" s="7">
        <f>VLOOKUP($C101, 'Задание на знание SQL'!$F$29:$I$43,mt!G$1, 0)</f>
        <v>120</v>
      </c>
      <c r="H101" s="7">
        <f t="shared" si="1"/>
        <v>28800</v>
      </c>
      <c r="I101" s="7" t="str">
        <f>VLOOKUP(B101,'Задание на знание SQL'!$B$29:$D$44,mt!I$1,0)</f>
        <v>МРМ</v>
      </c>
      <c r="J101" s="7" t="str">
        <f>VLOOKUP($B101,'Задание на знание SQL'!$B$29:$D$44,mt!J$1,0)</f>
        <v>Набережная, 5</v>
      </c>
    </row>
    <row r="102" spans="1:10" x14ac:dyDescent="0.25">
      <c r="A102" s="10">
        <v>42370</v>
      </c>
      <c r="B102" s="7">
        <v>15</v>
      </c>
      <c r="C102" s="9">
        <v>1234569</v>
      </c>
      <c r="D102" s="7">
        <v>255</v>
      </c>
      <c r="E102" s="7" t="str">
        <f>VLOOKUP($C102, 'Задание на знание SQL'!$F$29:$I$43,mt!E$1, 0)</f>
        <v>ЧИСТОТА</v>
      </c>
      <c r="F102" s="7" t="str">
        <f>VLOOKUP($C102, 'Задание на знание SQL'!$F$29:$I$43,mt!F$1, 0)</f>
        <v>чистящее средство</v>
      </c>
      <c r="G102" s="7">
        <f>VLOOKUP($C102, 'Задание на знание SQL'!$F$29:$I$43,mt!G$1, 0)</f>
        <v>50</v>
      </c>
      <c r="H102" s="7">
        <f t="shared" si="1"/>
        <v>12750</v>
      </c>
      <c r="I102" s="7" t="str">
        <f>VLOOKUP(B102,'Задание на знание SQL'!$B$29:$D$44,mt!I$1,0)</f>
        <v>МРМ</v>
      </c>
      <c r="J102" s="7" t="str">
        <f>VLOOKUP($B102,'Задание на знание SQL'!$B$29:$D$44,mt!J$1,0)</f>
        <v>Набережная, 5</v>
      </c>
    </row>
    <row r="103" spans="1:10" x14ac:dyDescent="0.25">
      <c r="A103" s="10">
        <v>42370</v>
      </c>
      <c r="B103" s="7">
        <v>15</v>
      </c>
      <c r="C103" s="9">
        <v>1234570</v>
      </c>
      <c r="D103" s="7">
        <v>100</v>
      </c>
      <c r="E103" s="7" t="str">
        <f>VLOOKUP($C103, 'Задание на знание SQL'!$F$29:$I$43,mt!E$1, 0)</f>
        <v>ЧИСТОТА</v>
      </c>
      <c r="F103" s="7" t="str">
        <f>VLOOKUP($C103, 'Задание на знание SQL'!$F$29:$I$43,mt!F$1, 0)</f>
        <v>средство для мытья посуды</v>
      </c>
      <c r="G103" s="7">
        <f>VLOOKUP($C103, 'Задание на знание SQL'!$F$29:$I$43,mt!G$1, 0)</f>
        <v>30</v>
      </c>
      <c r="H103" s="7">
        <f t="shared" si="1"/>
        <v>3000</v>
      </c>
      <c r="I103" s="7" t="str">
        <f>VLOOKUP(B103,'Задание на знание SQL'!$B$29:$D$44,mt!I$1,0)</f>
        <v>МРМ</v>
      </c>
      <c r="J103" s="7" t="str">
        <f>VLOOKUP($B103,'Задание на знание SQL'!$B$29:$D$44,mt!J$1,0)</f>
        <v>Набережная, 5</v>
      </c>
    </row>
    <row r="104" spans="1:10" x14ac:dyDescent="0.25">
      <c r="A104" s="10">
        <v>42370</v>
      </c>
      <c r="B104" s="7">
        <v>16</v>
      </c>
      <c r="C104" s="9">
        <v>1234571</v>
      </c>
      <c r="D104" s="7">
        <v>200</v>
      </c>
      <c r="E104" s="7" t="str">
        <f>VLOOKUP($C104, 'Задание на знание SQL'!$F$29:$I$43,mt!E$1, 0)</f>
        <v>ДЕКОР</v>
      </c>
      <c r="F104" s="7" t="str">
        <f>VLOOKUP($C104, 'Задание на знание SQL'!$F$29:$I$43,mt!F$1, 0)</f>
        <v>резинка для волос</v>
      </c>
      <c r="G104" s="7">
        <f>VLOOKUP($C104, 'Задание на знание SQL'!$F$29:$I$43,mt!G$1, 0)</f>
        <v>20</v>
      </c>
      <c r="H104" s="7">
        <f t="shared" si="1"/>
        <v>4000</v>
      </c>
      <c r="I104" s="7" t="str">
        <f>VLOOKUP(B104,'Задание на знание SQL'!$B$29:$D$44,mt!I$1,0)</f>
        <v>МРМ</v>
      </c>
      <c r="J104" s="7" t="str">
        <f>VLOOKUP($B104,'Задание на знание SQL'!$B$29:$D$44,mt!J$1,0)</f>
        <v>Школьная, 8</v>
      </c>
    </row>
    <row r="105" spans="1:10" x14ac:dyDescent="0.25">
      <c r="A105" s="10">
        <v>42370</v>
      </c>
      <c r="B105" s="7">
        <v>16</v>
      </c>
      <c r="C105" s="9">
        <v>1234572</v>
      </c>
      <c r="D105" s="7">
        <v>300</v>
      </c>
      <c r="E105" s="7" t="str">
        <f>VLOOKUP($C105, 'Задание на знание SQL'!$F$29:$I$43,mt!E$1, 0)</f>
        <v>ДЕКОР</v>
      </c>
      <c r="F105" s="7" t="str">
        <f>VLOOKUP($C105, 'Задание на знание SQL'!$F$29:$I$43,mt!F$1, 0)</f>
        <v>тушь для ресниц</v>
      </c>
      <c r="G105" s="7">
        <f>VLOOKUP($C105, 'Задание на знание SQL'!$F$29:$I$43,mt!G$1, 0)</f>
        <v>300</v>
      </c>
      <c r="H105" s="7">
        <f t="shared" si="1"/>
        <v>90000</v>
      </c>
      <c r="I105" s="7" t="str">
        <f>VLOOKUP(B105,'Задание на знание SQL'!$B$29:$D$44,mt!I$1,0)</f>
        <v>МРМ</v>
      </c>
      <c r="J105" s="7" t="str">
        <f>VLOOKUP($B105,'Задание на знание SQL'!$B$29:$D$44,mt!J$1,0)</f>
        <v>Школьная, 8</v>
      </c>
    </row>
    <row r="106" spans="1:10" x14ac:dyDescent="0.25">
      <c r="A106" s="10">
        <v>42370</v>
      </c>
      <c r="B106" s="7">
        <v>16</v>
      </c>
      <c r="C106" s="9">
        <v>1234573</v>
      </c>
      <c r="D106" s="7">
        <v>400</v>
      </c>
      <c r="E106" s="7" t="str">
        <f>VLOOKUP($C106, 'Задание на знание SQL'!$F$29:$I$43,mt!E$1, 0)</f>
        <v>ДЕКОР</v>
      </c>
      <c r="F106" s="7" t="str">
        <f>VLOOKUP($C106, 'Задание на знание SQL'!$F$29:$I$43,mt!F$1, 0)</f>
        <v>помада</v>
      </c>
      <c r="G106" s="7">
        <f>VLOOKUP($C106, 'Задание на знание SQL'!$F$29:$I$43,mt!G$1, 0)</f>
        <v>200</v>
      </c>
      <c r="H106" s="7">
        <f t="shared" si="1"/>
        <v>80000</v>
      </c>
      <c r="I106" s="7" t="str">
        <f>VLOOKUP(B106,'Задание на знание SQL'!$B$29:$D$44,mt!I$1,0)</f>
        <v>МРМ</v>
      </c>
      <c r="J106" s="7" t="str">
        <f>VLOOKUP($B106,'Задание на знание SQL'!$B$29:$D$44,mt!J$1,0)</f>
        <v>Школьная, 8</v>
      </c>
    </row>
    <row r="107" spans="1:10" x14ac:dyDescent="0.25">
      <c r="A107" s="10">
        <v>42370</v>
      </c>
      <c r="B107" s="7">
        <v>16</v>
      </c>
      <c r="C107" s="9">
        <v>1234574</v>
      </c>
      <c r="D107" s="7">
        <v>500</v>
      </c>
      <c r="E107" s="7" t="str">
        <f>VLOOKUP($C107, 'Задание на знание SQL'!$F$29:$I$43,mt!E$1, 0)</f>
        <v>ДЕКОР</v>
      </c>
      <c r="F107" s="7" t="str">
        <f>VLOOKUP($C107, 'Задание на знание SQL'!$F$29:$I$43,mt!F$1, 0)</f>
        <v>подарочный пакет</v>
      </c>
      <c r="G107" s="7">
        <f>VLOOKUP($C107, 'Задание на знание SQL'!$F$29:$I$43,mt!G$1, 0)</f>
        <v>100</v>
      </c>
      <c r="H107" s="7">
        <f t="shared" si="1"/>
        <v>50000</v>
      </c>
      <c r="I107" s="7" t="str">
        <f>VLOOKUP(B107,'Задание на знание SQL'!$B$29:$D$44,mt!I$1,0)</f>
        <v>МРМ</v>
      </c>
      <c r="J107" s="7" t="str">
        <f>VLOOKUP($B107,'Задание на знание SQL'!$B$29:$D$44,mt!J$1,0)</f>
        <v>Школьная, 8</v>
      </c>
    </row>
    <row r="108" spans="1:10" x14ac:dyDescent="0.25">
      <c r="A108" s="10">
        <v>42370</v>
      </c>
      <c r="B108" s="7">
        <v>16</v>
      </c>
      <c r="C108" s="9">
        <v>1234575</v>
      </c>
      <c r="D108" s="7">
        <v>600</v>
      </c>
      <c r="E108" s="7" t="str">
        <f>VLOOKUP($C108, 'Задание на знание SQL'!$F$29:$I$43,mt!E$1, 0)</f>
        <v>КРАСОТА</v>
      </c>
      <c r="F108" s="7" t="str">
        <f>VLOOKUP($C108, 'Задание на знание SQL'!$F$29:$I$43,mt!F$1, 0)</f>
        <v>мыло</v>
      </c>
      <c r="G108" s="7">
        <f>VLOOKUP($C108, 'Задание на знание SQL'!$F$29:$I$43,mt!G$1, 0)</f>
        <v>10</v>
      </c>
      <c r="H108" s="7">
        <f t="shared" si="1"/>
        <v>6000</v>
      </c>
      <c r="I108" s="7" t="str">
        <f>VLOOKUP(B108,'Задание на знание SQL'!$B$29:$D$44,mt!I$1,0)</f>
        <v>МРМ</v>
      </c>
      <c r="J108" s="7" t="str">
        <f>VLOOKUP($B108,'Задание на знание SQL'!$B$29:$D$44,mt!J$1,0)</f>
        <v>Школьная, 8</v>
      </c>
    </row>
    <row r="109" spans="1:10" x14ac:dyDescent="0.25">
      <c r="A109" s="10">
        <v>42370</v>
      </c>
      <c r="B109" s="7">
        <v>16</v>
      </c>
      <c r="C109" s="9">
        <v>1234576</v>
      </c>
      <c r="D109" s="7">
        <v>700</v>
      </c>
      <c r="E109" s="7" t="str">
        <f>VLOOKUP($C109, 'Задание на знание SQL'!$F$29:$I$43,mt!E$1, 0)</f>
        <v>ДЕКОР</v>
      </c>
      <c r="F109" s="7" t="str">
        <f>VLOOKUP($C109, 'Задание на знание SQL'!$F$29:$I$43,mt!F$1, 0)</f>
        <v>лак для ногтей</v>
      </c>
      <c r="G109" s="7">
        <f>VLOOKUP($C109, 'Задание на знание SQL'!$F$29:$I$43,mt!G$1, 0)</f>
        <v>120</v>
      </c>
      <c r="H109" s="7">
        <f t="shared" si="1"/>
        <v>84000</v>
      </c>
      <c r="I109" s="7" t="str">
        <f>VLOOKUP(B109,'Задание на знание SQL'!$B$29:$D$44,mt!I$1,0)</f>
        <v>МРМ</v>
      </c>
      <c r="J109" s="7" t="str">
        <f>VLOOKUP($B109,'Задание на знание SQL'!$B$29:$D$44,mt!J$1,0)</f>
        <v>Школьная, 8</v>
      </c>
    </row>
    <row r="110" spans="1:10" x14ac:dyDescent="0.25">
      <c r="A110" s="10">
        <v>42370</v>
      </c>
      <c r="B110" s="7">
        <v>16</v>
      </c>
      <c r="C110" s="9">
        <v>1234577</v>
      </c>
      <c r="D110" s="7">
        <v>800</v>
      </c>
      <c r="E110" s="7" t="str">
        <f>VLOOKUP($C110, 'Задание на знание SQL'!$F$29:$I$43,mt!E$1, 0)</f>
        <v>ДЕКОР</v>
      </c>
      <c r="F110" s="7" t="str">
        <f>VLOOKUP($C110, 'Задание на знание SQL'!$F$29:$I$43,mt!F$1, 0)</f>
        <v>лак для волос</v>
      </c>
      <c r="G110" s="7">
        <f>VLOOKUP($C110, 'Задание на знание SQL'!$F$29:$I$43,mt!G$1, 0)</f>
        <v>200</v>
      </c>
      <c r="H110" s="7">
        <f t="shared" si="1"/>
        <v>160000</v>
      </c>
      <c r="I110" s="7" t="str">
        <f>VLOOKUP(B110,'Задание на знание SQL'!$B$29:$D$44,mt!I$1,0)</f>
        <v>МРМ</v>
      </c>
      <c r="J110" s="7" t="str">
        <f>VLOOKUP($B110,'Задание на знание SQL'!$B$29:$D$44,mt!J$1,0)</f>
        <v>Школьная, 8</v>
      </c>
    </row>
    <row r="111" spans="1:10" x14ac:dyDescent="0.25">
      <c r="A111" s="10">
        <v>42370</v>
      </c>
      <c r="B111" s="7">
        <v>16</v>
      </c>
      <c r="C111" s="9">
        <v>1234578</v>
      </c>
      <c r="D111" s="7">
        <v>900</v>
      </c>
      <c r="E111" s="7" t="str">
        <f>VLOOKUP($C111, 'Задание на знание SQL'!$F$29:$I$43,mt!E$1, 0)</f>
        <v>КРАСОТА</v>
      </c>
      <c r="F111" s="7" t="str">
        <f>VLOOKUP($C111, 'Задание на знание SQL'!$F$29:$I$43,mt!F$1, 0)</f>
        <v>крем для рук</v>
      </c>
      <c r="G111" s="7">
        <f>VLOOKUP($C111, 'Задание на знание SQL'!$F$29:$I$43,mt!G$1, 0)</f>
        <v>30</v>
      </c>
      <c r="H111" s="7">
        <f t="shared" si="1"/>
        <v>27000</v>
      </c>
      <c r="I111" s="7" t="str">
        <f>VLOOKUP(B111,'Задание на знание SQL'!$B$29:$D$44,mt!I$1,0)</f>
        <v>МРМ</v>
      </c>
      <c r="J111" s="7" t="str">
        <f>VLOOKUP($B111,'Задание на знание SQL'!$B$29:$D$44,mt!J$1,0)</f>
        <v>Школьная, 8</v>
      </c>
    </row>
    <row r="112" spans="1:10" x14ac:dyDescent="0.25">
      <c r="A112" s="10">
        <v>42370</v>
      </c>
      <c r="B112" s="7">
        <v>16</v>
      </c>
      <c r="C112" s="9">
        <v>1234579</v>
      </c>
      <c r="D112" s="7">
        <v>1000</v>
      </c>
      <c r="E112" s="7" t="str">
        <f>VLOOKUP($C112, 'Задание на знание SQL'!$F$29:$I$43,mt!E$1, 0)</f>
        <v>КРАСОТА</v>
      </c>
      <c r="F112" s="7" t="str">
        <f>VLOOKUP($C112, 'Задание на знание SQL'!$F$29:$I$43,mt!F$1, 0)</f>
        <v>гель для душа</v>
      </c>
      <c r="G112" s="7">
        <f>VLOOKUP($C112, 'Задание на знание SQL'!$F$29:$I$43,mt!G$1, 0)</f>
        <v>80</v>
      </c>
      <c r="H112" s="7">
        <f t="shared" si="1"/>
        <v>80000</v>
      </c>
      <c r="I112" s="7" t="str">
        <f>VLOOKUP(B112,'Задание на знание SQL'!$B$29:$D$44,mt!I$1,0)</f>
        <v>МРМ</v>
      </c>
      <c r="J112" s="7" t="str">
        <f>VLOOKUP($B112,'Задание на знание SQL'!$B$29:$D$44,mt!J$1,0)</f>
        <v>Школьная, 8</v>
      </c>
    </row>
    <row r="113" spans="1:10" x14ac:dyDescent="0.25">
      <c r="A113" s="10">
        <v>42370</v>
      </c>
      <c r="B113" s="7">
        <v>16</v>
      </c>
      <c r="C113" s="9">
        <v>1234580</v>
      </c>
      <c r="D113" s="7">
        <v>120</v>
      </c>
      <c r="E113" s="7" t="str">
        <f>VLOOKUP($C113, 'Задание на знание SQL'!$F$29:$I$43,mt!E$1, 0)</f>
        <v>КРАСОТА</v>
      </c>
      <c r="F113" s="7" t="str">
        <f>VLOOKUP($C113, 'Задание на знание SQL'!$F$29:$I$43,mt!F$1, 0)</f>
        <v>крем для лица</v>
      </c>
      <c r="G113" s="7">
        <f>VLOOKUP($C113, 'Задание на знание SQL'!$F$29:$I$43,mt!G$1, 0)</f>
        <v>150</v>
      </c>
      <c r="H113" s="7">
        <f t="shared" si="1"/>
        <v>18000</v>
      </c>
      <c r="I113" s="7" t="str">
        <f>VLOOKUP(B113,'Задание на знание SQL'!$B$29:$D$44,mt!I$1,0)</f>
        <v>МРМ</v>
      </c>
      <c r="J113" s="7" t="str">
        <f>VLOOKUP($B113,'Задание на знание SQL'!$B$29:$D$44,mt!J$1,0)</f>
        <v>Школьная, 8</v>
      </c>
    </row>
    <row r="114" spans="1:10" x14ac:dyDescent="0.25">
      <c r="A114" s="10">
        <v>42370</v>
      </c>
      <c r="B114" s="7">
        <v>16</v>
      </c>
      <c r="C114" s="9">
        <v>1234581</v>
      </c>
      <c r="D114" s="7">
        <v>135</v>
      </c>
      <c r="E114" s="7" t="str">
        <f>VLOOKUP($C114, 'Задание на знание SQL'!$F$29:$I$43,mt!E$1, 0)</f>
        <v>ЧИСТОТА</v>
      </c>
      <c r="F114" s="7" t="str">
        <f>VLOOKUP($C114, 'Задание на знание SQL'!$F$29:$I$43,mt!F$1, 0)</f>
        <v>губка</v>
      </c>
      <c r="G114" s="7">
        <f>VLOOKUP($C114, 'Задание на знание SQL'!$F$29:$I$43,mt!G$1, 0)</f>
        <v>15</v>
      </c>
      <c r="H114" s="7">
        <f t="shared" si="1"/>
        <v>2025</v>
      </c>
      <c r="I114" s="7" t="str">
        <f>VLOOKUP(B114,'Задание на знание SQL'!$B$29:$D$44,mt!I$1,0)</f>
        <v>МРМ</v>
      </c>
      <c r="J114" s="7" t="str">
        <f>VLOOKUP($B114,'Задание на знание SQL'!$B$29:$D$44,mt!J$1,0)</f>
        <v>Школьная, 8</v>
      </c>
    </row>
    <row r="115" spans="1:10" x14ac:dyDescent="0.25">
      <c r="A115" s="10">
        <v>42371</v>
      </c>
      <c r="B115" s="7">
        <v>1</v>
      </c>
      <c r="C115" s="9">
        <v>1234567</v>
      </c>
      <c r="D115" s="7">
        <v>150</v>
      </c>
      <c r="E115" s="7" t="str">
        <f>VLOOKUP($C115, 'Задание на знание SQL'!$F$29:$I$43,mt!E$1, 0)</f>
        <v>КРАСОТА</v>
      </c>
      <c r="F115" s="7" t="str">
        <f>VLOOKUP($C115, 'Задание на знание SQL'!$F$29:$I$43,mt!F$1, 0)</f>
        <v>шамунь</v>
      </c>
      <c r="G115" s="7">
        <f>VLOOKUP($C115, 'Задание на знание SQL'!$F$29:$I$43,mt!G$1, 0)</f>
        <v>100</v>
      </c>
      <c r="H115" s="7">
        <f t="shared" si="1"/>
        <v>15000</v>
      </c>
      <c r="I115" s="7" t="str">
        <f>VLOOKUP(B115,'Задание на знание SQL'!$B$29:$D$44,mt!I$1,0)</f>
        <v>СПб</v>
      </c>
      <c r="J115" s="7" t="str">
        <f>VLOOKUP($B115,'Задание на знание SQL'!$B$29:$D$44,mt!J$1,0)</f>
        <v>Ленина, 5</v>
      </c>
    </row>
    <row r="116" spans="1:10" x14ac:dyDescent="0.25">
      <c r="A116" s="10">
        <v>42371</v>
      </c>
      <c r="B116" s="7">
        <v>1</v>
      </c>
      <c r="C116" s="9">
        <v>1234568</v>
      </c>
      <c r="D116" s="7">
        <v>165</v>
      </c>
      <c r="E116" s="7" t="str">
        <f>VLOOKUP($C116, 'Задание на знание SQL'!$F$29:$I$43,mt!E$1, 0)</f>
        <v>ЧИСТОТА</v>
      </c>
      <c r="F116" s="7" t="str">
        <f>VLOOKUP($C116, 'Задание на знание SQL'!$F$29:$I$43,mt!F$1, 0)</f>
        <v>стиральный порошок</v>
      </c>
      <c r="G116" s="7">
        <f>VLOOKUP($C116, 'Задание на знание SQL'!$F$29:$I$43,mt!G$1, 0)</f>
        <v>120</v>
      </c>
      <c r="H116" s="7">
        <f t="shared" si="1"/>
        <v>19800</v>
      </c>
      <c r="I116" s="7" t="str">
        <f>VLOOKUP(B116,'Задание на знание SQL'!$B$29:$D$44,mt!I$1,0)</f>
        <v>СПб</v>
      </c>
      <c r="J116" s="7" t="str">
        <f>VLOOKUP($B116,'Задание на знание SQL'!$B$29:$D$44,mt!J$1,0)</f>
        <v>Ленина, 5</v>
      </c>
    </row>
    <row r="117" spans="1:10" x14ac:dyDescent="0.25">
      <c r="A117" s="10">
        <v>42371</v>
      </c>
      <c r="B117" s="7">
        <v>1</v>
      </c>
      <c r="C117" s="9">
        <v>1234569</v>
      </c>
      <c r="D117" s="7">
        <v>180</v>
      </c>
      <c r="E117" s="7" t="str">
        <f>VLOOKUP($C117, 'Задание на знание SQL'!$F$29:$I$43,mt!E$1, 0)</f>
        <v>ЧИСТОТА</v>
      </c>
      <c r="F117" s="7" t="str">
        <f>VLOOKUP($C117, 'Задание на знание SQL'!$F$29:$I$43,mt!F$1, 0)</f>
        <v>чистящее средство</v>
      </c>
      <c r="G117" s="7">
        <f>VLOOKUP($C117, 'Задание на знание SQL'!$F$29:$I$43,mt!G$1, 0)</f>
        <v>50</v>
      </c>
      <c r="H117" s="7">
        <f t="shared" si="1"/>
        <v>9000</v>
      </c>
      <c r="I117" s="7" t="str">
        <f>VLOOKUP(B117,'Задание на знание SQL'!$B$29:$D$44,mt!I$1,0)</f>
        <v>СПб</v>
      </c>
      <c r="J117" s="7" t="str">
        <f>VLOOKUP($B117,'Задание на знание SQL'!$B$29:$D$44,mt!J$1,0)</f>
        <v>Ленина, 5</v>
      </c>
    </row>
    <row r="118" spans="1:10" x14ac:dyDescent="0.25">
      <c r="A118" s="10">
        <v>42371</v>
      </c>
      <c r="B118" s="7">
        <v>1</v>
      </c>
      <c r="C118" s="9">
        <v>1234570</v>
      </c>
      <c r="D118" s="7">
        <v>195</v>
      </c>
      <c r="E118" s="7" t="str">
        <f>VLOOKUP($C118, 'Задание на знание SQL'!$F$29:$I$43,mt!E$1, 0)</f>
        <v>ЧИСТОТА</v>
      </c>
      <c r="F118" s="7" t="str">
        <f>VLOOKUP($C118, 'Задание на знание SQL'!$F$29:$I$43,mt!F$1, 0)</f>
        <v>средство для мытья посуды</v>
      </c>
      <c r="G118" s="7">
        <f>VLOOKUP($C118, 'Задание на знание SQL'!$F$29:$I$43,mt!G$1, 0)</f>
        <v>30</v>
      </c>
      <c r="H118" s="7">
        <f t="shared" si="1"/>
        <v>5850</v>
      </c>
      <c r="I118" s="7" t="str">
        <f>VLOOKUP(B118,'Задание на знание SQL'!$B$29:$D$44,mt!I$1,0)</f>
        <v>СПб</v>
      </c>
      <c r="J118" s="7" t="str">
        <f>VLOOKUP($B118,'Задание на знание SQL'!$B$29:$D$44,mt!J$1,0)</f>
        <v>Ленина, 5</v>
      </c>
    </row>
    <row r="119" spans="1:10" x14ac:dyDescent="0.25">
      <c r="A119" s="10">
        <v>42371</v>
      </c>
      <c r="B119" s="7">
        <v>2</v>
      </c>
      <c r="C119" s="9">
        <v>1234571</v>
      </c>
      <c r="D119" s="7">
        <v>210</v>
      </c>
      <c r="E119" s="7" t="str">
        <f>VLOOKUP($C119, 'Задание на знание SQL'!$F$29:$I$43,mt!E$1, 0)</f>
        <v>ДЕКОР</v>
      </c>
      <c r="F119" s="7" t="str">
        <f>VLOOKUP($C119, 'Задание на знание SQL'!$F$29:$I$43,mt!F$1, 0)</f>
        <v>резинка для волос</v>
      </c>
      <c r="G119" s="7">
        <f>VLOOKUP($C119, 'Задание на знание SQL'!$F$29:$I$43,mt!G$1, 0)</f>
        <v>20</v>
      </c>
      <c r="H119" s="7">
        <f t="shared" si="1"/>
        <v>4200</v>
      </c>
      <c r="I119" s="7" t="str">
        <f>VLOOKUP(B119,'Задание на знание SQL'!$B$29:$D$44,mt!I$1,0)</f>
        <v>МСК</v>
      </c>
      <c r="J119" s="7" t="str">
        <f>VLOOKUP($B119,'Задание на знание SQL'!$B$29:$D$44,mt!J$1,0)</f>
        <v>Пушкина, 10</v>
      </c>
    </row>
    <row r="120" spans="1:10" x14ac:dyDescent="0.25">
      <c r="A120" s="10">
        <v>42371</v>
      </c>
      <c r="B120" s="7">
        <v>2</v>
      </c>
      <c r="C120" s="9">
        <v>1234572</v>
      </c>
      <c r="D120" s="7">
        <v>225</v>
      </c>
      <c r="E120" s="7" t="str">
        <f>VLOOKUP($C120, 'Задание на знание SQL'!$F$29:$I$43,mt!E$1, 0)</f>
        <v>ДЕКОР</v>
      </c>
      <c r="F120" s="7" t="str">
        <f>VLOOKUP($C120, 'Задание на знание SQL'!$F$29:$I$43,mt!F$1, 0)</f>
        <v>тушь для ресниц</v>
      </c>
      <c r="G120" s="7">
        <f>VLOOKUP($C120, 'Задание на знание SQL'!$F$29:$I$43,mt!G$1, 0)</f>
        <v>300</v>
      </c>
      <c r="H120" s="7">
        <f t="shared" si="1"/>
        <v>67500</v>
      </c>
      <c r="I120" s="7" t="str">
        <f>VLOOKUP(B120,'Задание на знание SQL'!$B$29:$D$44,mt!I$1,0)</f>
        <v>МСК</v>
      </c>
      <c r="J120" s="7" t="str">
        <f>VLOOKUP($B120,'Задание на знание SQL'!$B$29:$D$44,mt!J$1,0)</f>
        <v>Пушкина, 10</v>
      </c>
    </row>
    <row r="121" spans="1:10" x14ac:dyDescent="0.25">
      <c r="A121" s="10">
        <v>42371</v>
      </c>
      <c r="B121" s="7">
        <v>2</v>
      </c>
      <c r="C121" s="9">
        <v>1234573</v>
      </c>
      <c r="D121" s="7">
        <v>240</v>
      </c>
      <c r="E121" s="7" t="str">
        <f>VLOOKUP($C121, 'Задание на знание SQL'!$F$29:$I$43,mt!E$1, 0)</f>
        <v>ДЕКОР</v>
      </c>
      <c r="F121" s="7" t="str">
        <f>VLOOKUP($C121, 'Задание на знание SQL'!$F$29:$I$43,mt!F$1, 0)</f>
        <v>помада</v>
      </c>
      <c r="G121" s="7">
        <f>VLOOKUP($C121, 'Задание на знание SQL'!$F$29:$I$43,mt!G$1, 0)</f>
        <v>200</v>
      </c>
      <c r="H121" s="7">
        <f t="shared" si="1"/>
        <v>48000</v>
      </c>
      <c r="I121" s="7" t="str">
        <f>VLOOKUP(B121,'Задание на знание SQL'!$B$29:$D$44,mt!I$1,0)</f>
        <v>МСК</v>
      </c>
      <c r="J121" s="7" t="str">
        <f>VLOOKUP($B121,'Задание на знание SQL'!$B$29:$D$44,mt!J$1,0)</f>
        <v>Пушкина, 10</v>
      </c>
    </row>
    <row r="122" spans="1:10" x14ac:dyDescent="0.25">
      <c r="A122" s="10">
        <v>42371</v>
      </c>
      <c r="B122" s="7">
        <v>2</v>
      </c>
      <c r="C122" s="9">
        <v>1234574</v>
      </c>
      <c r="D122" s="7">
        <v>255</v>
      </c>
      <c r="E122" s="7" t="str">
        <f>VLOOKUP($C122, 'Задание на знание SQL'!$F$29:$I$43,mt!E$1, 0)</f>
        <v>ДЕКОР</v>
      </c>
      <c r="F122" s="7" t="str">
        <f>VLOOKUP($C122, 'Задание на знание SQL'!$F$29:$I$43,mt!F$1, 0)</f>
        <v>подарочный пакет</v>
      </c>
      <c r="G122" s="7">
        <f>VLOOKUP($C122, 'Задание на знание SQL'!$F$29:$I$43,mt!G$1, 0)</f>
        <v>100</v>
      </c>
      <c r="H122" s="7">
        <f t="shared" si="1"/>
        <v>25500</v>
      </c>
      <c r="I122" s="7" t="str">
        <f>VLOOKUP(B122,'Задание на знание SQL'!$B$29:$D$44,mt!I$1,0)</f>
        <v>МСК</v>
      </c>
      <c r="J122" s="7" t="str">
        <f>VLOOKUP($B122,'Задание на знание SQL'!$B$29:$D$44,mt!J$1,0)</f>
        <v>Пушкина, 10</v>
      </c>
    </row>
    <row r="123" spans="1:10" x14ac:dyDescent="0.25">
      <c r="A123" s="10">
        <v>42371</v>
      </c>
      <c r="B123" s="7">
        <v>2</v>
      </c>
      <c r="C123" s="9">
        <v>1234575</v>
      </c>
      <c r="D123" s="7">
        <v>100</v>
      </c>
      <c r="E123" s="7" t="str">
        <f>VLOOKUP($C123, 'Задание на знание SQL'!$F$29:$I$43,mt!E$1, 0)</f>
        <v>КРАСОТА</v>
      </c>
      <c r="F123" s="7" t="str">
        <f>VLOOKUP($C123, 'Задание на знание SQL'!$F$29:$I$43,mt!F$1, 0)</f>
        <v>мыло</v>
      </c>
      <c r="G123" s="7">
        <f>VLOOKUP($C123, 'Задание на знание SQL'!$F$29:$I$43,mt!G$1, 0)</f>
        <v>10</v>
      </c>
      <c r="H123" s="7">
        <f t="shared" si="1"/>
        <v>1000</v>
      </c>
      <c r="I123" s="7" t="str">
        <f>VLOOKUP(B123,'Задание на знание SQL'!$B$29:$D$44,mt!I$1,0)</f>
        <v>МСК</v>
      </c>
      <c r="J123" s="7" t="str">
        <f>VLOOKUP($B123,'Задание на знание SQL'!$B$29:$D$44,mt!J$1,0)</f>
        <v>Пушкина, 10</v>
      </c>
    </row>
    <row r="124" spans="1:10" x14ac:dyDescent="0.25">
      <c r="A124" s="10">
        <v>42371</v>
      </c>
      <c r="B124" s="7">
        <v>2</v>
      </c>
      <c r="C124" s="9">
        <v>1234576</v>
      </c>
      <c r="D124" s="7">
        <v>200</v>
      </c>
      <c r="E124" s="7" t="str">
        <f>VLOOKUP($C124, 'Задание на знание SQL'!$F$29:$I$43,mt!E$1, 0)</f>
        <v>ДЕКОР</v>
      </c>
      <c r="F124" s="7" t="str">
        <f>VLOOKUP($C124, 'Задание на знание SQL'!$F$29:$I$43,mt!F$1, 0)</f>
        <v>лак для ногтей</v>
      </c>
      <c r="G124" s="7">
        <f>VLOOKUP($C124, 'Задание на знание SQL'!$F$29:$I$43,mt!G$1, 0)</f>
        <v>120</v>
      </c>
      <c r="H124" s="7">
        <f t="shared" si="1"/>
        <v>24000</v>
      </c>
      <c r="I124" s="7" t="str">
        <f>VLOOKUP(B124,'Задание на знание SQL'!$B$29:$D$44,mt!I$1,0)</f>
        <v>МСК</v>
      </c>
      <c r="J124" s="7" t="str">
        <f>VLOOKUP($B124,'Задание на знание SQL'!$B$29:$D$44,mt!J$1,0)</f>
        <v>Пушкина, 10</v>
      </c>
    </row>
    <row r="125" spans="1:10" x14ac:dyDescent="0.25">
      <c r="A125" s="10">
        <v>42371</v>
      </c>
      <c r="B125" s="7">
        <v>2</v>
      </c>
      <c r="C125" s="9">
        <v>1234577</v>
      </c>
      <c r="D125" s="7">
        <v>300</v>
      </c>
      <c r="E125" s="7" t="str">
        <f>VLOOKUP($C125, 'Задание на знание SQL'!$F$29:$I$43,mt!E$1, 0)</f>
        <v>ДЕКОР</v>
      </c>
      <c r="F125" s="7" t="str">
        <f>VLOOKUP($C125, 'Задание на знание SQL'!$F$29:$I$43,mt!F$1, 0)</f>
        <v>лак для волос</v>
      </c>
      <c r="G125" s="7">
        <f>VLOOKUP($C125, 'Задание на знание SQL'!$F$29:$I$43,mt!G$1, 0)</f>
        <v>200</v>
      </c>
      <c r="H125" s="7">
        <f t="shared" si="1"/>
        <v>60000</v>
      </c>
      <c r="I125" s="7" t="str">
        <f>VLOOKUP(B125,'Задание на знание SQL'!$B$29:$D$44,mt!I$1,0)</f>
        <v>МСК</v>
      </c>
      <c r="J125" s="7" t="str">
        <f>VLOOKUP($B125,'Задание на знание SQL'!$B$29:$D$44,mt!J$1,0)</f>
        <v>Пушкина, 10</v>
      </c>
    </row>
    <row r="126" spans="1:10" x14ac:dyDescent="0.25">
      <c r="A126" s="10">
        <v>42371</v>
      </c>
      <c r="B126" s="7">
        <v>3</v>
      </c>
      <c r="C126" s="9">
        <v>1234578</v>
      </c>
      <c r="D126" s="7">
        <v>400</v>
      </c>
      <c r="E126" s="7" t="str">
        <f>VLOOKUP($C126, 'Задание на знание SQL'!$F$29:$I$43,mt!E$1, 0)</f>
        <v>КРАСОТА</v>
      </c>
      <c r="F126" s="7" t="str">
        <f>VLOOKUP($C126, 'Задание на знание SQL'!$F$29:$I$43,mt!F$1, 0)</f>
        <v>крем для рук</v>
      </c>
      <c r="G126" s="7">
        <f>VLOOKUP($C126, 'Задание на знание SQL'!$F$29:$I$43,mt!G$1, 0)</f>
        <v>30</v>
      </c>
      <c r="H126" s="7">
        <f t="shared" si="1"/>
        <v>12000</v>
      </c>
      <c r="I126" s="7" t="str">
        <f>VLOOKUP(B126,'Задание на знание SQL'!$B$29:$D$44,mt!I$1,0)</f>
        <v>НВГ</v>
      </c>
      <c r="J126" s="7" t="str">
        <f>VLOOKUP($B126,'Задание на знание SQL'!$B$29:$D$44,mt!J$1,0)</f>
        <v>Ленина, 10</v>
      </c>
    </row>
    <row r="127" spans="1:10" x14ac:dyDescent="0.25">
      <c r="A127" s="10">
        <v>42371</v>
      </c>
      <c r="B127" s="7">
        <v>3</v>
      </c>
      <c r="C127" s="9">
        <v>1234579</v>
      </c>
      <c r="D127" s="7">
        <v>500</v>
      </c>
      <c r="E127" s="7" t="str">
        <f>VLOOKUP($C127, 'Задание на знание SQL'!$F$29:$I$43,mt!E$1, 0)</f>
        <v>КРАСОТА</v>
      </c>
      <c r="F127" s="7" t="str">
        <f>VLOOKUP($C127, 'Задание на знание SQL'!$F$29:$I$43,mt!F$1, 0)</f>
        <v>гель для душа</v>
      </c>
      <c r="G127" s="7">
        <f>VLOOKUP($C127, 'Задание на знание SQL'!$F$29:$I$43,mt!G$1, 0)</f>
        <v>80</v>
      </c>
      <c r="H127" s="7">
        <f t="shared" si="1"/>
        <v>40000</v>
      </c>
      <c r="I127" s="7" t="str">
        <f>VLOOKUP(B127,'Задание на знание SQL'!$B$29:$D$44,mt!I$1,0)</f>
        <v>НВГ</v>
      </c>
      <c r="J127" s="7" t="str">
        <f>VLOOKUP($B127,'Задание на знание SQL'!$B$29:$D$44,mt!J$1,0)</f>
        <v>Ленина, 10</v>
      </c>
    </row>
    <row r="128" spans="1:10" x14ac:dyDescent="0.25">
      <c r="A128" s="10">
        <v>42371</v>
      </c>
      <c r="B128" s="7">
        <v>3</v>
      </c>
      <c r="C128" s="9">
        <v>1234580</v>
      </c>
      <c r="D128" s="7">
        <v>600</v>
      </c>
      <c r="E128" s="7" t="str">
        <f>VLOOKUP($C128, 'Задание на знание SQL'!$F$29:$I$43,mt!E$1, 0)</f>
        <v>КРАСОТА</v>
      </c>
      <c r="F128" s="7" t="str">
        <f>VLOOKUP($C128, 'Задание на знание SQL'!$F$29:$I$43,mt!F$1, 0)</f>
        <v>крем для лица</v>
      </c>
      <c r="G128" s="7">
        <f>VLOOKUP($C128, 'Задание на знание SQL'!$F$29:$I$43,mt!G$1, 0)</f>
        <v>150</v>
      </c>
      <c r="H128" s="7">
        <f t="shared" si="1"/>
        <v>90000</v>
      </c>
      <c r="I128" s="7" t="str">
        <f>VLOOKUP(B128,'Задание на знание SQL'!$B$29:$D$44,mt!I$1,0)</f>
        <v>НВГ</v>
      </c>
      <c r="J128" s="7" t="str">
        <f>VLOOKUP($B128,'Задание на знание SQL'!$B$29:$D$44,mt!J$1,0)</f>
        <v>Ленина, 10</v>
      </c>
    </row>
    <row r="129" spans="1:10" x14ac:dyDescent="0.25">
      <c r="A129" s="10">
        <v>42371</v>
      </c>
      <c r="B129" s="7">
        <v>3</v>
      </c>
      <c r="C129" s="9">
        <v>1234581</v>
      </c>
      <c r="D129" s="7">
        <v>700</v>
      </c>
      <c r="E129" s="7" t="str">
        <f>VLOOKUP($C129, 'Задание на знание SQL'!$F$29:$I$43,mt!E$1, 0)</f>
        <v>ЧИСТОТА</v>
      </c>
      <c r="F129" s="7" t="str">
        <f>VLOOKUP($C129, 'Задание на знание SQL'!$F$29:$I$43,mt!F$1, 0)</f>
        <v>губка</v>
      </c>
      <c r="G129" s="7">
        <f>VLOOKUP($C129, 'Задание на знание SQL'!$F$29:$I$43,mt!G$1, 0)</f>
        <v>15</v>
      </c>
      <c r="H129" s="7">
        <f t="shared" si="1"/>
        <v>10500</v>
      </c>
      <c r="I129" s="7" t="str">
        <f>VLOOKUP(B129,'Задание на знание SQL'!$B$29:$D$44,mt!I$1,0)</f>
        <v>НВГ</v>
      </c>
      <c r="J129" s="7" t="str">
        <f>VLOOKUP($B129,'Задание на знание SQL'!$B$29:$D$44,mt!J$1,0)</f>
        <v>Ленина, 10</v>
      </c>
    </row>
    <row r="130" spans="1:10" x14ac:dyDescent="0.25">
      <c r="A130" s="10">
        <v>42371</v>
      </c>
      <c r="B130" s="7">
        <v>3</v>
      </c>
      <c r="C130" s="9">
        <v>1234567</v>
      </c>
      <c r="D130" s="7">
        <v>800</v>
      </c>
      <c r="E130" s="7" t="str">
        <f>VLOOKUP($C130, 'Задание на знание SQL'!$F$29:$I$43,mt!E$1, 0)</f>
        <v>КРАСОТА</v>
      </c>
      <c r="F130" s="7" t="str">
        <f>VLOOKUP($C130, 'Задание на знание SQL'!$F$29:$I$43,mt!F$1, 0)</f>
        <v>шамунь</v>
      </c>
      <c r="G130" s="7">
        <f>VLOOKUP($C130, 'Задание на знание SQL'!$F$29:$I$43,mt!G$1, 0)</f>
        <v>100</v>
      </c>
      <c r="H130" s="7">
        <f t="shared" si="1"/>
        <v>80000</v>
      </c>
      <c r="I130" s="7" t="str">
        <f>VLOOKUP(B130,'Задание на знание SQL'!$B$29:$D$44,mt!I$1,0)</f>
        <v>НВГ</v>
      </c>
      <c r="J130" s="7" t="str">
        <f>VLOOKUP($B130,'Задание на знание SQL'!$B$29:$D$44,mt!J$1,0)</f>
        <v>Ленина, 10</v>
      </c>
    </row>
    <row r="131" spans="1:10" x14ac:dyDescent="0.25">
      <c r="A131" s="10">
        <v>42371</v>
      </c>
      <c r="B131" s="7">
        <v>3</v>
      </c>
      <c r="C131" s="9">
        <v>1234568</v>
      </c>
      <c r="D131" s="7">
        <v>900</v>
      </c>
      <c r="E131" s="7" t="str">
        <f>VLOOKUP($C131, 'Задание на знание SQL'!$F$29:$I$43,mt!E$1, 0)</f>
        <v>ЧИСТОТА</v>
      </c>
      <c r="F131" s="7" t="str">
        <f>VLOOKUP($C131, 'Задание на знание SQL'!$F$29:$I$43,mt!F$1, 0)</f>
        <v>стиральный порошок</v>
      </c>
      <c r="G131" s="7">
        <f>VLOOKUP($C131, 'Задание на знание SQL'!$F$29:$I$43,mt!G$1, 0)</f>
        <v>120</v>
      </c>
      <c r="H131" s="7">
        <f t="shared" si="1"/>
        <v>108000</v>
      </c>
      <c r="I131" s="7" t="str">
        <f>VLOOKUP(B131,'Задание на знание SQL'!$B$29:$D$44,mt!I$1,0)</f>
        <v>НВГ</v>
      </c>
      <c r="J131" s="7" t="str">
        <f>VLOOKUP($B131,'Задание на знание SQL'!$B$29:$D$44,mt!J$1,0)</f>
        <v>Ленина, 10</v>
      </c>
    </row>
    <row r="132" spans="1:10" x14ac:dyDescent="0.25">
      <c r="A132" s="10">
        <v>42371</v>
      </c>
      <c r="B132" s="7">
        <v>4</v>
      </c>
      <c r="C132" s="9">
        <v>1234569</v>
      </c>
      <c r="D132" s="7">
        <v>1000</v>
      </c>
      <c r="E132" s="7" t="str">
        <f>VLOOKUP($C132, 'Задание на знание SQL'!$F$29:$I$43,mt!E$1, 0)</f>
        <v>ЧИСТОТА</v>
      </c>
      <c r="F132" s="7" t="str">
        <f>VLOOKUP($C132, 'Задание на знание SQL'!$F$29:$I$43,mt!F$1, 0)</f>
        <v>чистящее средство</v>
      </c>
      <c r="G132" s="7">
        <f>VLOOKUP($C132, 'Задание на знание SQL'!$F$29:$I$43,mt!G$1, 0)</f>
        <v>50</v>
      </c>
      <c r="H132" s="7">
        <f t="shared" ref="H132:H195" si="2">D132*G132</f>
        <v>50000</v>
      </c>
      <c r="I132" s="7" t="str">
        <f>VLOOKUP(B132,'Задание на знание SQL'!$B$29:$D$44,mt!I$1,0)</f>
        <v>МСК</v>
      </c>
      <c r="J132" s="7" t="str">
        <f>VLOOKUP($B132,'Задание на знание SQL'!$B$29:$D$44,mt!J$1,0)</f>
        <v>Лермонтова, 12</v>
      </c>
    </row>
    <row r="133" spans="1:10" x14ac:dyDescent="0.25">
      <c r="A133" s="10">
        <v>42371</v>
      </c>
      <c r="B133" s="7">
        <v>4</v>
      </c>
      <c r="C133" s="9">
        <v>1234570</v>
      </c>
      <c r="D133" s="7">
        <v>120</v>
      </c>
      <c r="E133" s="7" t="str">
        <f>VLOOKUP($C133, 'Задание на знание SQL'!$F$29:$I$43,mt!E$1, 0)</f>
        <v>ЧИСТОТА</v>
      </c>
      <c r="F133" s="7" t="str">
        <f>VLOOKUP($C133, 'Задание на знание SQL'!$F$29:$I$43,mt!F$1, 0)</f>
        <v>средство для мытья посуды</v>
      </c>
      <c r="G133" s="7">
        <f>VLOOKUP($C133, 'Задание на знание SQL'!$F$29:$I$43,mt!G$1, 0)</f>
        <v>30</v>
      </c>
      <c r="H133" s="7">
        <f t="shared" si="2"/>
        <v>3600</v>
      </c>
      <c r="I133" s="7" t="str">
        <f>VLOOKUP(B133,'Задание на знание SQL'!$B$29:$D$44,mt!I$1,0)</f>
        <v>МСК</v>
      </c>
      <c r="J133" s="7" t="str">
        <f>VLOOKUP($B133,'Задание на знание SQL'!$B$29:$D$44,mt!J$1,0)</f>
        <v>Лермонтова, 12</v>
      </c>
    </row>
    <row r="134" spans="1:10" x14ac:dyDescent="0.25">
      <c r="A134" s="10">
        <v>42371</v>
      </c>
      <c r="B134" s="7">
        <v>4</v>
      </c>
      <c r="C134" s="9">
        <v>1234571</v>
      </c>
      <c r="D134" s="7">
        <v>135</v>
      </c>
      <c r="E134" s="7" t="str">
        <f>VLOOKUP($C134, 'Задание на знание SQL'!$F$29:$I$43,mt!E$1, 0)</f>
        <v>ДЕКОР</v>
      </c>
      <c r="F134" s="7" t="str">
        <f>VLOOKUP($C134, 'Задание на знание SQL'!$F$29:$I$43,mt!F$1, 0)</f>
        <v>резинка для волос</v>
      </c>
      <c r="G134" s="7">
        <f>VLOOKUP($C134, 'Задание на знание SQL'!$F$29:$I$43,mt!G$1, 0)</f>
        <v>20</v>
      </c>
      <c r="H134" s="7">
        <f t="shared" si="2"/>
        <v>2700</v>
      </c>
      <c r="I134" s="7" t="str">
        <f>VLOOKUP(B134,'Задание на знание SQL'!$B$29:$D$44,mt!I$1,0)</f>
        <v>МСК</v>
      </c>
      <c r="J134" s="7" t="str">
        <f>VLOOKUP($B134,'Задание на знание SQL'!$B$29:$D$44,mt!J$1,0)</f>
        <v>Лермонтова, 12</v>
      </c>
    </row>
    <row r="135" spans="1:10" x14ac:dyDescent="0.25">
      <c r="A135" s="10">
        <v>42371</v>
      </c>
      <c r="B135" s="7">
        <v>4</v>
      </c>
      <c r="C135" s="9">
        <v>1234572</v>
      </c>
      <c r="D135" s="7">
        <v>150</v>
      </c>
      <c r="E135" s="7" t="str">
        <f>VLOOKUP($C135, 'Задание на знание SQL'!$F$29:$I$43,mt!E$1, 0)</f>
        <v>ДЕКОР</v>
      </c>
      <c r="F135" s="7" t="str">
        <f>VLOOKUP($C135, 'Задание на знание SQL'!$F$29:$I$43,mt!F$1, 0)</f>
        <v>тушь для ресниц</v>
      </c>
      <c r="G135" s="7">
        <f>VLOOKUP($C135, 'Задание на знание SQL'!$F$29:$I$43,mt!G$1, 0)</f>
        <v>300</v>
      </c>
      <c r="H135" s="7">
        <f t="shared" si="2"/>
        <v>45000</v>
      </c>
      <c r="I135" s="7" t="str">
        <f>VLOOKUP(B135,'Задание на знание SQL'!$B$29:$D$44,mt!I$1,0)</f>
        <v>МСК</v>
      </c>
      <c r="J135" s="7" t="str">
        <f>VLOOKUP($B135,'Задание на знание SQL'!$B$29:$D$44,mt!J$1,0)</f>
        <v>Лермонтова, 12</v>
      </c>
    </row>
    <row r="136" spans="1:10" x14ac:dyDescent="0.25">
      <c r="A136" s="10">
        <v>42371</v>
      </c>
      <c r="B136" s="7">
        <v>4</v>
      </c>
      <c r="C136" s="9">
        <v>1234573</v>
      </c>
      <c r="D136" s="7">
        <v>165</v>
      </c>
      <c r="E136" s="7" t="str">
        <f>VLOOKUP($C136, 'Задание на знание SQL'!$F$29:$I$43,mt!E$1, 0)</f>
        <v>ДЕКОР</v>
      </c>
      <c r="F136" s="7" t="str">
        <f>VLOOKUP($C136, 'Задание на знание SQL'!$F$29:$I$43,mt!F$1, 0)</f>
        <v>помада</v>
      </c>
      <c r="G136" s="7">
        <f>VLOOKUP($C136, 'Задание на знание SQL'!$F$29:$I$43,mt!G$1, 0)</f>
        <v>200</v>
      </c>
      <c r="H136" s="7">
        <f t="shared" si="2"/>
        <v>33000</v>
      </c>
      <c r="I136" s="7" t="str">
        <f>VLOOKUP(B136,'Задание на знание SQL'!$B$29:$D$44,mt!I$1,0)</f>
        <v>МСК</v>
      </c>
      <c r="J136" s="7" t="str">
        <f>VLOOKUP($B136,'Задание на знание SQL'!$B$29:$D$44,mt!J$1,0)</f>
        <v>Лермонтова, 12</v>
      </c>
    </row>
    <row r="137" spans="1:10" x14ac:dyDescent="0.25">
      <c r="A137" s="10">
        <v>42371</v>
      </c>
      <c r="B137" s="7">
        <v>4</v>
      </c>
      <c r="C137" s="9">
        <v>1234574</v>
      </c>
      <c r="D137" s="7">
        <v>180</v>
      </c>
      <c r="E137" s="7" t="str">
        <f>VLOOKUP($C137, 'Задание на знание SQL'!$F$29:$I$43,mt!E$1, 0)</f>
        <v>ДЕКОР</v>
      </c>
      <c r="F137" s="7" t="str">
        <f>VLOOKUP($C137, 'Задание на знание SQL'!$F$29:$I$43,mt!F$1, 0)</f>
        <v>подарочный пакет</v>
      </c>
      <c r="G137" s="7">
        <f>VLOOKUP($C137, 'Задание на знание SQL'!$F$29:$I$43,mt!G$1, 0)</f>
        <v>100</v>
      </c>
      <c r="H137" s="7">
        <f t="shared" si="2"/>
        <v>18000</v>
      </c>
      <c r="I137" s="7" t="str">
        <f>VLOOKUP(B137,'Задание на знание SQL'!$B$29:$D$44,mt!I$1,0)</f>
        <v>МСК</v>
      </c>
      <c r="J137" s="7" t="str">
        <f>VLOOKUP($B137,'Задание на знание SQL'!$B$29:$D$44,mt!J$1,0)</f>
        <v>Лермонтова, 12</v>
      </c>
    </row>
    <row r="138" spans="1:10" x14ac:dyDescent="0.25">
      <c r="A138" s="10">
        <v>42371</v>
      </c>
      <c r="B138" s="7">
        <v>4</v>
      </c>
      <c r="C138" s="9">
        <v>1234575</v>
      </c>
      <c r="D138" s="7">
        <v>195</v>
      </c>
      <c r="E138" s="7" t="str">
        <f>VLOOKUP($C138, 'Задание на знание SQL'!$F$29:$I$43,mt!E$1, 0)</f>
        <v>КРАСОТА</v>
      </c>
      <c r="F138" s="7" t="str">
        <f>VLOOKUP($C138, 'Задание на знание SQL'!$F$29:$I$43,mt!F$1, 0)</f>
        <v>мыло</v>
      </c>
      <c r="G138" s="7">
        <f>VLOOKUP($C138, 'Задание на знание SQL'!$F$29:$I$43,mt!G$1, 0)</f>
        <v>10</v>
      </c>
      <c r="H138" s="7">
        <f t="shared" si="2"/>
        <v>1950</v>
      </c>
      <c r="I138" s="7" t="str">
        <f>VLOOKUP(B138,'Задание на знание SQL'!$B$29:$D$44,mt!I$1,0)</f>
        <v>МСК</v>
      </c>
      <c r="J138" s="7" t="str">
        <f>VLOOKUP($B138,'Задание на знание SQL'!$B$29:$D$44,mt!J$1,0)</f>
        <v>Лермонтова, 12</v>
      </c>
    </row>
    <row r="139" spans="1:10" x14ac:dyDescent="0.25">
      <c r="A139" s="10">
        <v>42371</v>
      </c>
      <c r="B139" s="7">
        <v>4</v>
      </c>
      <c r="C139" s="9">
        <v>1234576</v>
      </c>
      <c r="D139" s="7">
        <v>210</v>
      </c>
      <c r="E139" s="7" t="str">
        <f>VLOOKUP($C139, 'Задание на знание SQL'!$F$29:$I$43,mt!E$1, 0)</f>
        <v>ДЕКОР</v>
      </c>
      <c r="F139" s="7" t="str">
        <f>VLOOKUP($C139, 'Задание на знание SQL'!$F$29:$I$43,mt!F$1, 0)</f>
        <v>лак для ногтей</v>
      </c>
      <c r="G139" s="7">
        <f>VLOOKUP($C139, 'Задание на знание SQL'!$F$29:$I$43,mt!G$1, 0)</f>
        <v>120</v>
      </c>
      <c r="H139" s="7">
        <f t="shared" si="2"/>
        <v>25200</v>
      </c>
      <c r="I139" s="7" t="str">
        <f>VLOOKUP(B139,'Задание на знание SQL'!$B$29:$D$44,mt!I$1,0)</f>
        <v>МСК</v>
      </c>
      <c r="J139" s="7" t="str">
        <f>VLOOKUP($B139,'Задание на знание SQL'!$B$29:$D$44,mt!J$1,0)</f>
        <v>Лермонтова, 12</v>
      </c>
    </row>
    <row r="140" spans="1:10" x14ac:dyDescent="0.25">
      <c r="A140" s="10">
        <v>42371</v>
      </c>
      <c r="B140" s="7">
        <v>4</v>
      </c>
      <c r="C140" s="9">
        <v>1234577</v>
      </c>
      <c r="D140" s="7">
        <v>225</v>
      </c>
      <c r="E140" s="7" t="str">
        <f>VLOOKUP($C140, 'Задание на знание SQL'!$F$29:$I$43,mt!E$1, 0)</f>
        <v>ДЕКОР</v>
      </c>
      <c r="F140" s="7" t="str">
        <f>VLOOKUP($C140, 'Задание на знание SQL'!$F$29:$I$43,mt!F$1, 0)</f>
        <v>лак для волос</v>
      </c>
      <c r="G140" s="7">
        <f>VLOOKUP($C140, 'Задание на знание SQL'!$F$29:$I$43,mt!G$1, 0)</f>
        <v>200</v>
      </c>
      <c r="H140" s="7">
        <f t="shared" si="2"/>
        <v>45000</v>
      </c>
      <c r="I140" s="7" t="str">
        <f>VLOOKUP(B140,'Задание на знание SQL'!$B$29:$D$44,mt!I$1,0)</f>
        <v>МСК</v>
      </c>
      <c r="J140" s="7" t="str">
        <f>VLOOKUP($B140,'Задание на знание SQL'!$B$29:$D$44,mt!J$1,0)</f>
        <v>Лермонтова, 12</v>
      </c>
    </row>
    <row r="141" spans="1:10" x14ac:dyDescent="0.25">
      <c r="A141" s="10">
        <v>42371</v>
      </c>
      <c r="B141" s="7">
        <v>5</v>
      </c>
      <c r="C141" s="9">
        <v>1234578</v>
      </c>
      <c r="D141" s="7">
        <v>240</v>
      </c>
      <c r="E141" s="7" t="str">
        <f>VLOOKUP($C141, 'Задание на знание SQL'!$F$29:$I$43,mt!E$1, 0)</f>
        <v>КРАСОТА</v>
      </c>
      <c r="F141" s="7" t="str">
        <f>VLOOKUP($C141, 'Задание на знание SQL'!$F$29:$I$43,mt!F$1, 0)</f>
        <v>крем для рук</v>
      </c>
      <c r="G141" s="7">
        <f>VLOOKUP($C141, 'Задание на знание SQL'!$F$29:$I$43,mt!G$1, 0)</f>
        <v>30</v>
      </c>
      <c r="H141" s="7">
        <f t="shared" si="2"/>
        <v>7200</v>
      </c>
      <c r="I141" s="7" t="str">
        <f>VLOOKUP(B141,'Задание на знание SQL'!$B$29:$D$44,mt!I$1,0)</f>
        <v>НВГ</v>
      </c>
      <c r="J141" s="7" t="str">
        <f>VLOOKUP($B141,'Задание на знание SQL'!$B$29:$D$44,mt!J$1,0)</f>
        <v>Иванова, 56</v>
      </c>
    </row>
    <row r="142" spans="1:10" x14ac:dyDescent="0.25">
      <c r="A142" s="10">
        <v>42371</v>
      </c>
      <c r="B142" s="7">
        <v>5</v>
      </c>
      <c r="C142" s="9">
        <v>1234579</v>
      </c>
      <c r="D142" s="7">
        <v>255</v>
      </c>
      <c r="E142" s="7" t="str">
        <f>VLOOKUP($C142, 'Задание на знание SQL'!$F$29:$I$43,mt!E$1, 0)</f>
        <v>КРАСОТА</v>
      </c>
      <c r="F142" s="7" t="str">
        <f>VLOOKUP($C142, 'Задание на знание SQL'!$F$29:$I$43,mt!F$1, 0)</f>
        <v>гель для душа</v>
      </c>
      <c r="G142" s="7">
        <f>VLOOKUP($C142, 'Задание на знание SQL'!$F$29:$I$43,mt!G$1, 0)</f>
        <v>80</v>
      </c>
      <c r="H142" s="7">
        <f t="shared" si="2"/>
        <v>20400</v>
      </c>
      <c r="I142" s="7" t="str">
        <f>VLOOKUP(B142,'Задание на знание SQL'!$B$29:$D$44,mt!I$1,0)</f>
        <v>НВГ</v>
      </c>
      <c r="J142" s="7" t="str">
        <f>VLOOKUP($B142,'Задание на знание SQL'!$B$29:$D$44,mt!J$1,0)</f>
        <v>Иванова, 56</v>
      </c>
    </row>
    <row r="143" spans="1:10" x14ac:dyDescent="0.25">
      <c r="A143" s="10">
        <v>42371</v>
      </c>
      <c r="B143" s="7">
        <v>5</v>
      </c>
      <c r="C143" s="9">
        <v>1234580</v>
      </c>
      <c r="D143" s="7">
        <v>100</v>
      </c>
      <c r="E143" s="7" t="str">
        <f>VLOOKUP($C143, 'Задание на знание SQL'!$F$29:$I$43,mt!E$1, 0)</f>
        <v>КРАСОТА</v>
      </c>
      <c r="F143" s="7" t="str">
        <f>VLOOKUP($C143, 'Задание на знание SQL'!$F$29:$I$43,mt!F$1, 0)</f>
        <v>крем для лица</v>
      </c>
      <c r="G143" s="7">
        <f>VLOOKUP($C143, 'Задание на знание SQL'!$F$29:$I$43,mt!G$1, 0)</f>
        <v>150</v>
      </c>
      <c r="H143" s="7">
        <f t="shared" si="2"/>
        <v>15000</v>
      </c>
      <c r="I143" s="7" t="str">
        <f>VLOOKUP(B143,'Задание на знание SQL'!$B$29:$D$44,mt!I$1,0)</f>
        <v>НВГ</v>
      </c>
      <c r="J143" s="7" t="str">
        <f>VLOOKUP($B143,'Задание на знание SQL'!$B$29:$D$44,mt!J$1,0)</f>
        <v>Иванова, 56</v>
      </c>
    </row>
    <row r="144" spans="1:10" x14ac:dyDescent="0.25">
      <c r="A144" s="10">
        <v>42371</v>
      </c>
      <c r="B144" s="7">
        <v>5</v>
      </c>
      <c r="C144" s="9">
        <v>1234581</v>
      </c>
      <c r="D144" s="7">
        <v>200</v>
      </c>
      <c r="E144" s="7" t="str">
        <f>VLOOKUP($C144, 'Задание на знание SQL'!$F$29:$I$43,mt!E$1, 0)</f>
        <v>ЧИСТОТА</v>
      </c>
      <c r="F144" s="7" t="str">
        <f>VLOOKUP($C144, 'Задание на знание SQL'!$F$29:$I$43,mt!F$1, 0)</f>
        <v>губка</v>
      </c>
      <c r="G144" s="7">
        <f>VLOOKUP($C144, 'Задание на знание SQL'!$F$29:$I$43,mt!G$1, 0)</f>
        <v>15</v>
      </c>
      <c r="H144" s="7">
        <f t="shared" si="2"/>
        <v>3000</v>
      </c>
      <c r="I144" s="7" t="str">
        <f>VLOOKUP(B144,'Задание на знание SQL'!$B$29:$D$44,mt!I$1,0)</f>
        <v>НВГ</v>
      </c>
      <c r="J144" s="7" t="str">
        <f>VLOOKUP($B144,'Задание на знание SQL'!$B$29:$D$44,mt!J$1,0)</f>
        <v>Иванова, 56</v>
      </c>
    </row>
    <row r="145" spans="1:10" x14ac:dyDescent="0.25">
      <c r="A145" s="10">
        <v>42371</v>
      </c>
      <c r="B145" s="7">
        <v>5</v>
      </c>
      <c r="C145" s="9">
        <v>1234567</v>
      </c>
      <c r="D145" s="7">
        <v>300</v>
      </c>
      <c r="E145" s="7" t="str">
        <f>VLOOKUP($C145, 'Задание на знание SQL'!$F$29:$I$43,mt!E$1, 0)</f>
        <v>КРАСОТА</v>
      </c>
      <c r="F145" s="7" t="str">
        <f>VLOOKUP($C145, 'Задание на знание SQL'!$F$29:$I$43,mt!F$1, 0)</f>
        <v>шамунь</v>
      </c>
      <c r="G145" s="7">
        <f>VLOOKUP($C145, 'Задание на знание SQL'!$F$29:$I$43,mt!G$1, 0)</f>
        <v>100</v>
      </c>
      <c r="H145" s="7">
        <f t="shared" si="2"/>
        <v>30000</v>
      </c>
      <c r="I145" s="7" t="str">
        <f>VLOOKUP(B145,'Задание на знание SQL'!$B$29:$D$44,mt!I$1,0)</f>
        <v>НВГ</v>
      </c>
      <c r="J145" s="7" t="str">
        <f>VLOOKUP($B145,'Задание на знание SQL'!$B$29:$D$44,mt!J$1,0)</f>
        <v>Иванова, 56</v>
      </c>
    </row>
    <row r="146" spans="1:10" x14ac:dyDescent="0.25">
      <c r="A146" s="10">
        <v>42371</v>
      </c>
      <c r="B146" s="7">
        <v>5</v>
      </c>
      <c r="C146" s="9">
        <v>1234568</v>
      </c>
      <c r="D146" s="7">
        <v>400</v>
      </c>
      <c r="E146" s="7" t="str">
        <f>VLOOKUP($C146, 'Задание на знание SQL'!$F$29:$I$43,mt!E$1, 0)</f>
        <v>ЧИСТОТА</v>
      </c>
      <c r="F146" s="7" t="str">
        <f>VLOOKUP($C146, 'Задание на знание SQL'!$F$29:$I$43,mt!F$1, 0)</f>
        <v>стиральный порошок</v>
      </c>
      <c r="G146" s="7">
        <f>VLOOKUP($C146, 'Задание на знание SQL'!$F$29:$I$43,mt!G$1, 0)</f>
        <v>120</v>
      </c>
      <c r="H146" s="7">
        <f t="shared" si="2"/>
        <v>48000</v>
      </c>
      <c r="I146" s="7" t="str">
        <f>VLOOKUP(B146,'Задание на знание SQL'!$B$29:$D$44,mt!I$1,0)</f>
        <v>НВГ</v>
      </c>
      <c r="J146" s="7" t="str">
        <f>VLOOKUP($B146,'Задание на знание SQL'!$B$29:$D$44,mt!J$1,0)</f>
        <v>Иванова, 56</v>
      </c>
    </row>
    <row r="147" spans="1:10" x14ac:dyDescent="0.25">
      <c r="A147" s="10">
        <v>42371</v>
      </c>
      <c r="B147" s="7">
        <v>5</v>
      </c>
      <c r="C147" s="9">
        <v>1234569</v>
      </c>
      <c r="D147" s="7">
        <v>500</v>
      </c>
      <c r="E147" s="7" t="str">
        <f>VLOOKUP($C147, 'Задание на знание SQL'!$F$29:$I$43,mt!E$1, 0)</f>
        <v>ЧИСТОТА</v>
      </c>
      <c r="F147" s="7" t="str">
        <f>VLOOKUP($C147, 'Задание на знание SQL'!$F$29:$I$43,mt!F$1, 0)</f>
        <v>чистящее средство</v>
      </c>
      <c r="G147" s="7">
        <f>VLOOKUP($C147, 'Задание на знание SQL'!$F$29:$I$43,mt!G$1, 0)</f>
        <v>50</v>
      </c>
      <c r="H147" s="7">
        <f t="shared" si="2"/>
        <v>25000</v>
      </c>
      <c r="I147" s="7" t="str">
        <f>VLOOKUP(B147,'Задание на знание SQL'!$B$29:$D$44,mt!I$1,0)</f>
        <v>НВГ</v>
      </c>
      <c r="J147" s="7" t="str">
        <f>VLOOKUP($B147,'Задание на знание SQL'!$B$29:$D$44,mt!J$1,0)</f>
        <v>Иванова, 56</v>
      </c>
    </row>
    <row r="148" spans="1:10" x14ac:dyDescent="0.25">
      <c r="A148" s="10">
        <v>42371</v>
      </c>
      <c r="B148" s="7">
        <v>6</v>
      </c>
      <c r="C148" s="9">
        <v>1234570</v>
      </c>
      <c r="D148" s="7">
        <v>600</v>
      </c>
      <c r="E148" s="7" t="str">
        <f>VLOOKUP($C148, 'Задание на знание SQL'!$F$29:$I$43,mt!E$1, 0)</f>
        <v>ЧИСТОТА</v>
      </c>
      <c r="F148" s="7" t="str">
        <f>VLOOKUP($C148, 'Задание на знание SQL'!$F$29:$I$43,mt!F$1, 0)</f>
        <v>средство для мытья посуды</v>
      </c>
      <c r="G148" s="7">
        <f>VLOOKUP($C148, 'Задание на знание SQL'!$F$29:$I$43,mt!G$1, 0)</f>
        <v>30</v>
      </c>
      <c r="H148" s="7">
        <f t="shared" si="2"/>
        <v>18000</v>
      </c>
      <c r="I148" s="7" t="str">
        <f>VLOOKUP(B148,'Задание на знание SQL'!$B$29:$D$44,mt!I$1,0)</f>
        <v>СПб</v>
      </c>
      <c r="J148" s="7" t="str">
        <f>VLOOKUP($B148,'Задание на знание SQL'!$B$29:$D$44,mt!J$1,0)</f>
        <v>Стачек, 125</v>
      </c>
    </row>
    <row r="149" spans="1:10" x14ac:dyDescent="0.25">
      <c r="A149" s="10">
        <v>42371</v>
      </c>
      <c r="B149" s="7">
        <v>6</v>
      </c>
      <c r="C149" s="9">
        <v>1234571</v>
      </c>
      <c r="D149" s="7">
        <v>700</v>
      </c>
      <c r="E149" s="7" t="str">
        <f>VLOOKUP($C149, 'Задание на знание SQL'!$F$29:$I$43,mt!E$1, 0)</f>
        <v>ДЕКОР</v>
      </c>
      <c r="F149" s="7" t="str">
        <f>VLOOKUP($C149, 'Задание на знание SQL'!$F$29:$I$43,mt!F$1, 0)</f>
        <v>резинка для волос</v>
      </c>
      <c r="G149" s="7">
        <f>VLOOKUP($C149, 'Задание на знание SQL'!$F$29:$I$43,mt!G$1, 0)</f>
        <v>20</v>
      </c>
      <c r="H149" s="7">
        <f t="shared" si="2"/>
        <v>14000</v>
      </c>
      <c r="I149" s="7" t="str">
        <f>VLOOKUP(B149,'Задание на знание SQL'!$B$29:$D$44,mt!I$1,0)</f>
        <v>СПб</v>
      </c>
      <c r="J149" s="7" t="str">
        <f>VLOOKUP($B149,'Задание на знание SQL'!$B$29:$D$44,mt!J$1,0)</f>
        <v>Стачек, 125</v>
      </c>
    </row>
    <row r="150" spans="1:10" x14ac:dyDescent="0.25">
      <c r="A150" s="10">
        <v>42371</v>
      </c>
      <c r="B150" s="7">
        <v>6</v>
      </c>
      <c r="C150" s="9">
        <v>1234572</v>
      </c>
      <c r="D150" s="7">
        <v>800</v>
      </c>
      <c r="E150" s="7" t="str">
        <f>VLOOKUP($C150, 'Задание на знание SQL'!$F$29:$I$43,mt!E$1, 0)</f>
        <v>ДЕКОР</v>
      </c>
      <c r="F150" s="7" t="str">
        <f>VLOOKUP($C150, 'Задание на знание SQL'!$F$29:$I$43,mt!F$1, 0)</f>
        <v>тушь для ресниц</v>
      </c>
      <c r="G150" s="7">
        <f>VLOOKUP($C150, 'Задание на знание SQL'!$F$29:$I$43,mt!G$1, 0)</f>
        <v>300</v>
      </c>
      <c r="H150" s="7">
        <f t="shared" si="2"/>
        <v>240000</v>
      </c>
      <c r="I150" s="7" t="str">
        <f>VLOOKUP(B150,'Задание на знание SQL'!$B$29:$D$44,mt!I$1,0)</f>
        <v>СПб</v>
      </c>
      <c r="J150" s="7" t="str">
        <f>VLOOKUP($B150,'Задание на знание SQL'!$B$29:$D$44,mt!J$1,0)</f>
        <v>Стачек, 125</v>
      </c>
    </row>
    <row r="151" spans="1:10" x14ac:dyDescent="0.25">
      <c r="A151" s="10">
        <v>42371</v>
      </c>
      <c r="B151" s="7">
        <v>6</v>
      </c>
      <c r="C151" s="9">
        <v>1234573</v>
      </c>
      <c r="D151" s="7">
        <v>900</v>
      </c>
      <c r="E151" s="7" t="str">
        <f>VLOOKUP($C151, 'Задание на знание SQL'!$F$29:$I$43,mt!E$1, 0)</f>
        <v>ДЕКОР</v>
      </c>
      <c r="F151" s="7" t="str">
        <f>VLOOKUP($C151, 'Задание на знание SQL'!$F$29:$I$43,mt!F$1, 0)</f>
        <v>помада</v>
      </c>
      <c r="G151" s="7">
        <f>VLOOKUP($C151, 'Задание на знание SQL'!$F$29:$I$43,mt!G$1, 0)</f>
        <v>200</v>
      </c>
      <c r="H151" s="7">
        <f t="shared" si="2"/>
        <v>180000</v>
      </c>
      <c r="I151" s="7" t="str">
        <f>VLOOKUP(B151,'Задание на знание SQL'!$B$29:$D$44,mt!I$1,0)</f>
        <v>СПб</v>
      </c>
      <c r="J151" s="7" t="str">
        <f>VLOOKUP($B151,'Задание на знание SQL'!$B$29:$D$44,mt!J$1,0)</f>
        <v>Стачек, 125</v>
      </c>
    </row>
    <row r="152" spans="1:10" x14ac:dyDescent="0.25">
      <c r="A152" s="10">
        <v>42371</v>
      </c>
      <c r="B152" s="7">
        <v>6</v>
      </c>
      <c r="C152" s="9">
        <v>1234574</v>
      </c>
      <c r="D152" s="7">
        <v>1000</v>
      </c>
      <c r="E152" s="7" t="str">
        <f>VLOOKUP($C152, 'Задание на знание SQL'!$F$29:$I$43,mt!E$1, 0)</f>
        <v>ДЕКОР</v>
      </c>
      <c r="F152" s="7" t="str">
        <f>VLOOKUP($C152, 'Задание на знание SQL'!$F$29:$I$43,mt!F$1, 0)</f>
        <v>подарочный пакет</v>
      </c>
      <c r="G152" s="7">
        <f>VLOOKUP($C152, 'Задание на знание SQL'!$F$29:$I$43,mt!G$1, 0)</f>
        <v>100</v>
      </c>
      <c r="H152" s="7">
        <f t="shared" si="2"/>
        <v>100000</v>
      </c>
      <c r="I152" s="7" t="str">
        <f>VLOOKUP(B152,'Задание на знание SQL'!$B$29:$D$44,mt!I$1,0)</f>
        <v>СПб</v>
      </c>
      <c r="J152" s="7" t="str">
        <f>VLOOKUP($B152,'Задание на знание SQL'!$B$29:$D$44,mt!J$1,0)</f>
        <v>Стачек, 125</v>
      </c>
    </row>
    <row r="153" spans="1:10" x14ac:dyDescent="0.25">
      <c r="A153" s="10">
        <v>42371</v>
      </c>
      <c r="B153" s="7">
        <v>7</v>
      </c>
      <c r="C153" s="9">
        <v>1234575</v>
      </c>
      <c r="D153" s="7">
        <v>120</v>
      </c>
      <c r="E153" s="7" t="str">
        <f>VLOOKUP($C153, 'Задание на знание SQL'!$F$29:$I$43,mt!E$1, 0)</f>
        <v>КРАСОТА</v>
      </c>
      <c r="F153" s="7" t="str">
        <f>VLOOKUP($C153, 'Задание на знание SQL'!$F$29:$I$43,mt!F$1, 0)</f>
        <v>мыло</v>
      </c>
      <c r="G153" s="7">
        <f>VLOOKUP($C153, 'Задание на знание SQL'!$F$29:$I$43,mt!G$1, 0)</f>
        <v>10</v>
      </c>
      <c r="H153" s="7">
        <f t="shared" si="2"/>
        <v>1200</v>
      </c>
      <c r="I153" s="7" t="str">
        <f>VLOOKUP(B153,'Задание на знание SQL'!$B$29:$D$44,mt!I$1,0)</f>
        <v>СПб</v>
      </c>
      <c r="J153" s="7" t="str">
        <f>VLOOKUP($B153,'Задание на знание SQL'!$B$29:$D$44,mt!J$1,0)</f>
        <v>Ветеранов, 105</v>
      </c>
    </row>
    <row r="154" spans="1:10" x14ac:dyDescent="0.25">
      <c r="A154" s="10">
        <v>42371</v>
      </c>
      <c r="B154" s="7">
        <v>7</v>
      </c>
      <c r="C154" s="9">
        <v>1234576</v>
      </c>
      <c r="D154" s="7">
        <v>135</v>
      </c>
      <c r="E154" s="7" t="str">
        <f>VLOOKUP($C154, 'Задание на знание SQL'!$F$29:$I$43,mt!E$1, 0)</f>
        <v>ДЕКОР</v>
      </c>
      <c r="F154" s="7" t="str">
        <f>VLOOKUP($C154, 'Задание на знание SQL'!$F$29:$I$43,mt!F$1, 0)</f>
        <v>лак для ногтей</v>
      </c>
      <c r="G154" s="7">
        <f>VLOOKUP($C154, 'Задание на знание SQL'!$F$29:$I$43,mt!G$1, 0)</f>
        <v>120</v>
      </c>
      <c r="H154" s="7">
        <f t="shared" si="2"/>
        <v>16200</v>
      </c>
      <c r="I154" s="7" t="str">
        <f>VLOOKUP(B154,'Задание на знание SQL'!$B$29:$D$44,mt!I$1,0)</f>
        <v>СПб</v>
      </c>
      <c r="J154" s="7" t="str">
        <f>VLOOKUP($B154,'Задание на знание SQL'!$B$29:$D$44,mt!J$1,0)</f>
        <v>Ветеранов, 105</v>
      </c>
    </row>
    <row r="155" spans="1:10" x14ac:dyDescent="0.25">
      <c r="A155" s="10">
        <v>42371</v>
      </c>
      <c r="B155" s="7">
        <v>7</v>
      </c>
      <c r="C155" s="9">
        <v>1234577</v>
      </c>
      <c r="D155" s="7">
        <v>150</v>
      </c>
      <c r="E155" s="7" t="str">
        <f>VLOOKUP($C155, 'Задание на знание SQL'!$F$29:$I$43,mt!E$1, 0)</f>
        <v>ДЕКОР</v>
      </c>
      <c r="F155" s="7" t="str">
        <f>VLOOKUP($C155, 'Задание на знание SQL'!$F$29:$I$43,mt!F$1, 0)</f>
        <v>лак для волос</v>
      </c>
      <c r="G155" s="7">
        <f>VLOOKUP($C155, 'Задание на знание SQL'!$F$29:$I$43,mt!G$1, 0)</f>
        <v>200</v>
      </c>
      <c r="H155" s="7">
        <f t="shared" si="2"/>
        <v>30000</v>
      </c>
      <c r="I155" s="7" t="str">
        <f>VLOOKUP(B155,'Задание на знание SQL'!$B$29:$D$44,mt!I$1,0)</f>
        <v>СПб</v>
      </c>
      <c r="J155" s="7" t="str">
        <f>VLOOKUP($B155,'Задание на знание SQL'!$B$29:$D$44,mt!J$1,0)</f>
        <v>Ветеранов, 105</v>
      </c>
    </row>
    <row r="156" spans="1:10" x14ac:dyDescent="0.25">
      <c r="A156" s="10">
        <v>42371</v>
      </c>
      <c r="B156" s="7">
        <v>7</v>
      </c>
      <c r="C156" s="9">
        <v>1234578</v>
      </c>
      <c r="D156" s="7">
        <v>165</v>
      </c>
      <c r="E156" s="7" t="str">
        <f>VLOOKUP($C156, 'Задание на знание SQL'!$F$29:$I$43,mt!E$1, 0)</f>
        <v>КРАСОТА</v>
      </c>
      <c r="F156" s="7" t="str">
        <f>VLOOKUP($C156, 'Задание на знание SQL'!$F$29:$I$43,mt!F$1, 0)</f>
        <v>крем для рук</v>
      </c>
      <c r="G156" s="7">
        <f>VLOOKUP($C156, 'Задание на знание SQL'!$F$29:$I$43,mt!G$1, 0)</f>
        <v>30</v>
      </c>
      <c r="H156" s="7">
        <f t="shared" si="2"/>
        <v>4950</v>
      </c>
      <c r="I156" s="7" t="str">
        <f>VLOOKUP(B156,'Задание на знание SQL'!$B$29:$D$44,mt!I$1,0)</f>
        <v>СПб</v>
      </c>
      <c r="J156" s="7" t="str">
        <f>VLOOKUP($B156,'Задание на знание SQL'!$B$29:$D$44,mt!J$1,0)</f>
        <v>Ветеранов, 105</v>
      </c>
    </row>
    <row r="157" spans="1:10" x14ac:dyDescent="0.25">
      <c r="A157" s="10">
        <v>42371</v>
      </c>
      <c r="B157" s="7">
        <v>7</v>
      </c>
      <c r="C157" s="9">
        <v>1234579</v>
      </c>
      <c r="D157" s="7">
        <v>180</v>
      </c>
      <c r="E157" s="7" t="str">
        <f>VLOOKUP($C157, 'Задание на знание SQL'!$F$29:$I$43,mt!E$1, 0)</f>
        <v>КРАСОТА</v>
      </c>
      <c r="F157" s="7" t="str">
        <f>VLOOKUP($C157, 'Задание на знание SQL'!$F$29:$I$43,mt!F$1, 0)</f>
        <v>гель для душа</v>
      </c>
      <c r="G157" s="7">
        <f>VLOOKUP($C157, 'Задание на знание SQL'!$F$29:$I$43,mt!G$1, 0)</f>
        <v>80</v>
      </c>
      <c r="H157" s="7">
        <f t="shared" si="2"/>
        <v>14400</v>
      </c>
      <c r="I157" s="7" t="str">
        <f>VLOOKUP(B157,'Задание на знание SQL'!$B$29:$D$44,mt!I$1,0)</f>
        <v>СПб</v>
      </c>
      <c r="J157" s="7" t="str">
        <f>VLOOKUP($B157,'Задание на знание SQL'!$B$29:$D$44,mt!J$1,0)</f>
        <v>Ветеранов, 105</v>
      </c>
    </row>
    <row r="158" spans="1:10" x14ac:dyDescent="0.25">
      <c r="A158" s="10">
        <v>42371</v>
      </c>
      <c r="B158" s="7">
        <v>7</v>
      </c>
      <c r="C158" s="9">
        <v>1234580</v>
      </c>
      <c r="D158" s="7">
        <v>195</v>
      </c>
      <c r="E158" s="7" t="str">
        <f>VLOOKUP($C158, 'Задание на знание SQL'!$F$29:$I$43,mt!E$1, 0)</f>
        <v>КРАСОТА</v>
      </c>
      <c r="F158" s="7" t="str">
        <f>VLOOKUP($C158, 'Задание на знание SQL'!$F$29:$I$43,mt!F$1, 0)</f>
        <v>крем для лица</v>
      </c>
      <c r="G158" s="7">
        <f>VLOOKUP($C158, 'Задание на знание SQL'!$F$29:$I$43,mt!G$1, 0)</f>
        <v>150</v>
      </c>
      <c r="H158" s="7">
        <f t="shared" si="2"/>
        <v>29250</v>
      </c>
      <c r="I158" s="7" t="str">
        <f>VLOOKUP(B158,'Задание на знание SQL'!$B$29:$D$44,mt!I$1,0)</f>
        <v>СПб</v>
      </c>
      <c r="J158" s="7" t="str">
        <f>VLOOKUP($B158,'Задание на знание SQL'!$B$29:$D$44,mt!J$1,0)</f>
        <v>Ветеранов, 105</v>
      </c>
    </row>
    <row r="159" spans="1:10" x14ac:dyDescent="0.25">
      <c r="A159" s="10">
        <v>42371</v>
      </c>
      <c r="B159" s="7">
        <v>7</v>
      </c>
      <c r="C159" s="9">
        <v>1234581</v>
      </c>
      <c r="D159" s="7">
        <v>210</v>
      </c>
      <c r="E159" s="7" t="str">
        <f>VLOOKUP($C159, 'Задание на знание SQL'!$F$29:$I$43,mt!E$1, 0)</f>
        <v>ЧИСТОТА</v>
      </c>
      <c r="F159" s="7" t="str">
        <f>VLOOKUP($C159, 'Задание на знание SQL'!$F$29:$I$43,mt!F$1, 0)</f>
        <v>губка</v>
      </c>
      <c r="G159" s="7">
        <f>VLOOKUP($C159, 'Задание на знание SQL'!$F$29:$I$43,mt!G$1, 0)</f>
        <v>15</v>
      </c>
      <c r="H159" s="7">
        <f t="shared" si="2"/>
        <v>3150</v>
      </c>
      <c r="I159" s="7" t="str">
        <f>VLOOKUP(B159,'Задание на знание SQL'!$B$29:$D$44,mt!I$1,0)</f>
        <v>СПб</v>
      </c>
      <c r="J159" s="7" t="str">
        <f>VLOOKUP($B159,'Задание на знание SQL'!$B$29:$D$44,mt!J$1,0)</f>
        <v>Ветеранов, 105</v>
      </c>
    </row>
    <row r="160" spans="1:10" x14ac:dyDescent="0.25">
      <c r="A160" s="10">
        <v>42371</v>
      </c>
      <c r="B160" s="7">
        <v>7</v>
      </c>
      <c r="C160" s="9">
        <v>1234567</v>
      </c>
      <c r="D160" s="7">
        <v>225</v>
      </c>
      <c r="E160" s="7" t="str">
        <f>VLOOKUP($C160, 'Задание на знание SQL'!$F$29:$I$43,mt!E$1, 0)</f>
        <v>КРАСОТА</v>
      </c>
      <c r="F160" s="7" t="str">
        <f>VLOOKUP($C160, 'Задание на знание SQL'!$F$29:$I$43,mt!F$1, 0)</f>
        <v>шамунь</v>
      </c>
      <c r="G160" s="7">
        <f>VLOOKUP($C160, 'Задание на знание SQL'!$F$29:$I$43,mt!G$1, 0)</f>
        <v>100</v>
      </c>
      <c r="H160" s="7">
        <f t="shared" si="2"/>
        <v>22500</v>
      </c>
      <c r="I160" s="7" t="str">
        <f>VLOOKUP(B160,'Задание на знание SQL'!$B$29:$D$44,mt!I$1,0)</f>
        <v>СПб</v>
      </c>
      <c r="J160" s="7" t="str">
        <f>VLOOKUP($B160,'Задание на знание SQL'!$B$29:$D$44,mt!J$1,0)</f>
        <v>Ветеранов, 105</v>
      </c>
    </row>
    <row r="161" spans="1:10" x14ac:dyDescent="0.25">
      <c r="A161" s="10">
        <v>42371</v>
      </c>
      <c r="B161" s="7">
        <v>7</v>
      </c>
      <c r="C161" s="9">
        <v>1234568</v>
      </c>
      <c r="D161" s="7">
        <v>240</v>
      </c>
      <c r="E161" s="7" t="str">
        <f>VLOOKUP($C161, 'Задание на знание SQL'!$F$29:$I$43,mt!E$1, 0)</f>
        <v>ЧИСТОТА</v>
      </c>
      <c r="F161" s="7" t="str">
        <f>VLOOKUP($C161, 'Задание на знание SQL'!$F$29:$I$43,mt!F$1, 0)</f>
        <v>стиральный порошок</v>
      </c>
      <c r="G161" s="7">
        <f>VLOOKUP($C161, 'Задание на знание SQL'!$F$29:$I$43,mt!G$1, 0)</f>
        <v>120</v>
      </c>
      <c r="H161" s="7">
        <f t="shared" si="2"/>
        <v>28800</v>
      </c>
      <c r="I161" s="7" t="str">
        <f>VLOOKUP(B161,'Задание на знание SQL'!$B$29:$D$44,mt!I$1,0)</f>
        <v>СПб</v>
      </c>
      <c r="J161" s="7" t="str">
        <f>VLOOKUP($B161,'Задание на знание SQL'!$B$29:$D$44,mt!J$1,0)</f>
        <v>Ветеранов, 105</v>
      </c>
    </row>
    <row r="162" spans="1:10" x14ac:dyDescent="0.25">
      <c r="A162" s="10">
        <v>42371</v>
      </c>
      <c r="B162" s="7">
        <v>8</v>
      </c>
      <c r="C162" s="9">
        <v>1234569</v>
      </c>
      <c r="D162" s="7">
        <v>255</v>
      </c>
      <c r="E162" s="7" t="str">
        <f>VLOOKUP($C162, 'Задание на знание SQL'!$F$29:$I$43,mt!E$1, 0)</f>
        <v>ЧИСТОТА</v>
      </c>
      <c r="F162" s="7" t="str">
        <f>VLOOKUP($C162, 'Задание на знание SQL'!$F$29:$I$43,mt!F$1, 0)</f>
        <v>чистящее средство</v>
      </c>
      <c r="G162" s="7">
        <f>VLOOKUP($C162, 'Задание на знание SQL'!$F$29:$I$43,mt!G$1, 0)</f>
        <v>50</v>
      </c>
      <c r="H162" s="7">
        <f t="shared" si="2"/>
        <v>12750</v>
      </c>
      <c r="I162" s="7" t="str">
        <f>VLOOKUP(B162,'Задание на знание SQL'!$B$29:$D$44,mt!I$1,0)</f>
        <v>СПб</v>
      </c>
      <c r="J162" s="7" t="str">
        <f>VLOOKUP($B162,'Задание на знание SQL'!$B$29:$D$44,mt!J$1,0)</f>
        <v>Зеленина, 12</v>
      </c>
    </row>
    <row r="163" spans="1:10" x14ac:dyDescent="0.25">
      <c r="A163" s="10">
        <v>42371</v>
      </c>
      <c r="B163" s="7">
        <v>8</v>
      </c>
      <c r="C163" s="9">
        <v>1234570</v>
      </c>
      <c r="D163" s="7">
        <v>100</v>
      </c>
      <c r="E163" s="7" t="str">
        <f>VLOOKUP($C163, 'Задание на знание SQL'!$F$29:$I$43,mt!E$1, 0)</f>
        <v>ЧИСТОТА</v>
      </c>
      <c r="F163" s="7" t="str">
        <f>VLOOKUP($C163, 'Задание на знание SQL'!$F$29:$I$43,mt!F$1, 0)</f>
        <v>средство для мытья посуды</v>
      </c>
      <c r="G163" s="7">
        <f>VLOOKUP($C163, 'Задание на знание SQL'!$F$29:$I$43,mt!G$1, 0)</f>
        <v>30</v>
      </c>
      <c r="H163" s="7">
        <f t="shared" si="2"/>
        <v>3000</v>
      </c>
      <c r="I163" s="7" t="str">
        <f>VLOOKUP(B163,'Задание на знание SQL'!$B$29:$D$44,mt!I$1,0)</f>
        <v>СПб</v>
      </c>
      <c r="J163" s="7" t="str">
        <f>VLOOKUP($B163,'Задание на знание SQL'!$B$29:$D$44,mt!J$1,0)</f>
        <v>Зеленина, 12</v>
      </c>
    </row>
    <row r="164" spans="1:10" x14ac:dyDescent="0.25">
      <c r="A164" s="10">
        <v>42371</v>
      </c>
      <c r="B164" s="7">
        <v>8</v>
      </c>
      <c r="C164" s="9">
        <v>1234571</v>
      </c>
      <c r="D164" s="7">
        <v>200</v>
      </c>
      <c r="E164" s="7" t="str">
        <f>VLOOKUP($C164, 'Задание на знание SQL'!$F$29:$I$43,mt!E$1, 0)</f>
        <v>ДЕКОР</v>
      </c>
      <c r="F164" s="7" t="str">
        <f>VLOOKUP($C164, 'Задание на знание SQL'!$F$29:$I$43,mt!F$1, 0)</f>
        <v>резинка для волос</v>
      </c>
      <c r="G164" s="7">
        <f>VLOOKUP($C164, 'Задание на знание SQL'!$F$29:$I$43,mt!G$1, 0)</f>
        <v>20</v>
      </c>
      <c r="H164" s="7">
        <f t="shared" si="2"/>
        <v>4000</v>
      </c>
      <c r="I164" s="7" t="str">
        <f>VLOOKUP(B164,'Задание на знание SQL'!$B$29:$D$44,mt!I$1,0)</f>
        <v>СПб</v>
      </c>
      <c r="J164" s="7" t="str">
        <f>VLOOKUP($B164,'Задание на знание SQL'!$B$29:$D$44,mt!J$1,0)</f>
        <v>Зеленина, 12</v>
      </c>
    </row>
    <row r="165" spans="1:10" x14ac:dyDescent="0.25">
      <c r="A165" s="10">
        <v>42371</v>
      </c>
      <c r="B165" s="7">
        <v>8</v>
      </c>
      <c r="C165" s="9">
        <v>1234572</v>
      </c>
      <c r="D165" s="7">
        <v>300</v>
      </c>
      <c r="E165" s="7" t="str">
        <f>VLOOKUP($C165, 'Задание на знание SQL'!$F$29:$I$43,mt!E$1, 0)</f>
        <v>ДЕКОР</v>
      </c>
      <c r="F165" s="7" t="str">
        <f>VLOOKUP($C165, 'Задание на знание SQL'!$F$29:$I$43,mt!F$1, 0)</f>
        <v>тушь для ресниц</v>
      </c>
      <c r="G165" s="7">
        <f>VLOOKUP($C165, 'Задание на знание SQL'!$F$29:$I$43,mt!G$1, 0)</f>
        <v>300</v>
      </c>
      <c r="H165" s="7">
        <f t="shared" si="2"/>
        <v>90000</v>
      </c>
      <c r="I165" s="7" t="str">
        <f>VLOOKUP(B165,'Задание на знание SQL'!$B$29:$D$44,mt!I$1,0)</f>
        <v>СПб</v>
      </c>
      <c r="J165" s="7" t="str">
        <f>VLOOKUP($B165,'Задание на знание SQL'!$B$29:$D$44,mt!J$1,0)</f>
        <v>Зеленина, 12</v>
      </c>
    </row>
    <row r="166" spans="1:10" x14ac:dyDescent="0.25">
      <c r="A166" s="10">
        <v>42371</v>
      </c>
      <c r="B166" s="7">
        <v>8</v>
      </c>
      <c r="C166" s="9">
        <v>1234573</v>
      </c>
      <c r="D166" s="7">
        <v>400</v>
      </c>
      <c r="E166" s="7" t="str">
        <f>VLOOKUP($C166, 'Задание на знание SQL'!$F$29:$I$43,mt!E$1, 0)</f>
        <v>ДЕКОР</v>
      </c>
      <c r="F166" s="7" t="str">
        <f>VLOOKUP($C166, 'Задание на знание SQL'!$F$29:$I$43,mt!F$1, 0)</f>
        <v>помада</v>
      </c>
      <c r="G166" s="7">
        <f>VLOOKUP($C166, 'Задание на знание SQL'!$F$29:$I$43,mt!G$1, 0)</f>
        <v>200</v>
      </c>
      <c r="H166" s="7">
        <f t="shared" si="2"/>
        <v>80000</v>
      </c>
      <c r="I166" s="7" t="str">
        <f>VLOOKUP(B166,'Задание на знание SQL'!$B$29:$D$44,mt!I$1,0)</f>
        <v>СПб</v>
      </c>
      <c r="J166" s="7" t="str">
        <f>VLOOKUP($B166,'Задание на знание SQL'!$B$29:$D$44,mt!J$1,0)</f>
        <v>Зеленина, 12</v>
      </c>
    </row>
    <row r="167" spans="1:10" x14ac:dyDescent="0.25">
      <c r="A167" s="10">
        <v>42371</v>
      </c>
      <c r="B167" s="7">
        <v>9</v>
      </c>
      <c r="C167" s="9">
        <v>1234574</v>
      </c>
      <c r="D167" s="7">
        <v>500</v>
      </c>
      <c r="E167" s="7" t="str">
        <f>VLOOKUP($C167, 'Задание на знание SQL'!$F$29:$I$43,mt!E$1, 0)</f>
        <v>ДЕКОР</v>
      </c>
      <c r="F167" s="7" t="str">
        <f>VLOOKUP($C167, 'Задание на знание SQL'!$F$29:$I$43,mt!F$1, 0)</f>
        <v>подарочный пакет</v>
      </c>
      <c r="G167" s="7">
        <f>VLOOKUP($C167, 'Задание на знание SQL'!$F$29:$I$43,mt!G$1, 0)</f>
        <v>100</v>
      </c>
      <c r="H167" s="7">
        <f t="shared" si="2"/>
        <v>50000</v>
      </c>
      <c r="I167" s="7" t="str">
        <f>VLOOKUP(B167,'Задание на знание SQL'!$B$29:$D$44,mt!I$1,0)</f>
        <v>МСК</v>
      </c>
      <c r="J167" s="7" t="str">
        <f>VLOOKUP($B167,'Задание на знание SQL'!$B$29:$D$44,mt!J$1,0)</f>
        <v>Центральная, 128</v>
      </c>
    </row>
    <row r="168" spans="1:10" x14ac:dyDescent="0.25">
      <c r="A168" s="10">
        <v>42371</v>
      </c>
      <c r="B168" s="7">
        <v>9</v>
      </c>
      <c r="C168" s="9">
        <v>1234575</v>
      </c>
      <c r="D168" s="7">
        <v>600</v>
      </c>
      <c r="E168" s="7" t="str">
        <f>VLOOKUP($C168, 'Задание на знание SQL'!$F$29:$I$43,mt!E$1, 0)</f>
        <v>КРАСОТА</v>
      </c>
      <c r="F168" s="7" t="str">
        <f>VLOOKUP($C168, 'Задание на знание SQL'!$F$29:$I$43,mt!F$1, 0)</f>
        <v>мыло</v>
      </c>
      <c r="G168" s="7">
        <f>VLOOKUP($C168, 'Задание на знание SQL'!$F$29:$I$43,mt!G$1, 0)</f>
        <v>10</v>
      </c>
      <c r="H168" s="7">
        <f t="shared" si="2"/>
        <v>6000</v>
      </c>
      <c r="I168" s="7" t="str">
        <f>VLOOKUP(B168,'Задание на знание SQL'!$B$29:$D$44,mt!I$1,0)</f>
        <v>МСК</v>
      </c>
      <c r="J168" s="7" t="str">
        <f>VLOOKUP($B168,'Задание на знание SQL'!$B$29:$D$44,mt!J$1,0)</f>
        <v>Центральная, 128</v>
      </c>
    </row>
    <row r="169" spans="1:10" x14ac:dyDescent="0.25">
      <c r="A169" s="10">
        <v>42371</v>
      </c>
      <c r="B169" s="7">
        <v>9</v>
      </c>
      <c r="C169" s="9">
        <v>1234576</v>
      </c>
      <c r="D169" s="7">
        <v>700</v>
      </c>
      <c r="E169" s="7" t="str">
        <f>VLOOKUP($C169, 'Задание на знание SQL'!$F$29:$I$43,mt!E$1, 0)</f>
        <v>ДЕКОР</v>
      </c>
      <c r="F169" s="7" t="str">
        <f>VLOOKUP($C169, 'Задание на знание SQL'!$F$29:$I$43,mt!F$1, 0)</f>
        <v>лак для ногтей</v>
      </c>
      <c r="G169" s="7">
        <f>VLOOKUP($C169, 'Задание на знание SQL'!$F$29:$I$43,mt!G$1, 0)</f>
        <v>120</v>
      </c>
      <c r="H169" s="7">
        <f t="shared" si="2"/>
        <v>84000</v>
      </c>
      <c r="I169" s="7" t="str">
        <f>VLOOKUP(B169,'Задание на знание SQL'!$B$29:$D$44,mt!I$1,0)</f>
        <v>МСК</v>
      </c>
      <c r="J169" s="7" t="str">
        <f>VLOOKUP($B169,'Задание на знание SQL'!$B$29:$D$44,mt!J$1,0)</f>
        <v>Центральная, 128</v>
      </c>
    </row>
    <row r="170" spans="1:10" x14ac:dyDescent="0.25">
      <c r="A170" s="10">
        <v>42371</v>
      </c>
      <c r="B170" s="7">
        <v>9</v>
      </c>
      <c r="C170" s="9">
        <v>1234577</v>
      </c>
      <c r="D170" s="7">
        <v>800</v>
      </c>
      <c r="E170" s="7" t="str">
        <f>VLOOKUP($C170, 'Задание на знание SQL'!$F$29:$I$43,mt!E$1, 0)</f>
        <v>ДЕКОР</v>
      </c>
      <c r="F170" s="7" t="str">
        <f>VLOOKUP($C170, 'Задание на знание SQL'!$F$29:$I$43,mt!F$1, 0)</f>
        <v>лак для волос</v>
      </c>
      <c r="G170" s="7">
        <f>VLOOKUP($C170, 'Задание на знание SQL'!$F$29:$I$43,mt!G$1, 0)</f>
        <v>200</v>
      </c>
      <c r="H170" s="7">
        <f t="shared" si="2"/>
        <v>160000</v>
      </c>
      <c r="I170" s="7" t="str">
        <f>VLOOKUP(B170,'Задание на знание SQL'!$B$29:$D$44,mt!I$1,0)</f>
        <v>МСК</v>
      </c>
      <c r="J170" s="7" t="str">
        <f>VLOOKUP($B170,'Задание на знание SQL'!$B$29:$D$44,mt!J$1,0)</f>
        <v>Центральная, 128</v>
      </c>
    </row>
    <row r="171" spans="1:10" x14ac:dyDescent="0.25">
      <c r="A171" s="10">
        <v>42371</v>
      </c>
      <c r="B171" s="7">
        <v>9</v>
      </c>
      <c r="C171" s="9">
        <v>1234578</v>
      </c>
      <c r="D171" s="7">
        <v>900</v>
      </c>
      <c r="E171" s="7" t="str">
        <f>VLOOKUP($C171, 'Задание на знание SQL'!$F$29:$I$43,mt!E$1, 0)</f>
        <v>КРАСОТА</v>
      </c>
      <c r="F171" s="7" t="str">
        <f>VLOOKUP($C171, 'Задание на знание SQL'!$F$29:$I$43,mt!F$1, 0)</f>
        <v>крем для рук</v>
      </c>
      <c r="G171" s="7">
        <f>VLOOKUP($C171, 'Задание на знание SQL'!$F$29:$I$43,mt!G$1, 0)</f>
        <v>30</v>
      </c>
      <c r="H171" s="7">
        <f t="shared" si="2"/>
        <v>27000</v>
      </c>
      <c r="I171" s="7" t="str">
        <f>VLOOKUP(B171,'Задание на знание SQL'!$B$29:$D$44,mt!I$1,0)</f>
        <v>МСК</v>
      </c>
      <c r="J171" s="7" t="str">
        <f>VLOOKUP($B171,'Задание на знание SQL'!$B$29:$D$44,mt!J$1,0)</f>
        <v>Центральная, 128</v>
      </c>
    </row>
    <row r="172" spans="1:10" x14ac:dyDescent="0.25">
      <c r="A172" s="10">
        <v>42371</v>
      </c>
      <c r="B172" s="7">
        <v>9</v>
      </c>
      <c r="C172" s="9">
        <v>1234579</v>
      </c>
      <c r="D172" s="7">
        <v>1000</v>
      </c>
      <c r="E172" s="7" t="str">
        <f>VLOOKUP($C172, 'Задание на знание SQL'!$F$29:$I$43,mt!E$1, 0)</f>
        <v>КРАСОТА</v>
      </c>
      <c r="F172" s="7" t="str">
        <f>VLOOKUP($C172, 'Задание на знание SQL'!$F$29:$I$43,mt!F$1, 0)</f>
        <v>гель для душа</v>
      </c>
      <c r="G172" s="7">
        <f>VLOOKUP($C172, 'Задание на знание SQL'!$F$29:$I$43,mt!G$1, 0)</f>
        <v>80</v>
      </c>
      <c r="H172" s="7">
        <f t="shared" si="2"/>
        <v>80000</v>
      </c>
      <c r="I172" s="7" t="str">
        <f>VLOOKUP(B172,'Задание на знание SQL'!$B$29:$D$44,mt!I$1,0)</f>
        <v>МСК</v>
      </c>
      <c r="J172" s="7" t="str">
        <f>VLOOKUP($B172,'Задание на знание SQL'!$B$29:$D$44,mt!J$1,0)</f>
        <v>Центральная, 128</v>
      </c>
    </row>
    <row r="173" spans="1:10" x14ac:dyDescent="0.25">
      <c r="A173" s="10">
        <v>42371</v>
      </c>
      <c r="B173" s="7">
        <v>9</v>
      </c>
      <c r="C173" s="9">
        <v>1234580</v>
      </c>
      <c r="D173" s="7">
        <v>120</v>
      </c>
      <c r="E173" s="7" t="str">
        <f>VLOOKUP($C173, 'Задание на знание SQL'!$F$29:$I$43,mt!E$1, 0)</f>
        <v>КРАСОТА</v>
      </c>
      <c r="F173" s="7" t="str">
        <f>VLOOKUP($C173, 'Задание на знание SQL'!$F$29:$I$43,mt!F$1, 0)</f>
        <v>крем для лица</v>
      </c>
      <c r="G173" s="7">
        <f>VLOOKUP($C173, 'Задание на знание SQL'!$F$29:$I$43,mt!G$1, 0)</f>
        <v>150</v>
      </c>
      <c r="H173" s="7">
        <f t="shared" si="2"/>
        <v>18000</v>
      </c>
      <c r="I173" s="7" t="str">
        <f>VLOOKUP(B173,'Задание на знание SQL'!$B$29:$D$44,mt!I$1,0)</f>
        <v>МСК</v>
      </c>
      <c r="J173" s="7" t="str">
        <f>VLOOKUP($B173,'Задание на знание SQL'!$B$29:$D$44,mt!J$1,0)</f>
        <v>Центральная, 128</v>
      </c>
    </row>
    <row r="174" spans="1:10" x14ac:dyDescent="0.25">
      <c r="A174" s="10">
        <v>42371</v>
      </c>
      <c r="B174" s="7">
        <v>9</v>
      </c>
      <c r="C174" s="9">
        <v>1234581</v>
      </c>
      <c r="D174" s="7">
        <v>135</v>
      </c>
      <c r="E174" s="7" t="str">
        <f>VLOOKUP($C174, 'Задание на знание SQL'!$F$29:$I$43,mt!E$1, 0)</f>
        <v>ЧИСТОТА</v>
      </c>
      <c r="F174" s="7" t="str">
        <f>VLOOKUP($C174, 'Задание на знание SQL'!$F$29:$I$43,mt!F$1, 0)</f>
        <v>губка</v>
      </c>
      <c r="G174" s="7">
        <f>VLOOKUP($C174, 'Задание на знание SQL'!$F$29:$I$43,mt!G$1, 0)</f>
        <v>15</v>
      </c>
      <c r="H174" s="7">
        <f t="shared" si="2"/>
        <v>2025</v>
      </c>
      <c r="I174" s="7" t="str">
        <f>VLOOKUP(B174,'Задание на знание SQL'!$B$29:$D$44,mt!I$1,0)</f>
        <v>МСК</v>
      </c>
      <c r="J174" s="7" t="str">
        <f>VLOOKUP($B174,'Задание на знание SQL'!$B$29:$D$44,mt!J$1,0)</f>
        <v>Центральная, 128</v>
      </c>
    </row>
    <row r="175" spans="1:10" x14ac:dyDescent="0.25">
      <c r="A175" s="10">
        <v>42371</v>
      </c>
      <c r="B175" s="7">
        <v>9</v>
      </c>
      <c r="C175" s="9">
        <v>1234567</v>
      </c>
      <c r="D175" s="7">
        <v>150</v>
      </c>
      <c r="E175" s="7" t="str">
        <f>VLOOKUP($C175, 'Задание на знание SQL'!$F$29:$I$43,mt!E$1, 0)</f>
        <v>КРАСОТА</v>
      </c>
      <c r="F175" s="7" t="str">
        <f>VLOOKUP($C175, 'Задание на знание SQL'!$F$29:$I$43,mt!F$1, 0)</f>
        <v>шамунь</v>
      </c>
      <c r="G175" s="7">
        <f>VLOOKUP($C175, 'Задание на знание SQL'!$F$29:$I$43,mt!G$1, 0)</f>
        <v>100</v>
      </c>
      <c r="H175" s="7">
        <f t="shared" si="2"/>
        <v>15000</v>
      </c>
      <c r="I175" s="7" t="str">
        <f>VLOOKUP(B175,'Задание на знание SQL'!$B$29:$D$44,mt!I$1,0)</f>
        <v>МСК</v>
      </c>
      <c r="J175" s="7" t="str">
        <f>VLOOKUP($B175,'Задание на знание SQL'!$B$29:$D$44,mt!J$1,0)</f>
        <v>Центральная, 128</v>
      </c>
    </row>
    <row r="176" spans="1:10" x14ac:dyDescent="0.25">
      <c r="A176" s="10">
        <v>42371</v>
      </c>
      <c r="B176" s="7">
        <v>9</v>
      </c>
      <c r="C176" s="9">
        <v>1234568</v>
      </c>
      <c r="D176" s="7">
        <v>165</v>
      </c>
      <c r="E176" s="7" t="str">
        <f>VLOOKUP($C176, 'Задание на знание SQL'!$F$29:$I$43,mt!E$1, 0)</f>
        <v>ЧИСТОТА</v>
      </c>
      <c r="F176" s="7" t="str">
        <f>VLOOKUP($C176, 'Задание на знание SQL'!$F$29:$I$43,mt!F$1, 0)</f>
        <v>стиральный порошок</v>
      </c>
      <c r="G176" s="7">
        <f>VLOOKUP($C176, 'Задание на знание SQL'!$F$29:$I$43,mt!G$1, 0)</f>
        <v>120</v>
      </c>
      <c r="H176" s="7">
        <f t="shared" si="2"/>
        <v>19800</v>
      </c>
      <c r="I176" s="7" t="str">
        <f>VLOOKUP(B176,'Задание на знание SQL'!$B$29:$D$44,mt!I$1,0)</f>
        <v>МСК</v>
      </c>
      <c r="J176" s="7" t="str">
        <f>VLOOKUP($B176,'Задание на знание SQL'!$B$29:$D$44,mt!J$1,0)</f>
        <v>Центральная, 128</v>
      </c>
    </row>
    <row r="177" spans="1:10" x14ac:dyDescent="0.25">
      <c r="A177" s="10">
        <v>42371</v>
      </c>
      <c r="B177" s="7">
        <v>10</v>
      </c>
      <c r="C177" s="9">
        <v>1234569</v>
      </c>
      <c r="D177" s="7">
        <v>180</v>
      </c>
      <c r="E177" s="7" t="str">
        <f>VLOOKUP($C177, 'Задание на знание SQL'!$F$29:$I$43,mt!E$1, 0)</f>
        <v>ЧИСТОТА</v>
      </c>
      <c r="F177" s="7" t="str">
        <f>VLOOKUP($C177, 'Задание на знание SQL'!$F$29:$I$43,mt!F$1, 0)</f>
        <v>чистящее средство</v>
      </c>
      <c r="G177" s="7">
        <f>VLOOKUP($C177, 'Задание на знание SQL'!$F$29:$I$43,mt!G$1, 0)</f>
        <v>50</v>
      </c>
      <c r="H177" s="7">
        <f t="shared" si="2"/>
        <v>9000</v>
      </c>
      <c r="I177" s="7" t="str">
        <f>VLOOKUP(B177,'Задание на знание SQL'!$B$29:$D$44,mt!I$1,0)</f>
        <v>НВГ</v>
      </c>
      <c r="J177" s="7" t="str">
        <f>VLOOKUP($B177,'Задание на знание SQL'!$B$29:$D$44,mt!J$1,0)</f>
        <v>Лермонтова, 18</v>
      </c>
    </row>
    <row r="178" spans="1:10" x14ac:dyDescent="0.25">
      <c r="A178" s="10">
        <v>42371</v>
      </c>
      <c r="B178" s="7">
        <v>10</v>
      </c>
      <c r="C178" s="9">
        <v>1234570</v>
      </c>
      <c r="D178" s="7">
        <v>195</v>
      </c>
      <c r="E178" s="7" t="str">
        <f>VLOOKUP($C178, 'Задание на знание SQL'!$F$29:$I$43,mt!E$1, 0)</f>
        <v>ЧИСТОТА</v>
      </c>
      <c r="F178" s="7" t="str">
        <f>VLOOKUP($C178, 'Задание на знание SQL'!$F$29:$I$43,mt!F$1, 0)</f>
        <v>средство для мытья посуды</v>
      </c>
      <c r="G178" s="7">
        <f>VLOOKUP($C178, 'Задание на знание SQL'!$F$29:$I$43,mt!G$1, 0)</f>
        <v>30</v>
      </c>
      <c r="H178" s="7">
        <f t="shared" si="2"/>
        <v>5850</v>
      </c>
      <c r="I178" s="7" t="str">
        <f>VLOOKUP(B178,'Задание на знание SQL'!$B$29:$D$44,mt!I$1,0)</f>
        <v>НВГ</v>
      </c>
      <c r="J178" s="7" t="str">
        <f>VLOOKUP($B178,'Задание на знание SQL'!$B$29:$D$44,mt!J$1,0)</f>
        <v>Лермонтова, 18</v>
      </c>
    </row>
    <row r="179" spans="1:10" x14ac:dyDescent="0.25">
      <c r="A179" s="10">
        <v>42371</v>
      </c>
      <c r="B179" s="7">
        <v>10</v>
      </c>
      <c r="C179" s="9">
        <v>1234571</v>
      </c>
      <c r="D179" s="7">
        <v>210</v>
      </c>
      <c r="E179" s="7" t="str">
        <f>VLOOKUP($C179, 'Задание на знание SQL'!$F$29:$I$43,mt!E$1, 0)</f>
        <v>ДЕКОР</v>
      </c>
      <c r="F179" s="7" t="str">
        <f>VLOOKUP($C179, 'Задание на знание SQL'!$F$29:$I$43,mt!F$1, 0)</f>
        <v>резинка для волос</v>
      </c>
      <c r="G179" s="7">
        <f>VLOOKUP($C179, 'Задание на знание SQL'!$F$29:$I$43,mt!G$1, 0)</f>
        <v>20</v>
      </c>
      <c r="H179" s="7">
        <f t="shared" si="2"/>
        <v>4200</v>
      </c>
      <c r="I179" s="7" t="str">
        <f>VLOOKUP(B179,'Задание на знание SQL'!$B$29:$D$44,mt!I$1,0)</f>
        <v>НВГ</v>
      </c>
      <c r="J179" s="7" t="str">
        <f>VLOOKUP($B179,'Задание на знание SQL'!$B$29:$D$44,mt!J$1,0)</f>
        <v>Лермонтова, 18</v>
      </c>
    </row>
    <row r="180" spans="1:10" x14ac:dyDescent="0.25">
      <c r="A180" s="10">
        <v>42371</v>
      </c>
      <c r="B180" s="7">
        <v>10</v>
      </c>
      <c r="C180" s="9">
        <v>1234572</v>
      </c>
      <c r="D180" s="7">
        <v>225</v>
      </c>
      <c r="E180" s="7" t="str">
        <f>VLOOKUP($C180, 'Задание на знание SQL'!$F$29:$I$43,mt!E$1, 0)</f>
        <v>ДЕКОР</v>
      </c>
      <c r="F180" s="7" t="str">
        <f>VLOOKUP($C180, 'Задание на знание SQL'!$F$29:$I$43,mt!F$1, 0)</f>
        <v>тушь для ресниц</v>
      </c>
      <c r="G180" s="7">
        <f>VLOOKUP($C180, 'Задание на знание SQL'!$F$29:$I$43,mt!G$1, 0)</f>
        <v>300</v>
      </c>
      <c r="H180" s="7">
        <f t="shared" si="2"/>
        <v>67500</v>
      </c>
      <c r="I180" s="7" t="str">
        <f>VLOOKUP(B180,'Задание на знание SQL'!$B$29:$D$44,mt!I$1,0)</f>
        <v>НВГ</v>
      </c>
      <c r="J180" s="7" t="str">
        <f>VLOOKUP($B180,'Задание на знание SQL'!$B$29:$D$44,mt!J$1,0)</f>
        <v>Лермонтова, 18</v>
      </c>
    </row>
    <row r="181" spans="1:10" x14ac:dyDescent="0.25">
      <c r="A181" s="10">
        <v>42371</v>
      </c>
      <c r="B181" s="7">
        <v>10</v>
      </c>
      <c r="C181" s="9">
        <v>1234573</v>
      </c>
      <c r="D181" s="7">
        <v>240</v>
      </c>
      <c r="E181" s="7" t="str">
        <f>VLOOKUP($C181, 'Задание на знание SQL'!$F$29:$I$43,mt!E$1, 0)</f>
        <v>ДЕКОР</v>
      </c>
      <c r="F181" s="7" t="str">
        <f>VLOOKUP($C181, 'Задание на знание SQL'!$F$29:$I$43,mt!F$1, 0)</f>
        <v>помада</v>
      </c>
      <c r="G181" s="7">
        <f>VLOOKUP($C181, 'Задание на знание SQL'!$F$29:$I$43,mt!G$1, 0)</f>
        <v>200</v>
      </c>
      <c r="H181" s="7">
        <f t="shared" si="2"/>
        <v>48000</v>
      </c>
      <c r="I181" s="7" t="str">
        <f>VLOOKUP(B181,'Задание на знание SQL'!$B$29:$D$44,mt!I$1,0)</f>
        <v>НВГ</v>
      </c>
      <c r="J181" s="7" t="str">
        <f>VLOOKUP($B181,'Задание на знание SQL'!$B$29:$D$44,mt!J$1,0)</f>
        <v>Лермонтова, 18</v>
      </c>
    </row>
    <row r="182" spans="1:10" x14ac:dyDescent="0.25">
      <c r="A182" s="10">
        <v>42371</v>
      </c>
      <c r="B182" s="7">
        <v>10</v>
      </c>
      <c r="C182" s="9">
        <v>1234574</v>
      </c>
      <c r="D182" s="7">
        <v>255</v>
      </c>
      <c r="E182" s="7" t="str">
        <f>VLOOKUP($C182, 'Задание на знание SQL'!$F$29:$I$43,mt!E$1, 0)</f>
        <v>ДЕКОР</v>
      </c>
      <c r="F182" s="7" t="str">
        <f>VLOOKUP($C182, 'Задание на знание SQL'!$F$29:$I$43,mt!F$1, 0)</f>
        <v>подарочный пакет</v>
      </c>
      <c r="G182" s="7">
        <f>VLOOKUP($C182, 'Задание на знание SQL'!$F$29:$I$43,mt!G$1, 0)</f>
        <v>100</v>
      </c>
      <c r="H182" s="7">
        <f t="shared" si="2"/>
        <v>25500</v>
      </c>
      <c r="I182" s="7" t="str">
        <f>VLOOKUP(B182,'Задание на знание SQL'!$B$29:$D$44,mt!I$1,0)</f>
        <v>НВГ</v>
      </c>
      <c r="J182" s="7" t="str">
        <f>VLOOKUP($B182,'Задание на знание SQL'!$B$29:$D$44,mt!J$1,0)</f>
        <v>Лермонтова, 18</v>
      </c>
    </row>
    <row r="183" spans="1:10" x14ac:dyDescent="0.25">
      <c r="A183" s="10">
        <v>42371</v>
      </c>
      <c r="B183" s="7">
        <v>10</v>
      </c>
      <c r="C183" s="9">
        <v>1234575</v>
      </c>
      <c r="D183" s="7">
        <v>100</v>
      </c>
      <c r="E183" s="7" t="str">
        <f>VLOOKUP($C183, 'Задание на знание SQL'!$F$29:$I$43,mt!E$1, 0)</f>
        <v>КРАСОТА</v>
      </c>
      <c r="F183" s="7" t="str">
        <f>VLOOKUP($C183, 'Задание на знание SQL'!$F$29:$I$43,mt!F$1, 0)</f>
        <v>мыло</v>
      </c>
      <c r="G183" s="7">
        <f>VLOOKUP($C183, 'Задание на знание SQL'!$F$29:$I$43,mt!G$1, 0)</f>
        <v>10</v>
      </c>
      <c r="H183" s="7">
        <f t="shared" si="2"/>
        <v>1000</v>
      </c>
      <c r="I183" s="7" t="str">
        <f>VLOOKUP(B183,'Задание на знание SQL'!$B$29:$D$44,mt!I$1,0)</f>
        <v>НВГ</v>
      </c>
      <c r="J183" s="7" t="str">
        <f>VLOOKUP($B183,'Задание на знание SQL'!$B$29:$D$44,mt!J$1,0)</f>
        <v>Лермонтова, 18</v>
      </c>
    </row>
    <row r="184" spans="1:10" x14ac:dyDescent="0.25">
      <c r="A184" s="10">
        <v>42371</v>
      </c>
      <c r="B184" s="7">
        <v>10</v>
      </c>
      <c r="C184" s="9">
        <v>1234576</v>
      </c>
      <c r="D184" s="7">
        <v>200</v>
      </c>
      <c r="E184" s="7" t="str">
        <f>VLOOKUP($C184, 'Задание на знание SQL'!$F$29:$I$43,mt!E$1, 0)</f>
        <v>ДЕКОР</v>
      </c>
      <c r="F184" s="7" t="str">
        <f>VLOOKUP($C184, 'Задание на знание SQL'!$F$29:$I$43,mt!F$1, 0)</f>
        <v>лак для ногтей</v>
      </c>
      <c r="G184" s="7">
        <f>VLOOKUP($C184, 'Задание на знание SQL'!$F$29:$I$43,mt!G$1, 0)</f>
        <v>120</v>
      </c>
      <c r="H184" s="7">
        <f t="shared" si="2"/>
        <v>24000</v>
      </c>
      <c r="I184" s="7" t="str">
        <f>VLOOKUP(B184,'Задание на знание SQL'!$B$29:$D$44,mt!I$1,0)</f>
        <v>НВГ</v>
      </c>
      <c r="J184" s="7" t="str">
        <f>VLOOKUP($B184,'Задание на знание SQL'!$B$29:$D$44,mt!J$1,0)</f>
        <v>Лермонтова, 18</v>
      </c>
    </row>
    <row r="185" spans="1:10" x14ac:dyDescent="0.25">
      <c r="A185" s="10">
        <v>42371</v>
      </c>
      <c r="B185" s="7">
        <v>10</v>
      </c>
      <c r="C185" s="9">
        <v>1234577</v>
      </c>
      <c r="D185" s="7">
        <v>300</v>
      </c>
      <c r="E185" s="7" t="str">
        <f>VLOOKUP($C185, 'Задание на знание SQL'!$F$29:$I$43,mt!E$1, 0)</f>
        <v>ДЕКОР</v>
      </c>
      <c r="F185" s="7" t="str">
        <f>VLOOKUP($C185, 'Задание на знание SQL'!$F$29:$I$43,mt!F$1, 0)</f>
        <v>лак для волос</v>
      </c>
      <c r="G185" s="7">
        <f>VLOOKUP($C185, 'Задание на знание SQL'!$F$29:$I$43,mt!G$1, 0)</f>
        <v>200</v>
      </c>
      <c r="H185" s="7">
        <f t="shared" si="2"/>
        <v>60000</v>
      </c>
      <c r="I185" s="7" t="str">
        <f>VLOOKUP(B185,'Задание на знание SQL'!$B$29:$D$44,mt!I$1,0)</f>
        <v>НВГ</v>
      </c>
      <c r="J185" s="7" t="str">
        <f>VLOOKUP($B185,'Задание на знание SQL'!$B$29:$D$44,mt!J$1,0)</f>
        <v>Лермонтова, 18</v>
      </c>
    </row>
    <row r="186" spans="1:10" x14ac:dyDescent="0.25">
      <c r="A186" s="10">
        <v>42371</v>
      </c>
      <c r="B186" s="7">
        <v>10</v>
      </c>
      <c r="C186" s="9">
        <v>1234578</v>
      </c>
      <c r="D186" s="7">
        <v>400</v>
      </c>
      <c r="E186" s="7" t="str">
        <f>VLOOKUP($C186, 'Задание на знание SQL'!$F$29:$I$43,mt!E$1, 0)</f>
        <v>КРАСОТА</v>
      </c>
      <c r="F186" s="7" t="str">
        <f>VLOOKUP($C186, 'Задание на знание SQL'!$F$29:$I$43,mt!F$1, 0)</f>
        <v>крем для рук</v>
      </c>
      <c r="G186" s="7">
        <f>VLOOKUP($C186, 'Задание на знание SQL'!$F$29:$I$43,mt!G$1, 0)</f>
        <v>30</v>
      </c>
      <c r="H186" s="7">
        <f t="shared" si="2"/>
        <v>12000</v>
      </c>
      <c r="I186" s="7" t="str">
        <f>VLOOKUP(B186,'Задание на знание SQL'!$B$29:$D$44,mt!I$1,0)</f>
        <v>НВГ</v>
      </c>
      <c r="J186" s="7" t="str">
        <f>VLOOKUP($B186,'Задание на знание SQL'!$B$29:$D$44,mt!J$1,0)</f>
        <v>Лермонтова, 18</v>
      </c>
    </row>
    <row r="187" spans="1:10" x14ac:dyDescent="0.25">
      <c r="A187" s="10">
        <v>42371</v>
      </c>
      <c r="B187" s="7">
        <v>11</v>
      </c>
      <c r="C187" s="9">
        <v>1234579</v>
      </c>
      <c r="D187" s="7">
        <v>500</v>
      </c>
      <c r="E187" s="7" t="str">
        <f>VLOOKUP($C187, 'Задание на знание SQL'!$F$29:$I$43,mt!E$1, 0)</f>
        <v>КРАСОТА</v>
      </c>
      <c r="F187" s="7" t="str">
        <f>VLOOKUP($C187, 'Задание на знание SQL'!$F$29:$I$43,mt!F$1, 0)</f>
        <v>гель для душа</v>
      </c>
      <c r="G187" s="7">
        <f>VLOOKUP($C187, 'Задание на знание SQL'!$F$29:$I$43,mt!G$1, 0)</f>
        <v>80</v>
      </c>
      <c r="H187" s="7">
        <f t="shared" si="2"/>
        <v>40000</v>
      </c>
      <c r="I187" s="7" t="str">
        <f>VLOOKUP(B187,'Задание на знание SQL'!$B$29:$D$44,mt!I$1,0)</f>
        <v>СПб</v>
      </c>
      <c r="J187" s="7" t="str">
        <f>VLOOKUP($B187,'Задание на знание SQL'!$B$29:$D$44,mt!J$1,0)</f>
        <v>Молодежная, 108</v>
      </c>
    </row>
    <row r="188" spans="1:10" x14ac:dyDescent="0.25">
      <c r="A188" s="10">
        <v>42371</v>
      </c>
      <c r="B188" s="7">
        <v>11</v>
      </c>
      <c r="C188" s="9">
        <v>1234580</v>
      </c>
      <c r="D188" s="7">
        <v>600</v>
      </c>
      <c r="E188" s="7" t="str">
        <f>VLOOKUP($C188, 'Задание на знание SQL'!$F$29:$I$43,mt!E$1, 0)</f>
        <v>КРАСОТА</v>
      </c>
      <c r="F188" s="7" t="str">
        <f>VLOOKUP($C188, 'Задание на знание SQL'!$F$29:$I$43,mt!F$1, 0)</f>
        <v>крем для лица</v>
      </c>
      <c r="G188" s="7">
        <f>VLOOKUP($C188, 'Задание на знание SQL'!$F$29:$I$43,mt!G$1, 0)</f>
        <v>150</v>
      </c>
      <c r="H188" s="7">
        <f t="shared" si="2"/>
        <v>90000</v>
      </c>
      <c r="I188" s="7" t="str">
        <f>VLOOKUP(B188,'Задание на знание SQL'!$B$29:$D$44,mt!I$1,0)</f>
        <v>СПб</v>
      </c>
      <c r="J188" s="7" t="str">
        <f>VLOOKUP($B188,'Задание на знание SQL'!$B$29:$D$44,mt!J$1,0)</f>
        <v>Молодежная, 108</v>
      </c>
    </row>
    <row r="189" spans="1:10" x14ac:dyDescent="0.25">
      <c r="A189" s="10">
        <v>42371</v>
      </c>
      <c r="B189" s="7">
        <v>11</v>
      </c>
      <c r="C189" s="9">
        <v>1234581</v>
      </c>
      <c r="D189" s="7">
        <v>700</v>
      </c>
      <c r="E189" s="7" t="str">
        <f>VLOOKUP($C189, 'Задание на знание SQL'!$F$29:$I$43,mt!E$1, 0)</f>
        <v>ЧИСТОТА</v>
      </c>
      <c r="F189" s="7" t="str">
        <f>VLOOKUP($C189, 'Задание на знание SQL'!$F$29:$I$43,mt!F$1, 0)</f>
        <v>губка</v>
      </c>
      <c r="G189" s="7">
        <f>VLOOKUP($C189, 'Задание на знание SQL'!$F$29:$I$43,mt!G$1, 0)</f>
        <v>15</v>
      </c>
      <c r="H189" s="7">
        <f t="shared" si="2"/>
        <v>10500</v>
      </c>
      <c r="I189" s="7" t="str">
        <f>VLOOKUP(B189,'Задание на знание SQL'!$B$29:$D$44,mt!I$1,0)</f>
        <v>СПб</v>
      </c>
      <c r="J189" s="7" t="str">
        <f>VLOOKUP($B189,'Задание на знание SQL'!$B$29:$D$44,mt!J$1,0)</f>
        <v>Молодежная, 108</v>
      </c>
    </row>
    <row r="190" spans="1:10" x14ac:dyDescent="0.25">
      <c r="A190" s="10">
        <v>42371</v>
      </c>
      <c r="B190" s="7">
        <v>11</v>
      </c>
      <c r="C190" s="9">
        <v>1234567</v>
      </c>
      <c r="D190" s="7">
        <v>800</v>
      </c>
      <c r="E190" s="7" t="str">
        <f>VLOOKUP($C190, 'Задание на знание SQL'!$F$29:$I$43,mt!E$1, 0)</f>
        <v>КРАСОТА</v>
      </c>
      <c r="F190" s="7" t="str">
        <f>VLOOKUP($C190, 'Задание на знание SQL'!$F$29:$I$43,mt!F$1, 0)</f>
        <v>шамунь</v>
      </c>
      <c r="G190" s="7">
        <f>VLOOKUP($C190, 'Задание на знание SQL'!$F$29:$I$43,mt!G$1, 0)</f>
        <v>100</v>
      </c>
      <c r="H190" s="7">
        <f t="shared" si="2"/>
        <v>80000</v>
      </c>
      <c r="I190" s="7" t="str">
        <f>VLOOKUP(B190,'Задание на знание SQL'!$B$29:$D$44,mt!I$1,0)</f>
        <v>СПб</v>
      </c>
      <c r="J190" s="7" t="str">
        <f>VLOOKUP($B190,'Задание на знание SQL'!$B$29:$D$44,mt!J$1,0)</f>
        <v>Молодежная, 108</v>
      </c>
    </row>
    <row r="191" spans="1:10" x14ac:dyDescent="0.25">
      <c r="A191" s="10">
        <v>42371</v>
      </c>
      <c r="B191" s="7">
        <v>11</v>
      </c>
      <c r="C191" s="9">
        <v>1234568</v>
      </c>
      <c r="D191" s="7">
        <v>900</v>
      </c>
      <c r="E191" s="7" t="str">
        <f>VLOOKUP($C191, 'Задание на знание SQL'!$F$29:$I$43,mt!E$1, 0)</f>
        <v>ЧИСТОТА</v>
      </c>
      <c r="F191" s="7" t="str">
        <f>VLOOKUP($C191, 'Задание на знание SQL'!$F$29:$I$43,mt!F$1, 0)</f>
        <v>стиральный порошок</v>
      </c>
      <c r="G191" s="7">
        <f>VLOOKUP($C191, 'Задание на знание SQL'!$F$29:$I$43,mt!G$1, 0)</f>
        <v>120</v>
      </c>
      <c r="H191" s="7">
        <f t="shared" si="2"/>
        <v>108000</v>
      </c>
      <c r="I191" s="7" t="str">
        <f>VLOOKUP(B191,'Задание на знание SQL'!$B$29:$D$44,mt!I$1,0)</f>
        <v>СПб</v>
      </c>
      <c r="J191" s="7" t="str">
        <f>VLOOKUP($B191,'Задание на знание SQL'!$B$29:$D$44,mt!J$1,0)</f>
        <v>Молодежная, 108</v>
      </c>
    </row>
    <row r="192" spans="1:10" x14ac:dyDescent="0.25">
      <c r="A192" s="10">
        <v>42371</v>
      </c>
      <c r="B192" s="7">
        <v>11</v>
      </c>
      <c r="C192" s="9">
        <v>1234569</v>
      </c>
      <c r="D192" s="7">
        <v>1000</v>
      </c>
      <c r="E192" s="7" t="str">
        <f>VLOOKUP($C192, 'Задание на знание SQL'!$F$29:$I$43,mt!E$1, 0)</f>
        <v>ЧИСТОТА</v>
      </c>
      <c r="F192" s="7" t="str">
        <f>VLOOKUP($C192, 'Задание на знание SQL'!$F$29:$I$43,mt!F$1, 0)</f>
        <v>чистящее средство</v>
      </c>
      <c r="G192" s="7">
        <f>VLOOKUP($C192, 'Задание на знание SQL'!$F$29:$I$43,mt!G$1, 0)</f>
        <v>50</v>
      </c>
      <c r="H192" s="7">
        <f t="shared" si="2"/>
        <v>50000</v>
      </c>
      <c r="I192" s="7" t="str">
        <f>VLOOKUP(B192,'Задание на знание SQL'!$B$29:$D$44,mt!I$1,0)</f>
        <v>СПб</v>
      </c>
      <c r="J192" s="7" t="str">
        <f>VLOOKUP($B192,'Задание на знание SQL'!$B$29:$D$44,mt!J$1,0)</f>
        <v>Молодежная, 108</v>
      </c>
    </row>
    <row r="193" spans="1:10" x14ac:dyDescent="0.25">
      <c r="A193" s="10">
        <v>42371</v>
      </c>
      <c r="B193" s="7">
        <v>12</v>
      </c>
      <c r="C193" s="9">
        <v>1234570</v>
      </c>
      <c r="D193" s="7">
        <v>120</v>
      </c>
      <c r="E193" s="7" t="str">
        <f>VLOOKUP($C193, 'Задание на знание SQL'!$F$29:$I$43,mt!E$1, 0)</f>
        <v>ЧИСТОТА</v>
      </c>
      <c r="F193" s="7" t="str">
        <f>VLOOKUP($C193, 'Задание на знание SQL'!$F$29:$I$43,mt!F$1, 0)</f>
        <v>средство для мытья посуды</v>
      </c>
      <c r="G193" s="7">
        <f>VLOOKUP($C193, 'Задание на знание SQL'!$F$29:$I$43,mt!G$1, 0)</f>
        <v>30</v>
      </c>
      <c r="H193" s="7">
        <f t="shared" si="2"/>
        <v>3600</v>
      </c>
      <c r="I193" s="7" t="str">
        <f>VLOOKUP(B193,'Задание на знание SQL'!$B$29:$D$44,mt!I$1,0)</f>
        <v>СПб</v>
      </c>
      <c r="J193" s="7" t="str">
        <f>VLOOKUP($B193,'Задание на знание SQL'!$B$29:$D$44,mt!J$1,0)</f>
        <v>Зеленая, 1</v>
      </c>
    </row>
    <row r="194" spans="1:10" x14ac:dyDescent="0.25">
      <c r="A194" s="10">
        <v>42371</v>
      </c>
      <c r="B194" s="7">
        <v>12</v>
      </c>
      <c r="C194" s="9">
        <v>1234571</v>
      </c>
      <c r="D194" s="7">
        <v>135</v>
      </c>
      <c r="E194" s="7" t="str">
        <f>VLOOKUP($C194, 'Задание на знание SQL'!$F$29:$I$43,mt!E$1, 0)</f>
        <v>ДЕКОР</v>
      </c>
      <c r="F194" s="7" t="str">
        <f>VLOOKUP($C194, 'Задание на знание SQL'!$F$29:$I$43,mt!F$1, 0)</f>
        <v>резинка для волос</v>
      </c>
      <c r="G194" s="7">
        <f>VLOOKUP($C194, 'Задание на знание SQL'!$F$29:$I$43,mt!G$1, 0)</f>
        <v>20</v>
      </c>
      <c r="H194" s="7">
        <f t="shared" si="2"/>
        <v>2700</v>
      </c>
      <c r="I194" s="7" t="str">
        <f>VLOOKUP(B194,'Задание на знание SQL'!$B$29:$D$44,mt!I$1,0)</f>
        <v>СПб</v>
      </c>
      <c r="J194" s="7" t="str">
        <f>VLOOKUP($B194,'Задание на знание SQL'!$B$29:$D$44,mt!J$1,0)</f>
        <v>Зеленая, 1</v>
      </c>
    </row>
    <row r="195" spans="1:10" x14ac:dyDescent="0.25">
      <c r="A195" s="10">
        <v>42371</v>
      </c>
      <c r="B195" s="7">
        <v>12</v>
      </c>
      <c r="C195" s="9">
        <v>1234572</v>
      </c>
      <c r="D195" s="7">
        <v>150</v>
      </c>
      <c r="E195" s="7" t="str">
        <f>VLOOKUP($C195, 'Задание на знание SQL'!$F$29:$I$43,mt!E$1, 0)</f>
        <v>ДЕКОР</v>
      </c>
      <c r="F195" s="7" t="str">
        <f>VLOOKUP($C195, 'Задание на знание SQL'!$F$29:$I$43,mt!F$1, 0)</f>
        <v>тушь для ресниц</v>
      </c>
      <c r="G195" s="7">
        <f>VLOOKUP($C195, 'Задание на знание SQL'!$F$29:$I$43,mt!G$1, 0)</f>
        <v>300</v>
      </c>
      <c r="H195" s="7">
        <f t="shared" si="2"/>
        <v>45000</v>
      </c>
      <c r="I195" s="7" t="str">
        <f>VLOOKUP(B195,'Задание на знание SQL'!$B$29:$D$44,mt!I$1,0)</f>
        <v>СПб</v>
      </c>
      <c r="J195" s="7" t="str">
        <f>VLOOKUP($B195,'Задание на знание SQL'!$B$29:$D$44,mt!J$1,0)</f>
        <v>Зеленая, 1</v>
      </c>
    </row>
    <row r="196" spans="1:10" x14ac:dyDescent="0.25">
      <c r="A196" s="10">
        <v>42371</v>
      </c>
      <c r="B196" s="7">
        <v>12</v>
      </c>
      <c r="C196" s="9">
        <v>1234573</v>
      </c>
      <c r="D196" s="7">
        <v>165</v>
      </c>
      <c r="E196" s="7" t="str">
        <f>VLOOKUP($C196, 'Задание на знание SQL'!$F$29:$I$43,mt!E$1, 0)</f>
        <v>ДЕКОР</v>
      </c>
      <c r="F196" s="7" t="str">
        <f>VLOOKUP($C196, 'Задание на знание SQL'!$F$29:$I$43,mt!F$1, 0)</f>
        <v>помада</v>
      </c>
      <c r="G196" s="7">
        <f>VLOOKUP($C196, 'Задание на знание SQL'!$F$29:$I$43,mt!G$1, 0)</f>
        <v>200</v>
      </c>
      <c r="H196" s="7">
        <f t="shared" ref="H196:H259" si="3">D196*G196</f>
        <v>33000</v>
      </c>
      <c r="I196" s="7" t="str">
        <f>VLOOKUP(B196,'Задание на знание SQL'!$B$29:$D$44,mt!I$1,0)</f>
        <v>СПб</v>
      </c>
      <c r="J196" s="7" t="str">
        <f>VLOOKUP($B196,'Задание на знание SQL'!$B$29:$D$44,mt!J$1,0)</f>
        <v>Зеленая, 1</v>
      </c>
    </row>
    <row r="197" spans="1:10" x14ac:dyDescent="0.25">
      <c r="A197" s="10">
        <v>42371</v>
      </c>
      <c r="B197" s="7">
        <v>12</v>
      </c>
      <c r="C197" s="9">
        <v>1234574</v>
      </c>
      <c r="D197" s="7">
        <v>180</v>
      </c>
      <c r="E197" s="7" t="str">
        <f>VLOOKUP($C197, 'Задание на знание SQL'!$F$29:$I$43,mt!E$1, 0)</f>
        <v>ДЕКОР</v>
      </c>
      <c r="F197" s="7" t="str">
        <f>VLOOKUP($C197, 'Задание на знание SQL'!$F$29:$I$43,mt!F$1, 0)</f>
        <v>подарочный пакет</v>
      </c>
      <c r="G197" s="7">
        <f>VLOOKUP($C197, 'Задание на знание SQL'!$F$29:$I$43,mt!G$1, 0)</f>
        <v>100</v>
      </c>
      <c r="H197" s="7">
        <f t="shared" si="3"/>
        <v>18000</v>
      </c>
      <c r="I197" s="7" t="str">
        <f>VLOOKUP(B197,'Задание на знание SQL'!$B$29:$D$44,mt!I$1,0)</f>
        <v>СПб</v>
      </c>
      <c r="J197" s="7" t="str">
        <f>VLOOKUP($B197,'Задание на знание SQL'!$B$29:$D$44,mt!J$1,0)</f>
        <v>Зеленая, 1</v>
      </c>
    </row>
    <row r="198" spans="1:10" x14ac:dyDescent="0.25">
      <c r="A198" s="10">
        <v>42371</v>
      </c>
      <c r="B198" s="7">
        <v>12</v>
      </c>
      <c r="C198" s="9">
        <v>1234575</v>
      </c>
      <c r="D198" s="7">
        <v>195</v>
      </c>
      <c r="E198" s="7" t="str">
        <f>VLOOKUP($C198, 'Задание на знание SQL'!$F$29:$I$43,mt!E$1, 0)</f>
        <v>КРАСОТА</v>
      </c>
      <c r="F198" s="7" t="str">
        <f>VLOOKUP($C198, 'Задание на знание SQL'!$F$29:$I$43,mt!F$1, 0)</f>
        <v>мыло</v>
      </c>
      <c r="G198" s="7">
        <f>VLOOKUP($C198, 'Задание на знание SQL'!$F$29:$I$43,mt!G$1, 0)</f>
        <v>10</v>
      </c>
      <c r="H198" s="7">
        <f t="shared" si="3"/>
        <v>1950</v>
      </c>
      <c r="I198" s="7" t="str">
        <f>VLOOKUP(B198,'Задание на знание SQL'!$B$29:$D$44,mt!I$1,0)</f>
        <v>СПб</v>
      </c>
      <c r="J198" s="7" t="str">
        <f>VLOOKUP($B198,'Задание на знание SQL'!$B$29:$D$44,mt!J$1,0)</f>
        <v>Зеленая, 1</v>
      </c>
    </row>
    <row r="199" spans="1:10" x14ac:dyDescent="0.25">
      <c r="A199" s="10">
        <v>42371</v>
      </c>
      <c r="B199" s="7">
        <v>13</v>
      </c>
      <c r="C199" s="9">
        <v>1234576</v>
      </c>
      <c r="D199" s="7">
        <v>210</v>
      </c>
      <c r="E199" s="7" t="str">
        <f>VLOOKUP($C199, 'Задание на знание SQL'!$F$29:$I$43,mt!E$1, 0)</f>
        <v>ДЕКОР</v>
      </c>
      <c r="F199" s="7" t="str">
        <f>VLOOKUP($C199, 'Задание на знание SQL'!$F$29:$I$43,mt!F$1, 0)</f>
        <v>лак для ногтей</v>
      </c>
      <c r="G199" s="7">
        <f>VLOOKUP($C199, 'Задание на знание SQL'!$F$29:$I$43,mt!G$1, 0)</f>
        <v>120</v>
      </c>
      <c r="H199" s="7">
        <f t="shared" si="3"/>
        <v>25200</v>
      </c>
      <c r="I199" s="7" t="str">
        <f>VLOOKUP(B199,'Задание на знание SQL'!$B$29:$D$44,mt!I$1,0)</f>
        <v>СПб</v>
      </c>
      <c r="J199" s="7" t="str">
        <f>VLOOKUP($B199,'Задание на знание SQL'!$B$29:$D$44,mt!J$1,0)</f>
        <v>Новая, 15</v>
      </c>
    </row>
    <row r="200" spans="1:10" x14ac:dyDescent="0.25">
      <c r="A200" s="10">
        <v>42371</v>
      </c>
      <c r="B200" s="7">
        <v>13</v>
      </c>
      <c r="C200" s="9">
        <v>1234577</v>
      </c>
      <c r="D200" s="7">
        <v>225</v>
      </c>
      <c r="E200" s="7" t="str">
        <f>VLOOKUP($C200, 'Задание на знание SQL'!$F$29:$I$43,mt!E$1, 0)</f>
        <v>ДЕКОР</v>
      </c>
      <c r="F200" s="7" t="str">
        <f>VLOOKUP($C200, 'Задание на знание SQL'!$F$29:$I$43,mt!F$1, 0)</f>
        <v>лак для волос</v>
      </c>
      <c r="G200" s="7">
        <f>VLOOKUP($C200, 'Задание на знание SQL'!$F$29:$I$43,mt!G$1, 0)</f>
        <v>200</v>
      </c>
      <c r="H200" s="7">
        <f t="shared" si="3"/>
        <v>45000</v>
      </c>
      <c r="I200" s="7" t="str">
        <f>VLOOKUP(B200,'Задание на знание SQL'!$B$29:$D$44,mt!I$1,0)</f>
        <v>СПб</v>
      </c>
      <c r="J200" s="7" t="str">
        <f>VLOOKUP($B200,'Задание на знание SQL'!$B$29:$D$44,mt!J$1,0)</f>
        <v>Новая, 15</v>
      </c>
    </row>
    <row r="201" spans="1:10" x14ac:dyDescent="0.25">
      <c r="A201" s="10">
        <v>42371</v>
      </c>
      <c r="B201" s="7">
        <v>13</v>
      </c>
      <c r="C201" s="9">
        <v>1234578</v>
      </c>
      <c r="D201" s="7">
        <v>240</v>
      </c>
      <c r="E201" s="7" t="str">
        <f>VLOOKUP($C201, 'Задание на знание SQL'!$F$29:$I$43,mt!E$1, 0)</f>
        <v>КРАСОТА</v>
      </c>
      <c r="F201" s="7" t="str">
        <f>VLOOKUP($C201, 'Задание на знание SQL'!$F$29:$I$43,mt!F$1, 0)</f>
        <v>крем для рук</v>
      </c>
      <c r="G201" s="7">
        <f>VLOOKUP($C201, 'Задание на знание SQL'!$F$29:$I$43,mt!G$1, 0)</f>
        <v>30</v>
      </c>
      <c r="H201" s="7">
        <f t="shared" si="3"/>
        <v>7200</v>
      </c>
      <c r="I201" s="7" t="str">
        <f>VLOOKUP(B201,'Задание на знание SQL'!$B$29:$D$44,mt!I$1,0)</f>
        <v>СПб</v>
      </c>
      <c r="J201" s="7" t="str">
        <f>VLOOKUP($B201,'Задание на знание SQL'!$B$29:$D$44,mt!J$1,0)</f>
        <v>Новая, 15</v>
      </c>
    </row>
    <row r="202" spans="1:10" x14ac:dyDescent="0.25">
      <c r="A202" s="10">
        <v>42371</v>
      </c>
      <c r="B202" s="7">
        <v>13</v>
      </c>
      <c r="C202" s="9">
        <v>1234579</v>
      </c>
      <c r="D202" s="7">
        <v>255</v>
      </c>
      <c r="E202" s="7" t="str">
        <f>VLOOKUP($C202, 'Задание на знание SQL'!$F$29:$I$43,mt!E$1, 0)</f>
        <v>КРАСОТА</v>
      </c>
      <c r="F202" s="7" t="str">
        <f>VLOOKUP($C202, 'Задание на знание SQL'!$F$29:$I$43,mt!F$1, 0)</f>
        <v>гель для душа</v>
      </c>
      <c r="G202" s="7">
        <f>VLOOKUP($C202, 'Задание на знание SQL'!$F$29:$I$43,mt!G$1, 0)</f>
        <v>80</v>
      </c>
      <c r="H202" s="7">
        <f t="shared" si="3"/>
        <v>20400</v>
      </c>
      <c r="I202" s="7" t="str">
        <f>VLOOKUP(B202,'Задание на знание SQL'!$B$29:$D$44,mt!I$1,0)</f>
        <v>СПб</v>
      </c>
      <c r="J202" s="7" t="str">
        <f>VLOOKUP($B202,'Задание на знание SQL'!$B$29:$D$44,mt!J$1,0)</f>
        <v>Новая, 15</v>
      </c>
    </row>
    <row r="203" spans="1:10" x14ac:dyDescent="0.25">
      <c r="A203" s="10">
        <v>42371</v>
      </c>
      <c r="B203" s="7">
        <v>13</v>
      </c>
      <c r="C203" s="9">
        <v>1234580</v>
      </c>
      <c r="D203" s="7">
        <v>100</v>
      </c>
      <c r="E203" s="7" t="str">
        <f>VLOOKUP($C203, 'Задание на знание SQL'!$F$29:$I$43,mt!E$1, 0)</f>
        <v>КРАСОТА</v>
      </c>
      <c r="F203" s="7" t="str">
        <f>VLOOKUP($C203, 'Задание на знание SQL'!$F$29:$I$43,mt!F$1, 0)</f>
        <v>крем для лица</v>
      </c>
      <c r="G203" s="7">
        <f>VLOOKUP($C203, 'Задание на знание SQL'!$F$29:$I$43,mt!G$1, 0)</f>
        <v>150</v>
      </c>
      <c r="H203" s="7">
        <f t="shared" si="3"/>
        <v>15000</v>
      </c>
      <c r="I203" s="7" t="str">
        <f>VLOOKUP(B203,'Задание на знание SQL'!$B$29:$D$44,mt!I$1,0)</f>
        <v>СПб</v>
      </c>
      <c r="J203" s="7" t="str">
        <f>VLOOKUP($B203,'Задание на знание SQL'!$B$29:$D$44,mt!J$1,0)</f>
        <v>Новая, 15</v>
      </c>
    </row>
    <row r="204" spans="1:10" x14ac:dyDescent="0.25">
      <c r="A204" s="10">
        <v>42371</v>
      </c>
      <c r="B204" s="7">
        <v>13</v>
      </c>
      <c r="C204" s="9">
        <v>1234581</v>
      </c>
      <c r="D204" s="7">
        <v>200</v>
      </c>
      <c r="E204" s="7" t="str">
        <f>VLOOKUP($C204, 'Задание на знание SQL'!$F$29:$I$43,mt!E$1, 0)</f>
        <v>ЧИСТОТА</v>
      </c>
      <c r="F204" s="7" t="str">
        <f>VLOOKUP($C204, 'Задание на знание SQL'!$F$29:$I$43,mt!F$1, 0)</f>
        <v>губка</v>
      </c>
      <c r="G204" s="7">
        <f>VLOOKUP($C204, 'Задание на знание SQL'!$F$29:$I$43,mt!G$1, 0)</f>
        <v>15</v>
      </c>
      <c r="H204" s="7">
        <f t="shared" si="3"/>
        <v>3000</v>
      </c>
      <c r="I204" s="7" t="str">
        <f>VLOOKUP(B204,'Задание на знание SQL'!$B$29:$D$44,mt!I$1,0)</f>
        <v>СПб</v>
      </c>
      <c r="J204" s="7" t="str">
        <f>VLOOKUP($B204,'Задание на знание SQL'!$B$29:$D$44,mt!J$1,0)</f>
        <v>Новая, 15</v>
      </c>
    </row>
    <row r="205" spans="1:10" x14ac:dyDescent="0.25">
      <c r="A205" s="10">
        <v>42371</v>
      </c>
      <c r="B205" s="7">
        <v>14</v>
      </c>
      <c r="C205" s="9">
        <v>1234567</v>
      </c>
      <c r="D205" s="7">
        <v>300</v>
      </c>
      <c r="E205" s="7" t="str">
        <f>VLOOKUP($C205, 'Задание на знание SQL'!$F$29:$I$43,mt!E$1, 0)</f>
        <v>КРАСОТА</v>
      </c>
      <c r="F205" s="7" t="str">
        <f>VLOOKUP($C205, 'Задание на знание SQL'!$F$29:$I$43,mt!F$1, 0)</f>
        <v>шамунь</v>
      </c>
      <c r="G205" s="7">
        <f>VLOOKUP($C205, 'Задание на знание SQL'!$F$29:$I$43,mt!G$1, 0)</f>
        <v>100</v>
      </c>
      <c r="H205" s="7">
        <f t="shared" si="3"/>
        <v>30000</v>
      </c>
      <c r="I205" s="7" t="str">
        <f>VLOOKUP(B205,'Задание на знание SQL'!$B$29:$D$44,mt!I$1,0)</f>
        <v>МСК</v>
      </c>
      <c r="J205" s="7" t="str">
        <f>VLOOKUP($B205,'Задание на знание SQL'!$B$29:$D$44,mt!J$1,0)</f>
        <v>Советская, 2</v>
      </c>
    </row>
    <row r="206" spans="1:10" x14ac:dyDescent="0.25">
      <c r="A206" s="10">
        <v>42371</v>
      </c>
      <c r="B206" s="7">
        <v>14</v>
      </c>
      <c r="C206" s="9">
        <v>1234568</v>
      </c>
      <c r="D206" s="7">
        <v>400</v>
      </c>
      <c r="E206" s="7" t="str">
        <f>VLOOKUP($C206, 'Задание на знание SQL'!$F$29:$I$43,mt!E$1, 0)</f>
        <v>ЧИСТОТА</v>
      </c>
      <c r="F206" s="7" t="str">
        <f>VLOOKUP($C206, 'Задание на знание SQL'!$F$29:$I$43,mt!F$1, 0)</f>
        <v>стиральный порошок</v>
      </c>
      <c r="G206" s="7">
        <f>VLOOKUP($C206, 'Задание на знание SQL'!$F$29:$I$43,mt!G$1, 0)</f>
        <v>120</v>
      </c>
      <c r="H206" s="7">
        <f t="shared" si="3"/>
        <v>48000</v>
      </c>
      <c r="I206" s="7" t="str">
        <f>VLOOKUP(B206,'Задание на знание SQL'!$B$29:$D$44,mt!I$1,0)</f>
        <v>МСК</v>
      </c>
      <c r="J206" s="7" t="str">
        <f>VLOOKUP($B206,'Задание на знание SQL'!$B$29:$D$44,mt!J$1,0)</f>
        <v>Советская, 2</v>
      </c>
    </row>
    <row r="207" spans="1:10" x14ac:dyDescent="0.25">
      <c r="A207" s="10">
        <v>42371</v>
      </c>
      <c r="B207" s="7">
        <v>14</v>
      </c>
      <c r="C207" s="9">
        <v>1234569</v>
      </c>
      <c r="D207" s="7">
        <v>500</v>
      </c>
      <c r="E207" s="7" t="str">
        <f>VLOOKUP($C207, 'Задание на знание SQL'!$F$29:$I$43,mt!E$1, 0)</f>
        <v>ЧИСТОТА</v>
      </c>
      <c r="F207" s="7" t="str">
        <f>VLOOKUP($C207, 'Задание на знание SQL'!$F$29:$I$43,mt!F$1, 0)</f>
        <v>чистящее средство</v>
      </c>
      <c r="G207" s="7">
        <f>VLOOKUP($C207, 'Задание на знание SQL'!$F$29:$I$43,mt!G$1, 0)</f>
        <v>50</v>
      </c>
      <c r="H207" s="7">
        <f t="shared" si="3"/>
        <v>25000</v>
      </c>
      <c r="I207" s="7" t="str">
        <f>VLOOKUP(B207,'Задание на знание SQL'!$B$29:$D$44,mt!I$1,0)</f>
        <v>МСК</v>
      </c>
      <c r="J207" s="7" t="str">
        <f>VLOOKUP($B207,'Задание на знание SQL'!$B$29:$D$44,mt!J$1,0)</f>
        <v>Советская, 2</v>
      </c>
    </row>
    <row r="208" spans="1:10" x14ac:dyDescent="0.25">
      <c r="A208" s="10">
        <v>42371</v>
      </c>
      <c r="B208" s="7">
        <v>14</v>
      </c>
      <c r="C208" s="9">
        <v>1234570</v>
      </c>
      <c r="D208" s="7">
        <v>600</v>
      </c>
      <c r="E208" s="7" t="str">
        <f>VLOOKUP($C208, 'Задание на знание SQL'!$F$29:$I$43,mt!E$1, 0)</f>
        <v>ЧИСТОТА</v>
      </c>
      <c r="F208" s="7" t="str">
        <f>VLOOKUP($C208, 'Задание на знание SQL'!$F$29:$I$43,mt!F$1, 0)</f>
        <v>средство для мытья посуды</v>
      </c>
      <c r="G208" s="7">
        <f>VLOOKUP($C208, 'Задание на знание SQL'!$F$29:$I$43,mt!G$1, 0)</f>
        <v>30</v>
      </c>
      <c r="H208" s="7">
        <f t="shared" si="3"/>
        <v>18000</v>
      </c>
      <c r="I208" s="7" t="str">
        <f>VLOOKUP(B208,'Задание на знание SQL'!$B$29:$D$44,mt!I$1,0)</f>
        <v>МСК</v>
      </c>
      <c r="J208" s="7" t="str">
        <f>VLOOKUP($B208,'Задание на знание SQL'!$B$29:$D$44,mt!J$1,0)</f>
        <v>Советская, 2</v>
      </c>
    </row>
    <row r="209" spans="1:10" x14ac:dyDescent="0.25">
      <c r="A209" s="10">
        <v>42371</v>
      </c>
      <c r="B209" s="7">
        <v>14</v>
      </c>
      <c r="C209" s="9">
        <v>1234571</v>
      </c>
      <c r="D209" s="7">
        <v>700</v>
      </c>
      <c r="E209" s="7" t="str">
        <f>VLOOKUP($C209, 'Задание на знание SQL'!$F$29:$I$43,mt!E$1, 0)</f>
        <v>ДЕКОР</v>
      </c>
      <c r="F209" s="7" t="str">
        <f>VLOOKUP($C209, 'Задание на знание SQL'!$F$29:$I$43,mt!F$1, 0)</f>
        <v>резинка для волос</v>
      </c>
      <c r="G209" s="7">
        <f>VLOOKUP($C209, 'Задание на знание SQL'!$F$29:$I$43,mt!G$1, 0)</f>
        <v>20</v>
      </c>
      <c r="H209" s="7">
        <f t="shared" si="3"/>
        <v>14000</v>
      </c>
      <c r="I209" s="7" t="str">
        <f>VLOOKUP(B209,'Задание на знание SQL'!$B$29:$D$44,mt!I$1,0)</f>
        <v>МСК</v>
      </c>
      <c r="J209" s="7" t="str">
        <f>VLOOKUP($B209,'Задание на знание SQL'!$B$29:$D$44,mt!J$1,0)</f>
        <v>Советская, 2</v>
      </c>
    </row>
    <row r="210" spans="1:10" x14ac:dyDescent="0.25">
      <c r="A210" s="10">
        <v>42371</v>
      </c>
      <c r="B210" s="7">
        <v>14</v>
      </c>
      <c r="C210" s="9">
        <v>1234572</v>
      </c>
      <c r="D210" s="7">
        <v>800</v>
      </c>
      <c r="E210" s="7" t="str">
        <f>VLOOKUP($C210, 'Задание на знание SQL'!$F$29:$I$43,mt!E$1, 0)</f>
        <v>ДЕКОР</v>
      </c>
      <c r="F210" s="7" t="str">
        <f>VLOOKUP($C210, 'Задание на знание SQL'!$F$29:$I$43,mt!F$1, 0)</f>
        <v>тушь для ресниц</v>
      </c>
      <c r="G210" s="7">
        <f>VLOOKUP($C210, 'Задание на знание SQL'!$F$29:$I$43,mt!G$1, 0)</f>
        <v>300</v>
      </c>
      <c r="H210" s="7">
        <f t="shared" si="3"/>
        <v>240000</v>
      </c>
      <c r="I210" s="7" t="str">
        <f>VLOOKUP(B210,'Задание на знание SQL'!$B$29:$D$44,mt!I$1,0)</f>
        <v>МСК</v>
      </c>
      <c r="J210" s="7" t="str">
        <f>VLOOKUP($B210,'Задание на знание SQL'!$B$29:$D$44,mt!J$1,0)</f>
        <v>Советская, 2</v>
      </c>
    </row>
    <row r="211" spans="1:10" x14ac:dyDescent="0.25">
      <c r="A211" s="10">
        <v>42371</v>
      </c>
      <c r="B211" s="7">
        <v>15</v>
      </c>
      <c r="C211" s="9">
        <v>1234573</v>
      </c>
      <c r="D211" s="7">
        <v>900</v>
      </c>
      <c r="E211" s="7" t="str">
        <f>VLOOKUP($C211, 'Задание на знание SQL'!$F$29:$I$43,mt!E$1, 0)</f>
        <v>ДЕКОР</v>
      </c>
      <c r="F211" s="7" t="str">
        <f>VLOOKUP($C211, 'Задание на знание SQL'!$F$29:$I$43,mt!F$1, 0)</f>
        <v>помада</v>
      </c>
      <c r="G211" s="7">
        <f>VLOOKUP($C211, 'Задание на знание SQL'!$F$29:$I$43,mt!G$1, 0)</f>
        <v>200</v>
      </c>
      <c r="H211" s="7">
        <f t="shared" si="3"/>
        <v>180000</v>
      </c>
      <c r="I211" s="7" t="str">
        <f>VLOOKUP(B211,'Задание на знание SQL'!$B$29:$D$44,mt!I$1,0)</f>
        <v>МРМ</v>
      </c>
      <c r="J211" s="7" t="str">
        <f>VLOOKUP($B211,'Задание на знание SQL'!$B$29:$D$44,mt!J$1,0)</f>
        <v>Набережная, 5</v>
      </c>
    </row>
    <row r="212" spans="1:10" x14ac:dyDescent="0.25">
      <c r="A212" s="10">
        <v>42371</v>
      </c>
      <c r="B212" s="7">
        <v>15</v>
      </c>
      <c r="C212" s="9">
        <v>1234574</v>
      </c>
      <c r="D212" s="7">
        <v>1000</v>
      </c>
      <c r="E212" s="7" t="str">
        <f>VLOOKUP($C212, 'Задание на знание SQL'!$F$29:$I$43,mt!E$1, 0)</f>
        <v>ДЕКОР</v>
      </c>
      <c r="F212" s="7" t="str">
        <f>VLOOKUP($C212, 'Задание на знание SQL'!$F$29:$I$43,mt!F$1, 0)</f>
        <v>подарочный пакет</v>
      </c>
      <c r="G212" s="7">
        <f>VLOOKUP($C212, 'Задание на знание SQL'!$F$29:$I$43,mt!G$1, 0)</f>
        <v>100</v>
      </c>
      <c r="H212" s="7">
        <f t="shared" si="3"/>
        <v>100000</v>
      </c>
      <c r="I212" s="7" t="str">
        <f>VLOOKUP(B212,'Задание на знание SQL'!$B$29:$D$44,mt!I$1,0)</f>
        <v>МРМ</v>
      </c>
      <c r="J212" s="7" t="str">
        <f>VLOOKUP($B212,'Задание на знание SQL'!$B$29:$D$44,mt!J$1,0)</f>
        <v>Набережная, 5</v>
      </c>
    </row>
    <row r="213" spans="1:10" x14ac:dyDescent="0.25">
      <c r="A213" s="10">
        <v>42371</v>
      </c>
      <c r="B213" s="7">
        <v>15</v>
      </c>
      <c r="C213" s="9">
        <v>1234575</v>
      </c>
      <c r="D213" s="7">
        <v>120</v>
      </c>
      <c r="E213" s="7" t="str">
        <f>VLOOKUP($C213, 'Задание на знание SQL'!$F$29:$I$43,mt!E$1, 0)</f>
        <v>КРАСОТА</v>
      </c>
      <c r="F213" s="7" t="str">
        <f>VLOOKUP($C213, 'Задание на знание SQL'!$F$29:$I$43,mt!F$1, 0)</f>
        <v>мыло</v>
      </c>
      <c r="G213" s="7">
        <f>VLOOKUP($C213, 'Задание на знание SQL'!$F$29:$I$43,mt!G$1, 0)</f>
        <v>10</v>
      </c>
      <c r="H213" s="7">
        <f t="shared" si="3"/>
        <v>1200</v>
      </c>
      <c r="I213" s="7" t="str">
        <f>VLOOKUP(B213,'Задание на знание SQL'!$B$29:$D$44,mt!I$1,0)</f>
        <v>МРМ</v>
      </c>
      <c r="J213" s="7" t="str">
        <f>VLOOKUP($B213,'Задание на знание SQL'!$B$29:$D$44,mt!J$1,0)</f>
        <v>Набережная, 5</v>
      </c>
    </row>
    <row r="214" spans="1:10" x14ac:dyDescent="0.25">
      <c r="A214" s="10">
        <v>42371</v>
      </c>
      <c r="B214" s="7">
        <v>15</v>
      </c>
      <c r="C214" s="9">
        <v>1234576</v>
      </c>
      <c r="D214" s="7">
        <v>135</v>
      </c>
      <c r="E214" s="7" t="str">
        <f>VLOOKUP($C214, 'Задание на знание SQL'!$F$29:$I$43,mt!E$1, 0)</f>
        <v>ДЕКОР</v>
      </c>
      <c r="F214" s="7" t="str">
        <f>VLOOKUP($C214, 'Задание на знание SQL'!$F$29:$I$43,mt!F$1, 0)</f>
        <v>лак для ногтей</v>
      </c>
      <c r="G214" s="7">
        <f>VLOOKUP($C214, 'Задание на знание SQL'!$F$29:$I$43,mt!G$1, 0)</f>
        <v>120</v>
      </c>
      <c r="H214" s="7">
        <f t="shared" si="3"/>
        <v>16200</v>
      </c>
      <c r="I214" s="7" t="str">
        <f>VLOOKUP(B214,'Задание на знание SQL'!$B$29:$D$44,mt!I$1,0)</f>
        <v>МРМ</v>
      </c>
      <c r="J214" s="7" t="str">
        <f>VLOOKUP($B214,'Задание на знание SQL'!$B$29:$D$44,mt!J$1,0)</f>
        <v>Набережная, 5</v>
      </c>
    </row>
    <row r="215" spans="1:10" x14ac:dyDescent="0.25">
      <c r="A215" s="10">
        <v>42371</v>
      </c>
      <c r="B215" s="7">
        <v>15</v>
      </c>
      <c r="C215" s="9">
        <v>1234577</v>
      </c>
      <c r="D215" s="7">
        <v>150</v>
      </c>
      <c r="E215" s="7" t="str">
        <f>VLOOKUP($C215, 'Задание на знание SQL'!$F$29:$I$43,mt!E$1, 0)</f>
        <v>ДЕКОР</v>
      </c>
      <c r="F215" s="7" t="str">
        <f>VLOOKUP($C215, 'Задание на знание SQL'!$F$29:$I$43,mt!F$1, 0)</f>
        <v>лак для волос</v>
      </c>
      <c r="G215" s="7">
        <f>VLOOKUP($C215, 'Задание на знание SQL'!$F$29:$I$43,mt!G$1, 0)</f>
        <v>200</v>
      </c>
      <c r="H215" s="7">
        <f t="shared" si="3"/>
        <v>30000</v>
      </c>
      <c r="I215" s="7" t="str">
        <f>VLOOKUP(B215,'Задание на знание SQL'!$B$29:$D$44,mt!I$1,0)</f>
        <v>МРМ</v>
      </c>
      <c r="J215" s="7" t="str">
        <f>VLOOKUP($B215,'Задание на знание SQL'!$B$29:$D$44,mt!J$1,0)</f>
        <v>Набережная, 5</v>
      </c>
    </row>
    <row r="216" spans="1:10" x14ac:dyDescent="0.25">
      <c r="A216" s="10">
        <v>42371</v>
      </c>
      <c r="B216" s="7">
        <v>15</v>
      </c>
      <c r="C216" s="9">
        <v>1234578</v>
      </c>
      <c r="D216" s="7">
        <v>165</v>
      </c>
      <c r="E216" s="7" t="str">
        <f>VLOOKUP($C216, 'Задание на знание SQL'!$F$29:$I$43,mt!E$1, 0)</f>
        <v>КРАСОТА</v>
      </c>
      <c r="F216" s="7" t="str">
        <f>VLOOKUP($C216, 'Задание на знание SQL'!$F$29:$I$43,mt!F$1, 0)</f>
        <v>крем для рук</v>
      </c>
      <c r="G216" s="7">
        <f>VLOOKUP($C216, 'Задание на знание SQL'!$F$29:$I$43,mt!G$1, 0)</f>
        <v>30</v>
      </c>
      <c r="H216" s="7">
        <f t="shared" si="3"/>
        <v>4950</v>
      </c>
      <c r="I216" s="7" t="str">
        <f>VLOOKUP(B216,'Задание на знание SQL'!$B$29:$D$44,mt!I$1,0)</f>
        <v>МРМ</v>
      </c>
      <c r="J216" s="7" t="str">
        <f>VLOOKUP($B216,'Задание на знание SQL'!$B$29:$D$44,mt!J$1,0)</f>
        <v>Набережная, 5</v>
      </c>
    </row>
    <row r="217" spans="1:10" x14ac:dyDescent="0.25">
      <c r="A217" s="10">
        <v>42371</v>
      </c>
      <c r="B217" s="7">
        <v>16</v>
      </c>
      <c r="C217" s="9">
        <v>1234579</v>
      </c>
      <c r="D217" s="7">
        <v>180</v>
      </c>
      <c r="E217" s="7" t="str">
        <f>VLOOKUP($C217, 'Задание на знание SQL'!$F$29:$I$43,mt!E$1, 0)</f>
        <v>КРАСОТА</v>
      </c>
      <c r="F217" s="7" t="str">
        <f>VLOOKUP($C217, 'Задание на знание SQL'!$F$29:$I$43,mt!F$1, 0)</f>
        <v>гель для душа</v>
      </c>
      <c r="G217" s="7">
        <f>VLOOKUP($C217, 'Задание на знание SQL'!$F$29:$I$43,mt!G$1, 0)</f>
        <v>80</v>
      </c>
      <c r="H217" s="7">
        <f t="shared" si="3"/>
        <v>14400</v>
      </c>
      <c r="I217" s="7" t="str">
        <f>VLOOKUP(B217,'Задание на знание SQL'!$B$29:$D$44,mt!I$1,0)</f>
        <v>МРМ</v>
      </c>
      <c r="J217" s="7" t="str">
        <f>VLOOKUP($B217,'Задание на знание SQL'!$B$29:$D$44,mt!J$1,0)</f>
        <v>Школьная, 8</v>
      </c>
    </row>
    <row r="218" spans="1:10" x14ac:dyDescent="0.25">
      <c r="A218" s="10">
        <v>42371</v>
      </c>
      <c r="B218" s="7">
        <v>16</v>
      </c>
      <c r="C218" s="9">
        <v>1234580</v>
      </c>
      <c r="D218" s="7">
        <v>195</v>
      </c>
      <c r="E218" s="7" t="str">
        <f>VLOOKUP($C218, 'Задание на знание SQL'!$F$29:$I$43,mt!E$1, 0)</f>
        <v>КРАСОТА</v>
      </c>
      <c r="F218" s="7" t="str">
        <f>VLOOKUP($C218, 'Задание на знание SQL'!$F$29:$I$43,mt!F$1, 0)</f>
        <v>крем для лица</v>
      </c>
      <c r="G218" s="7">
        <f>VLOOKUP($C218, 'Задание на знание SQL'!$F$29:$I$43,mt!G$1, 0)</f>
        <v>150</v>
      </c>
      <c r="H218" s="7">
        <f t="shared" si="3"/>
        <v>29250</v>
      </c>
      <c r="I218" s="7" t="str">
        <f>VLOOKUP(B218,'Задание на знание SQL'!$B$29:$D$44,mt!I$1,0)</f>
        <v>МРМ</v>
      </c>
      <c r="J218" s="7" t="str">
        <f>VLOOKUP($B218,'Задание на знание SQL'!$B$29:$D$44,mt!J$1,0)</f>
        <v>Школьная, 8</v>
      </c>
    </row>
    <row r="219" spans="1:10" x14ac:dyDescent="0.25">
      <c r="A219" s="10">
        <v>42371</v>
      </c>
      <c r="B219" s="7">
        <v>16</v>
      </c>
      <c r="C219" s="9">
        <v>1234581</v>
      </c>
      <c r="D219" s="7">
        <v>210</v>
      </c>
      <c r="E219" s="7" t="str">
        <f>VLOOKUP($C219, 'Задание на знание SQL'!$F$29:$I$43,mt!E$1, 0)</f>
        <v>ЧИСТОТА</v>
      </c>
      <c r="F219" s="7" t="str">
        <f>VLOOKUP($C219, 'Задание на знание SQL'!$F$29:$I$43,mt!F$1, 0)</f>
        <v>губка</v>
      </c>
      <c r="G219" s="7">
        <f>VLOOKUP($C219, 'Задание на знание SQL'!$F$29:$I$43,mt!G$1, 0)</f>
        <v>15</v>
      </c>
      <c r="H219" s="7">
        <f t="shared" si="3"/>
        <v>3150</v>
      </c>
      <c r="I219" s="7" t="str">
        <f>VLOOKUP(B219,'Задание на знание SQL'!$B$29:$D$44,mt!I$1,0)</f>
        <v>МРМ</v>
      </c>
      <c r="J219" s="7" t="str">
        <f>VLOOKUP($B219,'Задание на знание SQL'!$B$29:$D$44,mt!J$1,0)</f>
        <v>Школьная, 8</v>
      </c>
    </row>
    <row r="220" spans="1:10" x14ac:dyDescent="0.25">
      <c r="A220" s="10">
        <v>42371</v>
      </c>
      <c r="B220" s="7">
        <v>16</v>
      </c>
      <c r="C220" s="9">
        <v>1234567</v>
      </c>
      <c r="D220" s="7">
        <v>225</v>
      </c>
      <c r="E220" s="7" t="str">
        <f>VLOOKUP($C220, 'Задание на знание SQL'!$F$29:$I$43,mt!E$1, 0)</f>
        <v>КРАСОТА</v>
      </c>
      <c r="F220" s="7" t="str">
        <f>VLOOKUP($C220, 'Задание на знание SQL'!$F$29:$I$43,mt!F$1, 0)</f>
        <v>шамунь</v>
      </c>
      <c r="G220" s="7">
        <f>VLOOKUP($C220, 'Задание на знание SQL'!$F$29:$I$43,mt!G$1, 0)</f>
        <v>100</v>
      </c>
      <c r="H220" s="7">
        <f t="shared" si="3"/>
        <v>22500</v>
      </c>
      <c r="I220" s="7" t="str">
        <f>VLOOKUP(B220,'Задание на знание SQL'!$B$29:$D$44,mt!I$1,0)</f>
        <v>МРМ</v>
      </c>
      <c r="J220" s="7" t="str">
        <f>VLOOKUP($B220,'Задание на знание SQL'!$B$29:$D$44,mt!J$1,0)</f>
        <v>Школьная, 8</v>
      </c>
    </row>
    <row r="221" spans="1:10" x14ac:dyDescent="0.25">
      <c r="A221" s="10">
        <v>42371</v>
      </c>
      <c r="B221" s="7">
        <v>16</v>
      </c>
      <c r="C221" s="9">
        <v>1234568</v>
      </c>
      <c r="D221" s="7">
        <v>240</v>
      </c>
      <c r="E221" s="7" t="str">
        <f>VLOOKUP($C221, 'Задание на знание SQL'!$F$29:$I$43,mt!E$1, 0)</f>
        <v>ЧИСТОТА</v>
      </c>
      <c r="F221" s="7" t="str">
        <f>VLOOKUP($C221, 'Задание на знание SQL'!$F$29:$I$43,mt!F$1, 0)</f>
        <v>стиральный порошок</v>
      </c>
      <c r="G221" s="7">
        <f>VLOOKUP($C221, 'Задание на знание SQL'!$F$29:$I$43,mt!G$1, 0)</f>
        <v>120</v>
      </c>
      <c r="H221" s="7">
        <f t="shared" si="3"/>
        <v>28800</v>
      </c>
      <c r="I221" s="7" t="str">
        <f>VLOOKUP(B221,'Задание на знание SQL'!$B$29:$D$44,mt!I$1,0)</f>
        <v>МРМ</v>
      </c>
      <c r="J221" s="7" t="str">
        <f>VLOOKUP($B221,'Задание на знание SQL'!$B$29:$D$44,mt!J$1,0)</f>
        <v>Школьная, 8</v>
      </c>
    </row>
    <row r="222" spans="1:10" x14ac:dyDescent="0.25">
      <c r="A222" s="10">
        <v>42371</v>
      </c>
      <c r="B222" s="7">
        <v>16</v>
      </c>
      <c r="C222" s="9">
        <v>1234569</v>
      </c>
      <c r="D222" s="7">
        <v>255</v>
      </c>
      <c r="E222" s="7" t="str">
        <f>VLOOKUP($C222, 'Задание на знание SQL'!$F$29:$I$43,mt!E$1, 0)</f>
        <v>ЧИСТОТА</v>
      </c>
      <c r="F222" s="7" t="str">
        <f>VLOOKUP($C222, 'Задание на знание SQL'!$F$29:$I$43,mt!F$1, 0)</f>
        <v>чистящее средство</v>
      </c>
      <c r="G222" s="7">
        <f>VLOOKUP($C222, 'Задание на знание SQL'!$F$29:$I$43,mt!G$1, 0)</f>
        <v>50</v>
      </c>
      <c r="H222" s="7">
        <f t="shared" si="3"/>
        <v>12750</v>
      </c>
      <c r="I222" s="7" t="str">
        <f>VLOOKUP(B222,'Задание на знание SQL'!$B$29:$D$44,mt!I$1,0)</f>
        <v>МРМ</v>
      </c>
      <c r="J222" s="7" t="str">
        <f>VLOOKUP($B222,'Задание на знание SQL'!$B$29:$D$44,mt!J$1,0)</f>
        <v>Школьная, 8</v>
      </c>
    </row>
    <row r="223" spans="1:10" x14ac:dyDescent="0.25">
      <c r="A223" s="10">
        <v>42372</v>
      </c>
      <c r="B223" s="7">
        <v>1</v>
      </c>
      <c r="C223" s="9">
        <v>1234570</v>
      </c>
      <c r="D223" s="7">
        <v>100</v>
      </c>
      <c r="E223" s="7" t="str">
        <f>VLOOKUP($C223, 'Задание на знание SQL'!$F$29:$I$43,mt!E$1, 0)</f>
        <v>ЧИСТОТА</v>
      </c>
      <c r="F223" s="7" t="str">
        <f>VLOOKUP($C223, 'Задание на знание SQL'!$F$29:$I$43,mt!F$1, 0)</f>
        <v>средство для мытья посуды</v>
      </c>
      <c r="G223" s="7">
        <f>VLOOKUP($C223, 'Задание на знание SQL'!$F$29:$I$43,mt!G$1, 0)</f>
        <v>30</v>
      </c>
      <c r="H223" s="7">
        <f t="shared" si="3"/>
        <v>3000</v>
      </c>
      <c r="I223" s="7" t="str">
        <f>VLOOKUP(B223,'Задание на знание SQL'!$B$29:$D$44,mt!I$1,0)</f>
        <v>СПб</v>
      </c>
      <c r="J223" s="7" t="str">
        <f>VLOOKUP($B223,'Задание на знание SQL'!$B$29:$D$44,mt!J$1,0)</f>
        <v>Ленина, 5</v>
      </c>
    </row>
    <row r="224" spans="1:10" x14ac:dyDescent="0.25">
      <c r="A224" s="10">
        <v>42372</v>
      </c>
      <c r="B224" s="7">
        <v>1</v>
      </c>
      <c r="C224" s="9">
        <v>1234571</v>
      </c>
      <c r="D224" s="7">
        <v>200</v>
      </c>
      <c r="E224" s="7" t="str">
        <f>VLOOKUP($C224, 'Задание на знание SQL'!$F$29:$I$43,mt!E$1, 0)</f>
        <v>ДЕКОР</v>
      </c>
      <c r="F224" s="7" t="str">
        <f>VLOOKUP($C224, 'Задание на знание SQL'!$F$29:$I$43,mt!F$1, 0)</f>
        <v>резинка для волос</v>
      </c>
      <c r="G224" s="7">
        <f>VLOOKUP($C224, 'Задание на знание SQL'!$F$29:$I$43,mt!G$1, 0)</f>
        <v>20</v>
      </c>
      <c r="H224" s="7">
        <f t="shared" si="3"/>
        <v>4000</v>
      </c>
      <c r="I224" s="7" t="str">
        <f>VLOOKUP(B224,'Задание на знание SQL'!$B$29:$D$44,mt!I$1,0)</f>
        <v>СПб</v>
      </c>
      <c r="J224" s="7" t="str">
        <f>VLOOKUP($B224,'Задание на знание SQL'!$B$29:$D$44,mt!J$1,0)</f>
        <v>Ленина, 5</v>
      </c>
    </row>
    <row r="225" spans="1:10" x14ac:dyDescent="0.25">
      <c r="A225" s="10">
        <v>42372</v>
      </c>
      <c r="B225" s="7">
        <v>1</v>
      </c>
      <c r="C225" s="9">
        <v>1234572</v>
      </c>
      <c r="D225" s="7">
        <v>300</v>
      </c>
      <c r="E225" s="7" t="str">
        <f>VLOOKUP($C225, 'Задание на знание SQL'!$F$29:$I$43,mt!E$1, 0)</f>
        <v>ДЕКОР</v>
      </c>
      <c r="F225" s="7" t="str">
        <f>VLOOKUP($C225, 'Задание на знание SQL'!$F$29:$I$43,mt!F$1, 0)</f>
        <v>тушь для ресниц</v>
      </c>
      <c r="G225" s="7">
        <f>VLOOKUP($C225, 'Задание на знание SQL'!$F$29:$I$43,mt!G$1, 0)</f>
        <v>300</v>
      </c>
      <c r="H225" s="7">
        <f t="shared" si="3"/>
        <v>90000</v>
      </c>
      <c r="I225" s="7" t="str">
        <f>VLOOKUP(B225,'Задание на знание SQL'!$B$29:$D$44,mt!I$1,0)</f>
        <v>СПб</v>
      </c>
      <c r="J225" s="7" t="str">
        <f>VLOOKUP($B225,'Задание на знание SQL'!$B$29:$D$44,mt!J$1,0)</f>
        <v>Ленина, 5</v>
      </c>
    </row>
    <row r="226" spans="1:10" x14ac:dyDescent="0.25">
      <c r="A226" s="10">
        <v>42372</v>
      </c>
      <c r="B226" s="7">
        <v>1</v>
      </c>
      <c r="C226" s="9">
        <v>1234573</v>
      </c>
      <c r="D226" s="7">
        <v>400</v>
      </c>
      <c r="E226" s="7" t="str">
        <f>VLOOKUP($C226, 'Задание на знание SQL'!$F$29:$I$43,mt!E$1, 0)</f>
        <v>ДЕКОР</v>
      </c>
      <c r="F226" s="7" t="str">
        <f>VLOOKUP($C226, 'Задание на знание SQL'!$F$29:$I$43,mt!F$1, 0)</f>
        <v>помада</v>
      </c>
      <c r="G226" s="7">
        <f>VLOOKUP($C226, 'Задание на знание SQL'!$F$29:$I$43,mt!G$1, 0)</f>
        <v>200</v>
      </c>
      <c r="H226" s="7">
        <f t="shared" si="3"/>
        <v>80000</v>
      </c>
      <c r="I226" s="7" t="str">
        <f>VLOOKUP(B226,'Задание на знание SQL'!$B$29:$D$44,mt!I$1,0)</f>
        <v>СПб</v>
      </c>
      <c r="J226" s="7" t="str">
        <f>VLOOKUP($B226,'Задание на знание SQL'!$B$29:$D$44,mt!J$1,0)</f>
        <v>Ленина, 5</v>
      </c>
    </row>
    <row r="227" spans="1:10" x14ac:dyDescent="0.25">
      <c r="A227" s="10">
        <v>42372</v>
      </c>
      <c r="B227" s="7">
        <v>1</v>
      </c>
      <c r="C227" s="9">
        <v>1234574</v>
      </c>
      <c r="D227" s="7">
        <v>500</v>
      </c>
      <c r="E227" s="7" t="str">
        <f>VLOOKUP($C227, 'Задание на знание SQL'!$F$29:$I$43,mt!E$1, 0)</f>
        <v>ДЕКОР</v>
      </c>
      <c r="F227" s="7" t="str">
        <f>VLOOKUP($C227, 'Задание на знание SQL'!$F$29:$I$43,mt!F$1, 0)</f>
        <v>подарочный пакет</v>
      </c>
      <c r="G227" s="7">
        <f>VLOOKUP($C227, 'Задание на знание SQL'!$F$29:$I$43,mt!G$1, 0)</f>
        <v>100</v>
      </c>
      <c r="H227" s="7">
        <f t="shared" si="3"/>
        <v>50000</v>
      </c>
      <c r="I227" s="7" t="str">
        <f>VLOOKUP(B227,'Задание на знание SQL'!$B$29:$D$44,mt!I$1,0)</f>
        <v>СПб</v>
      </c>
      <c r="J227" s="7" t="str">
        <f>VLOOKUP($B227,'Задание на знание SQL'!$B$29:$D$44,mt!J$1,0)</f>
        <v>Ленина, 5</v>
      </c>
    </row>
    <row r="228" spans="1:10" x14ac:dyDescent="0.25">
      <c r="A228" s="10">
        <v>42372</v>
      </c>
      <c r="B228" s="7">
        <v>1</v>
      </c>
      <c r="C228" s="9">
        <v>1234575</v>
      </c>
      <c r="D228" s="7">
        <v>600</v>
      </c>
      <c r="E228" s="7" t="str">
        <f>VLOOKUP($C228, 'Задание на знание SQL'!$F$29:$I$43,mt!E$1, 0)</f>
        <v>КРАСОТА</v>
      </c>
      <c r="F228" s="7" t="str">
        <f>VLOOKUP($C228, 'Задание на знание SQL'!$F$29:$I$43,mt!F$1, 0)</f>
        <v>мыло</v>
      </c>
      <c r="G228" s="7">
        <f>VLOOKUP($C228, 'Задание на знание SQL'!$F$29:$I$43,mt!G$1, 0)</f>
        <v>10</v>
      </c>
      <c r="H228" s="7">
        <f t="shared" si="3"/>
        <v>6000</v>
      </c>
      <c r="I228" s="7" t="str">
        <f>VLOOKUP(B228,'Задание на знание SQL'!$B$29:$D$44,mt!I$1,0)</f>
        <v>СПб</v>
      </c>
      <c r="J228" s="7" t="str">
        <f>VLOOKUP($B228,'Задание на знание SQL'!$B$29:$D$44,mt!J$1,0)</f>
        <v>Ленина, 5</v>
      </c>
    </row>
    <row r="229" spans="1:10" x14ac:dyDescent="0.25">
      <c r="A229" s="10">
        <v>42372</v>
      </c>
      <c r="B229" s="7">
        <v>2</v>
      </c>
      <c r="C229" s="9">
        <v>1234576</v>
      </c>
      <c r="D229" s="7">
        <v>700</v>
      </c>
      <c r="E229" s="7" t="str">
        <f>VLOOKUP($C229, 'Задание на знание SQL'!$F$29:$I$43,mt!E$1, 0)</f>
        <v>ДЕКОР</v>
      </c>
      <c r="F229" s="7" t="str">
        <f>VLOOKUP($C229, 'Задание на знание SQL'!$F$29:$I$43,mt!F$1, 0)</f>
        <v>лак для ногтей</v>
      </c>
      <c r="G229" s="7">
        <f>VLOOKUP($C229, 'Задание на знание SQL'!$F$29:$I$43,mt!G$1, 0)</f>
        <v>120</v>
      </c>
      <c r="H229" s="7">
        <f t="shared" si="3"/>
        <v>84000</v>
      </c>
      <c r="I229" s="7" t="str">
        <f>VLOOKUP(B229,'Задание на знание SQL'!$B$29:$D$44,mt!I$1,0)</f>
        <v>МСК</v>
      </c>
      <c r="J229" s="7" t="str">
        <f>VLOOKUP($B229,'Задание на знание SQL'!$B$29:$D$44,mt!J$1,0)</f>
        <v>Пушкина, 10</v>
      </c>
    </row>
    <row r="230" spans="1:10" x14ac:dyDescent="0.25">
      <c r="A230" s="10">
        <v>42372</v>
      </c>
      <c r="B230" s="7">
        <v>2</v>
      </c>
      <c r="C230" s="9">
        <v>1234577</v>
      </c>
      <c r="D230" s="7">
        <v>800</v>
      </c>
      <c r="E230" s="7" t="str">
        <f>VLOOKUP($C230, 'Задание на знание SQL'!$F$29:$I$43,mt!E$1, 0)</f>
        <v>ДЕКОР</v>
      </c>
      <c r="F230" s="7" t="str">
        <f>VLOOKUP($C230, 'Задание на знание SQL'!$F$29:$I$43,mt!F$1, 0)</f>
        <v>лак для волос</v>
      </c>
      <c r="G230" s="7">
        <f>VLOOKUP($C230, 'Задание на знание SQL'!$F$29:$I$43,mt!G$1, 0)</f>
        <v>200</v>
      </c>
      <c r="H230" s="7">
        <f t="shared" si="3"/>
        <v>160000</v>
      </c>
      <c r="I230" s="7" t="str">
        <f>VLOOKUP(B230,'Задание на знание SQL'!$B$29:$D$44,mt!I$1,0)</f>
        <v>МСК</v>
      </c>
      <c r="J230" s="7" t="str">
        <f>VLOOKUP($B230,'Задание на знание SQL'!$B$29:$D$44,mt!J$1,0)</f>
        <v>Пушкина, 10</v>
      </c>
    </row>
    <row r="231" spans="1:10" x14ac:dyDescent="0.25">
      <c r="A231" s="10">
        <v>42372</v>
      </c>
      <c r="B231" s="7">
        <v>2</v>
      </c>
      <c r="C231" s="9">
        <v>1234578</v>
      </c>
      <c r="D231" s="7">
        <v>900</v>
      </c>
      <c r="E231" s="7" t="str">
        <f>VLOOKUP($C231, 'Задание на знание SQL'!$F$29:$I$43,mt!E$1, 0)</f>
        <v>КРАСОТА</v>
      </c>
      <c r="F231" s="7" t="str">
        <f>VLOOKUP($C231, 'Задание на знание SQL'!$F$29:$I$43,mt!F$1, 0)</f>
        <v>крем для рук</v>
      </c>
      <c r="G231" s="7">
        <f>VLOOKUP($C231, 'Задание на знание SQL'!$F$29:$I$43,mt!G$1, 0)</f>
        <v>30</v>
      </c>
      <c r="H231" s="7">
        <f t="shared" si="3"/>
        <v>27000</v>
      </c>
      <c r="I231" s="7" t="str">
        <f>VLOOKUP(B231,'Задание на знание SQL'!$B$29:$D$44,mt!I$1,0)</f>
        <v>МСК</v>
      </c>
      <c r="J231" s="7" t="str">
        <f>VLOOKUP($B231,'Задание на знание SQL'!$B$29:$D$44,mt!J$1,0)</f>
        <v>Пушкина, 10</v>
      </c>
    </row>
    <row r="232" spans="1:10" x14ac:dyDescent="0.25">
      <c r="A232" s="10">
        <v>42372</v>
      </c>
      <c r="B232" s="7">
        <v>2</v>
      </c>
      <c r="C232" s="9">
        <v>1234579</v>
      </c>
      <c r="D232" s="7">
        <v>1000</v>
      </c>
      <c r="E232" s="7" t="str">
        <f>VLOOKUP($C232, 'Задание на знание SQL'!$F$29:$I$43,mt!E$1, 0)</f>
        <v>КРАСОТА</v>
      </c>
      <c r="F232" s="7" t="str">
        <f>VLOOKUP($C232, 'Задание на знание SQL'!$F$29:$I$43,mt!F$1, 0)</f>
        <v>гель для душа</v>
      </c>
      <c r="G232" s="7">
        <f>VLOOKUP($C232, 'Задание на знание SQL'!$F$29:$I$43,mt!G$1, 0)</f>
        <v>80</v>
      </c>
      <c r="H232" s="7">
        <f t="shared" si="3"/>
        <v>80000</v>
      </c>
      <c r="I232" s="7" t="str">
        <f>VLOOKUP(B232,'Задание на знание SQL'!$B$29:$D$44,mt!I$1,0)</f>
        <v>МСК</v>
      </c>
      <c r="J232" s="7" t="str">
        <f>VLOOKUP($B232,'Задание на знание SQL'!$B$29:$D$44,mt!J$1,0)</f>
        <v>Пушкина, 10</v>
      </c>
    </row>
    <row r="233" spans="1:10" x14ac:dyDescent="0.25">
      <c r="A233" s="10">
        <v>42372</v>
      </c>
      <c r="B233" s="7">
        <v>2</v>
      </c>
      <c r="C233" s="9">
        <v>1234580</v>
      </c>
      <c r="D233" s="7">
        <v>120</v>
      </c>
      <c r="E233" s="7" t="str">
        <f>VLOOKUP($C233, 'Задание на знание SQL'!$F$29:$I$43,mt!E$1, 0)</f>
        <v>КРАСОТА</v>
      </c>
      <c r="F233" s="7" t="str">
        <f>VLOOKUP($C233, 'Задание на знание SQL'!$F$29:$I$43,mt!F$1, 0)</f>
        <v>крем для лица</v>
      </c>
      <c r="G233" s="7">
        <f>VLOOKUP($C233, 'Задание на знание SQL'!$F$29:$I$43,mt!G$1, 0)</f>
        <v>150</v>
      </c>
      <c r="H233" s="7">
        <f t="shared" si="3"/>
        <v>18000</v>
      </c>
      <c r="I233" s="7" t="str">
        <f>VLOOKUP(B233,'Задание на знание SQL'!$B$29:$D$44,mt!I$1,0)</f>
        <v>МСК</v>
      </c>
      <c r="J233" s="7" t="str">
        <f>VLOOKUP($B233,'Задание на знание SQL'!$B$29:$D$44,mt!J$1,0)</f>
        <v>Пушкина, 10</v>
      </c>
    </row>
    <row r="234" spans="1:10" x14ac:dyDescent="0.25">
      <c r="A234" s="10">
        <v>42372</v>
      </c>
      <c r="B234" s="7">
        <v>2</v>
      </c>
      <c r="C234" s="9">
        <v>1234581</v>
      </c>
      <c r="D234" s="7">
        <v>135</v>
      </c>
      <c r="E234" s="7" t="str">
        <f>VLOOKUP($C234, 'Задание на знание SQL'!$F$29:$I$43,mt!E$1, 0)</f>
        <v>ЧИСТОТА</v>
      </c>
      <c r="F234" s="7" t="str">
        <f>VLOOKUP($C234, 'Задание на знание SQL'!$F$29:$I$43,mt!F$1, 0)</f>
        <v>губка</v>
      </c>
      <c r="G234" s="7">
        <f>VLOOKUP($C234, 'Задание на знание SQL'!$F$29:$I$43,mt!G$1, 0)</f>
        <v>15</v>
      </c>
      <c r="H234" s="7">
        <f t="shared" si="3"/>
        <v>2025</v>
      </c>
      <c r="I234" s="7" t="str">
        <f>VLOOKUP(B234,'Задание на знание SQL'!$B$29:$D$44,mt!I$1,0)</f>
        <v>МСК</v>
      </c>
      <c r="J234" s="7" t="str">
        <f>VLOOKUP($B234,'Задание на знание SQL'!$B$29:$D$44,mt!J$1,0)</f>
        <v>Пушкина, 10</v>
      </c>
    </row>
    <row r="235" spans="1:10" x14ac:dyDescent="0.25">
      <c r="A235" s="10">
        <v>42372</v>
      </c>
      <c r="B235" s="7">
        <v>2</v>
      </c>
      <c r="C235" s="9">
        <v>1234567</v>
      </c>
      <c r="D235" s="7">
        <v>150</v>
      </c>
      <c r="E235" s="7" t="str">
        <f>VLOOKUP($C235, 'Задание на знание SQL'!$F$29:$I$43,mt!E$1, 0)</f>
        <v>КРАСОТА</v>
      </c>
      <c r="F235" s="7" t="str">
        <f>VLOOKUP($C235, 'Задание на знание SQL'!$F$29:$I$43,mt!F$1, 0)</f>
        <v>шамунь</v>
      </c>
      <c r="G235" s="7">
        <f>VLOOKUP($C235, 'Задание на знание SQL'!$F$29:$I$43,mt!G$1, 0)</f>
        <v>100</v>
      </c>
      <c r="H235" s="7">
        <f t="shared" si="3"/>
        <v>15000</v>
      </c>
      <c r="I235" s="7" t="str">
        <f>VLOOKUP(B235,'Задание на знание SQL'!$B$29:$D$44,mt!I$1,0)</f>
        <v>МСК</v>
      </c>
      <c r="J235" s="7" t="str">
        <f>VLOOKUP($B235,'Задание на знание SQL'!$B$29:$D$44,mt!J$1,0)</f>
        <v>Пушкина, 10</v>
      </c>
    </row>
    <row r="236" spans="1:10" x14ac:dyDescent="0.25">
      <c r="A236" s="10">
        <v>42372</v>
      </c>
      <c r="B236" s="7">
        <v>3</v>
      </c>
      <c r="C236" s="9">
        <v>1234568</v>
      </c>
      <c r="D236" s="7">
        <v>165</v>
      </c>
      <c r="E236" s="7" t="str">
        <f>VLOOKUP($C236, 'Задание на знание SQL'!$F$29:$I$43,mt!E$1, 0)</f>
        <v>ЧИСТОТА</v>
      </c>
      <c r="F236" s="7" t="str">
        <f>VLOOKUP($C236, 'Задание на знание SQL'!$F$29:$I$43,mt!F$1, 0)</f>
        <v>стиральный порошок</v>
      </c>
      <c r="G236" s="7">
        <f>VLOOKUP($C236, 'Задание на знание SQL'!$F$29:$I$43,mt!G$1, 0)</f>
        <v>120</v>
      </c>
      <c r="H236" s="7">
        <f t="shared" si="3"/>
        <v>19800</v>
      </c>
      <c r="I236" s="7" t="str">
        <f>VLOOKUP(B236,'Задание на знание SQL'!$B$29:$D$44,mt!I$1,0)</f>
        <v>НВГ</v>
      </c>
      <c r="J236" s="7" t="str">
        <f>VLOOKUP($B236,'Задание на знание SQL'!$B$29:$D$44,mt!J$1,0)</f>
        <v>Ленина, 10</v>
      </c>
    </row>
    <row r="237" spans="1:10" x14ac:dyDescent="0.25">
      <c r="A237" s="10">
        <v>42372</v>
      </c>
      <c r="B237" s="7">
        <v>3</v>
      </c>
      <c r="C237" s="9">
        <v>1234569</v>
      </c>
      <c r="D237" s="7">
        <v>180</v>
      </c>
      <c r="E237" s="7" t="str">
        <f>VLOOKUP($C237, 'Задание на знание SQL'!$F$29:$I$43,mt!E$1, 0)</f>
        <v>ЧИСТОТА</v>
      </c>
      <c r="F237" s="7" t="str">
        <f>VLOOKUP($C237, 'Задание на знание SQL'!$F$29:$I$43,mt!F$1, 0)</f>
        <v>чистящее средство</v>
      </c>
      <c r="G237" s="7">
        <f>VLOOKUP($C237, 'Задание на знание SQL'!$F$29:$I$43,mt!G$1, 0)</f>
        <v>50</v>
      </c>
      <c r="H237" s="7">
        <f t="shared" si="3"/>
        <v>9000</v>
      </c>
      <c r="I237" s="7" t="str">
        <f>VLOOKUP(B237,'Задание на знание SQL'!$B$29:$D$44,mt!I$1,0)</f>
        <v>НВГ</v>
      </c>
      <c r="J237" s="7" t="str">
        <f>VLOOKUP($B237,'Задание на знание SQL'!$B$29:$D$44,mt!J$1,0)</f>
        <v>Ленина, 10</v>
      </c>
    </row>
    <row r="238" spans="1:10" x14ac:dyDescent="0.25">
      <c r="A238" s="10">
        <v>42372</v>
      </c>
      <c r="B238" s="7">
        <v>3</v>
      </c>
      <c r="C238" s="9">
        <v>1234570</v>
      </c>
      <c r="D238" s="7">
        <v>195</v>
      </c>
      <c r="E238" s="7" t="str">
        <f>VLOOKUP($C238, 'Задание на знание SQL'!$F$29:$I$43,mt!E$1, 0)</f>
        <v>ЧИСТОТА</v>
      </c>
      <c r="F238" s="7" t="str">
        <f>VLOOKUP($C238, 'Задание на знание SQL'!$F$29:$I$43,mt!F$1, 0)</f>
        <v>средство для мытья посуды</v>
      </c>
      <c r="G238" s="7">
        <f>VLOOKUP($C238, 'Задание на знание SQL'!$F$29:$I$43,mt!G$1, 0)</f>
        <v>30</v>
      </c>
      <c r="H238" s="7">
        <f t="shared" si="3"/>
        <v>5850</v>
      </c>
      <c r="I238" s="7" t="str">
        <f>VLOOKUP(B238,'Задание на знание SQL'!$B$29:$D$44,mt!I$1,0)</f>
        <v>НВГ</v>
      </c>
      <c r="J238" s="7" t="str">
        <f>VLOOKUP($B238,'Задание на знание SQL'!$B$29:$D$44,mt!J$1,0)</f>
        <v>Ленина, 10</v>
      </c>
    </row>
    <row r="239" spans="1:10" x14ac:dyDescent="0.25">
      <c r="A239" s="10">
        <v>42372</v>
      </c>
      <c r="B239" s="7">
        <v>3</v>
      </c>
      <c r="C239" s="9">
        <v>1234571</v>
      </c>
      <c r="D239" s="7">
        <v>210</v>
      </c>
      <c r="E239" s="7" t="str">
        <f>VLOOKUP($C239, 'Задание на знание SQL'!$F$29:$I$43,mt!E$1, 0)</f>
        <v>ДЕКОР</v>
      </c>
      <c r="F239" s="7" t="str">
        <f>VLOOKUP($C239, 'Задание на знание SQL'!$F$29:$I$43,mt!F$1, 0)</f>
        <v>резинка для волос</v>
      </c>
      <c r="G239" s="7">
        <f>VLOOKUP($C239, 'Задание на знание SQL'!$F$29:$I$43,mt!G$1, 0)</f>
        <v>20</v>
      </c>
      <c r="H239" s="7">
        <f t="shared" si="3"/>
        <v>4200</v>
      </c>
      <c r="I239" s="7" t="str">
        <f>VLOOKUP(B239,'Задание на знание SQL'!$B$29:$D$44,mt!I$1,0)</f>
        <v>НВГ</v>
      </c>
      <c r="J239" s="7" t="str">
        <f>VLOOKUP($B239,'Задание на знание SQL'!$B$29:$D$44,mt!J$1,0)</f>
        <v>Ленина, 10</v>
      </c>
    </row>
    <row r="240" spans="1:10" x14ac:dyDescent="0.25">
      <c r="A240" s="10">
        <v>42372</v>
      </c>
      <c r="B240" s="7">
        <v>3</v>
      </c>
      <c r="C240" s="9">
        <v>1234572</v>
      </c>
      <c r="D240" s="7">
        <v>225</v>
      </c>
      <c r="E240" s="7" t="str">
        <f>VLOOKUP($C240, 'Задание на знание SQL'!$F$29:$I$43,mt!E$1, 0)</f>
        <v>ДЕКОР</v>
      </c>
      <c r="F240" s="7" t="str">
        <f>VLOOKUP($C240, 'Задание на знание SQL'!$F$29:$I$43,mt!F$1, 0)</f>
        <v>тушь для ресниц</v>
      </c>
      <c r="G240" s="7">
        <f>VLOOKUP($C240, 'Задание на знание SQL'!$F$29:$I$43,mt!G$1, 0)</f>
        <v>300</v>
      </c>
      <c r="H240" s="7">
        <f t="shared" si="3"/>
        <v>67500</v>
      </c>
      <c r="I240" s="7" t="str">
        <f>VLOOKUP(B240,'Задание на знание SQL'!$B$29:$D$44,mt!I$1,0)</f>
        <v>НВГ</v>
      </c>
      <c r="J240" s="7" t="str">
        <f>VLOOKUP($B240,'Задание на знание SQL'!$B$29:$D$44,mt!J$1,0)</f>
        <v>Ленина, 10</v>
      </c>
    </row>
    <row r="241" spans="1:10" x14ac:dyDescent="0.25">
      <c r="A241" s="10">
        <v>42372</v>
      </c>
      <c r="B241" s="7">
        <v>3</v>
      </c>
      <c r="C241" s="9">
        <v>1234573</v>
      </c>
      <c r="D241" s="7">
        <v>240</v>
      </c>
      <c r="E241" s="7" t="str">
        <f>VLOOKUP($C241, 'Задание на знание SQL'!$F$29:$I$43,mt!E$1, 0)</f>
        <v>ДЕКОР</v>
      </c>
      <c r="F241" s="7" t="str">
        <f>VLOOKUP($C241, 'Задание на знание SQL'!$F$29:$I$43,mt!F$1, 0)</f>
        <v>помада</v>
      </c>
      <c r="G241" s="7">
        <f>VLOOKUP($C241, 'Задание на знание SQL'!$F$29:$I$43,mt!G$1, 0)</f>
        <v>200</v>
      </c>
      <c r="H241" s="7">
        <f t="shared" si="3"/>
        <v>48000</v>
      </c>
      <c r="I241" s="7" t="str">
        <f>VLOOKUP(B241,'Задание на знание SQL'!$B$29:$D$44,mt!I$1,0)</f>
        <v>НВГ</v>
      </c>
      <c r="J241" s="7" t="str">
        <f>VLOOKUP($B241,'Задание на знание SQL'!$B$29:$D$44,mt!J$1,0)</f>
        <v>Ленина, 10</v>
      </c>
    </row>
    <row r="242" spans="1:10" x14ac:dyDescent="0.25">
      <c r="A242" s="10">
        <v>42372</v>
      </c>
      <c r="B242" s="7">
        <v>3</v>
      </c>
      <c r="C242" s="9">
        <v>1234574</v>
      </c>
      <c r="D242" s="7">
        <v>255</v>
      </c>
      <c r="E242" s="7" t="str">
        <f>VLOOKUP($C242, 'Задание на знание SQL'!$F$29:$I$43,mt!E$1, 0)</f>
        <v>ДЕКОР</v>
      </c>
      <c r="F242" s="7" t="str">
        <f>VLOOKUP($C242, 'Задание на знание SQL'!$F$29:$I$43,mt!F$1, 0)</f>
        <v>подарочный пакет</v>
      </c>
      <c r="G242" s="7">
        <f>VLOOKUP($C242, 'Задание на знание SQL'!$F$29:$I$43,mt!G$1, 0)</f>
        <v>100</v>
      </c>
      <c r="H242" s="7">
        <f t="shared" si="3"/>
        <v>25500</v>
      </c>
      <c r="I242" s="7" t="str">
        <f>VLOOKUP(B242,'Задание на знание SQL'!$B$29:$D$44,mt!I$1,0)</f>
        <v>НВГ</v>
      </c>
      <c r="J242" s="7" t="str">
        <f>VLOOKUP($B242,'Задание на знание SQL'!$B$29:$D$44,mt!J$1,0)</f>
        <v>Ленина, 10</v>
      </c>
    </row>
    <row r="243" spans="1:10" x14ac:dyDescent="0.25">
      <c r="A243" s="10">
        <v>42372</v>
      </c>
      <c r="B243" s="7">
        <v>3</v>
      </c>
      <c r="C243" s="9">
        <v>1234575</v>
      </c>
      <c r="D243" s="7">
        <v>100</v>
      </c>
      <c r="E243" s="7" t="str">
        <f>VLOOKUP($C243, 'Задание на знание SQL'!$F$29:$I$43,mt!E$1, 0)</f>
        <v>КРАСОТА</v>
      </c>
      <c r="F243" s="7" t="str">
        <f>VLOOKUP($C243, 'Задание на знание SQL'!$F$29:$I$43,mt!F$1, 0)</f>
        <v>мыло</v>
      </c>
      <c r="G243" s="7">
        <f>VLOOKUP($C243, 'Задание на знание SQL'!$F$29:$I$43,mt!G$1, 0)</f>
        <v>10</v>
      </c>
      <c r="H243" s="7">
        <f t="shared" si="3"/>
        <v>1000</v>
      </c>
      <c r="I243" s="7" t="str">
        <f>VLOOKUP(B243,'Задание на знание SQL'!$B$29:$D$44,mt!I$1,0)</f>
        <v>НВГ</v>
      </c>
      <c r="J243" s="7" t="str">
        <f>VLOOKUP($B243,'Задание на знание SQL'!$B$29:$D$44,mt!J$1,0)</f>
        <v>Ленина, 10</v>
      </c>
    </row>
    <row r="244" spans="1:10" x14ac:dyDescent="0.25">
      <c r="A244" s="10">
        <v>42372</v>
      </c>
      <c r="B244" s="7">
        <v>4</v>
      </c>
      <c r="C244" s="9">
        <v>1234576</v>
      </c>
      <c r="D244" s="7">
        <v>200</v>
      </c>
      <c r="E244" s="7" t="str">
        <f>VLOOKUP($C244, 'Задание на знание SQL'!$F$29:$I$43,mt!E$1, 0)</f>
        <v>ДЕКОР</v>
      </c>
      <c r="F244" s="7" t="str">
        <f>VLOOKUP($C244, 'Задание на знание SQL'!$F$29:$I$43,mt!F$1, 0)</f>
        <v>лак для ногтей</v>
      </c>
      <c r="G244" s="7">
        <f>VLOOKUP($C244, 'Задание на знание SQL'!$F$29:$I$43,mt!G$1, 0)</f>
        <v>120</v>
      </c>
      <c r="H244" s="7">
        <f t="shared" si="3"/>
        <v>24000</v>
      </c>
      <c r="I244" s="7" t="str">
        <f>VLOOKUP(B244,'Задание на знание SQL'!$B$29:$D$44,mt!I$1,0)</f>
        <v>МСК</v>
      </c>
      <c r="J244" s="7" t="str">
        <f>VLOOKUP($B244,'Задание на знание SQL'!$B$29:$D$44,mt!J$1,0)</f>
        <v>Лермонтова, 12</v>
      </c>
    </row>
    <row r="245" spans="1:10" x14ac:dyDescent="0.25">
      <c r="A245" s="10">
        <v>42372</v>
      </c>
      <c r="B245" s="7">
        <v>4</v>
      </c>
      <c r="C245" s="9">
        <v>1234577</v>
      </c>
      <c r="D245" s="7">
        <v>300</v>
      </c>
      <c r="E245" s="7" t="str">
        <f>VLOOKUP($C245, 'Задание на знание SQL'!$F$29:$I$43,mt!E$1, 0)</f>
        <v>ДЕКОР</v>
      </c>
      <c r="F245" s="7" t="str">
        <f>VLOOKUP($C245, 'Задание на знание SQL'!$F$29:$I$43,mt!F$1, 0)</f>
        <v>лак для волос</v>
      </c>
      <c r="G245" s="7">
        <f>VLOOKUP($C245, 'Задание на знание SQL'!$F$29:$I$43,mt!G$1, 0)</f>
        <v>200</v>
      </c>
      <c r="H245" s="7">
        <f t="shared" si="3"/>
        <v>60000</v>
      </c>
      <c r="I245" s="7" t="str">
        <f>VLOOKUP(B245,'Задание на знание SQL'!$B$29:$D$44,mt!I$1,0)</f>
        <v>МСК</v>
      </c>
      <c r="J245" s="7" t="str">
        <f>VLOOKUP($B245,'Задание на знание SQL'!$B$29:$D$44,mt!J$1,0)</f>
        <v>Лермонтова, 12</v>
      </c>
    </row>
    <row r="246" spans="1:10" x14ac:dyDescent="0.25">
      <c r="A246" s="10">
        <v>42372</v>
      </c>
      <c r="B246" s="7">
        <v>4</v>
      </c>
      <c r="C246" s="9">
        <v>1234578</v>
      </c>
      <c r="D246" s="7">
        <v>400</v>
      </c>
      <c r="E246" s="7" t="str">
        <f>VLOOKUP($C246, 'Задание на знание SQL'!$F$29:$I$43,mt!E$1, 0)</f>
        <v>КРАСОТА</v>
      </c>
      <c r="F246" s="7" t="str">
        <f>VLOOKUP($C246, 'Задание на знание SQL'!$F$29:$I$43,mt!F$1, 0)</f>
        <v>крем для рук</v>
      </c>
      <c r="G246" s="7">
        <f>VLOOKUP($C246, 'Задание на знание SQL'!$F$29:$I$43,mt!G$1, 0)</f>
        <v>30</v>
      </c>
      <c r="H246" s="7">
        <f t="shared" si="3"/>
        <v>12000</v>
      </c>
      <c r="I246" s="7" t="str">
        <f>VLOOKUP(B246,'Задание на знание SQL'!$B$29:$D$44,mt!I$1,0)</f>
        <v>МСК</v>
      </c>
      <c r="J246" s="7" t="str">
        <f>VLOOKUP($B246,'Задание на знание SQL'!$B$29:$D$44,mt!J$1,0)</f>
        <v>Лермонтова, 12</v>
      </c>
    </row>
    <row r="247" spans="1:10" x14ac:dyDescent="0.25">
      <c r="A247" s="10">
        <v>42372</v>
      </c>
      <c r="B247" s="7">
        <v>4</v>
      </c>
      <c r="C247" s="9">
        <v>1234579</v>
      </c>
      <c r="D247" s="7">
        <v>500</v>
      </c>
      <c r="E247" s="7" t="str">
        <f>VLOOKUP($C247, 'Задание на знание SQL'!$F$29:$I$43,mt!E$1, 0)</f>
        <v>КРАСОТА</v>
      </c>
      <c r="F247" s="7" t="str">
        <f>VLOOKUP($C247, 'Задание на знание SQL'!$F$29:$I$43,mt!F$1, 0)</f>
        <v>гель для душа</v>
      </c>
      <c r="G247" s="7">
        <f>VLOOKUP($C247, 'Задание на знание SQL'!$F$29:$I$43,mt!G$1, 0)</f>
        <v>80</v>
      </c>
      <c r="H247" s="7">
        <f t="shared" si="3"/>
        <v>40000</v>
      </c>
      <c r="I247" s="7" t="str">
        <f>VLOOKUP(B247,'Задание на знание SQL'!$B$29:$D$44,mt!I$1,0)</f>
        <v>МСК</v>
      </c>
      <c r="J247" s="7" t="str">
        <f>VLOOKUP($B247,'Задание на знание SQL'!$B$29:$D$44,mt!J$1,0)</f>
        <v>Лермонтова, 12</v>
      </c>
    </row>
    <row r="248" spans="1:10" x14ac:dyDescent="0.25">
      <c r="A248" s="10">
        <v>42372</v>
      </c>
      <c r="B248" s="7">
        <v>4</v>
      </c>
      <c r="C248" s="9">
        <v>1234580</v>
      </c>
      <c r="D248" s="7">
        <v>600</v>
      </c>
      <c r="E248" s="7" t="str">
        <f>VLOOKUP($C248, 'Задание на знание SQL'!$F$29:$I$43,mt!E$1, 0)</f>
        <v>КРАСОТА</v>
      </c>
      <c r="F248" s="7" t="str">
        <f>VLOOKUP($C248, 'Задание на знание SQL'!$F$29:$I$43,mt!F$1, 0)</f>
        <v>крем для лица</v>
      </c>
      <c r="G248" s="7">
        <f>VLOOKUP($C248, 'Задание на знание SQL'!$F$29:$I$43,mt!G$1, 0)</f>
        <v>150</v>
      </c>
      <c r="H248" s="7">
        <f t="shared" si="3"/>
        <v>90000</v>
      </c>
      <c r="I248" s="7" t="str">
        <f>VLOOKUP(B248,'Задание на знание SQL'!$B$29:$D$44,mt!I$1,0)</f>
        <v>МСК</v>
      </c>
      <c r="J248" s="7" t="str">
        <f>VLOOKUP($B248,'Задание на знание SQL'!$B$29:$D$44,mt!J$1,0)</f>
        <v>Лермонтова, 12</v>
      </c>
    </row>
    <row r="249" spans="1:10" x14ac:dyDescent="0.25">
      <c r="A249" s="10">
        <v>42372</v>
      </c>
      <c r="B249" s="7">
        <v>4</v>
      </c>
      <c r="C249" s="9">
        <v>1234581</v>
      </c>
      <c r="D249" s="7">
        <v>700</v>
      </c>
      <c r="E249" s="7" t="str">
        <f>VLOOKUP($C249, 'Задание на знание SQL'!$F$29:$I$43,mt!E$1, 0)</f>
        <v>ЧИСТОТА</v>
      </c>
      <c r="F249" s="7" t="str">
        <f>VLOOKUP($C249, 'Задание на знание SQL'!$F$29:$I$43,mt!F$1, 0)</f>
        <v>губка</v>
      </c>
      <c r="G249" s="7">
        <f>VLOOKUP($C249, 'Задание на знание SQL'!$F$29:$I$43,mt!G$1, 0)</f>
        <v>15</v>
      </c>
      <c r="H249" s="7">
        <f t="shared" si="3"/>
        <v>10500</v>
      </c>
      <c r="I249" s="7" t="str">
        <f>VLOOKUP(B249,'Задание на знание SQL'!$B$29:$D$44,mt!I$1,0)</f>
        <v>МСК</v>
      </c>
      <c r="J249" s="7" t="str">
        <f>VLOOKUP($B249,'Задание на знание SQL'!$B$29:$D$44,mt!J$1,0)</f>
        <v>Лермонтова, 12</v>
      </c>
    </row>
    <row r="250" spans="1:10" x14ac:dyDescent="0.25">
      <c r="A250" s="10">
        <v>42372</v>
      </c>
      <c r="B250" s="7">
        <v>5</v>
      </c>
      <c r="C250" s="9">
        <v>1234567</v>
      </c>
      <c r="D250" s="7">
        <v>800</v>
      </c>
      <c r="E250" s="7" t="str">
        <f>VLOOKUP($C250, 'Задание на знание SQL'!$F$29:$I$43,mt!E$1, 0)</f>
        <v>КРАСОТА</v>
      </c>
      <c r="F250" s="7" t="str">
        <f>VLOOKUP($C250, 'Задание на знание SQL'!$F$29:$I$43,mt!F$1, 0)</f>
        <v>шамунь</v>
      </c>
      <c r="G250" s="7">
        <f>VLOOKUP($C250, 'Задание на знание SQL'!$F$29:$I$43,mt!G$1, 0)</f>
        <v>100</v>
      </c>
      <c r="H250" s="7">
        <f t="shared" si="3"/>
        <v>80000</v>
      </c>
      <c r="I250" s="7" t="str">
        <f>VLOOKUP(B250,'Задание на знание SQL'!$B$29:$D$44,mt!I$1,0)</f>
        <v>НВГ</v>
      </c>
      <c r="J250" s="7" t="str">
        <f>VLOOKUP($B250,'Задание на знание SQL'!$B$29:$D$44,mt!J$1,0)</f>
        <v>Иванова, 56</v>
      </c>
    </row>
    <row r="251" spans="1:10" x14ac:dyDescent="0.25">
      <c r="A251" s="10">
        <v>42372</v>
      </c>
      <c r="B251" s="7">
        <v>5</v>
      </c>
      <c r="C251" s="9">
        <v>1234568</v>
      </c>
      <c r="D251" s="7">
        <v>900</v>
      </c>
      <c r="E251" s="7" t="str">
        <f>VLOOKUP($C251, 'Задание на знание SQL'!$F$29:$I$43,mt!E$1, 0)</f>
        <v>ЧИСТОТА</v>
      </c>
      <c r="F251" s="7" t="str">
        <f>VLOOKUP($C251, 'Задание на знание SQL'!$F$29:$I$43,mt!F$1, 0)</f>
        <v>стиральный порошок</v>
      </c>
      <c r="G251" s="7">
        <f>VLOOKUP($C251, 'Задание на знание SQL'!$F$29:$I$43,mt!G$1, 0)</f>
        <v>120</v>
      </c>
      <c r="H251" s="7">
        <f t="shared" si="3"/>
        <v>108000</v>
      </c>
      <c r="I251" s="7" t="str">
        <f>VLOOKUP(B251,'Задание на знание SQL'!$B$29:$D$44,mt!I$1,0)</f>
        <v>НВГ</v>
      </c>
      <c r="J251" s="7" t="str">
        <f>VLOOKUP($B251,'Задание на знание SQL'!$B$29:$D$44,mt!J$1,0)</f>
        <v>Иванова, 56</v>
      </c>
    </row>
    <row r="252" spans="1:10" x14ac:dyDescent="0.25">
      <c r="A252" s="10">
        <v>42372</v>
      </c>
      <c r="B252" s="7">
        <v>5</v>
      </c>
      <c r="C252" s="9">
        <v>1234569</v>
      </c>
      <c r="D252" s="7">
        <v>1000</v>
      </c>
      <c r="E252" s="7" t="str">
        <f>VLOOKUP($C252, 'Задание на знание SQL'!$F$29:$I$43,mt!E$1, 0)</f>
        <v>ЧИСТОТА</v>
      </c>
      <c r="F252" s="7" t="str">
        <f>VLOOKUP($C252, 'Задание на знание SQL'!$F$29:$I$43,mt!F$1, 0)</f>
        <v>чистящее средство</v>
      </c>
      <c r="G252" s="7">
        <f>VLOOKUP($C252, 'Задание на знание SQL'!$F$29:$I$43,mt!G$1, 0)</f>
        <v>50</v>
      </c>
      <c r="H252" s="7">
        <f t="shared" si="3"/>
        <v>50000</v>
      </c>
      <c r="I252" s="7" t="str">
        <f>VLOOKUP(B252,'Задание на знание SQL'!$B$29:$D$44,mt!I$1,0)</f>
        <v>НВГ</v>
      </c>
      <c r="J252" s="7" t="str">
        <f>VLOOKUP($B252,'Задание на знание SQL'!$B$29:$D$44,mt!J$1,0)</f>
        <v>Иванова, 56</v>
      </c>
    </row>
    <row r="253" spans="1:10" x14ac:dyDescent="0.25">
      <c r="A253" s="10">
        <v>42372</v>
      </c>
      <c r="B253" s="7">
        <v>5</v>
      </c>
      <c r="C253" s="9">
        <v>1234570</v>
      </c>
      <c r="D253" s="7">
        <v>120</v>
      </c>
      <c r="E253" s="7" t="str">
        <f>VLOOKUP($C253, 'Задание на знание SQL'!$F$29:$I$43,mt!E$1, 0)</f>
        <v>ЧИСТОТА</v>
      </c>
      <c r="F253" s="7" t="str">
        <f>VLOOKUP($C253, 'Задание на знание SQL'!$F$29:$I$43,mt!F$1, 0)</f>
        <v>средство для мытья посуды</v>
      </c>
      <c r="G253" s="7">
        <f>VLOOKUP($C253, 'Задание на знание SQL'!$F$29:$I$43,mt!G$1, 0)</f>
        <v>30</v>
      </c>
      <c r="H253" s="7">
        <f t="shared" si="3"/>
        <v>3600</v>
      </c>
      <c r="I253" s="7" t="str">
        <f>VLOOKUP(B253,'Задание на знание SQL'!$B$29:$D$44,mt!I$1,0)</f>
        <v>НВГ</v>
      </c>
      <c r="J253" s="7" t="str">
        <f>VLOOKUP($B253,'Задание на знание SQL'!$B$29:$D$44,mt!J$1,0)</f>
        <v>Иванова, 56</v>
      </c>
    </row>
    <row r="254" spans="1:10" x14ac:dyDescent="0.25">
      <c r="A254" s="10">
        <v>42372</v>
      </c>
      <c r="B254" s="7">
        <v>5</v>
      </c>
      <c r="C254" s="9">
        <v>1234571</v>
      </c>
      <c r="D254" s="7">
        <v>135</v>
      </c>
      <c r="E254" s="7" t="str">
        <f>VLOOKUP($C254, 'Задание на знание SQL'!$F$29:$I$43,mt!E$1, 0)</f>
        <v>ДЕКОР</v>
      </c>
      <c r="F254" s="7" t="str">
        <f>VLOOKUP($C254, 'Задание на знание SQL'!$F$29:$I$43,mt!F$1, 0)</f>
        <v>резинка для волос</v>
      </c>
      <c r="G254" s="7">
        <f>VLOOKUP($C254, 'Задание на знание SQL'!$F$29:$I$43,mt!G$1, 0)</f>
        <v>20</v>
      </c>
      <c r="H254" s="7">
        <f t="shared" si="3"/>
        <v>2700</v>
      </c>
      <c r="I254" s="7" t="str">
        <f>VLOOKUP(B254,'Задание на знание SQL'!$B$29:$D$44,mt!I$1,0)</f>
        <v>НВГ</v>
      </c>
      <c r="J254" s="7" t="str">
        <f>VLOOKUP($B254,'Задание на знание SQL'!$B$29:$D$44,mt!J$1,0)</f>
        <v>Иванова, 56</v>
      </c>
    </row>
    <row r="255" spans="1:10" x14ac:dyDescent="0.25">
      <c r="A255" s="10">
        <v>42372</v>
      </c>
      <c r="B255" s="7">
        <v>5</v>
      </c>
      <c r="C255" s="9">
        <v>1234572</v>
      </c>
      <c r="D255" s="7">
        <v>150</v>
      </c>
      <c r="E255" s="7" t="str">
        <f>VLOOKUP($C255, 'Задание на знание SQL'!$F$29:$I$43,mt!E$1, 0)</f>
        <v>ДЕКОР</v>
      </c>
      <c r="F255" s="7" t="str">
        <f>VLOOKUP($C255, 'Задание на знание SQL'!$F$29:$I$43,mt!F$1, 0)</f>
        <v>тушь для ресниц</v>
      </c>
      <c r="G255" s="7">
        <f>VLOOKUP($C255, 'Задание на знание SQL'!$F$29:$I$43,mt!G$1, 0)</f>
        <v>300</v>
      </c>
      <c r="H255" s="7">
        <f t="shared" si="3"/>
        <v>45000</v>
      </c>
      <c r="I255" s="7" t="str">
        <f>VLOOKUP(B255,'Задание на знание SQL'!$B$29:$D$44,mt!I$1,0)</f>
        <v>НВГ</v>
      </c>
      <c r="J255" s="7" t="str">
        <f>VLOOKUP($B255,'Задание на знание SQL'!$B$29:$D$44,mt!J$1,0)</f>
        <v>Иванова, 56</v>
      </c>
    </row>
    <row r="256" spans="1:10" x14ac:dyDescent="0.25">
      <c r="A256" s="10">
        <v>42372</v>
      </c>
      <c r="B256" s="7">
        <v>6</v>
      </c>
      <c r="C256" s="9">
        <v>1234573</v>
      </c>
      <c r="D256" s="7">
        <v>165</v>
      </c>
      <c r="E256" s="7" t="str">
        <f>VLOOKUP($C256, 'Задание на знание SQL'!$F$29:$I$43,mt!E$1, 0)</f>
        <v>ДЕКОР</v>
      </c>
      <c r="F256" s="7" t="str">
        <f>VLOOKUP($C256, 'Задание на знание SQL'!$F$29:$I$43,mt!F$1, 0)</f>
        <v>помада</v>
      </c>
      <c r="G256" s="7">
        <f>VLOOKUP($C256, 'Задание на знание SQL'!$F$29:$I$43,mt!G$1, 0)</f>
        <v>200</v>
      </c>
      <c r="H256" s="7">
        <f t="shared" si="3"/>
        <v>33000</v>
      </c>
      <c r="I256" s="7" t="str">
        <f>VLOOKUP(B256,'Задание на знание SQL'!$B$29:$D$44,mt!I$1,0)</f>
        <v>СПб</v>
      </c>
      <c r="J256" s="7" t="str">
        <f>VLOOKUP($B256,'Задание на знание SQL'!$B$29:$D$44,mt!J$1,0)</f>
        <v>Стачек, 125</v>
      </c>
    </row>
    <row r="257" spans="1:10" x14ac:dyDescent="0.25">
      <c r="A257" s="10">
        <v>42372</v>
      </c>
      <c r="B257" s="7">
        <v>6</v>
      </c>
      <c r="C257" s="9">
        <v>1234574</v>
      </c>
      <c r="D257" s="7">
        <v>180</v>
      </c>
      <c r="E257" s="7" t="str">
        <f>VLOOKUP($C257, 'Задание на знание SQL'!$F$29:$I$43,mt!E$1, 0)</f>
        <v>ДЕКОР</v>
      </c>
      <c r="F257" s="7" t="str">
        <f>VLOOKUP($C257, 'Задание на знание SQL'!$F$29:$I$43,mt!F$1, 0)</f>
        <v>подарочный пакет</v>
      </c>
      <c r="G257" s="7">
        <f>VLOOKUP($C257, 'Задание на знание SQL'!$F$29:$I$43,mt!G$1, 0)</f>
        <v>100</v>
      </c>
      <c r="H257" s="7">
        <f t="shared" si="3"/>
        <v>18000</v>
      </c>
      <c r="I257" s="7" t="str">
        <f>VLOOKUP(B257,'Задание на знание SQL'!$B$29:$D$44,mt!I$1,0)</f>
        <v>СПб</v>
      </c>
      <c r="J257" s="7" t="str">
        <f>VLOOKUP($B257,'Задание на знание SQL'!$B$29:$D$44,mt!J$1,0)</f>
        <v>Стачек, 125</v>
      </c>
    </row>
    <row r="258" spans="1:10" x14ac:dyDescent="0.25">
      <c r="A258" s="10">
        <v>42372</v>
      </c>
      <c r="B258" s="7">
        <v>6</v>
      </c>
      <c r="C258" s="9">
        <v>1234575</v>
      </c>
      <c r="D258" s="7">
        <v>195</v>
      </c>
      <c r="E258" s="7" t="str">
        <f>VLOOKUP($C258, 'Задание на знание SQL'!$F$29:$I$43,mt!E$1, 0)</f>
        <v>КРАСОТА</v>
      </c>
      <c r="F258" s="7" t="str">
        <f>VLOOKUP($C258, 'Задание на знание SQL'!$F$29:$I$43,mt!F$1, 0)</f>
        <v>мыло</v>
      </c>
      <c r="G258" s="7">
        <f>VLOOKUP($C258, 'Задание на знание SQL'!$F$29:$I$43,mt!G$1, 0)</f>
        <v>10</v>
      </c>
      <c r="H258" s="7">
        <f t="shared" si="3"/>
        <v>1950</v>
      </c>
      <c r="I258" s="7" t="str">
        <f>VLOOKUP(B258,'Задание на знание SQL'!$B$29:$D$44,mt!I$1,0)</f>
        <v>СПб</v>
      </c>
      <c r="J258" s="7" t="str">
        <f>VLOOKUP($B258,'Задание на знание SQL'!$B$29:$D$44,mt!J$1,0)</f>
        <v>Стачек, 125</v>
      </c>
    </row>
    <row r="259" spans="1:10" x14ac:dyDescent="0.25">
      <c r="A259" s="10">
        <v>42372</v>
      </c>
      <c r="B259" s="7">
        <v>6</v>
      </c>
      <c r="C259" s="9">
        <v>1234576</v>
      </c>
      <c r="D259" s="7">
        <v>210</v>
      </c>
      <c r="E259" s="7" t="str">
        <f>VLOOKUP($C259, 'Задание на знание SQL'!$F$29:$I$43,mt!E$1, 0)</f>
        <v>ДЕКОР</v>
      </c>
      <c r="F259" s="7" t="str">
        <f>VLOOKUP($C259, 'Задание на знание SQL'!$F$29:$I$43,mt!F$1, 0)</f>
        <v>лак для ногтей</v>
      </c>
      <c r="G259" s="7">
        <f>VLOOKUP($C259, 'Задание на знание SQL'!$F$29:$I$43,mt!G$1, 0)</f>
        <v>120</v>
      </c>
      <c r="H259" s="7">
        <f t="shared" si="3"/>
        <v>25200</v>
      </c>
      <c r="I259" s="7" t="str">
        <f>VLOOKUP(B259,'Задание на знание SQL'!$B$29:$D$44,mt!I$1,0)</f>
        <v>СПб</v>
      </c>
      <c r="J259" s="7" t="str">
        <f>VLOOKUP($B259,'Задание на знание SQL'!$B$29:$D$44,mt!J$1,0)</f>
        <v>Стачек, 125</v>
      </c>
    </row>
    <row r="260" spans="1:10" x14ac:dyDescent="0.25">
      <c r="A260" s="10">
        <v>42372</v>
      </c>
      <c r="B260" s="7">
        <v>6</v>
      </c>
      <c r="C260" s="9">
        <v>1234577</v>
      </c>
      <c r="D260" s="7">
        <v>225</v>
      </c>
      <c r="E260" s="7" t="str">
        <f>VLOOKUP($C260, 'Задание на знание SQL'!$F$29:$I$43,mt!E$1, 0)</f>
        <v>ДЕКОР</v>
      </c>
      <c r="F260" s="7" t="str">
        <f>VLOOKUP($C260, 'Задание на знание SQL'!$F$29:$I$43,mt!F$1, 0)</f>
        <v>лак для волос</v>
      </c>
      <c r="G260" s="7">
        <f>VLOOKUP($C260, 'Задание на знание SQL'!$F$29:$I$43,mt!G$1, 0)</f>
        <v>200</v>
      </c>
      <c r="H260" s="7">
        <f t="shared" ref="H260:H308" si="4">D260*G260</f>
        <v>45000</v>
      </c>
      <c r="I260" s="7" t="str">
        <f>VLOOKUP(B260,'Задание на знание SQL'!$B$29:$D$44,mt!I$1,0)</f>
        <v>СПб</v>
      </c>
      <c r="J260" s="7" t="str">
        <f>VLOOKUP($B260,'Задание на знание SQL'!$B$29:$D$44,mt!J$1,0)</f>
        <v>Стачек, 125</v>
      </c>
    </row>
    <row r="261" spans="1:10" x14ac:dyDescent="0.25">
      <c r="A261" s="10">
        <v>42372</v>
      </c>
      <c r="B261" s="7">
        <v>7</v>
      </c>
      <c r="C261" s="9">
        <v>1234578</v>
      </c>
      <c r="D261" s="7">
        <v>240</v>
      </c>
      <c r="E261" s="7" t="str">
        <f>VLOOKUP($C261, 'Задание на знание SQL'!$F$29:$I$43,mt!E$1, 0)</f>
        <v>КРАСОТА</v>
      </c>
      <c r="F261" s="7" t="str">
        <f>VLOOKUP($C261, 'Задание на знание SQL'!$F$29:$I$43,mt!F$1, 0)</f>
        <v>крем для рук</v>
      </c>
      <c r="G261" s="7">
        <f>VLOOKUP($C261, 'Задание на знание SQL'!$F$29:$I$43,mt!G$1, 0)</f>
        <v>30</v>
      </c>
      <c r="H261" s="7">
        <f t="shared" si="4"/>
        <v>7200</v>
      </c>
      <c r="I261" s="7" t="str">
        <f>VLOOKUP(B261,'Задание на знание SQL'!$B$29:$D$44,mt!I$1,0)</f>
        <v>СПб</v>
      </c>
      <c r="J261" s="7" t="str">
        <f>VLOOKUP($B261,'Задание на знание SQL'!$B$29:$D$44,mt!J$1,0)</f>
        <v>Ветеранов, 105</v>
      </c>
    </row>
    <row r="262" spans="1:10" x14ac:dyDescent="0.25">
      <c r="A262" s="10">
        <v>42372</v>
      </c>
      <c r="B262" s="7">
        <v>7</v>
      </c>
      <c r="C262" s="9">
        <v>1234579</v>
      </c>
      <c r="D262" s="7">
        <v>255</v>
      </c>
      <c r="E262" s="7" t="str">
        <f>VLOOKUP($C262, 'Задание на знание SQL'!$F$29:$I$43,mt!E$1, 0)</f>
        <v>КРАСОТА</v>
      </c>
      <c r="F262" s="7" t="str">
        <f>VLOOKUP($C262, 'Задание на знание SQL'!$F$29:$I$43,mt!F$1, 0)</f>
        <v>гель для душа</v>
      </c>
      <c r="G262" s="7">
        <f>VLOOKUP($C262, 'Задание на знание SQL'!$F$29:$I$43,mt!G$1, 0)</f>
        <v>80</v>
      </c>
      <c r="H262" s="7">
        <f t="shared" si="4"/>
        <v>20400</v>
      </c>
      <c r="I262" s="7" t="str">
        <f>VLOOKUP(B262,'Задание на знание SQL'!$B$29:$D$44,mt!I$1,0)</f>
        <v>СПб</v>
      </c>
      <c r="J262" s="7" t="str">
        <f>VLOOKUP($B262,'Задание на знание SQL'!$B$29:$D$44,mt!J$1,0)</f>
        <v>Ветеранов, 105</v>
      </c>
    </row>
    <row r="263" spans="1:10" x14ac:dyDescent="0.25">
      <c r="A263" s="10">
        <v>42372</v>
      </c>
      <c r="B263" s="7">
        <v>7</v>
      </c>
      <c r="C263" s="9">
        <v>1234580</v>
      </c>
      <c r="D263" s="7">
        <v>100</v>
      </c>
      <c r="E263" s="7" t="str">
        <f>VLOOKUP($C263, 'Задание на знание SQL'!$F$29:$I$43,mt!E$1, 0)</f>
        <v>КРАСОТА</v>
      </c>
      <c r="F263" s="7" t="str">
        <f>VLOOKUP($C263, 'Задание на знание SQL'!$F$29:$I$43,mt!F$1, 0)</f>
        <v>крем для лица</v>
      </c>
      <c r="G263" s="7">
        <f>VLOOKUP($C263, 'Задание на знание SQL'!$F$29:$I$43,mt!G$1, 0)</f>
        <v>150</v>
      </c>
      <c r="H263" s="7">
        <f t="shared" si="4"/>
        <v>15000</v>
      </c>
      <c r="I263" s="7" t="str">
        <f>VLOOKUP(B263,'Задание на знание SQL'!$B$29:$D$44,mt!I$1,0)</f>
        <v>СПб</v>
      </c>
      <c r="J263" s="7" t="str">
        <f>VLOOKUP($B263,'Задание на знание SQL'!$B$29:$D$44,mt!J$1,0)</f>
        <v>Ветеранов, 105</v>
      </c>
    </row>
    <row r="264" spans="1:10" x14ac:dyDescent="0.25">
      <c r="A264" s="10">
        <v>42372</v>
      </c>
      <c r="B264" s="7">
        <v>7</v>
      </c>
      <c r="C264" s="9">
        <v>1234581</v>
      </c>
      <c r="D264" s="7">
        <v>200</v>
      </c>
      <c r="E264" s="7" t="str">
        <f>VLOOKUP($C264, 'Задание на знание SQL'!$F$29:$I$43,mt!E$1, 0)</f>
        <v>ЧИСТОТА</v>
      </c>
      <c r="F264" s="7" t="str">
        <f>VLOOKUP($C264, 'Задание на знание SQL'!$F$29:$I$43,mt!F$1, 0)</f>
        <v>губка</v>
      </c>
      <c r="G264" s="7">
        <f>VLOOKUP($C264, 'Задание на знание SQL'!$F$29:$I$43,mt!G$1, 0)</f>
        <v>15</v>
      </c>
      <c r="H264" s="7">
        <f t="shared" si="4"/>
        <v>3000</v>
      </c>
      <c r="I264" s="7" t="str">
        <f>VLOOKUP(B264,'Задание на знание SQL'!$B$29:$D$44,mt!I$1,0)</f>
        <v>СПб</v>
      </c>
      <c r="J264" s="7" t="str">
        <f>VLOOKUP($B264,'Задание на знание SQL'!$B$29:$D$44,mt!J$1,0)</f>
        <v>Ветеранов, 105</v>
      </c>
    </row>
    <row r="265" spans="1:10" x14ac:dyDescent="0.25">
      <c r="A265" s="10">
        <v>42372</v>
      </c>
      <c r="B265" s="7">
        <v>7</v>
      </c>
      <c r="C265" s="9">
        <v>1234567</v>
      </c>
      <c r="D265" s="7">
        <v>300</v>
      </c>
      <c r="E265" s="7" t="str">
        <f>VLOOKUP($C265, 'Задание на знание SQL'!$F$29:$I$43,mt!E$1, 0)</f>
        <v>КРАСОТА</v>
      </c>
      <c r="F265" s="7" t="str">
        <f>VLOOKUP($C265, 'Задание на знание SQL'!$F$29:$I$43,mt!F$1, 0)</f>
        <v>шамунь</v>
      </c>
      <c r="G265" s="7">
        <f>VLOOKUP($C265, 'Задание на знание SQL'!$F$29:$I$43,mt!G$1, 0)</f>
        <v>100</v>
      </c>
      <c r="H265" s="7">
        <f t="shared" si="4"/>
        <v>30000</v>
      </c>
      <c r="I265" s="7" t="str">
        <f>VLOOKUP(B265,'Задание на знание SQL'!$B$29:$D$44,mt!I$1,0)</f>
        <v>СПб</v>
      </c>
      <c r="J265" s="7" t="str">
        <f>VLOOKUP($B265,'Задание на знание SQL'!$B$29:$D$44,mt!J$1,0)</f>
        <v>Ветеранов, 105</v>
      </c>
    </row>
    <row r="266" spans="1:10" x14ac:dyDescent="0.25">
      <c r="A266" s="10">
        <v>42372</v>
      </c>
      <c r="B266" s="7">
        <v>7</v>
      </c>
      <c r="C266" s="9">
        <v>1234568</v>
      </c>
      <c r="D266" s="7">
        <v>400</v>
      </c>
      <c r="E266" s="7" t="str">
        <f>VLOOKUP($C266, 'Задание на знание SQL'!$F$29:$I$43,mt!E$1, 0)</f>
        <v>ЧИСТОТА</v>
      </c>
      <c r="F266" s="7" t="str">
        <f>VLOOKUP($C266, 'Задание на знание SQL'!$F$29:$I$43,mt!F$1, 0)</f>
        <v>стиральный порошок</v>
      </c>
      <c r="G266" s="7">
        <f>VLOOKUP($C266, 'Задание на знание SQL'!$F$29:$I$43,mt!G$1, 0)</f>
        <v>120</v>
      </c>
      <c r="H266" s="7">
        <f t="shared" si="4"/>
        <v>48000</v>
      </c>
      <c r="I266" s="7" t="str">
        <f>VLOOKUP(B266,'Задание на знание SQL'!$B$29:$D$44,mt!I$1,0)</f>
        <v>СПб</v>
      </c>
      <c r="J266" s="7" t="str">
        <f>VLOOKUP($B266,'Задание на знание SQL'!$B$29:$D$44,mt!J$1,0)</f>
        <v>Ветеранов, 105</v>
      </c>
    </row>
    <row r="267" spans="1:10" x14ac:dyDescent="0.25">
      <c r="A267" s="10">
        <v>42372</v>
      </c>
      <c r="B267" s="7">
        <v>8</v>
      </c>
      <c r="C267" s="9">
        <v>1234569</v>
      </c>
      <c r="D267" s="7">
        <v>500</v>
      </c>
      <c r="E267" s="7" t="str">
        <f>VLOOKUP($C267, 'Задание на знание SQL'!$F$29:$I$43,mt!E$1, 0)</f>
        <v>ЧИСТОТА</v>
      </c>
      <c r="F267" s="7" t="str">
        <f>VLOOKUP($C267, 'Задание на знание SQL'!$F$29:$I$43,mt!F$1, 0)</f>
        <v>чистящее средство</v>
      </c>
      <c r="G267" s="7">
        <f>VLOOKUP($C267, 'Задание на знание SQL'!$F$29:$I$43,mt!G$1, 0)</f>
        <v>50</v>
      </c>
      <c r="H267" s="7">
        <f t="shared" si="4"/>
        <v>25000</v>
      </c>
      <c r="I267" s="7" t="str">
        <f>VLOOKUP(B267,'Задание на знание SQL'!$B$29:$D$44,mt!I$1,0)</f>
        <v>СПб</v>
      </c>
      <c r="J267" s="7" t="str">
        <f>VLOOKUP($B267,'Задание на знание SQL'!$B$29:$D$44,mt!J$1,0)</f>
        <v>Зеленина, 12</v>
      </c>
    </row>
    <row r="268" spans="1:10" x14ac:dyDescent="0.25">
      <c r="A268" s="10">
        <v>42372</v>
      </c>
      <c r="B268" s="7">
        <v>8</v>
      </c>
      <c r="C268" s="9">
        <v>1234570</v>
      </c>
      <c r="D268" s="7">
        <v>600</v>
      </c>
      <c r="E268" s="7" t="str">
        <f>VLOOKUP($C268, 'Задание на знание SQL'!$F$29:$I$43,mt!E$1, 0)</f>
        <v>ЧИСТОТА</v>
      </c>
      <c r="F268" s="7" t="str">
        <f>VLOOKUP($C268, 'Задание на знание SQL'!$F$29:$I$43,mt!F$1, 0)</f>
        <v>средство для мытья посуды</v>
      </c>
      <c r="G268" s="7">
        <f>VLOOKUP($C268, 'Задание на знание SQL'!$F$29:$I$43,mt!G$1, 0)</f>
        <v>30</v>
      </c>
      <c r="H268" s="7">
        <f t="shared" si="4"/>
        <v>18000</v>
      </c>
      <c r="I268" s="7" t="str">
        <f>VLOOKUP(B268,'Задание на знание SQL'!$B$29:$D$44,mt!I$1,0)</f>
        <v>СПб</v>
      </c>
      <c r="J268" s="7" t="str">
        <f>VLOOKUP($B268,'Задание на знание SQL'!$B$29:$D$44,mt!J$1,0)</f>
        <v>Зеленина, 12</v>
      </c>
    </row>
    <row r="269" spans="1:10" x14ac:dyDescent="0.25">
      <c r="A269" s="10">
        <v>42372</v>
      </c>
      <c r="B269" s="7">
        <v>8</v>
      </c>
      <c r="C269" s="9">
        <v>1234571</v>
      </c>
      <c r="D269" s="7">
        <v>700</v>
      </c>
      <c r="E269" s="7" t="str">
        <f>VLOOKUP($C269, 'Задание на знание SQL'!$F$29:$I$43,mt!E$1, 0)</f>
        <v>ДЕКОР</v>
      </c>
      <c r="F269" s="7" t="str">
        <f>VLOOKUP($C269, 'Задание на знание SQL'!$F$29:$I$43,mt!F$1, 0)</f>
        <v>резинка для волос</v>
      </c>
      <c r="G269" s="7">
        <f>VLOOKUP($C269, 'Задание на знание SQL'!$F$29:$I$43,mt!G$1, 0)</f>
        <v>20</v>
      </c>
      <c r="H269" s="7">
        <f t="shared" si="4"/>
        <v>14000</v>
      </c>
      <c r="I269" s="7" t="str">
        <f>VLOOKUP(B269,'Задание на знание SQL'!$B$29:$D$44,mt!I$1,0)</f>
        <v>СПб</v>
      </c>
      <c r="J269" s="7" t="str">
        <f>VLOOKUP($B269,'Задание на знание SQL'!$B$29:$D$44,mt!J$1,0)</f>
        <v>Зеленина, 12</v>
      </c>
    </row>
    <row r="270" spans="1:10" x14ac:dyDescent="0.25">
      <c r="A270" s="10">
        <v>42372</v>
      </c>
      <c r="B270" s="7">
        <v>8</v>
      </c>
      <c r="C270" s="9">
        <v>1234572</v>
      </c>
      <c r="D270" s="7">
        <v>800</v>
      </c>
      <c r="E270" s="7" t="str">
        <f>VLOOKUP($C270, 'Задание на знание SQL'!$F$29:$I$43,mt!E$1, 0)</f>
        <v>ДЕКОР</v>
      </c>
      <c r="F270" s="7" t="str">
        <f>VLOOKUP($C270, 'Задание на знание SQL'!$F$29:$I$43,mt!F$1, 0)</f>
        <v>тушь для ресниц</v>
      </c>
      <c r="G270" s="7">
        <f>VLOOKUP($C270, 'Задание на знание SQL'!$F$29:$I$43,mt!G$1, 0)</f>
        <v>300</v>
      </c>
      <c r="H270" s="7">
        <f t="shared" si="4"/>
        <v>240000</v>
      </c>
      <c r="I270" s="7" t="str">
        <f>VLOOKUP(B270,'Задание на знание SQL'!$B$29:$D$44,mt!I$1,0)</f>
        <v>СПб</v>
      </c>
      <c r="J270" s="7" t="str">
        <f>VLOOKUP($B270,'Задание на знание SQL'!$B$29:$D$44,mt!J$1,0)</f>
        <v>Зеленина, 12</v>
      </c>
    </row>
    <row r="271" spans="1:10" x14ac:dyDescent="0.25">
      <c r="A271" s="10">
        <v>42372</v>
      </c>
      <c r="B271" s="7">
        <v>8</v>
      </c>
      <c r="C271" s="9">
        <v>1234573</v>
      </c>
      <c r="D271" s="7">
        <v>900</v>
      </c>
      <c r="E271" s="7" t="str">
        <f>VLOOKUP($C271, 'Задание на знание SQL'!$F$29:$I$43,mt!E$1, 0)</f>
        <v>ДЕКОР</v>
      </c>
      <c r="F271" s="7" t="str">
        <f>VLOOKUP($C271, 'Задание на знание SQL'!$F$29:$I$43,mt!F$1, 0)</f>
        <v>помада</v>
      </c>
      <c r="G271" s="7">
        <f>VLOOKUP($C271, 'Задание на знание SQL'!$F$29:$I$43,mt!G$1, 0)</f>
        <v>200</v>
      </c>
      <c r="H271" s="7">
        <f t="shared" si="4"/>
        <v>180000</v>
      </c>
      <c r="I271" s="7" t="str">
        <f>VLOOKUP(B271,'Задание на знание SQL'!$B$29:$D$44,mt!I$1,0)</f>
        <v>СПб</v>
      </c>
      <c r="J271" s="7" t="str">
        <f>VLOOKUP($B271,'Задание на знание SQL'!$B$29:$D$44,mt!J$1,0)</f>
        <v>Зеленина, 12</v>
      </c>
    </row>
    <row r="272" spans="1:10" x14ac:dyDescent="0.25">
      <c r="A272" s="10">
        <v>42372</v>
      </c>
      <c r="B272" s="7">
        <v>9</v>
      </c>
      <c r="C272" s="9">
        <v>1234574</v>
      </c>
      <c r="D272" s="7">
        <v>1000</v>
      </c>
      <c r="E272" s="7" t="str">
        <f>VLOOKUP($C272, 'Задание на знание SQL'!$F$29:$I$43,mt!E$1, 0)</f>
        <v>ДЕКОР</v>
      </c>
      <c r="F272" s="7" t="str">
        <f>VLOOKUP($C272, 'Задание на знание SQL'!$F$29:$I$43,mt!F$1, 0)</f>
        <v>подарочный пакет</v>
      </c>
      <c r="G272" s="7">
        <f>VLOOKUP($C272, 'Задание на знание SQL'!$F$29:$I$43,mt!G$1, 0)</f>
        <v>100</v>
      </c>
      <c r="H272" s="7">
        <f t="shared" si="4"/>
        <v>100000</v>
      </c>
      <c r="I272" s="7" t="str">
        <f>VLOOKUP(B272,'Задание на знание SQL'!$B$29:$D$44,mt!I$1,0)</f>
        <v>МСК</v>
      </c>
      <c r="J272" s="7" t="str">
        <f>VLOOKUP($B272,'Задание на знание SQL'!$B$29:$D$44,mt!J$1,0)</f>
        <v>Центральная, 128</v>
      </c>
    </row>
    <row r="273" spans="1:10" x14ac:dyDescent="0.25">
      <c r="A273" s="10">
        <v>42372</v>
      </c>
      <c r="B273" s="7">
        <v>9</v>
      </c>
      <c r="C273" s="9">
        <v>1234575</v>
      </c>
      <c r="D273" s="7">
        <v>120</v>
      </c>
      <c r="E273" s="7" t="str">
        <f>VLOOKUP($C273, 'Задание на знание SQL'!$F$29:$I$43,mt!E$1, 0)</f>
        <v>КРАСОТА</v>
      </c>
      <c r="F273" s="7" t="str">
        <f>VLOOKUP($C273, 'Задание на знание SQL'!$F$29:$I$43,mt!F$1, 0)</f>
        <v>мыло</v>
      </c>
      <c r="G273" s="7">
        <f>VLOOKUP($C273, 'Задание на знание SQL'!$F$29:$I$43,mt!G$1, 0)</f>
        <v>10</v>
      </c>
      <c r="H273" s="7">
        <f t="shared" si="4"/>
        <v>1200</v>
      </c>
      <c r="I273" s="7" t="str">
        <f>VLOOKUP(B273,'Задание на знание SQL'!$B$29:$D$44,mt!I$1,0)</f>
        <v>МСК</v>
      </c>
      <c r="J273" s="7" t="str">
        <f>VLOOKUP($B273,'Задание на знание SQL'!$B$29:$D$44,mt!J$1,0)</f>
        <v>Центральная, 128</v>
      </c>
    </row>
    <row r="274" spans="1:10" x14ac:dyDescent="0.25">
      <c r="A274" s="10">
        <v>42372</v>
      </c>
      <c r="B274" s="7">
        <v>9</v>
      </c>
      <c r="C274" s="9">
        <v>1234576</v>
      </c>
      <c r="D274" s="7">
        <v>135</v>
      </c>
      <c r="E274" s="7" t="str">
        <f>VLOOKUP($C274, 'Задание на знание SQL'!$F$29:$I$43,mt!E$1, 0)</f>
        <v>ДЕКОР</v>
      </c>
      <c r="F274" s="7" t="str">
        <f>VLOOKUP($C274, 'Задание на знание SQL'!$F$29:$I$43,mt!F$1, 0)</f>
        <v>лак для ногтей</v>
      </c>
      <c r="G274" s="7">
        <f>VLOOKUP($C274, 'Задание на знание SQL'!$F$29:$I$43,mt!G$1, 0)</f>
        <v>120</v>
      </c>
      <c r="H274" s="7">
        <f t="shared" si="4"/>
        <v>16200</v>
      </c>
      <c r="I274" s="7" t="str">
        <f>VLOOKUP(B274,'Задание на знание SQL'!$B$29:$D$44,mt!I$1,0)</f>
        <v>МСК</v>
      </c>
      <c r="J274" s="7" t="str">
        <f>VLOOKUP($B274,'Задание на знание SQL'!$B$29:$D$44,mt!J$1,0)</f>
        <v>Центральная, 128</v>
      </c>
    </row>
    <row r="275" spans="1:10" x14ac:dyDescent="0.25">
      <c r="A275" s="10">
        <v>42372</v>
      </c>
      <c r="B275" s="7">
        <v>9</v>
      </c>
      <c r="C275" s="9">
        <v>1234577</v>
      </c>
      <c r="D275" s="7">
        <v>150</v>
      </c>
      <c r="E275" s="7" t="str">
        <f>VLOOKUP($C275, 'Задание на знание SQL'!$F$29:$I$43,mt!E$1, 0)</f>
        <v>ДЕКОР</v>
      </c>
      <c r="F275" s="7" t="str">
        <f>VLOOKUP($C275, 'Задание на знание SQL'!$F$29:$I$43,mt!F$1, 0)</f>
        <v>лак для волос</v>
      </c>
      <c r="G275" s="7">
        <f>VLOOKUP($C275, 'Задание на знание SQL'!$F$29:$I$43,mt!G$1, 0)</f>
        <v>200</v>
      </c>
      <c r="H275" s="7">
        <f t="shared" si="4"/>
        <v>30000</v>
      </c>
      <c r="I275" s="7" t="str">
        <f>VLOOKUP(B275,'Задание на знание SQL'!$B$29:$D$44,mt!I$1,0)</f>
        <v>МСК</v>
      </c>
      <c r="J275" s="7" t="str">
        <f>VLOOKUP($B275,'Задание на знание SQL'!$B$29:$D$44,mt!J$1,0)</f>
        <v>Центральная, 128</v>
      </c>
    </row>
    <row r="276" spans="1:10" x14ac:dyDescent="0.25">
      <c r="A276" s="10">
        <v>42372</v>
      </c>
      <c r="B276" s="7">
        <v>9</v>
      </c>
      <c r="C276" s="9">
        <v>1234578</v>
      </c>
      <c r="D276" s="7">
        <v>165</v>
      </c>
      <c r="E276" s="7" t="str">
        <f>VLOOKUP($C276, 'Задание на знание SQL'!$F$29:$I$43,mt!E$1, 0)</f>
        <v>КРАСОТА</v>
      </c>
      <c r="F276" s="7" t="str">
        <f>VLOOKUP($C276, 'Задание на знание SQL'!$F$29:$I$43,mt!F$1, 0)</f>
        <v>крем для рук</v>
      </c>
      <c r="G276" s="7">
        <f>VLOOKUP($C276, 'Задание на знание SQL'!$F$29:$I$43,mt!G$1, 0)</f>
        <v>30</v>
      </c>
      <c r="H276" s="7">
        <f t="shared" si="4"/>
        <v>4950</v>
      </c>
      <c r="I276" s="7" t="str">
        <f>VLOOKUP(B276,'Задание на знание SQL'!$B$29:$D$44,mt!I$1,0)</f>
        <v>МСК</v>
      </c>
      <c r="J276" s="7" t="str">
        <f>VLOOKUP($B276,'Задание на знание SQL'!$B$29:$D$44,mt!J$1,0)</f>
        <v>Центральная, 128</v>
      </c>
    </row>
    <row r="277" spans="1:10" x14ac:dyDescent="0.25">
      <c r="A277" s="10">
        <v>42372</v>
      </c>
      <c r="B277" s="7">
        <v>9</v>
      </c>
      <c r="C277" s="9">
        <v>1234579</v>
      </c>
      <c r="D277" s="7">
        <v>180</v>
      </c>
      <c r="E277" s="7" t="str">
        <f>VLOOKUP($C277, 'Задание на знание SQL'!$F$29:$I$43,mt!E$1, 0)</f>
        <v>КРАСОТА</v>
      </c>
      <c r="F277" s="7" t="str">
        <f>VLOOKUP($C277, 'Задание на знание SQL'!$F$29:$I$43,mt!F$1, 0)</f>
        <v>гель для душа</v>
      </c>
      <c r="G277" s="7">
        <f>VLOOKUP($C277, 'Задание на знание SQL'!$F$29:$I$43,mt!G$1, 0)</f>
        <v>80</v>
      </c>
      <c r="H277" s="7">
        <f t="shared" si="4"/>
        <v>14400</v>
      </c>
      <c r="I277" s="7" t="str">
        <f>VLOOKUP(B277,'Задание на знание SQL'!$B$29:$D$44,mt!I$1,0)</f>
        <v>МСК</v>
      </c>
      <c r="J277" s="7" t="str">
        <f>VLOOKUP($B277,'Задание на знание SQL'!$B$29:$D$44,mt!J$1,0)</f>
        <v>Центральная, 128</v>
      </c>
    </row>
    <row r="278" spans="1:10" x14ac:dyDescent="0.25">
      <c r="A278" s="10">
        <v>42372</v>
      </c>
      <c r="B278" s="7">
        <v>10</v>
      </c>
      <c r="C278" s="9">
        <v>1234580</v>
      </c>
      <c r="D278" s="7">
        <v>195</v>
      </c>
      <c r="E278" s="7" t="str">
        <f>VLOOKUP($C278, 'Задание на знание SQL'!$F$29:$I$43,mt!E$1, 0)</f>
        <v>КРАСОТА</v>
      </c>
      <c r="F278" s="7" t="str">
        <f>VLOOKUP($C278, 'Задание на знание SQL'!$F$29:$I$43,mt!F$1, 0)</f>
        <v>крем для лица</v>
      </c>
      <c r="G278" s="7">
        <f>VLOOKUP($C278, 'Задание на знание SQL'!$F$29:$I$43,mt!G$1, 0)</f>
        <v>150</v>
      </c>
      <c r="H278" s="7">
        <f t="shared" si="4"/>
        <v>29250</v>
      </c>
      <c r="I278" s="7" t="str">
        <f>VLOOKUP(B278,'Задание на знание SQL'!$B$29:$D$44,mt!I$1,0)</f>
        <v>НВГ</v>
      </c>
      <c r="J278" s="7" t="str">
        <f>VLOOKUP($B278,'Задание на знание SQL'!$B$29:$D$44,mt!J$1,0)</f>
        <v>Лермонтова, 18</v>
      </c>
    </row>
    <row r="279" spans="1:10" x14ac:dyDescent="0.25">
      <c r="A279" s="10">
        <v>42372</v>
      </c>
      <c r="B279" s="7">
        <v>10</v>
      </c>
      <c r="C279" s="9">
        <v>1234581</v>
      </c>
      <c r="D279" s="7">
        <v>210</v>
      </c>
      <c r="E279" s="7" t="str">
        <f>VLOOKUP($C279, 'Задание на знание SQL'!$F$29:$I$43,mt!E$1, 0)</f>
        <v>ЧИСТОТА</v>
      </c>
      <c r="F279" s="7" t="str">
        <f>VLOOKUP($C279, 'Задание на знание SQL'!$F$29:$I$43,mt!F$1, 0)</f>
        <v>губка</v>
      </c>
      <c r="G279" s="7">
        <f>VLOOKUP($C279, 'Задание на знание SQL'!$F$29:$I$43,mt!G$1, 0)</f>
        <v>15</v>
      </c>
      <c r="H279" s="7">
        <f t="shared" si="4"/>
        <v>3150</v>
      </c>
      <c r="I279" s="7" t="str">
        <f>VLOOKUP(B279,'Задание на знание SQL'!$B$29:$D$44,mt!I$1,0)</f>
        <v>НВГ</v>
      </c>
      <c r="J279" s="7" t="str">
        <f>VLOOKUP($B279,'Задание на знание SQL'!$B$29:$D$44,mt!J$1,0)</f>
        <v>Лермонтова, 18</v>
      </c>
    </row>
    <row r="280" spans="1:10" x14ac:dyDescent="0.25">
      <c r="A280" s="10">
        <v>42372</v>
      </c>
      <c r="B280" s="7">
        <v>10</v>
      </c>
      <c r="C280" s="9">
        <v>1234567</v>
      </c>
      <c r="D280" s="7">
        <v>225</v>
      </c>
      <c r="E280" s="7" t="str">
        <f>VLOOKUP($C280, 'Задание на знание SQL'!$F$29:$I$43,mt!E$1, 0)</f>
        <v>КРАСОТА</v>
      </c>
      <c r="F280" s="7" t="str">
        <f>VLOOKUP($C280, 'Задание на знание SQL'!$F$29:$I$43,mt!F$1, 0)</f>
        <v>шамунь</v>
      </c>
      <c r="G280" s="7">
        <f>VLOOKUP($C280, 'Задание на знание SQL'!$F$29:$I$43,mt!G$1, 0)</f>
        <v>100</v>
      </c>
      <c r="H280" s="7">
        <f t="shared" si="4"/>
        <v>22500</v>
      </c>
      <c r="I280" s="7" t="str">
        <f>VLOOKUP(B280,'Задание на знание SQL'!$B$29:$D$44,mt!I$1,0)</f>
        <v>НВГ</v>
      </c>
      <c r="J280" s="7" t="str">
        <f>VLOOKUP($B280,'Задание на знание SQL'!$B$29:$D$44,mt!J$1,0)</f>
        <v>Лермонтова, 18</v>
      </c>
    </row>
    <row r="281" spans="1:10" x14ac:dyDescent="0.25">
      <c r="A281" s="10">
        <v>42372</v>
      </c>
      <c r="B281" s="7">
        <v>10</v>
      </c>
      <c r="C281" s="9">
        <v>1234568</v>
      </c>
      <c r="D281" s="7">
        <v>240</v>
      </c>
      <c r="E281" s="7" t="str">
        <f>VLOOKUP($C281, 'Задание на знание SQL'!$F$29:$I$43,mt!E$1, 0)</f>
        <v>ЧИСТОТА</v>
      </c>
      <c r="F281" s="7" t="str">
        <f>VLOOKUP($C281, 'Задание на знание SQL'!$F$29:$I$43,mt!F$1, 0)</f>
        <v>стиральный порошок</v>
      </c>
      <c r="G281" s="7">
        <f>VLOOKUP($C281, 'Задание на знание SQL'!$F$29:$I$43,mt!G$1, 0)</f>
        <v>120</v>
      </c>
      <c r="H281" s="7">
        <f t="shared" si="4"/>
        <v>28800</v>
      </c>
      <c r="I281" s="7" t="str">
        <f>VLOOKUP(B281,'Задание на знание SQL'!$B$29:$D$44,mt!I$1,0)</f>
        <v>НВГ</v>
      </c>
      <c r="J281" s="7" t="str">
        <f>VLOOKUP($B281,'Задание на знание SQL'!$B$29:$D$44,mt!J$1,0)</f>
        <v>Лермонтова, 18</v>
      </c>
    </row>
    <row r="282" spans="1:10" x14ac:dyDescent="0.25">
      <c r="A282" s="10">
        <v>42372</v>
      </c>
      <c r="B282" s="7">
        <v>11</v>
      </c>
      <c r="C282" s="9">
        <v>1234569</v>
      </c>
      <c r="D282" s="7">
        <v>255</v>
      </c>
      <c r="E282" s="7" t="str">
        <f>VLOOKUP($C282, 'Задание на знание SQL'!$F$29:$I$43,mt!E$1, 0)</f>
        <v>ЧИСТОТА</v>
      </c>
      <c r="F282" s="7" t="str">
        <f>VLOOKUP($C282, 'Задание на знание SQL'!$F$29:$I$43,mt!F$1, 0)</f>
        <v>чистящее средство</v>
      </c>
      <c r="G282" s="7">
        <f>VLOOKUP($C282, 'Задание на знание SQL'!$F$29:$I$43,mt!G$1, 0)</f>
        <v>50</v>
      </c>
      <c r="H282" s="7">
        <f t="shared" si="4"/>
        <v>12750</v>
      </c>
      <c r="I282" s="7" t="str">
        <f>VLOOKUP(B282,'Задание на знание SQL'!$B$29:$D$44,mt!I$1,0)</f>
        <v>СПб</v>
      </c>
      <c r="J282" s="7" t="str">
        <f>VLOOKUP($B282,'Задание на знание SQL'!$B$29:$D$44,mt!J$1,0)</f>
        <v>Молодежная, 108</v>
      </c>
    </row>
    <row r="283" spans="1:10" x14ac:dyDescent="0.25">
      <c r="A283" s="10">
        <v>42372</v>
      </c>
      <c r="B283" s="7">
        <v>11</v>
      </c>
      <c r="C283" s="9">
        <v>1234570</v>
      </c>
      <c r="D283" s="7">
        <v>100</v>
      </c>
      <c r="E283" s="7" t="str">
        <f>VLOOKUP($C283, 'Задание на знание SQL'!$F$29:$I$43,mt!E$1, 0)</f>
        <v>ЧИСТОТА</v>
      </c>
      <c r="F283" s="7" t="str">
        <f>VLOOKUP($C283, 'Задание на знание SQL'!$F$29:$I$43,mt!F$1, 0)</f>
        <v>средство для мытья посуды</v>
      </c>
      <c r="G283" s="7">
        <f>VLOOKUP($C283, 'Задание на знание SQL'!$F$29:$I$43,mt!G$1, 0)</f>
        <v>30</v>
      </c>
      <c r="H283" s="7">
        <f t="shared" si="4"/>
        <v>3000</v>
      </c>
      <c r="I283" s="7" t="str">
        <f>VLOOKUP(B283,'Задание на знание SQL'!$B$29:$D$44,mt!I$1,0)</f>
        <v>СПб</v>
      </c>
      <c r="J283" s="7" t="str">
        <f>VLOOKUP($B283,'Задание на знание SQL'!$B$29:$D$44,mt!J$1,0)</f>
        <v>Молодежная, 108</v>
      </c>
    </row>
    <row r="284" spans="1:10" x14ac:dyDescent="0.25">
      <c r="A284" s="10">
        <v>42372</v>
      </c>
      <c r="B284" s="7">
        <v>11</v>
      </c>
      <c r="C284" s="9">
        <v>1234571</v>
      </c>
      <c r="D284" s="7">
        <v>200</v>
      </c>
      <c r="E284" s="7" t="str">
        <f>VLOOKUP($C284, 'Задание на знание SQL'!$F$29:$I$43,mt!E$1, 0)</f>
        <v>ДЕКОР</v>
      </c>
      <c r="F284" s="7" t="str">
        <f>VLOOKUP($C284, 'Задание на знание SQL'!$F$29:$I$43,mt!F$1, 0)</f>
        <v>резинка для волос</v>
      </c>
      <c r="G284" s="7">
        <f>VLOOKUP($C284, 'Задание на знание SQL'!$F$29:$I$43,mt!G$1, 0)</f>
        <v>20</v>
      </c>
      <c r="H284" s="7">
        <f t="shared" si="4"/>
        <v>4000</v>
      </c>
      <c r="I284" s="7" t="str">
        <f>VLOOKUP(B284,'Задание на знание SQL'!$B$29:$D$44,mt!I$1,0)</f>
        <v>СПб</v>
      </c>
      <c r="J284" s="7" t="str">
        <f>VLOOKUP($B284,'Задание на знание SQL'!$B$29:$D$44,mt!J$1,0)</f>
        <v>Молодежная, 108</v>
      </c>
    </row>
    <row r="285" spans="1:10" x14ac:dyDescent="0.25">
      <c r="A285" s="10">
        <v>42372</v>
      </c>
      <c r="B285" s="7">
        <v>11</v>
      </c>
      <c r="C285" s="9">
        <v>1234572</v>
      </c>
      <c r="D285" s="7">
        <v>300</v>
      </c>
      <c r="E285" s="7" t="str">
        <f>VLOOKUP($C285, 'Задание на знание SQL'!$F$29:$I$43,mt!E$1, 0)</f>
        <v>ДЕКОР</v>
      </c>
      <c r="F285" s="7" t="str">
        <f>VLOOKUP($C285, 'Задание на знание SQL'!$F$29:$I$43,mt!F$1, 0)</f>
        <v>тушь для ресниц</v>
      </c>
      <c r="G285" s="7">
        <f>VLOOKUP($C285, 'Задание на знание SQL'!$F$29:$I$43,mt!G$1, 0)</f>
        <v>300</v>
      </c>
      <c r="H285" s="7">
        <f t="shared" si="4"/>
        <v>90000</v>
      </c>
      <c r="I285" s="7" t="str">
        <f>VLOOKUP(B285,'Задание на знание SQL'!$B$29:$D$44,mt!I$1,0)</f>
        <v>СПб</v>
      </c>
      <c r="J285" s="7" t="str">
        <f>VLOOKUP($B285,'Задание на знание SQL'!$B$29:$D$44,mt!J$1,0)</f>
        <v>Молодежная, 108</v>
      </c>
    </row>
    <row r="286" spans="1:10" x14ac:dyDescent="0.25">
      <c r="A286" s="10">
        <v>42372</v>
      </c>
      <c r="B286" s="7">
        <v>12</v>
      </c>
      <c r="C286" s="9">
        <v>1234573</v>
      </c>
      <c r="D286" s="7">
        <v>400</v>
      </c>
      <c r="E286" s="7" t="str">
        <f>VLOOKUP($C286, 'Задание на знание SQL'!$F$29:$I$43,mt!E$1, 0)</f>
        <v>ДЕКОР</v>
      </c>
      <c r="F286" s="7" t="str">
        <f>VLOOKUP($C286, 'Задание на знание SQL'!$F$29:$I$43,mt!F$1, 0)</f>
        <v>помада</v>
      </c>
      <c r="G286" s="7">
        <f>VLOOKUP($C286, 'Задание на знание SQL'!$F$29:$I$43,mt!G$1, 0)</f>
        <v>200</v>
      </c>
      <c r="H286" s="7">
        <f t="shared" si="4"/>
        <v>80000</v>
      </c>
      <c r="I286" s="7" t="str">
        <f>VLOOKUP(B286,'Задание на знание SQL'!$B$29:$D$44,mt!I$1,0)</f>
        <v>СПб</v>
      </c>
      <c r="J286" s="7" t="str">
        <f>VLOOKUP($B286,'Задание на знание SQL'!$B$29:$D$44,mt!J$1,0)</f>
        <v>Зеленая, 1</v>
      </c>
    </row>
    <row r="287" spans="1:10" x14ac:dyDescent="0.25">
      <c r="A287" s="10">
        <v>42372</v>
      </c>
      <c r="B287" s="7">
        <v>12</v>
      </c>
      <c r="C287" s="9">
        <v>1234574</v>
      </c>
      <c r="D287" s="7">
        <v>500</v>
      </c>
      <c r="E287" s="7" t="str">
        <f>VLOOKUP($C287, 'Задание на знание SQL'!$F$29:$I$43,mt!E$1, 0)</f>
        <v>ДЕКОР</v>
      </c>
      <c r="F287" s="7" t="str">
        <f>VLOOKUP($C287, 'Задание на знание SQL'!$F$29:$I$43,mt!F$1, 0)</f>
        <v>подарочный пакет</v>
      </c>
      <c r="G287" s="7">
        <f>VLOOKUP($C287, 'Задание на знание SQL'!$F$29:$I$43,mt!G$1, 0)</f>
        <v>100</v>
      </c>
      <c r="H287" s="7">
        <f t="shared" si="4"/>
        <v>50000</v>
      </c>
      <c r="I287" s="7" t="str">
        <f>VLOOKUP(B287,'Задание на знание SQL'!$B$29:$D$44,mt!I$1,0)</f>
        <v>СПб</v>
      </c>
      <c r="J287" s="7" t="str">
        <f>VLOOKUP($B287,'Задание на знание SQL'!$B$29:$D$44,mt!J$1,0)</f>
        <v>Зеленая, 1</v>
      </c>
    </row>
    <row r="288" spans="1:10" x14ac:dyDescent="0.25">
      <c r="A288" s="10">
        <v>42372</v>
      </c>
      <c r="B288" s="7">
        <v>12</v>
      </c>
      <c r="C288" s="9">
        <v>1234575</v>
      </c>
      <c r="D288" s="7">
        <v>600</v>
      </c>
      <c r="E288" s="7" t="str">
        <f>VLOOKUP($C288, 'Задание на знание SQL'!$F$29:$I$43,mt!E$1, 0)</f>
        <v>КРАСОТА</v>
      </c>
      <c r="F288" s="7" t="str">
        <f>VLOOKUP($C288, 'Задание на знание SQL'!$F$29:$I$43,mt!F$1, 0)</f>
        <v>мыло</v>
      </c>
      <c r="G288" s="7">
        <f>VLOOKUP($C288, 'Задание на знание SQL'!$F$29:$I$43,mt!G$1, 0)</f>
        <v>10</v>
      </c>
      <c r="H288" s="7">
        <f t="shared" si="4"/>
        <v>6000</v>
      </c>
      <c r="I288" s="7" t="str">
        <f>VLOOKUP(B288,'Задание на знание SQL'!$B$29:$D$44,mt!I$1,0)</f>
        <v>СПб</v>
      </c>
      <c r="J288" s="7" t="str">
        <f>VLOOKUP($B288,'Задание на знание SQL'!$B$29:$D$44,mt!J$1,0)</f>
        <v>Зеленая, 1</v>
      </c>
    </row>
    <row r="289" spans="1:10" x14ac:dyDescent="0.25">
      <c r="A289" s="10">
        <v>42372</v>
      </c>
      <c r="B289" s="7">
        <v>12</v>
      </c>
      <c r="C289" s="9">
        <v>1234576</v>
      </c>
      <c r="D289" s="7">
        <v>700</v>
      </c>
      <c r="E289" s="7" t="str">
        <f>VLOOKUP($C289, 'Задание на знание SQL'!$F$29:$I$43,mt!E$1, 0)</f>
        <v>ДЕКОР</v>
      </c>
      <c r="F289" s="7" t="str">
        <f>VLOOKUP($C289, 'Задание на знание SQL'!$F$29:$I$43,mt!F$1, 0)</f>
        <v>лак для ногтей</v>
      </c>
      <c r="G289" s="7">
        <f>VLOOKUP($C289, 'Задание на знание SQL'!$F$29:$I$43,mt!G$1, 0)</f>
        <v>120</v>
      </c>
      <c r="H289" s="7">
        <f t="shared" si="4"/>
        <v>84000</v>
      </c>
      <c r="I289" s="7" t="str">
        <f>VLOOKUP(B289,'Задание на знание SQL'!$B$29:$D$44,mt!I$1,0)</f>
        <v>СПб</v>
      </c>
      <c r="J289" s="7" t="str">
        <f>VLOOKUP($B289,'Задание на знание SQL'!$B$29:$D$44,mt!J$1,0)</f>
        <v>Зеленая, 1</v>
      </c>
    </row>
    <row r="290" spans="1:10" x14ac:dyDescent="0.25">
      <c r="A290" s="10">
        <v>42372</v>
      </c>
      <c r="B290" s="7">
        <v>12</v>
      </c>
      <c r="C290" s="9">
        <v>1234577</v>
      </c>
      <c r="D290" s="7">
        <v>800</v>
      </c>
      <c r="E290" s="7" t="str">
        <f>VLOOKUP($C290, 'Задание на знание SQL'!$F$29:$I$43,mt!E$1, 0)</f>
        <v>ДЕКОР</v>
      </c>
      <c r="F290" s="7" t="str">
        <f>VLOOKUP($C290, 'Задание на знание SQL'!$F$29:$I$43,mt!F$1, 0)</f>
        <v>лак для волос</v>
      </c>
      <c r="G290" s="7">
        <f>VLOOKUP($C290, 'Задание на знание SQL'!$F$29:$I$43,mt!G$1, 0)</f>
        <v>200</v>
      </c>
      <c r="H290" s="7">
        <f t="shared" si="4"/>
        <v>160000</v>
      </c>
      <c r="I290" s="7" t="str">
        <f>VLOOKUP(B290,'Задание на знание SQL'!$B$29:$D$44,mt!I$1,0)</f>
        <v>СПб</v>
      </c>
      <c r="J290" s="7" t="str">
        <f>VLOOKUP($B290,'Задание на знание SQL'!$B$29:$D$44,mt!J$1,0)</f>
        <v>Зеленая, 1</v>
      </c>
    </row>
    <row r="291" spans="1:10" x14ac:dyDescent="0.25">
      <c r="A291" s="10">
        <v>42372</v>
      </c>
      <c r="B291" s="7">
        <v>13</v>
      </c>
      <c r="C291" s="9">
        <v>1234578</v>
      </c>
      <c r="D291" s="7">
        <v>900</v>
      </c>
      <c r="E291" s="7" t="str">
        <f>VLOOKUP($C291, 'Задание на знание SQL'!$F$29:$I$43,mt!E$1, 0)</f>
        <v>КРАСОТА</v>
      </c>
      <c r="F291" s="7" t="str">
        <f>VLOOKUP($C291, 'Задание на знание SQL'!$F$29:$I$43,mt!F$1, 0)</f>
        <v>крем для рук</v>
      </c>
      <c r="G291" s="7">
        <f>VLOOKUP($C291, 'Задание на знание SQL'!$F$29:$I$43,mt!G$1, 0)</f>
        <v>30</v>
      </c>
      <c r="H291" s="7">
        <f t="shared" si="4"/>
        <v>27000</v>
      </c>
      <c r="I291" s="7" t="str">
        <f>VLOOKUP(B291,'Задание на знание SQL'!$B$29:$D$44,mt!I$1,0)</f>
        <v>СПб</v>
      </c>
      <c r="J291" s="7" t="str">
        <f>VLOOKUP($B291,'Задание на знание SQL'!$B$29:$D$44,mt!J$1,0)</f>
        <v>Новая, 15</v>
      </c>
    </row>
    <row r="292" spans="1:10" x14ac:dyDescent="0.25">
      <c r="A292" s="10">
        <v>42372</v>
      </c>
      <c r="B292" s="7">
        <v>13</v>
      </c>
      <c r="C292" s="9">
        <v>1234579</v>
      </c>
      <c r="D292" s="7">
        <v>1000</v>
      </c>
      <c r="E292" s="7" t="str">
        <f>VLOOKUP($C292, 'Задание на знание SQL'!$F$29:$I$43,mt!E$1, 0)</f>
        <v>КРАСОТА</v>
      </c>
      <c r="F292" s="7" t="str">
        <f>VLOOKUP($C292, 'Задание на знание SQL'!$F$29:$I$43,mt!F$1, 0)</f>
        <v>гель для душа</v>
      </c>
      <c r="G292" s="7">
        <f>VLOOKUP($C292, 'Задание на знание SQL'!$F$29:$I$43,mt!G$1, 0)</f>
        <v>80</v>
      </c>
      <c r="H292" s="7">
        <f t="shared" si="4"/>
        <v>80000</v>
      </c>
      <c r="I292" s="7" t="str">
        <f>VLOOKUP(B292,'Задание на знание SQL'!$B$29:$D$44,mt!I$1,0)</f>
        <v>СПб</v>
      </c>
      <c r="J292" s="7" t="str">
        <f>VLOOKUP($B292,'Задание на знание SQL'!$B$29:$D$44,mt!J$1,0)</f>
        <v>Новая, 15</v>
      </c>
    </row>
    <row r="293" spans="1:10" x14ac:dyDescent="0.25">
      <c r="A293" s="10">
        <v>42372</v>
      </c>
      <c r="B293" s="7">
        <v>13</v>
      </c>
      <c r="C293" s="9">
        <v>1234580</v>
      </c>
      <c r="D293" s="7">
        <v>120</v>
      </c>
      <c r="E293" s="7" t="str">
        <f>VLOOKUP($C293, 'Задание на знание SQL'!$F$29:$I$43,mt!E$1, 0)</f>
        <v>КРАСОТА</v>
      </c>
      <c r="F293" s="7" t="str">
        <f>VLOOKUP($C293, 'Задание на знание SQL'!$F$29:$I$43,mt!F$1, 0)</f>
        <v>крем для лица</v>
      </c>
      <c r="G293" s="7">
        <f>VLOOKUP($C293, 'Задание на знание SQL'!$F$29:$I$43,mt!G$1, 0)</f>
        <v>150</v>
      </c>
      <c r="H293" s="7">
        <f t="shared" si="4"/>
        <v>18000</v>
      </c>
      <c r="I293" s="7" t="str">
        <f>VLOOKUP(B293,'Задание на знание SQL'!$B$29:$D$44,mt!I$1,0)</f>
        <v>СПб</v>
      </c>
      <c r="J293" s="7" t="str">
        <f>VLOOKUP($B293,'Задание на знание SQL'!$B$29:$D$44,mt!J$1,0)</f>
        <v>Новая, 15</v>
      </c>
    </row>
    <row r="294" spans="1:10" x14ac:dyDescent="0.25">
      <c r="A294" s="10">
        <v>42372</v>
      </c>
      <c r="B294" s="7">
        <v>13</v>
      </c>
      <c r="C294" s="9">
        <v>1234581</v>
      </c>
      <c r="D294" s="7">
        <v>135</v>
      </c>
      <c r="E294" s="7" t="str">
        <f>VLOOKUP($C294, 'Задание на знание SQL'!$F$29:$I$43,mt!E$1, 0)</f>
        <v>ЧИСТОТА</v>
      </c>
      <c r="F294" s="7" t="str">
        <f>VLOOKUP($C294, 'Задание на знание SQL'!$F$29:$I$43,mt!F$1, 0)</f>
        <v>губка</v>
      </c>
      <c r="G294" s="7">
        <f>VLOOKUP($C294, 'Задание на знание SQL'!$F$29:$I$43,mt!G$1, 0)</f>
        <v>15</v>
      </c>
      <c r="H294" s="7">
        <f t="shared" si="4"/>
        <v>2025</v>
      </c>
      <c r="I294" s="7" t="str">
        <f>VLOOKUP(B294,'Задание на знание SQL'!$B$29:$D$44,mt!I$1,0)</f>
        <v>СПб</v>
      </c>
      <c r="J294" s="7" t="str">
        <f>VLOOKUP($B294,'Задание на знание SQL'!$B$29:$D$44,mt!J$1,0)</f>
        <v>Новая, 15</v>
      </c>
    </row>
    <row r="295" spans="1:10" x14ac:dyDescent="0.25">
      <c r="A295" s="10">
        <v>42372</v>
      </c>
      <c r="B295" s="7">
        <v>14</v>
      </c>
      <c r="C295" s="9">
        <v>1234567</v>
      </c>
      <c r="D295" s="7">
        <v>150</v>
      </c>
      <c r="E295" s="7" t="str">
        <f>VLOOKUP($C295, 'Задание на знание SQL'!$F$29:$I$43,mt!E$1, 0)</f>
        <v>КРАСОТА</v>
      </c>
      <c r="F295" s="7" t="str">
        <f>VLOOKUP($C295, 'Задание на знание SQL'!$F$29:$I$43,mt!F$1, 0)</f>
        <v>шамунь</v>
      </c>
      <c r="G295" s="7">
        <f>VLOOKUP($C295, 'Задание на знание SQL'!$F$29:$I$43,mt!G$1, 0)</f>
        <v>100</v>
      </c>
      <c r="H295" s="7">
        <f t="shared" si="4"/>
        <v>15000</v>
      </c>
      <c r="I295" s="7" t="str">
        <f>VLOOKUP(B295,'Задание на знание SQL'!$B$29:$D$44,mt!I$1,0)</f>
        <v>МСК</v>
      </c>
      <c r="J295" s="7" t="str">
        <f>VLOOKUP($B295,'Задание на знание SQL'!$B$29:$D$44,mt!J$1,0)</f>
        <v>Советская, 2</v>
      </c>
    </row>
    <row r="296" spans="1:10" x14ac:dyDescent="0.25">
      <c r="A296" s="10">
        <v>42372</v>
      </c>
      <c r="B296" s="7">
        <v>14</v>
      </c>
      <c r="C296" s="9">
        <v>1234568</v>
      </c>
      <c r="D296" s="7">
        <v>165</v>
      </c>
      <c r="E296" s="7" t="str">
        <f>VLOOKUP($C296, 'Задание на знание SQL'!$F$29:$I$43,mt!E$1, 0)</f>
        <v>ЧИСТОТА</v>
      </c>
      <c r="F296" s="7" t="str">
        <f>VLOOKUP($C296, 'Задание на знание SQL'!$F$29:$I$43,mt!F$1, 0)</f>
        <v>стиральный порошок</v>
      </c>
      <c r="G296" s="7">
        <f>VLOOKUP($C296, 'Задание на знание SQL'!$F$29:$I$43,mt!G$1, 0)</f>
        <v>120</v>
      </c>
      <c r="H296" s="7">
        <f t="shared" si="4"/>
        <v>19800</v>
      </c>
      <c r="I296" s="7" t="str">
        <f>VLOOKUP(B296,'Задание на знание SQL'!$B$29:$D$44,mt!I$1,0)</f>
        <v>МСК</v>
      </c>
      <c r="J296" s="7" t="str">
        <f>VLOOKUP($B296,'Задание на знание SQL'!$B$29:$D$44,mt!J$1,0)</f>
        <v>Советская, 2</v>
      </c>
    </row>
    <row r="297" spans="1:10" x14ac:dyDescent="0.25">
      <c r="A297" s="10">
        <v>42372</v>
      </c>
      <c r="B297" s="7">
        <v>15</v>
      </c>
      <c r="C297" s="9">
        <v>1234569</v>
      </c>
      <c r="D297" s="7">
        <v>180</v>
      </c>
      <c r="E297" s="7" t="str">
        <f>VLOOKUP($C297, 'Задание на знание SQL'!$F$29:$I$43,mt!E$1, 0)</f>
        <v>ЧИСТОТА</v>
      </c>
      <c r="F297" s="7" t="str">
        <f>VLOOKUP($C297, 'Задание на знание SQL'!$F$29:$I$43,mt!F$1, 0)</f>
        <v>чистящее средство</v>
      </c>
      <c r="G297" s="7">
        <f>VLOOKUP($C297, 'Задание на знание SQL'!$F$29:$I$43,mt!G$1, 0)</f>
        <v>50</v>
      </c>
      <c r="H297" s="7">
        <f t="shared" si="4"/>
        <v>9000</v>
      </c>
      <c r="I297" s="7" t="str">
        <f>VLOOKUP(B297,'Задание на знание SQL'!$B$29:$D$44,mt!I$1,0)</f>
        <v>МРМ</v>
      </c>
      <c r="J297" s="7" t="str">
        <f>VLOOKUP($B297,'Задание на знание SQL'!$B$29:$D$44,mt!J$1,0)</f>
        <v>Набережная, 5</v>
      </c>
    </row>
    <row r="298" spans="1:10" x14ac:dyDescent="0.25">
      <c r="A298" s="10">
        <v>42372</v>
      </c>
      <c r="B298" s="7">
        <v>15</v>
      </c>
      <c r="C298" s="9">
        <v>1234570</v>
      </c>
      <c r="D298" s="7">
        <v>195</v>
      </c>
      <c r="E298" s="7" t="str">
        <f>VLOOKUP($C298, 'Задание на знание SQL'!$F$29:$I$43,mt!E$1, 0)</f>
        <v>ЧИСТОТА</v>
      </c>
      <c r="F298" s="7" t="str">
        <f>VLOOKUP($C298, 'Задание на знание SQL'!$F$29:$I$43,mt!F$1, 0)</f>
        <v>средство для мытья посуды</v>
      </c>
      <c r="G298" s="7">
        <f>VLOOKUP($C298, 'Задание на знание SQL'!$F$29:$I$43,mt!G$1, 0)</f>
        <v>30</v>
      </c>
      <c r="H298" s="7">
        <f t="shared" si="4"/>
        <v>5850</v>
      </c>
      <c r="I298" s="7" t="str">
        <f>VLOOKUP(B298,'Задание на знание SQL'!$B$29:$D$44,mt!I$1,0)</f>
        <v>МРМ</v>
      </c>
      <c r="J298" s="7" t="str">
        <f>VLOOKUP($B298,'Задание на знание SQL'!$B$29:$D$44,mt!J$1,0)</f>
        <v>Набережная, 5</v>
      </c>
    </row>
    <row r="299" spans="1:10" x14ac:dyDescent="0.25">
      <c r="A299" s="10">
        <v>42372</v>
      </c>
      <c r="B299" s="7">
        <v>15</v>
      </c>
      <c r="C299" s="9">
        <v>1234571</v>
      </c>
      <c r="D299" s="7">
        <v>210</v>
      </c>
      <c r="E299" s="7" t="str">
        <f>VLOOKUP($C299, 'Задание на знание SQL'!$F$29:$I$43,mt!E$1, 0)</f>
        <v>ДЕКОР</v>
      </c>
      <c r="F299" s="7" t="str">
        <f>VLOOKUP($C299, 'Задание на знание SQL'!$F$29:$I$43,mt!F$1, 0)</f>
        <v>резинка для волос</v>
      </c>
      <c r="G299" s="7">
        <f>VLOOKUP($C299, 'Задание на знание SQL'!$F$29:$I$43,mt!G$1, 0)</f>
        <v>20</v>
      </c>
      <c r="H299" s="7">
        <f t="shared" si="4"/>
        <v>4200</v>
      </c>
      <c r="I299" s="7" t="str">
        <f>VLOOKUP(B299,'Задание на знание SQL'!$B$29:$D$44,mt!I$1,0)</f>
        <v>МРМ</v>
      </c>
      <c r="J299" s="7" t="str">
        <f>VLOOKUP($B299,'Задание на знание SQL'!$B$29:$D$44,mt!J$1,0)</f>
        <v>Набережная, 5</v>
      </c>
    </row>
    <row r="300" spans="1:10" x14ac:dyDescent="0.25">
      <c r="A300" s="10">
        <v>42372</v>
      </c>
      <c r="B300" s="7">
        <v>16</v>
      </c>
      <c r="C300" s="9">
        <v>1234572</v>
      </c>
      <c r="D300" s="7">
        <v>225</v>
      </c>
      <c r="E300" s="7" t="str">
        <f>VLOOKUP($C300, 'Задание на знание SQL'!$F$29:$I$43,mt!E$1, 0)</f>
        <v>ДЕКОР</v>
      </c>
      <c r="F300" s="7" t="str">
        <f>VLOOKUP($C300, 'Задание на знание SQL'!$F$29:$I$43,mt!F$1, 0)</f>
        <v>тушь для ресниц</v>
      </c>
      <c r="G300" s="7">
        <f>VLOOKUP($C300, 'Задание на знание SQL'!$F$29:$I$43,mt!G$1, 0)</f>
        <v>300</v>
      </c>
      <c r="H300" s="7">
        <f t="shared" si="4"/>
        <v>67500</v>
      </c>
      <c r="I300" s="7" t="str">
        <f>VLOOKUP(B300,'Задание на знание SQL'!$B$29:$D$44,mt!I$1,0)</f>
        <v>МРМ</v>
      </c>
      <c r="J300" s="7" t="str">
        <f>VLOOKUP($B300,'Задание на знание SQL'!$B$29:$D$44,mt!J$1,0)</f>
        <v>Школьная, 8</v>
      </c>
    </row>
    <row r="301" spans="1:10" x14ac:dyDescent="0.25">
      <c r="A301" s="10">
        <v>42372</v>
      </c>
      <c r="B301" s="7">
        <v>16</v>
      </c>
      <c r="C301" s="9">
        <v>1234573</v>
      </c>
      <c r="D301" s="7">
        <v>240</v>
      </c>
      <c r="E301" s="7" t="str">
        <f>VLOOKUP($C301, 'Задание на знание SQL'!$F$29:$I$43,mt!E$1, 0)</f>
        <v>ДЕКОР</v>
      </c>
      <c r="F301" s="7" t="str">
        <f>VLOOKUP($C301, 'Задание на знание SQL'!$F$29:$I$43,mt!F$1, 0)</f>
        <v>помада</v>
      </c>
      <c r="G301" s="7">
        <f>VLOOKUP($C301, 'Задание на знание SQL'!$F$29:$I$43,mt!G$1, 0)</f>
        <v>200</v>
      </c>
      <c r="H301" s="7">
        <f t="shared" si="4"/>
        <v>48000</v>
      </c>
      <c r="I301" s="7" t="str">
        <f>VLOOKUP(B301,'Задание на знание SQL'!$B$29:$D$44,mt!I$1,0)</f>
        <v>МРМ</v>
      </c>
      <c r="J301" s="7" t="str">
        <f>VLOOKUP($B301,'Задание на знание SQL'!$B$29:$D$44,mt!J$1,0)</f>
        <v>Школьная, 8</v>
      </c>
    </row>
    <row r="302" spans="1:10" x14ac:dyDescent="0.25">
      <c r="A302" s="10">
        <v>42372</v>
      </c>
      <c r="B302" s="7">
        <v>16</v>
      </c>
      <c r="C302" s="9">
        <v>1234574</v>
      </c>
      <c r="D302" s="7">
        <v>255</v>
      </c>
      <c r="E302" s="7" t="str">
        <f>VLOOKUP($C302, 'Задание на знание SQL'!$F$29:$I$43,mt!E$1, 0)</f>
        <v>ДЕКОР</v>
      </c>
      <c r="F302" s="7" t="str">
        <f>VLOOKUP($C302, 'Задание на знание SQL'!$F$29:$I$43,mt!F$1, 0)</f>
        <v>подарочный пакет</v>
      </c>
      <c r="G302" s="7">
        <f>VLOOKUP($C302, 'Задание на знание SQL'!$F$29:$I$43,mt!G$1, 0)</f>
        <v>100</v>
      </c>
      <c r="H302" s="7">
        <f t="shared" si="4"/>
        <v>25500</v>
      </c>
      <c r="I302" s="7" t="str">
        <f>VLOOKUP(B302,'Задание на знание SQL'!$B$29:$D$44,mt!I$1,0)</f>
        <v>МРМ</v>
      </c>
      <c r="J302" s="7" t="str">
        <f>VLOOKUP($B302,'Задание на знание SQL'!$B$29:$D$44,mt!J$1,0)</f>
        <v>Школьная, 8</v>
      </c>
    </row>
    <row r="303" spans="1:10" x14ac:dyDescent="0.25">
      <c r="A303" s="10">
        <v>42372</v>
      </c>
      <c r="B303" s="7">
        <v>16</v>
      </c>
      <c r="C303" s="9">
        <v>1234575</v>
      </c>
      <c r="D303" s="7">
        <v>100</v>
      </c>
      <c r="E303" s="7" t="str">
        <f>VLOOKUP($C303, 'Задание на знание SQL'!$F$29:$I$43,mt!E$1, 0)</f>
        <v>КРАСОТА</v>
      </c>
      <c r="F303" s="7" t="str">
        <f>VLOOKUP($C303, 'Задание на знание SQL'!$F$29:$I$43,mt!F$1, 0)</f>
        <v>мыло</v>
      </c>
      <c r="G303" s="7">
        <f>VLOOKUP($C303, 'Задание на знание SQL'!$F$29:$I$43,mt!G$1, 0)</f>
        <v>10</v>
      </c>
      <c r="H303" s="7">
        <f t="shared" si="4"/>
        <v>1000</v>
      </c>
      <c r="I303" s="7" t="str">
        <f>VLOOKUP(B303,'Задание на знание SQL'!$B$29:$D$44,mt!I$1,0)</f>
        <v>МРМ</v>
      </c>
      <c r="J303" s="7" t="str">
        <f>VLOOKUP($B303,'Задание на знание SQL'!$B$29:$D$44,mt!J$1,0)</f>
        <v>Школьная, 8</v>
      </c>
    </row>
    <row r="304" spans="1:10" x14ac:dyDescent="0.25">
      <c r="A304" s="10">
        <v>42372</v>
      </c>
      <c r="B304" s="7">
        <v>16</v>
      </c>
      <c r="C304" s="9">
        <v>1234576</v>
      </c>
      <c r="D304" s="7">
        <v>200</v>
      </c>
      <c r="E304" s="7" t="str">
        <f>VLOOKUP($C304, 'Задание на знание SQL'!$F$29:$I$43,mt!E$1, 0)</f>
        <v>ДЕКОР</v>
      </c>
      <c r="F304" s="7" t="str">
        <f>VLOOKUP($C304, 'Задание на знание SQL'!$F$29:$I$43,mt!F$1, 0)</f>
        <v>лак для ногтей</v>
      </c>
      <c r="G304" s="7">
        <f>VLOOKUP($C304, 'Задание на знание SQL'!$F$29:$I$43,mt!G$1, 0)</f>
        <v>120</v>
      </c>
      <c r="H304" s="7">
        <f t="shared" si="4"/>
        <v>24000</v>
      </c>
      <c r="I304" s="7" t="str">
        <f>VLOOKUP(B304,'Задание на знание SQL'!$B$29:$D$44,mt!I$1,0)</f>
        <v>МРМ</v>
      </c>
      <c r="J304" s="7" t="str">
        <f>VLOOKUP($B304,'Задание на знание SQL'!$B$29:$D$44,mt!J$1,0)</f>
        <v>Школьная, 8</v>
      </c>
    </row>
    <row r="305" spans="1:10" x14ac:dyDescent="0.25">
      <c r="A305" s="10">
        <v>42372</v>
      </c>
      <c r="B305" s="7">
        <v>16</v>
      </c>
      <c r="C305" s="9">
        <v>1234577</v>
      </c>
      <c r="D305" s="7">
        <v>300</v>
      </c>
      <c r="E305" s="7" t="str">
        <f>VLOOKUP($C305, 'Задание на знание SQL'!$F$29:$I$43,mt!E$1, 0)</f>
        <v>ДЕКОР</v>
      </c>
      <c r="F305" s="7" t="str">
        <f>VLOOKUP($C305, 'Задание на знание SQL'!$F$29:$I$43,mt!F$1, 0)</f>
        <v>лак для волос</v>
      </c>
      <c r="G305" s="7">
        <f>VLOOKUP($C305, 'Задание на знание SQL'!$F$29:$I$43,mt!G$1, 0)</f>
        <v>200</v>
      </c>
      <c r="H305" s="7">
        <f t="shared" si="4"/>
        <v>60000</v>
      </c>
      <c r="I305" s="7" t="str">
        <f>VLOOKUP(B305,'Задание на знание SQL'!$B$29:$D$44,mt!I$1,0)</f>
        <v>МРМ</v>
      </c>
      <c r="J305" s="7" t="str">
        <f>VLOOKUP($B305,'Задание на знание SQL'!$B$29:$D$44,mt!J$1,0)</f>
        <v>Школьная, 8</v>
      </c>
    </row>
    <row r="306" spans="1:10" x14ac:dyDescent="0.25">
      <c r="A306" s="10">
        <v>42372</v>
      </c>
      <c r="B306" s="7">
        <v>16</v>
      </c>
      <c r="C306" s="9">
        <v>1234578</v>
      </c>
      <c r="D306" s="7">
        <v>400</v>
      </c>
      <c r="E306" s="7" t="str">
        <f>VLOOKUP($C306, 'Задание на знание SQL'!$F$29:$I$43,mt!E$1, 0)</f>
        <v>КРАСОТА</v>
      </c>
      <c r="F306" s="7" t="str">
        <f>VLOOKUP($C306, 'Задание на знание SQL'!$F$29:$I$43,mt!F$1, 0)</f>
        <v>крем для рук</v>
      </c>
      <c r="G306" s="7">
        <f>VLOOKUP($C306, 'Задание на знание SQL'!$F$29:$I$43,mt!G$1, 0)</f>
        <v>30</v>
      </c>
      <c r="H306" s="7">
        <f t="shared" si="4"/>
        <v>12000</v>
      </c>
      <c r="I306" s="7" t="str">
        <f>VLOOKUP(B306,'Задание на знание SQL'!$B$29:$D$44,mt!I$1,0)</f>
        <v>МРМ</v>
      </c>
      <c r="J306" s="7" t="str">
        <f>VLOOKUP($B306,'Задание на знание SQL'!$B$29:$D$44,mt!J$1,0)</f>
        <v>Школьная, 8</v>
      </c>
    </row>
    <row r="307" spans="1:10" x14ac:dyDescent="0.25">
      <c r="A307" s="10">
        <v>42372</v>
      </c>
      <c r="B307" s="7">
        <v>16</v>
      </c>
      <c r="C307" s="9">
        <v>1234579</v>
      </c>
      <c r="D307" s="7">
        <v>500</v>
      </c>
      <c r="E307" s="7" t="str">
        <f>VLOOKUP($C307, 'Задание на знание SQL'!$F$29:$I$43,mt!E$1, 0)</f>
        <v>КРАСОТА</v>
      </c>
      <c r="F307" s="7" t="str">
        <f>VLOOKUP($C307, 'Задание на знание SQL'!$F$29:$I$43,mt!F$1, 0)</f>
        <v>гель для душа</v>
      </c>
      <c r="G307" s="7">
        <f>VLOOKUP($C307, 'Задание на знание SQL'!$F$29:$I$43,mt!G$1, 0)</f>
        <v>80</v>
      </c>
      <c r="H307" s="7">
        <f t="shared" si="4"/>
        <v>40000</v>
      </c>
      <c r="I307" s="7" t="str">
        <f>VLOOKUP(B307,'Задание на знание SQL'!$B$29:$D$44,mt!I$1,0)</f>
        <v>МРМ</v>
      </c>
      <c r="J307" s="7" t="str">
        <f>VLOOKUP($B307,'Задание на знание SQL'!$B$29:$D$44,mt!J$1,0)</f>
        <v>Школьная, 8</v>
      </c>
    </row>
    <row r="308" spans="1:10" x14ac:dyDescent="0.25">
      <c r="A308" s="10">
        <v>42372</v>
      </c>
      <c r="B308" s="7">
        <v>16</v>
      </c>
      <c r="C308" s="9">
        <v>1234580</v>
      </c>
      <c r="D308" s="7">
        <v>600</v>
      </c>
      <c r="E308" s="7" t="str">
        <f>VLOOKUP($C308, 'Задание на знание SQL'!$F$29:$I$43,mt!E$1, 0)</f>
        <v>КРАСОТА</v>
      </c>
      <c r="F308" s="7" t="str">
        <f>VLOOKUP($C308, 'Задание на знание SQL'!$F$29:$I$43,mt!F$1, 0)</f>
        <v>крем для лица</v>
      </c>
      <c r="G308" s="7">
        <f>VLOOKUP($C308, 'Задание на знание SQL'!$F$29:$I$43,mt!G$1, 0)</f>
        <v>150</v>
      </c>
      <c r="H308" s="7">
        <f t="shared" si="4"/>
        <v>90000</v>
      </c>
      <c r="I308" s="7" t="str">
        <f>VLOOKUP(B308,'Задание на знание SQL'!$B$29:$D$44,mt!I$1,0)</f>
        <v>МРМ</v>
      </c>
      <c r="J308" s="7" t="str">
        <f>VLOOKUP($B308,'Задание на знание SQL'!$B$29:$D$44,mt!J$1,0)</f>
        <v>Школьная, 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FD27-5595-4F36-8FA3-D6B87FD28318}">
  <sheetPr>
    <tabColor theme="9" tint="0.79998168889431442"/>
  </sheetPr>
  <dimension ref="A1:U242"/>
  <sheetViews>
    <sheetView zoomScale="120" zoomScaleNormal="120" workbookViewId="0">
      <selection sqref="A1:D1"/>
    </sheetView>
  </sheetViews>
  <sheetFormatPr defaultRowHeight="15" x14ac:dyDescent="0.25"/>
  <cols>
    <col min="1" max="1" width="8.85546875" bestFit="1" customWidth="1"/>
    <col min="2" max="2" width="6.5703125" bestFit="1" customWidth="1"/>
    <col min="3" max="3" width="11.140625" bestFit="1" customWidth="1"/>
    <col min="4" max="4" width="14.7109375" customWidth="1"/>
    <col min="6" max="6" width="14" bestFit="1" customWidth="1"/>
    <col min="7" max="7" width="9.42578125" bestFit="1" customWidth="1"/>
    <col min="9" max="9" width="11.5703125" bestFit="1" customWidth="1"/>
    <col min="12" max="12" width="11.140625" bestFit="1" customWidth="1"/>
    <col min="13" max="13" width="14" customWidth="1"/>
  </cols>
  <sheetData>
    <row r="1" spans="1:21" x14ac:dyDescent="0.25">
      <c r="A1" s="33" t="s">
        <v>168</v>
      </c>
      <c r="B1" s="33"/>
      <c r="C1" s="33"/>
      <c r="D1" s="33"/>
      <c r="F1" s="35" t="s">
        <v>169</v>
      </c>
      <c r="G1" s="35"/>
      <c r="H1" s="35"/>
      <c r="I1" s="35"/>
      <c r="J1" s="35"/>
      <c r="K1" s="35"/>
      <c r="L1" s="35"/>
      <c r="M1" s="35"/>
    </row>
    <row r="2" spans="1:21" ht="30" x14ac:dyDescent="0.25">
      <c r="A2" s="31" t="s">
        <v>4</v>
      </c>
      <c r="B2" s="31" t="s">
        <v>5</v>
      </c>
      <c r="C2" s="31" t="s">
        <v>6</v>
      </c>
      <c r="D2" s="32" t="s">
        <v>7</v>
      </c>
      <c r="E2" s="36"/>
      <c r="F2" s="18" t="s">
        <v>60</v>
      </c>
      <c r="G2" s="18" t="s">
        <v>63</v>
      </c>
      <c r="H2" s="36"/>
      <c r="I2" s="31" t="s">
        <v>139</v>
      </c>
      <c r="J2" s="31" t="s">
        <v>4</v>
      </c>
      <c r="K2" s="31" t="s">
        <v>5</v>
      </c>
      <c r="L2" s="31" t="s">
        <v>6</v>
      </c>
      <c r="M2" s="32" t="s">
        <v>7</v>
      </c>
      <c r="O2" t="b">
        <f t="shared" ref="O2" si="0">A2=J2</f>
        <v>1</v>
      </c>
      <c r="P2" t="b">
        <f t="shared" ref="P2:P65" si="1">B2=K2</f>
        <v>1</v>
      </c>
      <c r="Q2" t="b">
        <f t="shared" ref="Q2:Q65" si="2">C2=L2</f>
        <v>1</v>
      </c>
      <c r="R2" t="b">
        <f t="shared" ref="R2:R65" si="3">D2=M2</f>
        <v>1</v>
      </c>
      <c r="T2" t="b">
        <v>1</v>
      </c>
      <c r="U2">
        <f>COUNTIF($O:$R,T2)</f>
        <v>964</v>
      </c>
    </row>
    <row r="3" spans="1:21" x14ac:dyDescent="0.25">
      <c r="A3">
        <v>1</v>
      </c>
      <c r="B3" t="s">
        <v>21</v>
      </c>
      <c r="C3">
        <v>1234567</v>
      </c>
      <c r="D3" t="s">
        <v>23</v>
      </c>
      <c r="F3" s="7">
        <v>1</v>
      </c>
      <c r="G3" s="7">
        <v>1234567</v>
      </c>
      <c r="I3" t="str" cm="1">
        <f t="array" ref="I3">IF(ROW()-ROW($I$3)+1&gt;COUNTA($F$3:$F$18)*COUNTA($G$3:$G$17),"",INDEX($F$3:$F$18,INT((ROW()-ROW($I$3))/COUNTA($G$3:$G$17)+1))&amp;"-"&amp;INDEX($G$3:$G$17,MOD(ROW()-ROW($I$3),COUNTA($G$3:$G$17))+1))</f>
        <v>1-1234567</v>
      </c>
      <c r="J3">
        <f>MID(I3,1,FIND("-",I3)-1)+0</f>
        <v>1</v>
      </c>
      <c r="K3" t="str">
        <f>VLOOKUP(J3,'Задание на знание SQL'!$B$29:$C$44,2,0)</f>
        <v>СПб</v>
      </c>
      <c r="L3">
        <f>RIGHT(I3,7)+0</f>
        <v>1234567</v>
      </c>
      <c r="M3" t="str">
        <f>VLOOKUP(L3,'Задание на знание SQL'!$F$29:$G$43,2,0)</f>
        <v>КРАСОТА</v>
      </c>
      <c r="O3" t="b">
        <f>A3=J3</f>
        <v>1</v>
      </c>
      <c r="P3" t="b">
        <f t="shared" si="1"/>
        <v>1</v>
      </c>
      <c r="Q3" t="b">
        <f t="shared" si="2"/>
        <v>1</v>
      </c>
      <c r="R3" t="b">
        <f t="shared" si="3"/>
        <v>1</v>
      </c>
      <c r="T3" t="b">
        <v>0</v>
      </c>
      <c r="U3">
        <f>COUNTIF($O:$R,T3)</f>
        <v>0</v>
      </c>
    </row>
    <row r="4" spans="1:21" x14ac:dyDescent="0.25">
      <c r="A4">
        <v>1</v>
      </c>
      <c r="B4" t="s">
        <v>21</v>
      </c>
      <c r="C4">
        <v>1234568</v>
      </c>
      <c r="D4" t="s">
        <v>27</v>
      </c>
      <c r="F4" s="7">
        <v>2</v>
      </c>
      <c r="G4" s="7">
        <v>1234568</v>
      </c>
      <c r="I4" t="str" cm="1">
        <f t="array" ref="I4">IF(ROW()-ROW($I$3)+1&gt;COUNTA($F$3:$F$18)*COUNTA($G$3:$G$17),"",INDEX($F$3:$F$18,INT((ROW()-ROW($I$3))/COUNTA($G$3:$G$17)+1))&amp;"-"&amp;INDEX($G$3:$G$17,MOD(ROW()-ROW($I$3),COUNTA($G$3:$G$17))+1))</f>
        <v>1-1234568</v>
      </c>
      <c r="J4">
        <f t="shared" ref="J4:J67" si="4">MID(I4,1,FIND("-",I4)-1)+0</f>
        <v>1</v>
      </c>
      <c r="K4" t="str">
        <f>VLOOKUP(J4,'Задание на знание SQL'!$B$29:$C$44,2,0)</f>
        <v>СПб</v>
      </c>
      <c r="L4">
        <f t="shared" ref="L4:L67" si="5">RIGHT(I4,7)+0</f>
        <v>1234568</v>
      </c>
      <c r="M4" t="str">
        <f>VLOOKUP(L4,'Задание на знание SQL'!$F$29:$G$43,2,0)</f>
        <v>ЧИСТОТА</v>
      </c>
      <c r="O4" t="b">
        <f t="shared" ref="O4:O67" si="6">A4=J4</f>
        <v>1</v>
      </c>
      <c r="P4" t="b">
        <f t="shared" si="1"/>
        <v>1</v>
      </c>
      <c r="Q4" t="b">
        <f t="shared" si="2"/>
        <v>1</v>
      </c>
      <c r="R4" t="b">
        <f t="shared" si="3"/>
        <v>1</v>
      </c>
    </row>
    <row r="5" spans="1:21" x14ac:dyDescent="0.25">
      <c r="A5">
        <v>1</v>
      </c>
      <c r="B5" t="s">
        <v>21</v>
      </c>
      <c r="C5">
        <v>1234569</v>
      </c>
      <c r="D5" t="s">
        <v>27</v>
      </c>
      <c r="F5" s="7">
        <v>3</v>
      </c>
      <c r="G5" s="7">
        <v>1234569</v>
      </c>
      <c r="I5" t="str" cm="1">
        <f t="array" ref="I5">IF(ROW()-ROW($I$3)+1&gt;COUNTA($F$3:$F$18)*COUNTA($G$3:$G$17),"",INDEX($F$3:$F$18,INT((ROW()-ROW($I$3))/COUNTA($G$3:$G$17)+1))&amp;"-"&amp;INDEX($G$3:$G$17,MOD(ROW()-ROW($I$3),COUNTA($G$3:$G$17))+1))</f>
        <v>1-1234569</v>
      </c>
      <c r="J5">
        <f t="shared" si="4"/>
        <v>1</v>
      </c>
      <c r="K5" t="str">
        <f>VLOOKUP(J5,'Задание на знание SQL'!$B$29:$C$44,2,0)</f>
        <v>СПб</v>
      </c>
      <c r="L5">
        <f t="shared" si="5"/>
        <v>1234569</v>
      </c>
      <c r="M5" t="str">
        <f>VLOOKUP(L5,'Задание на знание SQL'!$F$29:$G$43,2,0)</f>
        <v>ЧИСТОТА</v>
      </c>
      <c r="O5" t="b">
        <f t="shared" si="6"/>
        <v>1</v>
      </c>
      <c r="P5" t="b">
        <f t="shared" si="1"/>
        <v>1</v>
      </c>
      <c r="Q5" t="b">
        <f t="shared" si="2"/>
        <v>1</v>
      </c>
      <c r="R5" t="b">
        <f t="shared" si="3"/>
        <v>1</v>
      </c>
    </row>
    <row r="6" spans="1:21" x14ac:dyDescent="0.25">
      <c r="A6">
        <v>1</v>
      </c>
      <c r="B6" t="s">
        <v>21</v>
      </c>
      <c r="C6">
        <v>1234570</v>
      </c>
      <c r="D6" t="s">
        <v>27</v>
      </c>
      <c r="F6" s="7">
        <v>4</v>
      </c>
      <c r="G6" s="7">
        <v>1234570</v>
      </c>
      <c r="I6" t="str" cm="1">
        <f t="array" ref="I6">IF(ROW()-ROW($I$3)+1&gt;COUNTA($F$3:$F$18)*COUNTA($G$3:$G$17),"",INDEX($F$3:$F$18,INT((ROW()-ROW($I$3))/COUNTA($G$3:$G$17)+1))&amp;"-"&amp;INDEX($G$3:$G$17,MOD(ROW()-ROW($I$3),COUNTA($G$3:$G$17))+1))</f>
        <v>1-1234570</v>
      </c>
      <c r="J6">
        <f t="shared" si="4"/>
        <v>1</v>
      </c>
      <c r="K6" t="str">
        <f>VLOOKUP(J6,'Задание на знание SQL'!$B$29:$C$44,2,0)</f>
        <v>СПб</v>
      </c>
      <c r="L6">
        <f t="shared" si="5"/>
        <v>1234570</v>
      </c>
      <c r="M6" t="str">
        <f>VLOOKUP(L6,'Задание на знание SQL'!$F$29:$G$43,2,0)</f>
        <v>ЧИСТОТА</v>
      </c>
      <c r="O6" t="b">
        <f t="shared" si="6"/>
        <v>1</v>
      </c>
      <c r="P6" t="b">
        <f t="shared" si="1"/>
        <v>1</v>
      </c>
      <c r="Q6" t="b">
        <f t="shared" si="2"/>
        <v>1</v>
      </c>
      <c r="R6" t="b">
        <f t="shared" si="3"/>
        <v>1</v>
      </c>
    </row>
    <row r="7" spans="1:21" x14ac:dyDescent="0.25">
      <c r="A7">
        <v>1</v>
      </c>
      <c r="B7" t="s">
        <v>21</v>
      </c>
      <c r="C7">
        <v>1234571</v>
      </c>
      <c r="D7" t="s">
        <v>35</v>
      </c>
      <c r="F7" s="7">
        <v>5</v>
      </c>
      <c r="G7" s="7">
        <v>1234571</v>
      </c>
      <c r="I7" t="str" cm="1">
        <f t="array" ref="I7">IF(ROW()-ROW($I$3)+1&gt;COUNTA($F$3:$F$18)*COUNTA($G$3:$G$17),"",INDEX($F$3:$F$18,INT((ROW()-ROW($I$3))/COUNTA($G$3:$G$17)+1))&amp;"-"&amp;INDEX($G$3:$G$17,MOD(ROW()-ROW($I$3),COUNTA($G$3:$G$17))+1))</f>
        <v>1-1234571</v>
      </c>
      <c r="J7">
        <f t="shared" si="4"/>
        <v>1</v>
      </c>
      <c r="K7" t="str">
        <f>VLOOKUP(J7,'Задание на знание SQL'!$B$29:$C$44,2,0)</f>
        <v>СПб</v>
      </c>
      <c r="L7">
        <f t="shared" si="5"/>
        <v>1234571</v>
      </c>
      <c r="M7" t="str">
        <f>VLOOKUP(L7,'Задание на знание SQL'!$F$29:$G$43,2,0)</f>
        <v>ДЕКОР</v>
      </c>
      <c r="O7" t="b">
        <f t="shared" si="6"/>
        <v>1</v>
      </c>
      <c r="P7" t="b">
        <f t="shared" si="1"/>
        <v>1</v>
      </c>
      <c r="Q7" t="b">
        <f t="shared" si="2"/>
        <v>1</v>
      </c>
      <c r="R7" t="b">
        <f t="shared" si="3"/>
        <v>1</v>
      </c>
    </row>
    <row r="8" spans="1:21" x14ac:dyDescent="0.25">
      <c r="A8">
        <v>1</v>
      </c>
      <c r="B8" t="s">
        <v>21</v>
      </c>
      <c r="C8">
        <v>1234572</v>
      </c>
      <c r="D8" t="s">
        <v>35</v>
      </c>
      <c r="F8" s="7">
        <v>6</v>
      </c>
      <c r="G8" s="7">
        <v>1234572</v>
      </c>
      <c r="I8" t="str" cm="1">
        <f t="array" ref="I8">IF(ROW()-ROW($I$3)+1&gt;COUNTA($F$3:$F$18)*COUNTA($G$3:$G$17),"",INDEX($F$3:$F$18,INT((ROW()-ROW($I$3))/COUNTA($G$3:$G$17)+1))&amp;"-"&amp;INDEX($G$3:$G$17,MOD(ROW()-ROW($I$3),COUNTA($G$3:$G$17))+1))</f>
        <v>1-1234572</v>
      </c>
      <c r="J8">
        <f t="shared" si="4"/>
        <v>1</v>
      </c>
      <c r="K8" t="str">
        <f>VLOOKUP(J8,'Задание на знание SQL'!$B$29:$C$44,2,0)</f>
        <v>СПб</v>
      </c>
      <c r="L8">
        <f t="shared" si="5"/>
        <v>1234572</v>
      </c>
      <c r="M8" t="str">
        <f>VLOOKUP(L8,'Задание на знание SQL'!$F$29:$G$43,2,0)</f>
        <v>ДЕКОР</v>
      </c>
      <c r="O8" t="b">
        <f t="shared" si="6"/>
        <v>1</v>
      </c>
      <c r="P8" t="b">
        <f t="shared" si="1"/>
        <v>1</v>
      </c>
      <c r="Q8" t="b">
        <f t="shared" si="2"/>
        <v>1</v>
      </c>
      <c r="R8" t="b">
        <f t="shared" si="3"/>
        <v>1</v>
      </c>
    </row>
    <row r="9" spans="1:21" x14ac:dyDescent="0.25">
      <c r="A9">
        <v>1</v>
      </c>
      <c r="B9" t="s">
        <v>21</v>
      </c>
      <c r="C9">
        <v>1234573</v>
      </c>
      <c r="D9" t="s">
        <v>35</v>
      </c>
      <c r="F9" s="7">
        <v>7</v>
      </c>
      <c r="G9" s="7">
        <v>1234573</v>
      </c>
      <c r="I9" t="str" cm="1">
        <f t="array" ref="I9">IF(ROW()-ROW($I$3)+1&gt;COUNTA($F$3:$F$18)*COUNTA($G$3:$G$17),"",INDEX($F$3:$F$18,INT((ROW()-ROW($I$3))/COUNTA($G$3:$G$17)+1))&amp;"-"&amp;INDEX($G$3:$G$17,MOD(ROW()-ROW($I$3),COUNTA($G$3:$G$17))+1))</f>
        <v>1-1234573</v>
      </c>
      <c r="J9">
        <f t="shared" si="4"/>
        <v>1</v>
      </c>
      <c r="K9" t="str">
        <f>VLOOKUP(J9,'Задание на знание SQL'!$B$29:$C$44,2,0)</f>
        <v>СПб</v>
      </c>
      <c r="L9">
        <f t="shared" si="5"/>
        <v>1234573</v>
      </c>
      <c r="M9" t="str">
        <f>VLOOKUP(L9,'Задание на знание SQL'!$F$29:$G$43,2,0)</f>
        <v>ДЕКОР</v>
      </c>
      <c r="O9" t="b">
        <f t="shared" si="6"/>
        <v>1</v>
      </c>
      <c r="P9" t="b">
        <f t="shared" si="1"/>
        <v>1</v>
      </c>
      <c r="Q9" t="b">
        <f t="shared" si="2"/>
        <v>1</v>
      </c>
      <c r="R9" t="b">
        <f t="shared" si="3"/>
        <v>1</v>
      </c>
    </row>
    <row r="10" spans="1:21" x14ac:dyDescent="0.25">
      <c r="A10">
        <v>1</v>
      </c>
      <c r="B10" t="s">
        <v>21</v>
      </c>
      <c r="C10">
        <v>1234574</v>
      </c>
      <c r="D10" t="s">
        <v>35</v>
      </c>
      <c r="F10" s="7">
        <v>8</v>
      </c>
      <c r="G10" s="7">
        <v>1234574</v>
      </c>
      <c r="I10" t="str" cm="1">
        <f t="array" ref="I10">IF(ROW()-ROW($I$3)+1&gt;COUNTA($F$3:$F$18)*COUNTA($G$3:$G$17),"",INDEX($F$3:$F$18,INT((ROW()-ROW($I$3))/COUNTA($G$3:$G$17)+1))&amp;"-"&amp;INDEX($G$3:$G$17,MOD(ROW()-ROW($I$3),COUNTA($G$3:$G$17))+1))</f>
        <v>1-1234574</v>
      </c>
      <c r="J10">
        <f t="shared" si="4"/>
        <v>1</v>
      </c>
      <c r="K10" t="str">
        <f>VLOOKUP(J10,'Задание на знание SQL'!$B$29:$C$44,2,0)</f>
        <v>СПб</v>
      </c>
      <c r="L10">
        <f t="shared" si="5"/>
        <v>1234574</v>
      </c>
      <c r="M10" t="str">
        <f>VLOOKUP(L10,'Задание на знание SQL'!$F$29:$G$43,2,0)</f>
        <v>ДЕКОР</v>
      </c>
      <c r="O10" t="b">
        <f t="shared" si="6"/>
        <v>1</v>
      </c>
      <c r="P10" t="b">
        <f t="shared" si="1"/>
        <v>1</v>
      </c>
      <c r="Q10" t="b">
        <f t="shared" si="2"/>
        <v>1</v>
      </c>
      <c r="R10" t="b">
        <f t="shared" si="3"/>
        <v>1</v>
      </c>
    </row>
    <row r="11" spans="1:21" x14ac:dyDescent="0.25">
      <c r="A11">
        <v>1</v>
      </c>
      <c r="B11" t="s">
        <v>21</v>
      </c>
      <c r="C11">
        <v>1234575</v>
      </c>
      <c r="D11" t="s">
        <v>23</v>
      </c>
      <c r="F11" s="7">
        <v>9</v>
      </c>
      <c r="G11" s="7">
        <v>1234575</v>
      </c>
      <c r="I11" t="str" cm="1">
        <f t="array" ref="I11">IF(ROW()-ROW($I$3)+1&gt;COUNTA($F$3:$F$18)*COUNTA($G$3:$G$17),"",INDEX($F$3:$F$18,INT((ROW()-ROW($I$3))/COUNTA($G$3:$G$17)+1))&amp;"-"&amp;INDEX($G$3:$G$17,MOD(ROW()-ROW($I$3),COUNTA($G$3:$G$17))+1))</f>
        <v>1-1234575</v>
      </c>
      <c r="J11">
        <f t="shared" si="4"/>
        <v>1</v>
      </c>
      <c r="K11" t="str">
        <f>VLOOKUP(J11,'Задание на знание SQL'!$B$29:$C$44,2,0)</f>
        <v>СПб</v>
      </c>
      <c r="L11">
        <f t="shared" si="5"/>
        <v>1234575</v>
      </c>
      <c r="M11" t="str">
        <f>VLOOKUP(L11,'Задание на знание SQL'!$F$29:$G$43,2,0)</f>
        <v>КРАСОТА</v>
      </c>
      <c r="O11" t="b">
        <f t="shared" si="6"/>
        <v>1</v>
      </c>
      <c r="P11" t="b">
        <f t="shared" si="1"/>
        <v>1</v>
      </c>
      <c r="Q11" t="b">
        <f t="shared" si="2"/>
        <v>1</v>
      </c>
      <c r="R11" t="b">
        <f t="shared" si="3"/>
        <v>1</v>
      </c>
    </row>
    <row r="12" spans="1:21" x14ac:dyDescent="0.25">
      <c r="A12">
        <v>1</v>
      </c>
      <c r="B12" t="s">
        <v>21</v>
      </c>
      <c r="C12">
        <v>1234576</v>
      </c>
      <c r="D12" t="s">
        <v>35</v>
      </c>
      <c r="F12" s="7">
        <v>10</v>
      </c>
      <c r="G12" s="7">
        <v>1234576</v>
      </c>
      <c r="I12" t="str" cm="1">
        <f t="array" ref="I12">IF(ROW()-ROW($I$3)+1&gt;COUNTA($F$3:$F$18)*COUNTA($G$3:$G$17),"",INDEX($F$3:$F$18,INT((ROW()-ROW($I$3))/COUNTA($G$3:$G$17)+1))&amp;"-"&amp;INDEX($G$3:$G$17,MOD(ROW()-ROW($I$3),COUNTA($G$3:$G$17))+1))</f>
        <v>1-1234576</v>
      </c>
      <c r="J12">
        <f t="shared" si="4"/>
        <v>1</v>
      </c>
      <c r="K12" t="str">
        <f>VLOOKUP(J12,'Задание на знание SQL'!$B$29:$C$44,2,0)</f>
        <v>СПб</v>
      </c>
      <c r="L12">
        <f t="shared" si="5"/>
        <v>1234576</v>
      </c>
      <c r="M12" t="str">
        <f>VLOOKUP(L12,'Задание на знание SQL'!$F$29:$G$43,2,0)</f>
        <v>ДЕКОР</v>
      </c>
      <c r="O12" t="b">
        <f t="shared" si="6"/>
        <v>1</v>
      </c>
      <c r="P12" t="b">
        <f t="shared" si="1"/>
        <v>1</v>
      </c>
      <c r="Q12" t="b">
        <f t="shared" si="2"/>
        <v>1</v>
      </c>
      <c r="R12" t="b">
        <f t="shared" si="3"/>
        <v>1</v>
      </c>
    </row>
    <row r="13" spans="1:21" x14ac:dyDescent="0.25">
      <c r="A13">
        <v>1</v>
      </c>
      <c r="B13" t="s">
        <v>21</v>
      </c>
      <c r="C13">
        <v>1234577</v>
      </c>
      <c r="D13" t="s">
        <v>35</v>
      </c>
      <c r="F13" s="7">
        <v>11</v>
      </c>
      <c r="G13" s="7">
        <v>1234577</v>
      </c>
      <c r="I13" t="str" cm="1">
        <f t="array" ref="I13">IF(ROW()-ROW($I$3)+1&gt;COUNTA($F$3:$F$18)*COUNTA($G$3:$G$17),"",INDEX($F$3:$F$18,INT((ROW()-ROW($I$3))/COUNTA($G$3:$G$17)+1))&amp;"-"&amp;INDEX($G$3:$G$17,MOD(ROW()-ROW($I$3),COUNTA($G$3:$G$17))+1))</f>
        <v>1-1234577</v>
      </c>
      <c r="J13">
        <f t="shared" si="4"/>
        <v>1</v>
      </c>
      <c r="K13" t="str">
        <f>VLOOKUP(J13,'Задание на знание SQL'!$B$29:$C$44,2,0)</f>
        <v>СПб</v>
      </c>
      <c r="L13">
        <f t="shared" si="5"/>
        <v>1234577</v>
      </c>
      <c r="M13" t="str">
        <f>VLOOKUP(L13,'Задание на знание SQL'!$F$29:$G$43,2,0)</f>
        <v>ДЕКОР</v>
      </c>
      <c r="O13" t="b">
        <f t="shared" si="6"/>
        <v>1</v>
      </c>
      <c r="P13" t="b">
        <f t="shared" si="1"/>
        <v>1</v>
      </c>
      <c r="Q13" t="b">
        <f t="shared" si="2"/>
        <v>1</v>
      </c>
      <c r="R13" t="b">
        <f t="shared" si="3"/>
        <v>1</v>
      </c>
    </row>
    <row r="14" spans="1:21" x14ac:dyDescent="0.25">
      <c r="A14">
        <v>1</v>
      </c>
      <c r="B14" t="s">
        <v>21</v>
      </c>
      <c r="C14">
        <v>1234578</v>
      </c>
      <c r="D14" t="s">
        <v>23</v>
      </c>
      <c r="F14" s="7">
        <v>12</v>
      </c>
      <c r="G14" s="7">
        <v>1234578</v>
      </c>
      <c r="I14" t="str" cm="1">
        <f t="array" ref="I14">IF(ROW()-ROW($I$3)+1&gt;COUNTA($F$3:$F$18)*COUNTA($G$3:$G$17),"",INDEX($F$3:$F$18,INT((ROW()-ROW($I$3))/COUNTA($G$3:$G$17)+1))&amp;"-"&amp;INDEX($G$3:$G$17,MOD(ROW()-ROW($I$3),COUNTA($G$3:$G$17))+1))</f>
        <v>1-1234578</v>
      </c>
      <c r="J14">
        <f t="shared" si="4"/>
        <v>1</v>
      </c>
      <c r="K14" t="str">
        <f>VLOOKUP(J14,'Задание на знание SQL'!$B$29:$C$44,2,0)</f>
        <v>СПб</v>
      </c>
      <c r="L14">
        <f t="shared" si="5"/>
        <v>1234578</v>
      </c>
      <c r="M14" t="str">
        <f>VLOOKUP(L14,'Задание на знание SQL'!$F$29:$G$43,2,0)</f>
        <v>КРАСОТА</v>
      </c>
      <c r="O14" t="b">
        <f t="shared" si="6"/>
        <v>1</v>
      </c>
      <c r="P14" t="b">
        <f t="shared" si="1"/>
        <v>1</v>
      </c>
      <c r="Q14" t="b">
        <f t="shared" si="2"/>
        <v>1</v>
      </c>
      <c r="R14" t="b">
        <f t="shared" si="3"/>
        <v>1</v>
      </c>
    </row>
    <row r="15" spans="1:21" x14ac:dyDescent="0.25">
      <c r="A15">
        <v>1</v>
      </c>
      <c r="B15" t="s">
        <v>21</v>
      </c>
      <c r="C15">
        <v>1234579</v>
      </c>
      <c r="D15" t="s">
        <v>23</v>
      </c>
      <c r="F15" s="7">
        <v>13</v>
      </c>
      <c r="G15" s="7">
        <v>1234579</v>
      </c>
      <c r="I15" t="str" cm="1">
        <f t="array" ref="I15">IF(ROW()-ROW($I$3)+1&gt;COUNTA($F$3:$F$18)*COUNTA($G$3:$G$17),"",INDEX($F$3:$F$18,INT((ROW()-ROW($I$3))/COUNTA($G$3:$G$17)+1))&amp;"-"&amp;INDEX($G$3:$G$17,MOD(ROW()-ROW($I$3),COUNTA($G$3:$G$17))+1))</f>
        <v>1-1234579</v>
      </c>
      <c r="J15">
        <f t="shared" si="4"/>
        <v>1</v>
      </c>
      <c r="K15" t="str">
        <f>VLOOKUP(J15,'Задание на знание SQL'!$B$29:$C$44,2,0)</f>
        <v>СПб</v>
      </c>
      <c r="L15">
        <f t="shared" si="5"/>
        <v>1234579</v>
      </c>
      <c r="M15" t="str">
        <f>VLOOKUP(L15,'Задание на знание SQL'!$F$29:$G$43,2,0)</f>
        <v>КРАСОТА</v>
      </c>
      <c r="O15" t="b">
        <f t="shared" si="6"/>
        <v>1</v>
      </c>
      <c r="P15" t="b">
        <f t="shared" si="1"/>
        <v>1</v>
      </c>
      <c r="Q15" t="b">
        <f t="shared" si="2"/>
        <v>1</v>
      </c>
      <c r="R15" t="b">
        <f t="shared" si="3"/>
        <v>1</v>
      </c>
    </row>
    <row r="16" spans="1:21" x14ac:dyDescent="0.25">
      <c r="A16">
        <v>1</v>
      </c>
      <c r="B16" t="s">
        <v>21</v>
      </c>
      <c r="C16">
        <v>1234580</v>
      </c>
      <c r="D16" t="s">
        <v>23</v>
      </c>
      <c r="F16" s="7">
        <v>14</v>
      </c>
      <c r="G16" s="7">
        <v>1234580</v>
      </c>
      <c r="I16" t="str" cm="1">
        <f t="array" ref="I16">IF(ROW()-ROW($I$3)+1&gt;COUNTA($F$3:$F$18)*COUNTA($G$3:$G$17),"",INDEX($F$3:$F$18,INT((ROW()-ROW($I$3))/COUNTA($G$3:$G$17)+1))&amp;"-"&amp;INDEX($G$3:$G$17,MOD(ROW()-ROW($I$3),COUNTA($G$3:$G$17))+1))</f>
        <v>1-1234580</v>
      </c>
      <c r="J16">
        <f t="shared" si="4"/>
        <v>1</v>
      </c>
      <c r="K16" t="str">
        <f>VLOOKUP(J16,'Задание на знание SQL'!$B$29:$C$44,2,0)</f>
        <v>СПб</v>
      </c>
      <c r="L16">
        <f t="shared" si="5"/>
        <v>1234580</v>
      </c>
      <c r="M16" t="str">
        <f>VLOOKUP(L16,'Задание на знание SQL'!$F$29:$G$43,2,0)</f>
        <v>КРАСОТА</v>
      </c>
      <c r="O16" t="b">
        <f t="shared" si="6"/>
        <v>1</v>
      </c>
      <c r="P16" t="b">
        <f t="shared" si="1"/>
        <v>1</v>
      </c>
      <c r="Q16" t="b">
        <f t="shared" si="2"/>
        <v>1</v>
      </c>
      <c r="R16" t="b">
        <f t="shared" si="3"/>
        <v>1</v>
      </c>
    </row>
    <row r="17" spans="1:18" x14ac:dyDescent="0.25">
      <c r="A17">
        <v>1</v>
      </c>
      <c r="B17" t="s">
        <v>21</v>
      </c>
      <c r="C17">
        <v>1234581</v>
      </c>
      <c r="D17" t="s">
        <v>27</v>
      </c>
      <c r="F17" s="7">
        <v>15</v>
      </c>
      <c r="G17" s="7">
        <v>1234581</v>
      </c>
      <c r="I17" t="str" cm="1">
        <f t="array" ref="I17">IF(ROW()-ROW($I$3)+1&gt;COUNTA($F$3:$F$18)*COUNTA($G$3:$G$17),"",INDEX($F$3:$F$18,INT((ROW()-ROW($I$3))/COUNTA($G$3:$G$17)+1))&amp;"-"&amp;INDEX($G$3:$G$17,MOD(ROW()-ROW($I$3),COUNTA($G$3:$G$17))+1))</f>
        <v>1-1234581</v>
      </c>
      <c r="J17">
        <f t="shared" si="4"/>
        <v>1</v>
      </c>
      <c r="K17" t="str">
        <f>VLOOKUP(J17,'Задание на знание SQL'!$B$29:$C$44,2,0)</f>
        <v>СПб</v>
      </c>
      <c r="L17">
        <f t="shared" si="5"/>
        <v>1234581</v>
      </c>
      <c r="M17" t="str">
        <f>VLOOKUP(L17,'Задание на знание SQL'!$F$29:$G$43,2,0)</f>
        <v>ЧИСТОТА</v>
      </c>
      <c r="O17" t="b">
        <f t="shared" si="6"/>
        <v>1</v>
      </c>
      <c r="P17" t="b">
        <f t="shared" si="1"/>
        <v>1</v>
      </c>
      <c r="Q17" t="b">
        <f t="shared" si="2"/>
        <v>1</v>
      </c>
      <c r="R17" t="b">
        <f t="shared" si="3"/>
        <v>1</v>
      </c>
    </row>
    <row r="18" spans="1:18" x14ac:dyDescent="0.25">
      <c r="A18">
        <v>2</v>
      </c>
      <c r="B18" t="s">
        <v>25</v>
      </c>
      <c r="C18">
        <v>1234567</v>
      </c>
      <c r="D18" t="s">
        <v>23</v>
      </c>
      <c r="F18" s="7">
        <v>16</v>
      </c>
      <c r="I18" t="str" cm="1">
        <f t="array" ref="I18">IF(ROW()-ROW($I$3)+1&gt;COUNTA($F$3:$F$18)*COUNTA($G$3:$G$17),"",INDEX($F$3:$F$18,INT((ROW()-ROW($I$3))/COUNTA($G$3:$G$17)+1))&amp;"-"&amp;INDEX($G$3:$G$17,MOD(ROW()-ROW($I$3),COUNTA($G$3:$G$17))+1))</f>
        <v>2-1234567</v>
      </c>
      <c r="J18">
        <f t="shared" si="4"/>
        <v>2</v>
      </c>
      <c r="K18" t="str">
        <f>VLOOKUP(J18,'Задание на знание SQL'!$B$29:$C$44,2,0)</f>
        <v>МСК</v>
      </c>
      <c r="L18">
        <f t="shared" si="5"/>
        <v>1234567</v>
      </c>
      <c r="M18" t="str">
        <f>VLOOKUP(L18,'Задание на знание SQL'!$F$29:$G$43,2,0)</f>
        <v>КРАСОТА</v>
      </c>
      <c r="O18" t="b">
        <f t="shared" si="6"/>
        <v>1</v>
      </c>
      <c r="P18" t="b">
        <f t="shared" si="1"/>
        <v>1</v>
      </c>
      <c r="Q18" t="b">
        <f t="shared" si="2"/>
        <v>1</v>
      </c>
      <c r="R18" t="b">
        <f t="shared" si="3"/>
        <v>1</v>
      </c>
    </row>
    <row r="19" spans="1:18" x14ac:dyDescent="0.25">
      <c r="A19">
        <v>2</v>
      </c>
      <c r="B19" t="s">
        <v>25</v>
      </c>
      <c r="C19">
        <v>1234568</v>
      </c>
      <c r="D19" t="s">
        <v>27</v>
      </c>
      <c r="I19" t="str" cm="1">
        <f t="array" ref="I19">IF(ROW()-ROW($I$3)+1&gt;COUNTA($F$3:$F$18)*COUNTA($G$3:$G$17),"",INDEX($F$3:$F$18,INT((ROW()-ROW($I$3))/COUNTA($G$3:$G$17)+1))&amp;"-"&amp;INDEX($G$3:$G$17,MOD(ROW()-ROW($I$3),COUNTA($G$3:$G$17))+1))</f>
        <v>2-1234568</v>
      </c>
      <c r="J19">
        <f t="shared" si="4"/>
        <v>2</v>
      </c>
      <c r="K19" t="str">
        <f>VLOOKUP(J19,'Задание на знание SQL'!$B$29:$C$44,2,0)</f>
        <v>МСК</v>
      </c>
      <c r="L19">
        <f t="shared" si="5"/>
        <v>1234568</v>
      </c>
      <c r="M19" t="str">
        <f>VLOOKUP(L19,'Задание на знание SQL'!$F$29:$G$43,2,0)</f>
        <v>ЧИСТОТА</v>
      </c>
      <c r="O19" t="b">
        <f t="shared" si="6"/>
        <v>1</v>
      </c>
      <c r="P19" t="b">
        <f t="shared" si="1"/>
        <v>1</v>
      </c>
      <c r="Q19" t="b">
        <f t="shared" si="2"/>
        <v>1</v>
      </c>
      <c r="R19" t="b">
        <f t="shared" si="3"/>
        <v>1</v>
      </c>
    </row>
    <row r="20" spans="1:18" x14ac:dyDescent="0.25">
      <c r="A20">
        <v>2</v>
      </c>
      <c r="B20" t="s">
        <v>25</v>
      </c>
      <c r="C20">
        <v>1234569</v>
      </c>
      <c r="D20" t="s">
        <v>27</v>
      </c>
      <c r="I20" t="str" cm="1">
        <f t="array" ref="I20">IF(ROW()-ROW($I$3)+1&gt;COUNTA($F$3:$F$18)*COUNTA($G$3:$G$17),"",INDEX($F$3:$F$18,INT((ROW()-ROW($I$3))/COUNTA($G$3:$G$17)+1))&amp;"-"&amp;INDEX($G$3:$G$17,MOD(ROW()-ROW($I$3),COUNTA($G$3:$G$17))+1))</f>
        <v>2-1234569</v>
      </c>
      <c r="J20">
        <f t="shared" si="4"/>
        <v>2</v>
      </c>
      <c r="K20" t="str">
        <f>VLOOKUP(J20,'Задание на знание SQL'!$B$29:$C$44,2,0)</f>
        <v>МСК</v>
      </c>
      <c r="L20">
        <f t="shared" si="5"/>
        <v>1234569</v>
      </c>
      <c r="M20" t="str">
        <f>VLOOKUP(L20,'Задание на знание SQL'!$F$29:$G$43,2,0)</f>
        <v>ЧИСТОТА</v>
      </c>
      <c r="O20" t="b">
        <f t="shared" si="6"/>
        <v>1</v>
      </c>
      <c r="P20" t="b">
        <f t="shared" si="1"/>
        <v>1</v>
      </c>
      <c r="Q20" t="b">
        <f t="shared" si="2"/>
        <v>1</v>
      </c>
      <c r="R20" t="b">
        <f t="shared" si="3"/>
        <v>1</v>
      </c>
    </row>
    <row r="21" spans="1:18" x14ac:dyDescent="0.25">
      <c r="A21">
        <v>2</v>
      </c>
      <c r="B21" t="s">
        <v>25</v>
      </c>
      <c r="C21">
        <v>1234570</v>
      </c>
      <c r="D21" t="s">
        <v>27</v>
      </c>
      <c r="I21" t="str" cm="1">
        <f t="array" ref="I21">IF(ROW()-ROW($I$3)+1&gt;COUNTA($F$3:$F$18)*COUNTA($G$3:$G$17),"",INDEX($F$3:$F$18,INT((ROW()-ROW($I$3))/COUNTA($G$3:$G$17)+1))&amp;"-"&amp;INDEX($G$3:$G$17,MOD(ROW()-ROW($I$3),COUNTA($G$3:$G$17))+1))</f>
        <v>2-1234570</v>
      </c>
      <c r="J21">
        <f t="shared" si="4"/>
        <v>2</v>
      </c>
      <c r="K21" t="str">
        <f>VLOOKUP(J21,'Задание на знание SQL'!$B$29:$C$44,2,0)</f>
        <v>МСК</v>
      </c>
      <c r="L21">
        <f t="shared" si="5"/>
        <v>1234570</v>
      </c>
      <c r="M21" t="str">
        <f>VLOOKUP(L21,'Задание на знание SQL'!$F$29:$G$43,2,0)</f>
        <v>ЧИСТОТА</v>
      </c>
      <c r="O21" t="b">
        <f t="shared" si="6"/>
        <v>1</v>
      </c>
      <c r="P21" t="b">
        <f t="shared" si="1"/>
        <v>1</v>
      </c>
      <c r="Q21" t="b">
        <f t="shared" si="2"/>
        <v>1</v>
      </c>
      <c r="R21" t="b">
        <f t="shared" si="3"/>
        <v>1</v>
      </c>
    </row>
    <row r="22" spans="1:18" x14ac:dyDescent="0.25">
      <c r="A22">
        <v>2</v>
      </c>
      <c r="B22" t="s">
        <v>25</v>
      </c>
      <c r="C22">
        <v>1234571</v>
      </c>
      <c r="D22" t="s">
        <v>35</v>
      </c>
      <c r="I22" t="str" cm="1">
        <f t="array" ref="I22">IF(ROW()-ROW($I$3)+1&gt;COUNTA($F$3:$F$18)*COUNTA($G$3:$G$17),"",INDEX($F$3:$F$18,INT((ROW()-ROW($I$3))/COUNTA($G$3:$G$17)+1))&amp;"-"&amp;INDEX($G$3:$G$17,MOD(ROW()-ROW($I$3),COUNTA($G$3:$G$17))+1))</f>
        <v>2-1234571</v>
      </c>
      <c r="J22">
        <f t="shared" si="4"/>
        <v>2</v>
      </c>
      <c r="K22" t="str">
        <f>VLOOKUP(J22,'Задание на знание SQL'!$B$29:$C$44,2,0)</f>
        <v>МСК</v>
      </c>
      <c r="L22">
        <f t="shared" si="5"/>
        <v>1234571</v>
      </c>
      <c r="M22" t="str">
        <f>VLOOKUP(L22,'Задание на знание SQL'!$F$29:$G$43,2,0)</f>
        <v>ДЕКОР</v>
      </c>
      <c r="O22" t="b">
        <f t="shared" si="6"/>
        <v>1</v>
      </c>
      <c r="P22" t="b">
        <f t="shared" si="1"/>
        <v>1</v>
      </c>
      <c r="Q22" t="b">
        <f t="shared" si="2"/>
        <v>1</v>
      </c>
      <c r="R22" t="b">
        <f t="shared" si="3"/>
        <v>1</v>
      </c>
    </row>
    <row r="23" spans="1:18" x14ac:dyDescent="0.25">
      <c r="A23">
        <v>2</v>
      </c>
      <c r="B23" t="s">
        <v>25</v>
      </c>
      <c r="C23">
        <v>1234572</v>
      </c>
      <c r="D23" t="s">
        <v>35</v>
      </c>
      <c r="I23" t="str" cm="1">
        <f t="array" ref="I23">IF(ROW()-ROW($I$3)+1&gt;COUNTA($F$3:$F$18)*COUNTA($G$3:$G$17),"",INDEX($F$3:$F$18,INT((ROW()-ROW($I$3))/COUNTA($G$3:$G$17)+1))&amp;"-"&amp;INDEX($G$3:$G$17,MOD(ROW()-ROW($I$3),COUNTA($G$3:$G$17))+1))</f>
        <v>2-1234572</v>
      </c>
      <c r="J23">
        <f t="shared" si="4"/>
        <v>2</v>
      </c>
      <c r="K23" t="str">
        <f>VLOOKUP(J23,'Задание на знание SQL'!$B$29:$C$44,2,0)</f>
        <v>МСК</v>
      </c>
      <c r="L23">
        <f t="shared" si="5"/>
        <v>1234572</v>
      </c>
      <c r="M23" t="str">
        <f>VLOOKUP(L23,'Задание на знание SQL'!$F$29:$G$43,2,0)</f>
        <v>ДЕКОР</v>
      </c>
      <c r="O23" t="b">
        <f t="shared" si="6"/>
        <v>1</v>
      </c>
      <c r="P23" t="b">
        <f t="shared" si="1"/>
        <v>1</v>
      </c>
      <c r="Q23" t="b">
        <f t="shared" si="2"/>
        <v>1</v>
      </c>
      <c r="R23" t="b">
        <f t="shared" si="3"/>
        <v>1</v>
      </c>
    </row>
    <row r="24" spans="1:18" x14ac:dyDescent="0.25">
      <c r="A24">
        <v>2</v>
      </c>
      <c r="B24" t="s">
        <v>25</v>
      </c>
      <c r="C24">
        <v>1234573</v>
      </c>
      <c r="D24" t="s">
        <v>35</v>
      </c>
      <c r="I24" t="str" cm="1">
        <f t="array" ref="I24">IF(ROW()-ROW($I$3)+1&gt;COUNTA($F$3:$F$18)*COUNTA($G$3:$G$17),"",INDEX($F$3:$F$18,INT((ROW()-ROW($I$3))/COUNTA($G$3:$G$17)+1))&amp;"-"&amp;INDEX($G$3:$G$17,MOD(ROW()-ROW($I$3),COUNTA($G$3:$G$17))+1))</f>
        <v>2-1234573</v>
      </c>
      <c r="J24">
        <f t="shared" si="4"/>
        <v>2</v>
      </c>
      <c r="K24" t="str">
        <f>VLOOKUP(J24,'Задание на знание SQL'!$B$29:$C$44,2,0)</f>
        <v>МСК</v>
      </c>
      <c r="L24">
        <f t="shared" si="5"/>
        <v>1234573</v>
      </c>
      <c r="M24" t="str">
        <f>VLOOKUP(L24,'Задание на знание SQL'!$F$29:$G$43,2,0)</f>
        <v>ДЕКОР</v>
      </c>
      <c r="O24" t="b">
        <f t="shared" si="6"/>
        <v>1</v>
      </c>
      <c r="P24" t="b">
        <f t="shared" si="1"/>
        <v>1</v>
      </c>
      <c r="Q24" t="b">
        <f t="shared" si="2"/>
        <v>1</v>
      </c>
      <c r="R24" t="b">
        <f t="shared" si="3"/>
        <v>1</v>
      </c>
    </row>
    <row r="25" spans="1:18" x14ac:dyDescent="0.25">
      <c r="A25">
        <v>2</v>
      </c>
      <c r="B25" t="s">
        <v>25</v>
      </c>
      <c r="C25">
        <v>1234574</v>
      </c>
      <c r="D25" t="s">
        <v>35</v>
      </c>
      <c r="I25" t="str" cm="1">
        <f t="array" ref="I25">IF(ROW()-ROW($I$3)+1&gt;COUNTA($F$3:$F$18)*COUNTA($G$3:$G$17),"",INDEX($F$3:$F$18,INT((ROW()-ROW($I$3))/COUNTA($G$3:$G$17)+1))&amp;"-"&amp;INDEX($G$3:$G$17,MOD(ROW()-ROW($I$3),COUNTA($G$3:$G$17))+1))</f>
        <v>2-1234574</v>
      </c>
      <c r="J25">
        <f t="shared" si="4"/>
        <v>2</v>
      </c>
      <c r="K25" t="str">
        <f>VLOOKUP(J25,'Задание на знание SQL'!$B$29:$C$44,2,0)</f>
        <v>МСК</v>
      </c>
      <c r="L25">
        <f t="shared" si="5"/>
        <v>1234574</v>
      </c>
      <c r="M25" t="str">
        <f>VLOOKUP(L25,'Задание на знание SQL'!$F$29:$G$43,2,0)</f>
        <v>ДЕКОР</v>
      </c>
      <c r="O25" t="b">
        <f t="shared" si="6"/>
        <v>1</v>
      </c>
      <c r="P25" t="b">
        <f t="shared" si="1"/>
        <v>1</v>
      </c>
      <c r="Q25" t="b">
        <f t="shared" si="2"/>
        <v>1</v>
      </c>
      <c r="R25" t="b">
        <f t="shared" si="3"/>
        <v>1</v>
      </c>
    </row>
    <row r="26" spans="1:18" x14ac:dyDescent="0.25">
      <c r="A26">
        <v>2</v>
      </c>
      <c r="B26" t="s">
        <v>25</v>
      </c>
      <c r="C26">
        <v>1234575</v>
      </c>
      <c r="D26" t="s">
        <v>23</v>
      </c>
      <c r="I26" t="str" cm="1">
        <f t="array" ref="I26">IF(ROW()-ROW($I$3)+1&gt;COUNTA($F$3:$F$18)*COUNTA($G$3:$G$17),"",INDEX($F$3:$F$18,INT((ROW()-ROW($I$3))/COUNTA($G$3:$G$17)+1))&amp;"-"&amp;INDEX($G$3:$G$17,MOD(ROW()-ROW($I$3),COUNTA($G$3:$G$17))+1))</f>
        <v>2-1234575</v>
      </c>
      <c r="J26">
        <f t="shared" si="4"/>
        <v>2</v>
      </c>
      <c r="K26" t="str">
        <f>VLOOKUP(J26,'Задание на знание SQL'!$B$29:$C$44,2,0)</f>
        <v>МСК</v>
      </c>
      <c r="L26">
        <f t="shared" si="5"/>
        <v>1234575</v>
      </c>
      <c r="M26" t="str">
        <f>VLOOKUP(L26,'Задание на знание SQL'!$F$29:$G$43,2,0)</f>
        <v>КРАСОТА</v>
      </c>
      <c r="O26" t="b">
        <f t="shared" si="6"/>
        <v>1</v>
      </c>
      <c r="P26" t="b">
        <f t="shared" si="1"/>
        <v>1</v>
      </c>
      <c r="Q26" t="b">
        <f t="shared" si="2"/>
        <v>1</v>
      </c>
      <c r="R26" t="b">
        <f t="shared" si="3"/>
        <v>1</v>
      </c>
    </row>
    <row r="27" spans="1:18" x14ac:dyDescent="0.25">
      <c r="A27">
        <v>2</v>
      </c>
      <c r="B27" t="s">
        <v>25</v>
      </c>
      <c r="C27">
        <v>1234576</v>
      </c>
      <c r="D27" t="s">
        <v>35</v>
      </c>
      <c r="I27" t="str" cm="1">
        <f t="array" ref="I27">IF(ROW()-ROW($I$3)+1&gt;COUNTA($F$3:$F$18)*COUNTA($G$3:$G$17),"",INDEX($F$3:$F$18,INT((ROW()-ROW($I$3))/COUNTA($G$3:$G$17)+1))&amp;"-"&amp;INDEX($G$3:$G$17,MOD(ROW()-ROW($I$3),COUNTA($G$3:$G$17))+1))</f>
        <v>2-1234576</v>
      </c>
      <c r="J27">
        <f t="shared" si="4"/>
        <v>2</v>
      </c>
      <c r="K27" t="str">
        <f>VLOOKUP(J27,'Задание на знание SQL'!$B$29:$C$44,2,0)</f>
        <v>МСК</v>
      </c>
      <c r="L27">
        <f t="shared" si="5"/>
        <v>1234576</v>
      </c>
      <c r="M27" t="str">
        <f>VLOOKUP(L27,'Задание на знание SQL'!$F$29:$G$43,2,0)</f>
        <v>ДЕКОР</v>
      </c>
      <c r="O27" t="b">
        <f t="shared" si="6"/>
        <v>1</v>
      </c>
      <c r="P27" t="b">
        <f t="shared" si="1"/>
        <v>1</v>
      </c>
      <c r="Q27" t="b">
        <f t="shared" si="2"/>
        <v>1</v>
      </c>
      <c r="R27" t="b">
        <f t="shared" si="3"/>
        <v>1</v>
      </c>
    </row>
    <row r="28" spans="1:18" x14ac:dyDescent="0.25">
      <c r="A28">
        <v>2</v>
      </c>
      <c r="B28" t="s">
        <v>25</v>
      </c>
      <c r="C28">
        <v>1234577</v>
      </c>
      <c r="D28" t="s">
        <v>35</v>
      </c>
      <c r="I28" t="str" cm="1">
        <f t="array" ref="I28">IF(ROW()-ROW($I$3)+1&gt;COUNTA($F$3:$F$18)*COUNTA($G$3:$G$17),"",INDEX($F$3:$F$18,INT((ROW()-ROW($I$3))/COUNTA($G$3:$G$17)+1))&amp;"-"&amp;INDEX($G$3:$G$17,MOD(ROW()-ROW($I$3),COUNTA($G$3:$G$17))+1))</f>
        <v>2-1234577</v>
      </c>
      <c r="J28">
        <f t="shared" si="4"/>
        <v>2</v>
      </c>
      <c r="K28" t="str">
        <f>VLOOKUP(J28,'Задание на знание SQL'!$B$29:$C$44,2,0)</f>
        <v>МСК</v>
      </c>
      <c r="L28">
        <f t="shared" si="5"/>
        <v>1234577</v>
      </c>
      <c r="M28" t="str">
        <f>VLOOKUP(L28,'Задание на знание SQL'!$F$29:$G$43,2,0)</f>
        <v>ДЕКОР</v>
      </c>
      <c r="O28" t="b">
        <f t="shared" si="6"/>
        <v>1</v>
      </c>
      <c r="P28" t="b">
        <f t="shared" si="1"/>
        <v>1</v>
      </c>
      <c r="Q28" t="b">
        <f t="shared" si="2"/>
        <v>1</v>
      </c>
      <c r="R28" t="b">
        <f t="shared" si="3"/>
        <v>1</v>
      </c>
    </row>
    <row r="29" spans="1:18" x14ac:dyDescent="0.25">
      <c r="A29">
        <v>2</v>
      </c>
      <c r="B29" t="s">
        <v>25</v>
      </c>
      <c r="C29">
        <v>1234578</v>
      </c>
      <c r="D29" t="s">
        <v>23</v>
      </c>
      <c r="I29" t="str" cm="1">
        <f t="array" ref="I29">IF(ROW()-ROW($I$3)+1&gt;COUNTA($F$3:$F$18)*COUNTA($G$3:$G$17),"",INDEX($F$3:$F$18,INT((ROW()-ROW($I$3))/COUNTA($G$3:$G$17)+1))&amp;"-"&amp;INDEX($G$3:$G$17,MOD(ROW()-ROW($I$3),COUNTA($G$3:$G$17))+1))</f>
        <v>2-1234578</v>
      </c>
      <c r="J29">
        <f t="shared" si="4"/>
        <v>2</v>
      </c>
      <c r="K29" t="str">
        <f>VLOOKUP(J29,'Задание на знание SQL'!$B$29:$C$44,2,0)</f>
        <v>МСК</v>
      </c>
      <c r="L29">
        <f t="shared" si="5"/>
        <v>1234578</v>
      </c>
      <c r="M29" t="str">
        <f>VLOOKUP(L29,'Задание на знание SQL'!$F$29:$G$43,2,0)</f>
        <v>КРАСОТА</v>
      </c>
      <c r="O29" t="b">
        <f t="shared" si="6"/>
        <v>1</v>
      </c>
      <c r="P29" t="b">
        <f t="shared" si="1"/>
        <v>1</v>
      </c>
      <c r="Q29" t="b">
        <f t="shared" si="2"/>
        <v>1</v>
      </c>
      <c r="R29" t="b">
        <f t="shared" si="3"/>
        <v>1</v>
      </c>
    </row>
    <row r="30" spans="1:18" x14ac:dyDescent="0.25">
      <c r="A30">
        <v>2</v>
      </c>
      <c r="B30" t="s">
        <v>25</v>
      </c>
      <c r="C30">
        <v>1234579</v>
      </c>
      <c r="D30" t="s">
        <v>23</v>
      </c>
      <c r="I30" t="str" cm="1">
        <f t="array" ref="I30">IF(ROW()-ROW($I$3)+1&gt;COUNTA($F$3:$F$18)*COUNTA($G$3:$G$17),"",INDEX($F$3:$F$18,INT((ROW()-ROW($I$3))/COUNTA($G$3:$G$17)+1))&amp;"-"&amp;INDEX($G$3:$G$17,MOD(ROW()-ROW($I$3),COUNTA($G$3:$G$17))+1))</f>
        <v>2-1234579</v>
      </c>
      <c r="J30">
        <f t="shared" si="4"/>
        <v>2</v>
      </c>
      <c r="K30" t="str">
        <f>VLOOKUP(J30,'Задание на знание SQL'!$B$29:$C$44,2,0)</f>
        <v>МСК</v>
      </c>
      <c r="L30">
        <f t="shared" si="5"/>
        <v>1234579</v>
      </c>
      <c r="M30" t="str">
        <f>VLOOKUP(L30,'Задание на знание SQL'!$F$29:$G$43,2,0)</f>
        <v>КРАСОТА</v>
      </c>
      <c r="O30" t="b">
        <f t="shared" si="6"/>
        <v>1</v>
      </c>
      <c r="P30" t="b">
        <f t="shared" si="1"/>
        <v>1</v>
      </c>
      <c r="Q30" t="b">
        <f t="shared" si="2"/>
        <v>1</v>
      </c>
      <c r="R30" t="b">
        <f t="shared" si="3"/>
        <v>1</v>
      </c>
    </row>
    <row r="31" spans="1:18" x14ac:dyDescent="0.25">
      <c r="A31">
        <v>2</v>
      </c>
      <c r="B31" t="s">
        <v>25</v>
      </c>
      <c r="C31">
        <v>1234580</v>
      </c>
      <c r="D31" t="s">
        <v>23</v>
      </c>
      <c r="I31" t="str" cm="1">
        <f t="array" ref="I31">IF(ROW()-ROW($I$3)+1&gt;COUNTA($F$3:$F$18)*COUNTA($G$3:$G$17),"",INDEX($F$3:$F$18,INT((ROW()-ROW($I$3))/COUNTA($G$3:$G$17)+1))&amp;"-"&amp;INDEX($G$3:$G$17,MOD(ROW()-ROW($I$3),COUNTA($G$3:$G$17))+1))</f>
        <v>2-1234580</v>
      </c>
      <c r="J31">
        <f t="shared" si="4"/>
        <v>2</v>
      </c>
      <c r="K31" t="str">
        <f>VLOOKUP(J31,'Задание на знание SQL'!$B$29:$C$44,2,0)</f>
        <v>МСК</v>
      </c>
      <c r="L31">
        <f t="shared" si="5"/>
        <v>1234580</v>
      </c>
      <c r="M31" t="str">
        <f>VLOOKUP(L31,'Задание на знание SQL'!$F$29:$G$43,2,0)</f>
        <v>КРАСОТА</v>
      </c>
      <c r="O31" t="b">
        <f t="shared" si="6"/>
        <v>1</v>
      </c>
      <c r="P31" t="b">
        <f t="shared" si="1"/>
        <v>1</v>
      </c>
      <c r="Q31" t="b">
        <f t="shared" si="2"/>
        <v>1</v>
      </c>
      <c r="R31" t="b">
        <f t="shared" si="3"/>
        <v>1</v>
      </c>
    </row>
    <row r="32" spans="1:18" x14ac:dyDescent="0.25">
      <c r="A32">
        <v>2</v>
      </c>
      <c r="B32" t="s">
        <v>25</v>
      </c>
      <c r="C32">
        <v>1234581</v>
      </c>
      <c r="D32" t="s">
        <v>27</v>
      </c>
      <c r="I32" t="str" cm="1">
        <f t="array" ref="I32">IF(ROW()-ROW($I$3)+1&gt;COUNTA($F$3:$F$18)*COUNTA($G$3:$G$17),"",INDEX($F$3:$F$18,INT((ROW()-ROW($I$3))/COUNTA($G$3:$G$17)+1))&amp;"-"&amp;INDEX($G$3:$G$17,MOD(ROW()-ROW($I$3),COUNTA($G$3:$G$17))+1))</f>
        <v>2-1234581</v>
      </c>
      <c r="J32">
        <f t="shared" si="4"/>
        <v>2</v>
      </c>
      <c r="K32" t="str">
        <f>VLOOKUP(J32,'Задание на знание SQL'!$B$29:$C$44,2,0)</f>
        <v>МСК</v>
      </c>
      <c r="L32">
        <f t="shared" si="5"/>
        <v>1234581</v>
      </c>
      <c r="M32" t="str">
        <f>VLOOKUP(L32,'Задание на знание SQL'!$F$29:$G$43,2,0)</f>
        <v>ЧИСТОТА</v>
      </c>
      <c r="O32" t="b">
        <f t="shared" si="6"/>
        <v>1</v>
      </c>
      <c r="P32" t="b">
        <f t="shared" si="1"/>
        <v>1</v>
      </c>
      <c r="Q32" t="b">
        <f t="shared" si="2"/>
        <v>1</v>
      </c>
      <c r="R32" t="b">
        <f t="shared" si="3"/>
        <v>1</v>
      </c>
    </row>
    <row r="33" spans="1:18" x14ac:dyDescent="0.25">
      <c r="A33">
        <v>3</v>
      </c>
      <c r="B33" t="s">
        <v>29</v>
      </c>
      <c r="C33">
        <v>1234567</v>
      </c>
      <c r="D33" t="s">
        <v>23</v>
      </c>
      <c r="I33" t="str" cm="1">
        <f t="array" ref="I33">IF(ROW()-ROW($I$3)+1&gt;COUNTA($F$3:$F$18)*COUNTA($G$3:$G$17),"",INDEX($F$3:$F$18,INT((ROW()-ROW($I$3))/COUNTA($G$3:$G$17)+1))&amp;"-"&amp;INDEX($G$3:$G$17,MOD(ROW()-ROW($I$3),COUNTA($G$3:$G$17))+1))</f>
        <v>3-1234567</v>
      </c>
      <c r="J33">
        <f t="shared" si="4"/>
        <v>3</v>
      </c>
      <c r="K33" t="str">
        <f>VLOOKUP(J33,'Задание на знание SQL'!$B$29:$C$44,2,0)</f>
        <v>НВГ</v>
      </c>
      <c r="L33">
        <f t="shared" si="5"/>
        <v>1234567</v>
      </c>
      <c r="M33" t="str">
        <f>VLOOKUP(L33,'Задание на знание SQL'!$F$29:$G$43,2,0)</f>
        <v>КРАСОТА</v>
      </c>
      <c r="O33" t="b">
        <f t="shared" si="6"/>
        <v>1</v>
      </c>
      <c r="P33" t="b">
        <f t="shared" si="1"/>
        <v>1</v>
      </c>
      <c r="Q33" t="b">
        <f t="shared" si="2"/>
        <v>1</v>
      </c>
      <c r="R33" t="b">
        <f t="shared" si="3"/>
        <v>1</v>
      </c>
    </row>
    <row r="34" spans="1:18" x14ac:dyDescent="0.25">
      <c r="A34">
        <v>3</v>
      </c>
      <c r="B34" t="s">
        <v>29</v>
      </c>
      <c r="C34">
        <v>1234568</v>
      </c>
      <c r="D34" t="s">
        <v>27</v>
      </c>
      <c r="I34" t="str" cm="1">
        <f t="array" ref="I34">IF(ROW()-ROW($I$3)+1&gt;COUNTA($F$3:$F$18)*COUNTA($G$3:$G$17),"",INDEX($F$3:$F$18,INT((ROW()-ROW($I$3))/COUNTA($G$3:$G$17)+1))&amp;"-"&amp;INDEX($G$3:$G$17,MOD(ROW()-ROW($I$3),COUNTA($G$3:$G$17))+1))</f>
        <v>3-1234568</v>
      </c>
      <c r="J34">
        <f t="shared" si="4"/>
        <v>3</v>
      </c>
      <c r="K34" t="str">
        <f>VLOOKUP(J34,'Задание на знание SQL'!$B$29:$C$44,2,0)</f>
        <v>НВГ</v>
      </c>
      <c r="L34">
        <f t="shared" si="5"/>
        <v>1234568</v>
      </c>
      <c r="M34" t="str">
        <f>VLOOKUP(L34,'Задание на знание SQL'!$F$29:$G$43,2,0)</f>
        <v>ЧИСТОТА</v>
      </c>
      <c r="O34" t="b">
        <f t="shared" si="6"/>
        <v>1</v>
      </c>
      <c r="P34" t="b">
        <f t="shared" si="1"/>
        <v>1</v>
      </c>
      <c r="Q34" t="b">
        <f t="shared" si="2"/>
        <v>1</v>
      </c>
      <c r="R34" t="b">
        <f t="shared" si="3"/>
        <v>1</v>
      </c>
    </row>
    <row r="35" spans="1:18" x14ac:dyDescent="0.25">
      <c r="A35">
        <v>3</v>
      </c>
      <c r="B35" t="s">
        <v>29</v>
      </c>
      <c r="C35">
        <v>1234569</v>
      </c>
      <c r="D35" t="s">
        <v>27</v>
      </c>
      <c r="I35" t="str" cm="1">
        <f t="array" ref="I35">IF(ROW()-ROW($I$3)+1&gt;COUNTA($F$3:$F$18)*COUNTA($G$3:$G$17),"",INDEX($F$3:$F$18,INT((ROW()-ROW($I$3))/COUNTA($G$3:$G$17)+1))&amp;"-"&amp;INDEX($G$3:$G$17,MOD(ROW()-ROW($I$3),COUNTA($G$3:$G$17))+1))</f>
        <v>3-1234569</v>
      </c>
      <c r="J35">
        <f t="shared" si="4"/>
        <v>3</v>
      </c>
      <c r="K35" t="str">
        <f>VLOOKUP(J35,'Задание на знание SQL'!$B$29:$C$44,2,0)</f>
        <v>НВГ</v>
      </c>
      <c r="L35">
        <f t="shared" si="5"/>
        <v>1234569</v>
      </c>
      <c r="M35" t="str">
        <f>VLOOKUP(L35,'Задание на знание SQL'!$F$29:$G$43,2,0)</f>
        <v>ЧИСТОТА</v>
      </c>
      <c r="O35" t="b">
        <f t="shared" si="6"/>
        <v>1</v>
      </c>
      <c r="P35" t="b">
        <f t="shared" si="1"/>
        <v>1</v>
      </c>
      <c r="Q35" t="b">
        <f t="shared" si="2"/>
        <v>1</v>
      </c>
      <c r="R35" t="b">
        <f t="shared" si="3"/>
        <v>1</v>
      </c>
    </row>
    <row r="36" spans="1:18" x14ac:dyDescent="0.25">
      <c r="A36">
        <v>3</v>
      </c>
      <c r="B36" t="s">
        <v>29</v>
      </c>
      <c r="C36">
        <v>1234570</v>
      </c>
      <c r="D36" t="s">
        <v>27</v>
      </c>
      <c r="I36" t="str" cm="1">
        <f t="array" ref="I36">IF(ROW()-ROW($I$3)+1&gt;COUNTA($F$3:$F$18)*COUNTA($G$3:$G$17),"",INDEX($F$3:$F$18,INT((ROW()-ROW($I$3))/COUNTA($G$3:$G$17)+1))&amp;"-"&amp;INDEX($G$3:$G$17,MOD(ROW()-ROW($I$3),COUNTA($G$3:$G$17))+1))</f>
        <v>3-1234570</v>
      </c>
      <c r="J36">
        <f t="shared" si="4"/>
        <v>3</v>
      </c>
      <c r="K36" t="str">
        <f>VLOOKUP(J36,'Задание на знание SQL'!$B$29:$C$44,2,0)</f>
        <v>НВГ</v>
      </c>
      <c r="L36">
        <f t="shared" si="5"/>
        <v>1234570</v>
      </c>
      <c r="M36" t="str">
        <f>VLOOKUP(L36,'Задание на знание SQL'!$F$29:$G$43,2,0)</f>
        <v>ЧИСТОТА</v>
      </c>
      <c r="O36" t="b">
        <f t="shared" si="6"/>
        <v>1</v>
      </c>
      <c r="P36" t="b">
        <f t="shared" si="1"/>
        <v>1</v>
      </c>
      <c r="Q36" t="b">
        <f t="shared" si="2"/>
        <v>1</v>
      </c>
      <c r="R36" t="b">
        <f t="shared" si="3"/>
        <v>1</v>
      </c>
    </row>
    <row r="37" spans="1:18" x14ac:dyDescent="0.25">
      <c r="A37">
        <v>3</v>
      </c>
      <c r="B37" t="s">
        <v>29</v>
      </c>
      <c r="C37">
        <v>1234571</v>
      </c>
      <c r="D37" t="s">
        <v>35</v>
      </c>
      <c r="I37" t="str" cm="1">
        <f t="array" ref="I37">IF(ROW()-ROW($I$3)+1&gt;COUNTA($F$3:$F$18)*COUNTA($G$3:$G$17),"",INDEX($F$3:$F$18,INT((ROW()-ROW($I$3))/COUNTA($G$3:$G$17)+1))&amp;"-"&amp;INDEX($G$3:$G$17,MOD(ROW()-ROW($I$3),COUNTA($G$3:$G$17))+1))</f>
        <v>3-1234571</v>
      </c>
      <c r="J37">
        <f t="shared" si="4"/>
        <v>3</v>
      </c>
      <c r="K37" t="str">
        <f>VLOOKUP(J37,'Задание на знание SQL'!$B$29:$C$44,2,0)</f>
        <v>НВГ</v>
      </c>
      <c r="L37">
        <f t="shared" si="5"/>
        <v>1234571</v>
      </c>
      <c r="M37" t="str">
        <f>VLOOKUP(L37,'Задание на знание SQL'!$F$29:$G$43,2,0)</f>
        <v>ДЕКОР</v>
      </c>
      <c r="O37" t="b">
        <f t="shared" si="6"/>
        <v>1</v>
      </c>
      <c r="P37" t="b">
        <f t="shared" si="1"/>
        <v>1</v>
      </c>
      <c r="Q37" t="b">
        <f t="shared" si="2"/>
        <v>1</v>
      </c>
      <c r="R37" t="b">
        <f t="shared" si="3"/>
        <v>1</v>
      </c>
    </row>
    <row r="38" spans="1:18" x14ac:dyDescent="0.25">
      <c r="A38">
        <v>3</v>
      </c>
      <c r="B38" t="s">
        <v>29</v>
      </c>
      <c r="C38">
        <v>1234572</v>
      </c>
      <c r="D38" t="s">
        <v>35</v>
      </c>
      <c r="I38" t="str" cm="1">
        <f t="array" ref="I38">IF(ROW()-ROW($I$3)+1&gt;COUNTA($F$3:$F$18)*COUNTA($G$3:$G$17),"",INDEX($F$3:$F$18,INT((ROW()-ROW($I$3))/COUNTA($G$3:$G$17)+1))&amp;"-"&amp;INDEX($G$3:$G$17,MOD(ROW()-ROW($I$3),COUNTA($G$3:$G$17))+1))</f>
        <v>3-1234572</v>
      </c>
      <c r="J38">
        <f t="shared" si="4"/>
        <v>3</v>
      </c>
      <c r="K38" t="str">
        <f>VLOOKUP(J38,'Задание на знание SQL'!$B$29:$C$44,2,0)</f>
        <v>НВГ</v>
      </c>
      <c r="L38">
        <f t="shared" si="5"/>
        <v>1234572</v>
      </c>
      <c r="M38" t="str">
        <f>VLOOKUP(L38,'Задание на знание SQL'!$F$29:$G$43,2,0)</f>
        <v>ДЕКОР</v>
      </c>
      <c r="O38" t="b">
        <f t="shared" si="6"/>
        <v>1</v>
      </c>
      <c r="P38" t="b">
        <f t="shared" si="1"/>
        <v>1</v>
      </c>
      <c r="Q38" t="b">
        <f t="shared" si="2"/>
        <v>1</v>
      </c>
      <c r="R38" t="b">
        <f t="shared" si="3"/>
        <v>1</v>
      </c>
    </row>
    <row r="39" spans="1:18" x14ac:dyDescent="0.25">
      <c r="A39">
        <v>3</v>
      </c>
      <c r="B39" t="s">
        <v>29</v>
      </c>
      <c r="C39">
        <v>1234573</v>
      </c>
      <c r="D39" t="s">
        <v>35</v>
      </c>
      <c r="I39" t="str" cm="1">
        <f t="array" ref="I39">IF(ROW()-ROW($I$3)+1&gt;COUNTA($F$3:$F$18)*COUNTA($G$3:$G$17),"",INDEX($F$3:$F$18,INT((ROW()-ROW($I$3))/COUNTA($G$3:$G$17)+1))&amp;"-"&amp;INDEX($G$3:$G$17,MOD(ROW()-ROW($I$3),COUNTA($G$3:$G$17))+1))</f>
        <v>3-1234573</v>
      </c>
      <c r="J39">
        <f t="shared" si="4"/>
        <v>3</v>
      </c>
      <c r="K39" t="str">
        <f>VLOOKUP(J39,'Задание на знание SQL'!$B$29:$C$44,2,0)</f>
        <v>НВГ</v>
      </c>
      <c r="L39">
        <f t="shared" si="5"/>
        <v>1234573</v>
      </c>
      <c r="M39" t="str">
        <f>VLOOKUP(L39,'Задание на знание SQL'!$F$29:$G$43,2,0)</f>
        <v>ДЕКОР</v>
      </c>
      <c r="O39" t="b">
        <f t="shared" si="6"/>
        <v>1</v>
      </c>
      <c r="P39" t="b">
        <f t="shared" si="1"/>
        <v>1</v>
      </c>
      <c r="Q39" t="b">
        <f t="shared" si="2"/>
        <v>1</v>
      </c>
      <c r="R39" t="b">
        <f t="shared" si="3"/>
        <v>1</v>
      </c>
    </row>
    <row r="40" spans="1:18" x14ac:dyDescent="0.25">
      <c r="A40">
        <v>3</v>
      </c>
      <c r="B40" t="s">
        <v>29</v>
      </c>
      <c r="C40">
        <v>1234574</v>
      </c>
      <c r="D40" t="s">
        <v>35</v>
      </c>
      <c r="I40" t="str" cm="1">
        <f t="array" ref="I40">IF(ROW()-ROW($I$3)+1&gt;COUNTA($F$3:$F$18)*COUNTA($G$3:$G$17),"",INDEX($F$3:$F$18,INT((ROW()-ROW($I$3))/COUNTA($G$3:$G$17)+1))&amp;"-"&amp;INDEX($G$3:$G$17,MOD(ROW()-ROW($I$3),COUNTA($G$3:$G$17))+1))</f>
        <v>3-1234574</v>
      </c>
      <c r="J40">
        <f t="shared" si="4"/>
        <v>3</v>
      </c>
      <c r="K40" t="str">
        <f>VLOOKUP(J40,'Задание на знание SQL'!$B$29:$C$44,2,0)</f>
        <v>НВГ</v>
      </c>
      <c r="L40">
        <f t="shared" si="5"/>
        <v>1234574</v>
      </c>
      <c r="M40" t="str">
        <f>VLOOKUP(L40,'Задание на знание SQL'!$F$29:$G$43,2,0)</f>
        <v>ДЕКОР</v>
      </c>
      <c r="O40" t="b">
        <f t="shared" si="6"/>
        <v>1</v>
      </c>
      <c r="P40" t="b">
        <f t="shared" si="1"/>
        <v>1</v>
      </c>
      <c r="Q40" t="b">
        <f t="shared" si="2"/>
        <v>1</v>
      </c>
      <c r="R40" t="b">
        <f t="shared" si="3"/>
        <v>1</v>
      </c>
    </row>
    <row r="41" spans="1:18" x14ac:dyDescent="0.25">
      <c r="A41">
        <v>3</v>
      </c>
      <c r="B41" t="s">
        <v>29</v>
      </c>
      <c r="C41">
        <v>1234575</v>
      </c>
      <c r="D41" t="s">
        <v>23</v>
      </c>
      <c r="I41" t="str" cm="1">
        <f t="array" ref="I41">IF(ROW()-ROW($I$3)+1&gt;COUNTA($F$3:$F$18)*COUNTA($G$3:$G$17),"",INDEX($F$3:$F$18,INT((ROW()-ROW($I$3))/COUNTA($G$3:$G$17)+1))&amp;"-"&amp;INDEX($G$3:$G$17,MOD(ROW()-ROW($I$3),COUNTA($G$3:$G$17))+1))</f>
        <v>3-1234575</v>
      </c>
      <c r="J41">
        <f t="shared" si="4"/>
        <v>3</v>
      </c>
      <c r="K41" t="str">
        <f>VLOOKUP(J41,'Задание на знание SQL'!$B$29:$C$44,2,0)</f>
        <v>НВГ</v>
      </c>
      <c r="L41">
        <f t="shared" si="5"/>
        <v>1234575</v>
      </c>
      <c r="M41" t="str">
        <f>VLOOKUP(L41,'Задание на знание SQL'!$F$29:$G$43,2,0)</f>
        <v>КРАСОТА</v>
      </c>
      <c r="O41" t="b">
        <f t="shared" si="6"/>
        <v>1</v>
      </c>
      <c r="P41" t="b">
        <f t="shared" si="1"/>
        <v>1</v>
      </c>
      <c r="Q41" t="b">
        <f t="shared" si="2"/>
        <v>1</v>
      </c>
      <c r="R41" t="b">
        <f t="shared" si="3"/>
        <v>1</v>
      </c>
    </row>
    <row r="42" spans="1:18" x14ac:dyDescent="0.25">
      <c r="A42">
        <v>3</v>
      </c>
      <c r="B42" t="s">
        <v>29</v>
      </c>
      <c r="C42">
        <v>1234576</v>
      </c>
      <c r="D42" t="s">
        <v>35</v>
      </c>
      <c r="I42" t="str" cm="1">
        <f t="array" ref="I42">IF(ROW()-ROW($I$3)+1&gt;COUNTA($F$3:$F$18)*COUNTA($G$3:$G$17),"",INDEX($F$3:$F$18,INT((ROW()-ROW($I$3))/COUNTA($G$3:$G$17)+1))&amp;"-"&amp;INDEX($G$3:$G$17,MOD(ROW()-ROW($I$3),COUNTA($G$3:$G$17))+1))</f>
        <v>3-1234576</v>
      </c>
      <c r="J42">
        <f t="shared" si="4"/>
        <v>3</v>
      </c>
      <c r="K42" t="str">
        <f>VLOOKUP(J42,'Задание на знание SQL'!$B$29:$C$44,2,0)</f>
        <v>НВГ</v>
      </c>
      <c r="L42">
        <f t="shared" si="5"/>
        <v>1234576</v>
      </c>
      <c r="M42" t="str">
        <f>VLOOKUP(L42,'Задание на знание SQL'!$F$29:$G$43,2,0)</f>
        <v>ДЕКОР</v>
      </c>
      <c r="O42" t="b">
        <f t="shared" si="6"/>
        <v>1</v>
      </c>
      <c r="P42" t="b">
        <f t="shared" si="1"/>
        <v>1</v>
      </c>
      <c r="Q42" t="b">
        <f t="shared" si="2"/>
        <v>1</v>
      </c>
      <c r="R42" t="b">
        <f t="shared" si="3"/>
        <v>1</v>
      </c>
    </row>
    <row r="43" spans="1:18" x14ac:dyDescent="0.25">
      <c r="A43">
        <v>3</v>
      </c>
      <c r="B43" t="s">
        <v>29</v>
      </c>
      <c r="C43">
        <v>1234577</v>
      </c>
      <c r="D43" t="s">
        <v>35</v>
      </c>
      <c r="I43" t="str" cm="1">
        <f t="array" ref="I43">IF(ROW()-ROW($I$3)+1&gt;COUNTA($F$3:$F$18)*COUNTA($G$3:$G$17),"",INDEX($F$3:$F$18,INT((ROW()-ROW($I$3))/COUNTA($G$3:$G$17)+1))&amp;"-"&amp;INDEX($G$3:$G$17,MOD(ROW()-ROW($I$3),COUNTA($G$3:$G$17))+1))</f>
        <v>3-1234577</v>
      </c>
      <c r="J43">
        <f t="shared" si="4"/>
        <v>3</v>
      </c>
      <c r="K43" t="str">
        <f>VLOOKUP(J43,'Задание на знание SQL'!$B$29:$C$44,2,0)</f>
        <v>НВГ</v>
      </c>
      <c r="L43">
        <f t="shared" si="5"/>
        <v>1234577</v>
      </c>
      <c r="M43" t="str">
        <f>VLOOKUP(L43,'Задание на знание SQL'!$F$29:$G$43,2,0)</f>
        <v>ДЕКОР</v>
      </c>
      <c r="O43" t="b">
        <f t="shared" si="6"/>
        <v>1</v>
      </c>
      <c r="P43" t="b">
        <f t="shared" si="1"/>
        <v>1</v>
      </c>
      <c r="Q43" t="b">
        <f t="shared" si="2"/>
        <v>1</v>
      </c>
      <c r="R43" t="b">
        <f t="shared" si="3"/>
        <v>1</v>
      </c>
    </row>
    <row r="44" spans="1:18" x14ac:dyDescent="0.25">
      <c r="A44">
        <v>3</v>
      </c>
      <c r="B44" t="s">
        <v>29</v>
      </c>
      <c r="C44">
        <v>1234578</v>
      </c>
      <c r="D44" t="s">
        <v>23</v>
      </c>
      <c r="I44" t="str" cm="1">
        <f t="array" ref="I44">IF(ROW()-ROW($I$3)+1&gt;COUNTA($F$3:$F$18)*COUNTA($G$3:$G$17),"",INDEX($F$3:$F$18,INT((ROW()-ROW($I$3))/COUNTA($G$3:$G$17)+1))&amp;"-"&amp;INDEX($G$3:$G$17,MOD(ROW()-ROW($I$3),COUNTA($G$3:$G$17))+1))</f>
        <v>3-1234578</v>
      </c>
      <c r="J44">
        <f t="shared" si="4"/>
        <v>3</v>
      </c>
      <c r="K44" t="str">
        <f>VLOOKUP(J44,'Задание на знание SQL'!$B$29:$C$44,2,0)</f>
        <v>НВГ</v>
      </c>
      <c r="L44">
        <f t="shared" si="5"/>
        <v>1234578</v>
      </c>
      <c r="M44" t="str">
        <f>VLOOKUP(L44,'Задание на знание SQL'!$F$29:$G$43,2,0)</f>
        <v>КРАСОТА</v>
      </c>
      <c r="O44" t="b">
        <f t="shared" si="6"/>
        <v>1</v>
      </c>
      <c r="P44" t="b">
        <f t="shared" si="1"/>
        <v>1</v>
      </c>
      <c r="Q44" t="b">
        <f t="shared" si="2"/>
        <v>1</v>
      </c>
      <c r="R44" t="b">
        <f t="shared" si="3"/>
        <v>1</v>
      </c>
    </row>
    <row r="45" spans="1:18" x14ac:dyDescent="0.25">
      <c r="A45">
        <v>3</v>
      </c>
      <c r="B45" t="s">
        <v>29</v>
      </c>
      <c r="C45">
        <v>1234579</v>
      </c>
      <c r="D45" t="s">
        <v>23</v>
      </c>
      <c r="I45" t="str" cm="1">
        <f t="array" ref="I45">IF(ROW()-ROW($I$3)+1&gt;COUNTA($F$3:$F$18)*COUNTA($G$3:$G$17),"",INDEX($F$3:$F$18,INT((ROW()-ROW($I$3))/COUNTA($G$3:$G$17)+1))&amp;"-"&amp;INDEX($G$3:$G$17,MOD(ROW()-ROW($I$3),COUNTA($G$3:$G$17))+1))</f>
        <v>3-1234579</v>
      </c>
      <c r="J45">
        <f t="shared" si="4"/>
        <v>3</v>
      </c>
      <c r="K45" t="str">
        <f>VLOOKUP(J45,'Задание на знание SQL'!$B$29:$C$44,2,0)</f>
        <v>НВГ</v>
      </c>
      <c r="L45">
        <f t="shared" si="5"/>
        <v>1234579</v>
      </c>
      <c r="M45" t="str">
        <f>VLOOKUP(L45,'Задание на знание SQL'!$F$29:$G$43,2,0)</f>
        <v>КРАСОТА</v>
      </c>
      <c r="O45" t="b">
        <f t="shared" si="6"/>
        <v>1</v>
      </c>
      <c r="P45" t="b">
        <f t="shared" si="1"/>
        <v>1</v>
      </c>
      <c r="Q45" t="b">
        <f t="shared" si="2"/>
        <v>1</v>
      </c>
      <c r="R45" t="b">
        <f t="shared" si="3"/>
        <v>1</v>
      </c>
    </row>
    <row r="46" spans="1:18" x14ac:dyDescent="0.25">
      <c r="A46">
        <v>3</v>
      </c>
      <c r="B46" t="s">
        <v>29</v>
      </c>
      <c r="C46">
        <v>1234580</v>
      </c>
      <c r="D46" t="s">
        <v>23</v>
      </c>
      <c r="I46" t="str" cm="1">
        <f t="array" ref="I46">IF(ROW()-ROW($I$3)+1&gt;COUNTA($F$3:$F$18)*COUNTA($G$3:$G$17),"",INDEX($F$3:$F$18,INT((ROW()-ROW($I$3))/COUNTA($G$3:$G$17)+1))&amp;"-"&amp;INDEX($G$3:$G$17,MOD(ROW()-ROW($I$3),COUNTA($G$3:$G$17))+1))</f>
        <v>3-1234580</v>
      </c>
      <c r="J46">
        <f t="shared" si="4"/>
        <v>3</v>
      </c>
      <c r="K46" t="str">
        <f>VLOOKUP(J46,'Задание на знание SQL'!$B$29:$C$44,2,0)</f>
        <v>НВГ</v>
      </c>
      <c r="L46">
        <f t="shared" si="5"/>
        <v>1234580</v>
      </c>
      <c r="M46" t="str">
        <f>VLOOKUP(L46,'Задание на знание SQL'!$F$29:$G$43,2,0)</f>
        <v>КРАСОТА</v>
      </c>
      <c r="O46" t="b">
        <f t="shared" si="6"/>
        <v>1</v>
      </c>
      <c r="P46" t="b">
        <f t="shared" si="1"/>
        <v>1</v>
      </c>
      <c r="Q46" t="b">
        <f t="shared" si="2"/>
        <v>1</v>
      </c>
      <c r="R46" t="b">
        <f t="shared" si="3"/>
        <v>1</v>
      </c>
    </row>
    <row r="47" spans="1:18" x14ac:dyDescent="0.25">
      <c r="A47">
        <v>3</v>
      </c>
      <c r="B47" t="s">
        <v>29</v>
      </c>
      <c r="C47">
        <v>1234581</v>
      </c>
      <c r="D47" t="s">
        <v>27</v>
      </c>
      <c r="I47" t="str" cm="1">
        <f t="array" ref="I47">IF(ROW()-ROW($I$3)+1&gt;COUNTA($F$3:$F$18)*COUNTA($G$3:$G$17),"",INDEX($F$3:$F$18,INT((ROW()-ROW($I$3))/COUNTA($G$3:$G$17)+1))&amp;"-"&amp;INDEX($G$3:$G$17,MOD(ROW()-ROW($I$3),COUNTA($G$3:$G$17))+1))</f>
        <v>3-1234581</v>
      </c>
      <c r="J47">
        <f t="shared" si="4"/>
        <v>3</v>
      </c>
      <c r="K47" t="str">
        <f>VLOOKUP(J47,'Задание на знание SQL'!$B$29:$C$44,2,0)</f>
        <v>НВГ</v>
      </c>
      <c r="L47">
        <f t="shared" si="5"/>
        <v>1234581</v>
      </c>
      <c r="M47" t="str">
        <f>VLOOKUP(L47,'Задание на знание SQL'!$F$29:$G$43,2,0)</f>
        <v>ЧИСТОТА</v>
      </c>
      <c r="O47" t="b">
        <f t="shared" si="6"/>
        <v>1</v>
      </c>
      <c r="P47" t="b">
        <f t="shared" si="1"/>
        <v>1</v>
      </c>
      <c r="Q47" t="b">
        <f t="shared" si="2"/>
        <v>1</v>
      </c>
      <c r="R47" t="b">
        <f t="shared" si="3"/>
        <v>1</v>
      </c>
    </row>
    <row r="48" spans="1:18" x14ac:dyDescent="0.25">
      <c r="A48">
        <v>4</v>
      </c>
      <c r="B48" t="s">
        <v>25</v>
      </c>
      <c r="C48">
        <v>1234567</v>
      </c>
      <c r="D48" t="s">
        <v>23</v>
      </c>
      <c r="I48" t="str" cm="1">
        <f t="array" ref="I48">IF(ROW()-ROW($I$3)+1&gt;COUNTA($F$3:$F$18)*COUNTA($G$3:$G$17),"",INDEX($F$3:$F$18,INT((ROW()-ROW($I$3))/COUNTA($G$3:$G$17)+1))&amp;"-"&amp;INDEX($G$3:$G$17,MOD(ROW()-ROW($I$3),COUNTA($G$3:$G$17))+1))</f>
        <v>4-1234567</v>
      </c>
      <c r="J48">
        <f t="shared" si="4"/>
        <v>4</v>
      </c>
      <c r="K48" t="str">
        <f>VLOOKUP(J48,'Задание на знание SQL'!$B$29:$C$44,2,0)</f>
        <v>МСК</v>
      </c>
      <c r="L48">
        <f t="shared" si="5"/>
        <v>1234567</v>
      </c>
      <c r="M48" t="str">
        <f>VLOOKUP(L48,'Задание на знание SQL'!$F$29:$G$43,2,0)</f>
        <v>КРАСОТА</v>
      </c>
      <c r="O48" t="b">
        <f t="shared" si="6"/>
        <v>1</v>
      </c>
      <c r="P48" t="b">
        <f t="shared" si="1"/>
        <v>1</v>
      </c>
      <c r="Q48" t="b">
        <f t="shared" si="2"/>
        <v>1</v>
      </c>
      <c r="R48" t="b">
        <f t="shared" si="3"/>
        <v>1</v>
      </c>
    </row>
    <row r="49" spans="1:18" x14ac:dyDescent="0.25">
      <c r="A49">
        <v>4</v>
      </c>
      <c r="B49" t="s">
        <v>25</v>
      </c>
      <c r="C49">
        <v>1234568</v>
      </c>
      <c r="D49" t="s">
        <v>27</v>
      </c>
      <c r="I49" t="str" cm="1">
        <f t="array" ref="I49">IF(ROW()-ROW($I$3)+1&gt;COUNTA($F$3:$F$18)*COUNTA($G$3:$G$17),"",INDEX($F$3:$F$18,INT((ROW()-ROW($I$3))/COUNTA($G$3:$G$17)+1))&amp;"-"&amp;INDEX($G$3:$G$17,MOD(ROW()-ROW($I$3),COUNTA($G$3:$G$17))+1))</f>
        <v>4-1234568</v>
      </c>
      <c r="J49">
        <f t="shared" si="4"/>
        <v>4</v>
      </c>
      <c r="K49" t="str">
        <f>VLOOKUP(J49,'Задание на знание SQL'!$B$29:$C$44,2,0)</f>
        <v>МСК</v>
      </c>
      <c r="L49">
        <f t="shared" si="5"/>
        <v>1234568</v>
      </c>
      <c r="M49" t="str">
        <f>VLOOKUP(L49,'Задание на знание SQL'!$F$29:$G$43,2,0)</f>
        <v>ЧИСТОТА</v>
      </c>
      <c r="O49" t="b">
        <f t="shared" si="6"/>
        <v>1</v>
      </c>
      <c r="P49" t="b">
        <f t="shared" si="1"/>
        <v>1</v>
      </c>
      <c r="Q49" t="b">
        <f t="shared" si="2"/>
        <v>1</v>
      </c>
      <c r="R49" t="b">
        <f t="shared" si="3"/>
        <v>1</v>
      </c>
    </row>
    <row r="50" spans="1:18" x14ac:dyDescent="0.25">
      <c r="A50">
        <v>4</v>
      </c>
      <c r="B50" t="s">
        <v>25</v>
      </c>
      <c r="C50">
        <v>1234569</v>
      </c>
      <c r="D50" t="s">
        <v>27</v>
      </c>
      <c r="I50" t="str" cm="1">
        <f t="array" ref="I50">IF(ROW()-ROW($I$3)+1&gt;COUNTA($F$3:$F$18)*COUNTA($G$3:$G$17),"",INDEX($F$3:$F$18,INT((ROW()-ROW($I$3))/COUNTA($G$3:$G$17)+1))&amp;"-"&amp;INDEX($G$3:$G$17,MOD(ROW()-ROW($I$3),COUNTA($G$3:$G$17))+1))</f>
        <v>4-1234569</v>
      </c>
      <c r="J50">
        <f t="shared" si="4"/>
        <v>4</v>
      </c>
      <c r="K50" t="str">
        <f>VLOOKUP(J50,'Задание на знание SQL'!$B$29:$C$44,2,0)</f>
        <v>МСК</v>
      </c>
      <c r="L50">
        <f t="shared" si="5"/>
        <v>1234569</v>
      </c>
      <c r="M50" t="str">
        <f>VLOOKUP(L50,'Задание на знание SQL'!$F$29:$G$43,2,0)</f>
        <v>ЧИСТОТА</v>
      </c>
      <c r="O50" t="b">
        <f t="shared" si="6"/>
        <v>1</v>
      </c>
      <c r="P50" t="b">
        <f t="shared" si="1"/>
        <v>1</v>
      </c>
      <c r="Q50" t="b">
        <f t="shared" si="2"/>
        <v>1</v>
      </c>
      <c r="R50" t="b">
        <f t="shared" si="3"/>
        <v>1</v>
      </c>
    </row>
    <row r="51" spans="1:18" x14ac:dyDescent="0.25">
      <c r="A51">
        <v>4</v>
      </c>
      <c r="B51" t="s">
        <v>25</v>
      </c>
      <c r="C51">
        <v>1234570</v>
      </c>
      <c r="D51" t="s">
        <v>27</v>
      </c>
      <c r="I51" t="str" cm="1">
        <f t="array" ref="I51">IF(ROW()-ROW($I$3)+1&gt;COUNTA($F$3:$F$18)*COUNTA($G$3:$G$17),"",INDEX($F$3:$F$18,INT((ROW()-ROW($I$3))/COUNTA($G$3:$G$17)+1))&amp;"-"&amp;INDEX($G$3:$G$17,MOD(ROW()-ROW($I$3),COUNTA($G$3:$G$17))+1))</f>
        <v>4-1234570</v>
      </c>
      <c r="J51">
        <f t="shared" si="4"/>
        <v>4</v>
      </c>
      <c r="K51" t="str">
        <f>VLOOKUP(J51,'Задание на знание SQL'!$B$29:$C$44,2,0)</f>
        <v>МСК</v>
      </c>
      <c r="L51">
        <f t="shared" si="5"/>
        <v>1234570</v>
      </c>
      <c r="M51" t="str">
        <f>VLOOKUP(L51,'Задание на знание SQL'!$F$29:$G$43,2,0)</f>
        <v>ЧИСТОТА</v>
      </c>
      <c r="O51" t="b">
        <f t="shared" si="6"/>
        <v>1</v>
      </c>
      <c r="P51" t="b">
        <f t="shared" si="1"/>
        <v>1</v>
      </c>
      <c r="Q51" t="b">
        <f t="shared" si="2"/>
        <v>1</v>
      </c>
      <c r="R51" t="b">
        <f t="shared" si="3"/>
        <v>1</v>
      </c>
    </row>
    <row r="52" spans="1:18" x14ac:dyDescent="0.25">
      <c r="A52">
        <v>4</v>
      </c>
      <c r="B52" t="s">
        <v>25</v>
      </c>
      <c r="C52">
        <v>1234571</v>
      </c>
      <c r="D52" t="s">
        <v>35</v>
      </c>
      <c r="I52" t="str" cm="1">
        <f t="array" ref="I52">IF(ROW()-ROW($I$3)+1&gt;COUNTA($F$3:$F$18)*COUNTA($G$3:$G$17),"",INDEX($F$3:$F$18,INT((ROW()-ROW($I$3))/COUNTA($G$3:$G$17)+1))&amp;"-"&amp;INDEX($G$3:$G$17,MOD(ROW()-ROW($I$3),COUNTA($G$3:$G$17))+1))</f>
        <v>4-1234571</v>
      </c>
      <c r="J52">
        <f t="shared" si="4"/>
        <v>4</v>
      </c>
      <c r="K52" t="str">
        <f>VLOOKUP(J52,'Задание на знание SQL'!$B$29:$C$44,2,0)</f>
        <v>МСК</v>
      </c>
      <c r="L52">
        <f t="shared" si="5"/>
        <v>1234571</v>
      </c>
      <c r="M52" t="str">
        <f>VLOOKUP(L52,'Задание на знание SQL'!$F$29:$G$43,2,0)</f>
        <v>ДЕКОР</v>
      </c>
      <c r="O52" t="b">
        <f t="shared" si="6"/>
        <v>1</v>
      </c>
      <c r="P52" t="b">
        <f t="shared" si="1"/>
        <v>1</v>
      </c>
      <c r="Q52" t="b">
        <f t="shared" si="2"/>
        <v>1</v>
      </c>
      <c r="R52" t="b">
        <f t="shared" si="3"/>
        <v>1</v>
      </c>
    </row>
    <row r="53" spans="1:18" x14ac:dyDescent="0.25">
      <c r="A53">
        <v>4</v>
      </c>
      <c r="B53" t="s">
        <v>25</v>
      </c>
      <c r="C53">
        <v>1234572</v>
      </c>
      <c r="D53" t="s">
        <v>35</v>
      </c>
      <c r="I53" t="str" cm="1">
        <f t="array" ref="I53">IF(ROW()-ROW($I$3)+1&gt;COUNTA($F$3:$F$18)*COUNTA($G$3:$G$17),"",INDEX($F$3:$F$18,INT((ROW()-ROW($I$3))/COUNTA($G$3:$G$17)+1))&amp;"-"&amp;INDEX($G$3:$G$17,MOD(ROW()-ROW($I$3),COUNTA($G$3:$G$17))+1))</f>
        <v>4-1234572</v>
      </c>
      <c r="J53">
        <f t="shared" si="4"/>
        <v>4</v>
      </c>
      <c r="K53" t="str">
        <f>VLOOKUP(J53,'Задание на знание SQL'!$B$29:$C$44,2,0)</f>
        <v>МСК</v>
      </c>
      <c r="L53">
        <f t="shared" si="5"/>
        <v>1234572</v>
      </c>
      <c r="M53" t="str">
        <f>VLOOKUP(L53,'Задание на знание SQL'!$F$29:$G$43,2,0)</f>
        <v>ДЕКОР</v>
      </c>
      <c r="O53" t="b">
        <f t="shared" si="6"/>
        <v>1</v>
      </c>
      <c r="P53" t="b">
        <f t="shared" si="1"/>
        <v>1</v>
      </c>
      <c r="Q53" t="b">
        <f t="shared" si="2"/>
        <v>1</v>
      </c>
      <c r="R53" t="b">
        <f t="shared" si="3"/>
        <v>1</v>
      </c>
    </row>
    <row r="54" spans="1:18" x14ac:dyDescent="0.25">
      <c r="A54">
        <v>4</v>
      </c>
      <c r="B54" t="s">
        <v>25</v>
      </c>
      <c r="C54">
        <v>1234573</v>
      </c>
      <c r="D54" t="s">
        <v>35</v>
      </c>
      <c r="I54" t="str" cm="1">
        <f t="array" ref="I54">IF(ROW()-ROW($I$3)+1&gt;COUNTA($F$3:$F$18)*COUNTA($G$3:$G$17),"",INDEX($F$3:$F$18,INT((ROW()-ROW($I$3))/COUNTA($G$3:$G$17)+1))&amp;"-"&amp;INDEX($G$3:$G$17,MOD(ROW()-ROW($I$3),COUNTA($G$3:$G$17))+1))</f>
        <v>4-1234573</v>
      </c>
      <c r="J54">
        <f t="shared" si="4"/>
        <v>4</v>
      </c>
      <c r="K54" t="str">
        <f>VLOOKUP(J54,'Задание на знание SQL'!$B$29:$C$44,2,0)</f>
        <v>МСК</v>
      </c>
      <c r="L54">
        <f t="shared" si="5"/>
        <v>1234573</v>
      </c>
      <c r="M54" t="str">
        <f>VLOOKUP(L54,'Задание на знание SQL'!$F$29:$G$43,2,0)</f>
        <v>ДЕКОР</v>
      </c>
      <c r="O54" t="b">
        <f t="shared" si="6"/>
        <v>1</v>
      </c>
      <c r="P54" t="b">
        <f t="shared" si="1"/>
        <v>1</v>
      </c>
      <c r="Q54" t="b">
        <f t="shared" si="2"/>
        <v>1</v>
      </c>
      <c r="R54" t="b">
        <f t="shared" si="3"/>
        <v>1</v>
      </c>
    </row>
    <row r="55" spans="1:18" x14ac:dyDescent="0.25">
      <c r="A55">
        <v>4</v>
      </c>
      <c r="B55" t="s">
        <v>25</v>
      </c>
      <c r="C55">
        <v>1234574</v>
      </c>
      <c r="D55" t="s">
        <v>35</v>
      </c>
      <c r="I55" t="str" cm="1">
        <f t="array" ref="I55">IF(ROW()-ROW($I$3)+1&gt;COUNTA($F$3:$F$18)*COUNTA($G$3:$G$17),"",INDEX($F$3:$F$18,INT((ROW()-ROW($I$3))/COUNTA($G$3:$G$17)+1))&amp;"-"&amp;INDEX($G$3:$G$17,MOD(ROW()-ROW($I$3),COUNTA($G$3:$G$17))+1))</f>
        <v>4-1234574</v>
      </c>
      <c r="J55">
        <f t="shared" si="4"/>
        <v>4</v>
      </c>
      <c r="K55" t="str">
        <f>VLOOKUP(J55,'Задание на знание SQL'!$B$29:$C$44,2,0)</f>
        <v>МСК</v>
      </c>
      <c r="L55">
        <f t="shared" si="5"/>
        <v>1234574</v>
      </c>
      <c r="M55" t="str">
        <f>VLOOKUP(L55,'Задание на знание SQL'!$F$29:$G$43,2,0)</f>
        <v>ДЕКОР</v>
      </c>
      <c r="O55" t="b">
        <f t="shared" si="6"/>
        <v>1</v>
      </c>
      <c r="P55" t="b">
        <f t="shared" si="1"/>
        <v>1</v>
      </c>
      <c r="Q55" t="b">
        <f t="shared" si="2"/>
        <v>1</v>
      </c>
      <c r="R55" t="b">
        <f t="shared" si="3"/>
        <v>1</v>
      </c>
    </row>
    <row r="56" spans="1:18" x14ac:dyDescent="0.25">
      <c r="A56">
        <v>4</v>
      </c>
      <c r="B56" t="s">
        <v>25</v>
      </c>
      <c r="C56">
        <v>1234575</v>
      </c>
      <c r="D56" t="s">
        <v>23</v>
      </c>
      <c r="I56" t="str" cm="1">
        <f t="array" ref="I56">IF(ROW()-ROW($I$3)+1&gt;COUNTA($F$3:$F$18)*COUNTA($G$3:$G$17),"",INDEX($F$3:$F$18,INT((ROW()-ROW($I$3))/COUNTA($G$3:$G$17)+1))&amp;"-"&amp;INDEX($G$3:$G$17,MOD(ROW()-ROW($I$3),COUNTA($G$3:$G$17))+1))</f>
        <v>4-1234575</v>
      </c>
      <c r="J56">
        <f t="shared" si="4"/>
        <v>4</v>
      </c>
      <c r="K56" t="str">
        <f>VLOOKUP(J56,'Задание на знание SQL'!$B$29:$C$44,2,0)</f>
        <v>МСК</v>
      </c>
      <c r="L56">
        <f t="shared" si="5"/>
        <v>1234575</v>
      </c>
      <c r="M56" t="str">
        <f>VLOOKUP(L56,'Задание на знание SQL'!$F$29:$G$43,2,0)</f>
        <v>КРАСОТА</v>
      </c>
      <c r="O56" t="b">
        <f t="shared" si="6"/>
        <v>1</v>
      </c>
      <c r="P56" t="b">
        <f t="shared" si="1"/>
        <v>1</v>
      </c>
      <c r="Q56" t="b">
        <f t="shared" si="2"/>
        <v>1</v>
      </c>
      <c r="R56" t="b">
        <f t="shared" si="3"/>
        <v>1</v>
      </c>
    </row>
    <row r="57" spans="1:18" x14ac:dyDescent="0.25">
      <c r="A57">
        <v>4</v>
      </c>
      <c r="B57" t="s">
        <v>25</v>
      </c>
      <c r="C57">
        <v>1234576</v>
      </c>
      <c r="D57" t="s">
        <v>35</v>
      </c>
      <c r="I57" t="str" cm="1">
        <f t="array" ref="I57">IF(ROW()-ROW($I$3)+1&gt;COUNTA($F$3:$F$18)*COUNTA($G$3:$G$17),"",INDEX($F$3:$F$18,INT((ROW()-ROW($I$3))/COUNTA($G$3:$G$17)+1))&amp;"-"&amp;INDEX($G$3:$G$17,MOD(ROW()-ROW($I$3),COUNTA($G$3:$G$17))+1))</f>
        <v>4-1234576</v>
      </c>
      <c r="J57">
        <f t="shared" si="4"/>
        <v>4</v>
      </c>
      <c r="K57" t="str">
        <f>VLOOKUP(J57,'Задание на знание SQL'!$B$29:$C$44,2,0)</f>
        <v>МСК</v>
      </c>
      <c r="L57">
        <f t="shared" si="5"/>
        <v>1234576</v>
      </c>
      <c r="M57" t="str">
        <f>VLOOKUP(L57,'Задание на знание SQL'!$F$29:$G$43,2,0)</f>
        <v>ДЕКОР</v>
      </c>
      <c r="O57" t="b">
        <f t="shared" si="6"/>
        <v>1</v>
      </c>
      <c r="P57" t="b">
        <f t="shared" si="1"/>
        <v>1</v>
      </c>
      <c r="Q57" t="b">
        <f t="shared" si="2"/>
        <v>1</v>
      </c>
      <c r="R57" t="b">
        <f t="shared" si="3"/>
        <v>1</v>
      </c>
    </row>
    <row r="58" spans="1:18" x14ac:dyDescent="0.25">
      <c r="A58">
        <v>4</v>
      </c>
      <c r="B58" t="s">
        <v>25</v>
      </c>
      <c r="C58">
        <v>1234577</v>
      </c>
      <c r="D58" t="s">
        <v>35</v>
      </c>
      <c r="I58" t="str" cm="1">
        <f t="array" ref="I58">IF(ROW()-ROW($I$3)+1&gt;COUNTA($F$3:$F$18)*COUNTA($G$3:$G$17),"",INDEX($F$3:$F$18,INT((ROW()-ROW($I$3))/COUNTA($G$3:$G$17)+1))&amp;"-"&amp;INDEX($G$3:$G$17,MOD(ROW()-ROW($I$3),COUNTA($G$3:$G$17))+1))</f>
        <v>4-1234577</v>
      </c>
      <c r="J58">
        <f t="shared" si="4"/>
        <v>4</v>
      </c>
      <c r="K58" t="str">
        <f>VLOOKUP(J58,'Задание на знание SQL'!$B$29:$C$44,2,0)</f>
        <v>МСК</v>
      </c>
      <c r="L58">
        <f t="shared" si="5"/>
        <v>1234577</v>
      </c>
      <c r="M58" t="str">
        <f>VLOOKUP(L58,'Задание на знание SQL'!$F$29:$G$43,2,0)</f>
        <v>ДЕКОР</v>
      </c>
      <c r="O58" t="b">
        <f t="shared" si="6"/>
        <v>1</v>
      </c>
      <c r="P58" t="b">
        <f t="shared" si="1"/>
        <v>1</v>
      </c>
      <c r="Q58" t="b">
        <f t="shared" si="2"/>
        <v>1</v>
      </c>
      <c r="R58" t="b">
        <f t="shared" si="3"/>
        <v>1</v>
      </c>
    </row>
    <row r="59" spans="1:18" x14ac:dyDescent="0.25">
      <c r="A59">
        <v>4</v>
      </c>
      <c r="B59" t="s">
        <v>25</v>
      </c>
      <c r="C59">
        <v>1234578</v>
      </c>
      <c r="D59" t="s">
        <v>23</v>
      </c>
      <c r="I59" t="str" cm="1">
        <f t="array" ref="I59">IF(ROW()-ROW($I$3)+1&gt;COUNTA($F$3:$F$18)*COUNTA($G$3:$G$17),"",INDEX($F$3:$F$18,INT((ROW()-ROW($I$3))/COUNTA($G$3:$G$17)+1))&amp;"-"&amp;INDEX($G$3:$G$17,MOD(ROW()-ROW($I$3),COUNTA($G$3:$G$17))+1))</f>
        <v>4-1234578</v>
      </c>
      <c r="J59">
        <f t="shared" si="4"/>
        <v>4</v>
      </c>
      <c r="K59" t="str">
        <f>VLOOKUP(J59,'Задание на знание SQL'!$B$29:$C$44,2,0)</f>
        <v>МСК</v>
      </c>
      <c r="L59">
        <f t="shared" si="5"/>
        <v>1234578</v>
      </c>
      <c r="M59" t="str">
        <f>VLOOKUP(L59,'Задание на знание SQL'!$F$29:$G$43,2,0)</f>
        <v>КРАСОТА</v>
      </c>
      <c r="O59" t="b">
        <f t="shared" si="6"/>
        <v>1</v>
      </c>
      <c r="P59" t="b">
        <f t="shared" si="1"/>
        <v>1</v>
      </c>
      <c r="Q59" t="b">
        <f t="shared" si="2"/>
        <v>1</v>
      </c>
      <c r="R59" t="b">
        <f t="shared" si="3"/>
        <v>1</v>
      </c>
    </row>
    <row r="60" spans="1:18" x14ac:dyDescent="0.25">
      <c r="A60">
        <v>4</v>
      </c>
      <c r="B60" t="s">
        <v>25</v>
      </c>
      <c r="C60">
        <v>1234579</v>
      </c>
      <c r="D60" t="s">
        <v>23</v>
      </c>
      <c r="I60" t="str" cm="1">
        <f t="array" ref="I60">IF(ROW()-ROW($I$3)+1&gt;COUNTA($F$3:$F$18)*COUNTA($G$3:$G$17),"",INDEX($F$3:$F$18,INT((ROW()-ROW($I$3))/COUNTA($G$3:$G$17)+1))&amp;"-"&amp;INDEX($G$3:$G$17,MOD(ROW()-ROW($I$3),COUNTA($G$3:$G$17))+1))</f>
        <v>4-1234579</v>
      </c>
      <c r="J60">
        <f t="shared" si="4"/>
        <v>4</v>
      </c>
      <c r="K60" t="str">
        <f>VLOOKUP(J60,'Задание на знание SQL'!$B$29:$C$44,2,0)</f>
        <v>МСК</v>
      </c>
      <c r="L60">
        <f t="shared" si="5"/>
        <v>1234579</v>
      </c>
      <c r="M60" t="str">
        <f>VLOOKUP(L60,'Задание на знание SQL'!$F$29:$G$43,2,0)</f>
        <v>КРАСОТА</v>
      </c>
      <c r="O60" t="b">
        <f t="shared" si="6"/>
        <v>1</v>
      </c>
      <c r="P60" t="b">
        <f t="shared" si="1"/>
        <v>1</v>
      </c>
      <c r="Q60" t="b">
        <f t="shared" si="2"/>
        <v>1</v>
      </c>
      <c r="R60" t="b">
        <f t="shared" si="3"/>
        <v>1</v>
      </c>
    </row>
    <row r="61" spans="1:18" x14ac:dyDescent="0.25">
      <c r="A61">
        <v>4</v>
      </c>
      <c r="B61" t="s">
        <v>25</v>
      </c>
      <c r="C61">
        <v>1234580</v>
      </c>
      <c r="D61" t="s">
        <v>23</v>
      </c>
      <c r="I61" t="str" cm="1">
        <f t="array" ref="I61">IF(ROW()-ROW($I$3)+1&gt;COUNTA($F$3:$F$18)*COUNTA($G$3:$G$17),"",INDEX($F$3:$F$18,INT((ROW()-ROW($I$3))/COUNTA($G$3:$G$17)+1))&amp;"-"&amp;INDEX($G$3:$G$17,MOD(ROW()-ROW($I$3),COUNTA($G$3:$G$17))+1))</f>
        <v>4-1234580</v>
      </c>
      <c r="J61">
        <f t="shared" si="4"/>
        <v>4</v>
      </c>
      <c r="K61" t="str">
        <f>VLOOKUP(J61,'Задание на знание SQL'!$B$29:$C$44,2,0)</f>
        <v>МСК</v>
      </c>
      <c r="L61">
        <f t="shared" si="5"/>
        <v>1234580</v>
      </c>
      <c r="M61" t="str">
        <f>VLOOKUP(L61,'Задание на знание SQL'!$F$29:$G$43,2,0)</f>
        <v>КРАСОТА</v>
      </c>
      <c r="O61" t="b">
        <f t="shared" si="6"/>
        <v>1</v>
      </c>
      <c r="P61" t="b">
        <f t="shared" si="1"/>
        <v>1</v>
      </c>
      <c r="Q61" t="b">
        <f t="shared" si="2"/>
        <v>1</v>
      </c>
      <c r="R61" t="b">
        <f t="shared" si="3"/>
        <v>1</v>
      </c>
    </row>
    <row r="62" spans="1:18" x14ac:dyDescent="0.25">
      <c r="A62">
        <v>4</v>
      </c>
      <c r="B62" t="s">
        <v>25</v>
      </c>
      <c r="C62">
        <v>1234581</v>
      </c>
      <c r="D62" t="s">
        <v>27</v>
      </c>
      <c r="I62" t="str" cm="1">
        <f t="array" ref="I62">IF(ROW()-ROW($I$3)+1&gt;COUNTA($F$3:$F$18)*COUNTA($G$3:$G$17),"",INDEX($F$3:$F$18,INT((ROW()-ROW($I$3))/COUNTA($G$3:$G$17)+1))&amp;"-"&amp;INDEX($G$3:$G$17,MOD(ROW()-ROW($I$3),COUNTA($G$3:$G$17))+1))</f>
        <v>4-1234581</v>
      </c>
      <c r="J62">
        <f t="shared" si="4"/>
        <v>4</v>
      </c>
      <c r="K62" t="str">
        <f>VLOOKUP(J62,'Задание на знание SQL'!$B$29:$C$44,2,0)</f>
        <v>МСК</v>
      </c>
      <c r="L62">
        <f t="shared" si="5"/>
        <v>1234581</v>
      </c>
      <c r="M62" t="str">
        <f>VLOOKUP(L62,'Задание на знание SQL'!$F$29:$G$43,2,0)</f>
        <v>ЧИСТОТА</v>
      </c>
      <c r="O62" t="b">
        <f t="shared" si="6"/>
        <v>1</v>
      </c>
      <c r="P62" t="b">
        <f t="shared" si="1"/>
        <v>1</v>
      </c>
      <c r="Q62" t="b">
        <f t="shared" si="2"/>
        <v>1</v>
      </c>
      <c r="R62" t="b">
        <f t="shared" si="3"/>
        <v>1</v>
      </c>
    </row>
    <row r="63" spans="1:18" x14ac:dyDescent="0.25">
      <c r="A63">
        <v>5</v>
      </c>
      <c r="B63" t="s">
        <v>29</v>
      </c>
      <c r="C63">
        <v>1234567</v>
      </c>
      <c r="D63" t="s">
        <v>23</v>
      </c>
      <c r="I63" t="str" cm="1">
        <f t="array" ref="I63">IF(ROW()-ROW($I$3)+1&gt;COUNTA($F$3:$F$18)*COUNTA($G$3:$G$17),"",INDEX($F$3:$F$18,INT((ROW()-ROW($I$3))/COUNTA($G$3:$G$17)+1))&amp;"-"&amp;INDEX($G$3:$G$17,MOD(ROW()-ROW($I$3),COUNTA($G$3:$G$17))+1))</f>
        <v>5-1234567</v>
      </c>
      <c r="J63">
        <f t="shared" si="4"/>
        <v>5</v>
      </c>
      <c r="K63" t="str">
        <f>VLOOKUP(J63,'Задание на знание SQL'!$B$29:$C$44,2,0)</f>
        <v>НВГ</v>
      </c>
      <c r="L63">
        <f t="shared" si="5"/>
        <v>1234567</v>
      </c>
      <c r="M63" t="str">
        <f>VLOOKUP(L63,'Задание на знание SQL'!$F$29:$G$43,2,0)</f>
        <v>КРАСОТА</v>
      </c>
      <c r="O63" t="b">
        <f t="shared" si="6"/>
        <v>1</v>
      </c>
      <c r="P63" t="b">
        <f t="shared" si="1"/>
        <v>1</v>
      </c>
      <c r="Q63" t="b">
        <f t="shared" si="2"/>
        <v>1</v>
      </c>
      <c r="R63" t="b">
        <f t="shared" si="3"/>
        <v>1</v>
      </c>
    </row>
    <row r="64" spans="1:18" x14ac:dyDescent="0.25">
      <c r="A64">
        <v>5</v>
      </c>
      <c r="B64" t="s">
        <v>29</v>
      </c>
      <c r="C64">
        <v>1234568</v>
      </c>
      <c r="D64" t="s">
        <v>27</v>
      </c>
      <c r="I64" t="str" cm="1">
        <f t="array" ref="I64">IF(ROW()-ROW($I$3)+1&gt;COUNTA($F$3:$F$18)*COUNTA($G$3:$G$17),"",INDEX($F$3:$F$18,INT((ROW()-ROW($I$3))/COUNTA($G$3:$G$17)+1))&amp;"-"&amp;INDEX($G$3:$G$17,MOD(ROW()-ROW($I$3),COUNTA($G$3:$G$17))+1))</f>
        <v>5-1234568</v>
      </c>
      <c r="J64">
        <f t="shared" si="4"/>
        <v>5</v>
      </c>
      <c r="K64" t="str">
        <f>VLOOKUP(J64,'Задание на знание SQL'!$B$29:$C$44,2,0)</f>
        <v>НВГ</v>
      </c>
      <c r="L64">
        <f t="shared" si="5"/>
        <v>1234568</v>
      </c>
      <c r="M64" t="str">
        <f>VLOOKUP(L64,'Задание на знание SQL'!$F$29:$G$43,2,0)</f>
        <v>ЧИСТОТА</v>
      </c>
      <c r="O64" t="b">
        <f t="shared" si="6"/>
        <v>1</v>
      </c>
      <c r="P64" t="b">
        <f t="shared" si="1"/>
        <v>1</v>
      </c>
      <c r="Q64" t="b">
        <f t="shared" si="2"/>
        <v>1</v>
      </c>
      <c r="R64" t="b">
        <f t="shared" si="3"/>
        <v>1</v>
      </c>
    </row>
    <row r="65" spans="1:18" x14ac:dyDescent="0.25">
      <c r="A65">
        <v>5</v>
      </c>
      <c r="B65" t="s">
        <v>29</v>
      </c>
      <c r="C65">
        <v>1234569</v>
      </c>
      <c r="D65" t="s">
        <v>27</v>
      </c>
      <c r="I65" t="str" cm="1">
        <f t="array" ref="I65">IF(ROW()-ROW($I$3)+1&gt;COUNTA($F$3:$F$18)*COUNTA($G$3:$G$17),"",INDEX($F$3:$F$18,INT((ROW()-ROW($I$3))/COUNTA($G$3:$G$17)+1))&amp;"-"&amp;INDEX($G$3:$G$17,MOD(ROW()-ROW($I$3),COUNTA($G$3:$G$17))+1))</f>
        <v>5-1234569</v>
      </c>
      <c r="J65">
        <f t="shared" si="4"/>
        <v>5</v>
      </c>
      <c r="K65" t="str">
        <f>VLOOKUP(J65,'Задание на знание SQL'!$B$29:$C$44,2,0)</f>
        <v>НВГ</v>
      </c>
      <c r="L65">
        <f t="shared" si="5"/>
        <v>1234569</v>
      </c>
      <c r="M65" t="str">
        <f>VLOOKUP(L65,'Задание на знание SQL'!$F$29:$G$43,2,0)</f>
        <v>ЧИСТОТА</v>
      </c>
      <c r="O65" t="b">
        <f t="shared" si="6"/>
        <v>1</v>
      </c>
      <c r="P65" t="b">
        <f t="shared" si="1"/>
        <v>1</v>
      </c>
      <c r="Q65" t="b">
        <f t="shared" si="2"/>
        <v>1</v>
      </c>
      <c r="R65" t="b">
        <f t="shared" si="3"/>
        <v>1</v>
      </c>
    </row>
    <row r="66" spans="1:18" x14ac:dyDescent="0.25">
      <c r="A66">
        <v>5</v>
      </c>
      <c r="B66" t="s">
        <v>29</v>
      </c>
      <c r="C66">
        <v>1234570</v>
      </c>
      <c r="D66" t="s">
        <v>27</v>
      </c>
      <c r="I66" t="str" cm="1">
        <f t="array" ref="I66">IF(ROW()-ROW($I$3)+1&gt;COUNTA($F$3:$F$18)*COUNTA($G$3:$G$17),"",INDEX($F$3:$F$18,INT((ROW()-ROW($I$3))/COUNTA($G$3:$G$17)+1))&amp;"-"&amp;INDEX($G$3:$G$17,MOD(ROW()-ROW($I$3),COUNTA($G$3:$G$17))+1))</f>
        <v>5-1234570</v>
      </c>
      <c r="J66">
        <f t="shared" si="4"/>
        <v>5</v>
      </c>
      <c r="K66" t="str">
        <f>VLOOKUP(J66,'Задание на знание SQL'!$B$29:$C$44,2,0)</f>
        <v>НВГ</v>
      </c>
      <c r="L66">
        <f t="shared" si="5"/>
        <v>1234570</v>
      </c>
      <c r="M66" t="str">
        <f>VLOOKUP(L66,'Задание на знание SQL'!$F$29:$G$43,2,0)</f>
        <v>ЧИСТОТА</v>
      </c>
      <c r="O66" t="b">
        <f t="shared" si="6"/>
        <v>1</v>
      </c>
      <c r="P66" t="b">
        <f t="shared" ref="P66:P129" si="7">B66=K66</f>
        <v>1</v>
      </c>
      <c r="Q66" t="b">
        <f t="shared" ref="Q66:Q129" si="8">C66=L66</f>
        <v>1</v>
      </c>
      <c r="R66" t="b">
        <f t="shared" ref="R66:R129" si="9">D66=M66</f>
        <v>1</v>
      </c>
    </row>
    <row r="67" spans="1:18" x14ac:dyDescent="0.25">
      <c r="A67">
        <v>5</v>
      </c>
      <c r="B67" t="s">
        <v>29</v>
      </c>
      <c r="C67">
        <v>1234571</v>
      </c>
      <c r="D67" t="s">
        <v>35</v>
      </c>
      <c r="I67" t="str" cm="1">
        <f t="array" ref="I67">IF(ROW()-ROW($I$3)+1&gt;COUNTA($F$3:$F$18)*COUNTA($G$3:$G$17),"",INDEX($F$3:$F$18,INT((ROW()-ROW($I$3))/COUNTA($G$3:$G$17)+1))&amp;"-"&amp;INDEX($G$3:$G$17,MOD(ROW()-ROW($I$3),COUNTA($G$3:$G$17))+1))</f>
        <v>5-1234571</v>
      </c>
      <c r="J67">
        <f t="shared" si="4"/>
        <v>5</v>
      </c>
      <c r="K67" t="str">
        <f>VLOOKUP(J67,'Задание на знание SQL'!$B$29:$C$44,2,0)</f>
        <v>НВГ</v>
      </c>
      <c r="L67">
        <f t="shared" si="5"/>
        <v>1234571</v>
      </c>
      <c r="M67" t="str">
        <f>VLOOKUP(L67,'Задание на знание SQL'!$F$29:$G$43,2,0)</f>
        <v>ДЕКОР</v>
      </c>
      <c r="O67" t="b">
        <f t="shared" si="6"/>
        <v>1</v>
      </c>
      <c r="P67" t="b">
        <f t="shared" si="7"/>
        <v>1</v>
      </c>
      <c r="Q67" t="b">
        <f t="shared" si="8"/>
        <v>1</v>
      </c>
      <c r="R67" t="b">
        <f t="shared" si="9"/>
        <v>1</v>
      </c>
    </row>
    <row r="68" spans="1:18" x14ac:dyDescent="0.25">
      <c r="A68">
        <v>5</v>
      </c>
      <c r="B68" t="s">
        <v>29</v>
      </c>
      <c r="C68">
        <v>1234572</v>
      </c>
      <c r="D68" t="s">
        <v>35</v>
      </c>
      <c r="I68" t="str" cm="1">
        <f t="array" ref="I68">IF(ROW()-ROW($I$3)+1&gt;COUNTA($F$3:$F$18)*COUNTA($G$3:$G$17),"",INDEX($F$3:$F$18,INT((ROW()-ROW($I$3))/COUNTA($G$3:$G$17)+1))&amp;"-"&amp;INDEX($G$3:$G$17,MOD(ROW()-ROW($I$3),COUNTA($G$3:$G$17))+1))</f>
        <v>5-1234572</v>
      </c>
      <c r="J68">
        <f t="shared" ref="J68:J131" si="10">MID(I68,1,FIND("-",I68)-1)+0</f>
        <v>5</v>
      </c>
      <c r="K68" t="str">
        <f>VLOOKUP(J68,'Задание на знание SQL'!$B$29:$C$44,2,0)</f>
        <v>НВГ</v>
      </c>
      <c r="L68">
        <f t="shared" ref="L68:L131" si="11">RIGHT(I68,7)+0</f>
        <v>1234572</v>
      </c>
      <c r="M68" t="str">
        <f>VLOOKUP(L68,'Задание на знание SQL'!$F$29:$G$43,2,0)</f>
        <v>ДЕКОР</v>
      </c>
      <c r="O68" t="b">
        <f t="shared" ref="O68:O131" si="12">A68=J68</f>
        <v>1</v>
      </c>
      <c r="P68" t="b">
        <f t="shared" si="7"/>
        <v>1</v>
      </c>
      <c r="Q68" t="b">
        <f t="shared" si="8"/>
        <v>1</v>
      </c>
      <c r="R68" t="b">
        <f t="shared" si="9"/>
        <v>1</v>
      </c>
    </row>
    <row r="69" spans="1:18" x14ac:dyDescent="0.25">
      <c r="A69">
        <v>5</v>
      </c>
      <c r="B69" t="s">
        <v>29</v>
      </c>
      <c r="C69">
        <v>1234573</v>
      </c>
      <c r="D69" t="s">
        <v>35</v>
      </c>
      <c r="I69" t="str" cm="1">
        <f t="array" ref="I69">IF(ROW()-ROW($I$3)+1&gt;COUNTA($F$3:$F$18)*COUNTA($G$3:$G$17),"",INDEX($F$3:$F$18,INT((ROW()-ROW($I$3))/COUNTA($G$3:$G$17)+1))&amp;"-"&amp;INDEX($G$3:$G$17,MOD(ROW()-ROW($I$3),COUNTA($G$3:$G$17))+1))</f>
        <v>5-1234573</v>
      </c>
      <c r="J69">
        <f t="shared" si="10"/>
        <v>5</v>
      </c>
      <c r="K69" t="str">
        <f>VLOOKUP(J69,'Задание на знание SQL'!$B$29:$C$44,2,0)</f>
        <v>НВГ</v>
      </c>
      <c r="L69">
        <f t="shared" si="11"/>
        <v>1234573</v>
      </c>
      <c r="M69" t="str">
        <f>VLOOKUP(L69,'Задание на знание SQL'!$F$29:$G$43,2,0)</f>
        <v>ДЕКОР</v>
      </c>
      <c r="O69" t="b">
        <f t="shared" si="12"/>
        <v>1</v>
      </c>
      <c r="P69" t="b">
        <f t="shared" si="7"/>
        <v>1</v>
      </c>
      <c r="Q69" t="b">
        <f t="shared" si="8"/>
        <v>1</v>
      </c>
      <c r="R69" t="b">
        <f t="shared" si="9"/>
        <v>1</v>
      </c>
    </row>
    <row r="70" spans="1:18" x14ac:dyDescent="0.25">
      <c r="A70">
        <v>5</v>
      </c>
      <c r="B70" t="s">
        <v>29</v>
      </c>
      <c r="C70">
        <v>1234574</v>
      </c>
      <c r="D70" t="s">
        <v>35</v>
      </c>
      <c r="I70" t="str" cm="1">
        <f t="array" ref="I70">IF(ROW()-ROW($I$3)+1&gt;COUNTA($F$3:$F$18)*COUNTA($G$3:$G$17),"",INDEX($F$3:$F$18,INT((ROW()-ROW($I$3))/COUNTA($G$3:$G$17)+1))&amp;"-"&amp;INDEX($G$3:$G$17,MOD(ROW()-ROW($I$3),COUNTA($G$3:$G$17))+1))</f>
        <v>5-1234574</v>
      </c>
      <c r="J70">
        <f t="shared" si="10"/>
        <v>5</v>
      </c>
      <c r="K70" t="str">
        <f>VLOOKUP(J70,'Задание на знание SQL'!$B$29:$C$44,2,0)</f>
        <v>НВГ</v>
      </c>
      <c r="L70">
        <f t="shared" si="11"/>
        <v>1234574</v>
      </c>
      <c r="M70" t="str">
        <f>VLOOKUP(L70,'Задание на знание SQL'!$F$29:$G$43,2,0)</f>
        <v>ДЕКОР</v>
      </c>
      <c r="O70" t="b">
        <f t="shared" si="12"/>
        <v>1</v>
      </c>
      <c r="P70" t="b">
        <f t="shared" si="7"/>
        <v>1</v>
      </c>
      <c r="Q70" t="b">
        <f t="shared" si="8"/>
        <v>1</v>
      </c>
      <c r="R70" t="b">
        <f t="shared" si="9"/>
        <v>1</v>
      </c>
    </row>
    <row r="71" spans="1:18" x14ac:dyDescent="0.25">
      <c r="A71">
        <v>5</v>
      </c>
      <c r="B71" t="s">
        <v>29</v>
      </c>
      <c r="C71">
        <v>1234575</v>
      </c>
      <c r="D71" t="s">
        <v>23</v>
      </c>
      <c r="I71" t="str" cm="1">
        <f t="array" ref="I71">IF(ROW()-ROW($I$3)+1&gt;COUNTA($F$3:$F$18)*COUNTA($G$3:$G$17),"",INDEX($F$3:$F$18,INT((ROW()-ROW($I$3))/COUNTA($G$3:$G$17)+1))&amp;"-"&amp;INDEX($G$3:$G$17,MOD(ROW()-ROW($I$3),COUNTA($G$3:$G$17))+1))</f>
        <v>5-1234575</v>
      </c>
      <c r="J71">
        <f t="shared" si="10"/>
        <v>5</v>
      </c>
      <c r="K71" t="str">
        <f>VLOOKUP(J71,'Задание на знание SQL'!$B$29:$C$44,2,0)</f>
        <v>НВГ</v>
      </c>
      <c r="L71">
        <f t="shared" si="11"/>
        <v>1234575</v>
      </c>
      <c r="M71" t="str">
        <f>VLOOKUP(L71,'Задание на знание SQL'!$F$29:$G$43,2,0)</f>
        <v>КРАСОТА</v>
      </c>
      <c r="O71" t="b">
        <f t="shared" si="12"/>
        <v>1</v>
      </c>
      <c r="P71" t="b">
        <f t="shared" si="7"/>
        <v>1</v>
      </c>
      <c r="Q71" t="b">
        <f t="shared" si="8"/>
        <v>1</v>
      </c>
      <c r="R71" t="b">
        <f t="shared" si="9"/>
        <v>1</v>
      </c>
    </row>
    <row r="72" spans="1:18" x14ac:dyDescent="0.25">
      <c r="A72">
        <v>5</v>
      </c>
      <c r="B72" t="s">
        <v>29</v>
      </c>
      <c r="C72">
        <v>1234576</v>
      </c>
      <c r="D72" t="s">
        <v>35</v>
      </c>
      <c r="I72" t="str" cm="1">
        <f t="array" ref="I72">IF(ROW()-ROW($I$3)+1&gt;COUNTA($F$3:$F$18)*COUNTA($G$3:$G$17),"",INDEX($F$3:$F$18,INT((ROW()-ROW($I$3))/COUNTA($G$3:$G$17)+1))&amp;"-"&amp;INDEX($G$3:$G$17,MOD(ROW()-ROW($I$3),COUNTA($G$3:$G$17))+1))</f>
        <v>5-1234576</v>
      </c>
      <c r="J72">
        <f t="shared" si="10"/>
        <v>5</v>
      </c>
      <c r="K72" t="str">
        <f>VLOOKUP(J72,'Задание на знание SQL'!$B$29:$C$44,2,0)</f>
        <v>НВГ</v>
      </c>
      <c r="L72">
        <f t="shared" si="11"/>
        <v>1234576</v>
      </c>
      <c r="M72" t="str">
        <f>VLOOKUP(L72,'Задание на знание SQL'!$F$29:$G$43,2,0)</f>
        <v>ДЕКОР</v>
      </c>
      <c r="O72" t="b">
        <f t="shared" si="12"/>
        <v>1</v>
      </c>
      <c r="P72" t="b">
        <f t="shared" si="7"/>
        <v>1</v>
      </c>
      <c r="Q72" t="b">
        <f t="shared" si="8"/>
        <v>1</v>
      </c>
      <c r="R72" t="b">
        <f t="shared" si="9"/>
        <v>1</v>
      </c>
    </row>
    <row r="73" spans="1:18" x14ac:dyDescent="0.25">
      <c r="A73">
        <v>5</v>
      </c>
      <c r="B73" t="s">
        <v>29</v>
      </c>
      <c r="C73">
        <v>1234577</v>
      </c>
      <c r="D73" t="s">
        <v>35</v>
      </c>
      <c r="I73" t="str" cm="1">
        <f t="array" ref="I73">IF(ROW()-ROW($I$3)+1&gt;COUNTA($F$3:$F$18)*COUNTA($G$3:$G$17),"",INDEX($F$3:$F$18,INT((ROW()-ROW($I$3))/COUNTA($G$3:$G$17)+1))&amp;"-"&amp;INDEX($G$3:$G$17,MOD(ROW()-ROW($I$3),COUNTA($G$3:$G$17))+1))</f>
        <v>5-1234577</v>
      </c>
      <c r="J73">
        <f t="shared" si="10"/>
        <v>5</v>
      </c>
      <c r="K73" t="str">
        <f>VLOOKUP(J73,'Задание на знание SQL'!$B$29:$C$44,2,0)</f>
        <v>НВГ</v>
      </c>
      <c r="L73">
        <f t="shared" si="11"/>
        <v>1234577</v>
      </c>
      <c r="M73" t="str">
        <f>VLOOKUP(L73,'Задание на знание SQL'!$F$29:$G$43,2,0)</f>
        <v>ДЕКОР</v>
      </c>
      <c r="O73" t="b">
        <f t="shared" si="12"/>
        <v>1</v>
      </c>
      <c r="P73" t="b">
        <f t="shared" si="7"/>
        <v>1</v>
      </c>
      <c r="Q73" t="b">
        <f t="shared" si="8"/>
        <v>1</v>
      </c>
      <c r="R73" t="b">
        <f t="shared" si="9"/>
        <v>1</v>
      </c>
    </row>
    <row r="74" spans="1:18" x14ac:dyDescent="0.25">
      <c r="A74">
        <v>5</v>
      </c>
      <c r="B74" t="s">
        <v>29</v>
      </c>
      <c r="C74">
        <v>1234578</v>
      </c>
      <c r="D74" t="s">
        <v>23</v>
      </c>
      <c r="I74" t="str" cm="1">
        <f t="array" ref="I74">IF(ROW()-ROW($I$3)+1&gt;COUNTA($F$3:$F$18)*COUNTA($G$3:$G$17),"",INDEX($F$3:$F$18,INT((ROW()-ROW($I$3))/COUNTA($G$3:$G$17)+1))&amp;"-"&amp;INDEX($G$3:$G$17,MOD(ROW()-ROW($I$3),COUNTA($G$3:$G$17))+1))</f>
        <v>5-1234578</v>
      </c>
      <c r="J74">
        <f t="shared" si="10"/>
        <v>5</v>
      </c>
      <c r="K74" t="str">
        <f>VLOOKUP(J74,'Задание на знание SQL'!$B$29:$C$44,2,0)</f>
        <v>НВГ</v>
      </c>
      <c r="L74">
        <f t="shared" si="11"/>
        <v>1234578</v>
      </c>
      <c r="M74" t="str">
        <f>VLOOKUP(L74,'Задание на знание SQL'!$F$29:$G$43,2,0)</f>
        <v>КРАСОТА</v>
      </c>
      <c r="O74" t="b">
        <f t="shared" si="12"/>
        <v>1</v>
      </c>
      <c r="P74" t="b">
        <f t="shared" si="7"/>
        <v>1</v>
      </c>
      <c r="Q74" t="b">
        <f t="shared" si="8"/>
        <v>1</v>
      </c>
      <c r="R74" t="b">
        <f t="shared" si="9"/>
        <v>1</v>
      </c>
    </row>
    <row r="75" spans="1:18" x14ac:dyDescent="0.25">
      <c r="A75">
        <v>5</v>
      </c>
      <c r="B75" t="s">
        <v>29</v>
      </c>
      <c r="C75">
        <v>1234579</v>
      </c>
      <c r="D75" t="s">
        <v>23</v>
      </c>
      <c r="I75" t="str" cm="1">
        <f t="array" ref="I75">IF(ROW()-ROW($I$3)+1&gt;COUNTA($F$3:$F$18)*COUNTA($G$3:$G$17),"",INDEX($F$3:$F$18,INT((ROW()-ROW($I$3))/COUNTA($G$3:$G$17)+1))&amp;"-"&amp;INDEX($G$3:$G$17,MOD(ROW()-ROW($I$3),COUNTA($G$3:$G$17))+1))</f>
        <v>5-1234579</v>
      </c>
      <c r="J75">
        <f t="shared" si="10"/>
        <v>5</v>
      </c>
      <c r="K75" t="str">
        <f>VLOOKUP(J75,'Задание на знание SQL'!$B$29:$C$44,2,0)</f>
        <v>НВГ</v>
      </c>
      <c r="L75">
        <f t="shared" si="11"/>
        <v>1234579</v>
      </c>
      <c r="M75" t="str">
        <f>VLOOKUP(L75,'Задание на знание SQL'!$F$29:$G$43,2,0)</f>
        <v>КРАСОТА</v>
      </c>
      <c r="O75" t="b">
        <f t="shared" si="12"/>
        <v>1</v>
      </c>
      <c r="P75" t="b">
        <f t="shared" si="7"/>
        <v>1</v>
      </c>
      <c r="Q75" t="b">
        <f t="shared" si="8"/>
        <v>1</v>
      </c>
      <c r="R75" t="b">
        <f t="shared" si="9"/>
        <v>1</v>
      </c>
    </row>
    <row r="76" spans="1:18" x14ac:dyDescent="0.25">
      <c r="A76">
        <v>5</v>
      </c>
      <c r="B76" t="s">
        <v>29</v>
      </c>
      <c r="C76">
        <v>1234580</v>
      </c>
      <c r="D76" t="s">
        <v>23</v>
      </c>
      <c r="I76" t="str" cm="1">
        <f t="array" ref="I76">IF(ROW()-ROW($I$3)+1&gt;COUNTA($F$3:$F$18)*COUNTA($G$3:$G$17),"",INDEX($F$3:$F$18,INT((ROW()-ROW($I$3))/COUNTA($G$3:$G$17)+1))&amp;"-"&amp;INDEX($G$3:$G$17,MOD(ROW()-ROW($I$3),COUNTA($G$3:$G$17))+1))</f>
        <v>5-1234580</v>
      </c>
      <c r="J76">
        <f t="shared" si="10"/>
        <v>5</v>
      </c>
      <c r="K76" t="str">
        <f>VLOOKUP(J76,'Задание на знание SQL'!$B$29:$C$44,2,0)</f>
        <v>НВГ</v>
      </c>
      <c r="L76">
        <f t="shared" si="11"/>
        <v>1234580</v>
      </c>
      <c r="M76" t="str">
        <f>VLOOKUP(L76,'Задание на знание SQL'!$F$29:$G$43,2,0)</f>
        <v>КРАСОТА</v>
      </c>
      <c r="O76" t="b">
        <f t="shared" si="12"/>
        <v>1</v>
      </c>
      <c r="P76" t="b">
        <f t="shared" si="7"/>
        <v>1</v>
      </c>
      <c r="Q76" t="b">
        <f t="shared" si="8"/>
        <v>1</v>
      </c>
      <c r="R76" t="b">
        <f t="shared" si="9"/>
        <v>1</v>
      </c>
    </row>
    <row r="77" spans="1:18" x14ac:dyDescent="0.25">
      <c r="A77">
        <v>5</v>
      </c>
      <c r="B77" t="s">
        <v>29</v>
      </c>
      <c r="C77">
        <v>1234581</v>
      </c>
      <c r="D77" t="s">
        <v>27</v>
      </c>
      <c r="I77" t="str" cm="1">
        <f t="array" ref="I77">IF(ROW()-ROW($I$3)+1&gt;COUNTA($F$3:$F$18)*COUNTA($G$3:$G$17),"",INDEX($F$3:$F$18,INT((ROW()-ROW($I$3))/COUNTA($G$3:$G$17)+1))&amp;"-"&amp;INDEX($G$3:$G$17,MOD(ROW()-ROW($I$3),COUNTA($G$3:$G$17))+1))</f>
        <v>5-1234581</v>
      </c>
      <c r="J77">
        <f t="shared" si="10"/>
        <v>5</v>
      </c>
      <c r="K77" t="str">
        <f>VLOOKUP(J77,'Задание на знание SQL'!$B$29:$C$44,2,0)</f>
        <v>НВГ</v>
      </c>
      <c r="L77">
        <f t="shared" si="11"/>
        <v>1234581</v>
      </c>
      <c r="M77" t="str">
        <f>VLOOKUP(L77,'Задание на знание SQL'!$F$29:$G$43,2,0)</f>
        <v>ЧИСТОТА</v>
      </c>
      <c r="O77" t="b">
        <f t="shared" si="12"/>
        <v>1</v>
      </c>
      <c r="P77" t="b">
        <f t="shared" si="7"/>
        <v>1</v>
      </c>
      <c r="Q77" t="b">
        <f t="shared" si="8"/>
        <v>1</v>
      </c>
      <c r="R77" t="b">
        <f t="shared" si="9"/>
        <v>1</v>
      </c>
    </row>
    <row r="78" spans="1:18" x14ac:dyDescent="0.25">
      <c r="A78">
        <v>6</v>
      </c>
      <c r="B78" t="s">
        <v>21</v>
      </c>
      <c r="C78">
        <v>1234567</v>
      </c>
      <c r="D78" t="s">
        <v>23</v>
      </c>
      <c r="I78" t="str" cm="1">
        <f t="array" ref="I78">IF(ROW()-ROW($I$3)+1&gt;COUNTA($F$3:$F$18)*COUNTA($G$3:$G$17),"",INDEX($F$3:$F$18,INT((ROW()-ROW($I$3))/COUNTA($G$3:$G$17)+1))&amp;"-"&amp;INDEX($G$3:$G$17,MOD(ROW()-ROW($I$3),COUNTA($G$3:$G$17))+1))</f>
        <v>6-1234567</v>
      </c>
      <c r="J78">
        <f t="shared" si="10"/>
        <v>6</v>
      </c>
      <c r="K78" t="str">
        <f>VLOOKUP(J78,'Задание на знание SQL'!$B$29:$C$44,2,0)</f>
        <v>СПб</v>
      </c>
      <c r="L78">
        <f t="shared" si="11"/>
        <v>1234567</v>
      </c>
      <c r="M78" t="str">
        <f>VLOOKUP(L78,'Задание на знание SQL'!$F$29:$G$43,2,0)</f>
        <v>КРАСОТА</v>
      </c>
      <c r="O78" t="b">
        <f t="shared" si="12"/>
        <v>1</v>
      </c>
      <c r="P78" t="b">
        <f t="shared" si="7"/>
        <v>1</v>
      </c>
      <c r="Q78" t="b">
        <f t="shared" si="8"/>
        <v>1</v>
      </c>
      <c r="R78" t="b">
        <f t="shared" si="9"/>
        <v>1</v>
      </c>
    </row>
    <row r="79" spans="1:18" x14ac:dyDescent="0.25">
      <c r="A79">
        <v>6</v>
      </c>
      <c r="B79" t="s">
        <v>21</v>
      </c>
      <c r="C79">
        <v>1234568</v>
      </c>
      <c r="D79" t="s">
        <v>27</v>
      </c>
      <c r="I79" t="str" cm="1">
        <f t="array" ref="I79">IF(ROW()-ROW($I$3)+1&gt;COUNTA($F$3:$F$18)*COUNTA($G$3:$G$17),"",INDEX($F$3:$F$18,INT((ROW()-ROW($I$3))/COUNTA($G$3:$G$17)+1))&amp;"-"&amp;INDEX($G$3:$G$17,MOD(ROW()-ROW($I$3),COUNTA($G$3:$G$17))+1))</f>
        <v>6-1234568</v>
      </c>
      <c r="J79">
        <f t="shared" si="10"/>
        <v>6</v>
      </c>
      <c r="K79" t="str">
        <f>VLOOKUP(J79,'Задание на знание SQL'!$B$29:$C$44,2,0)</f>
        <v>СПб</v>
      </c>
      <c r="L79">
        <f t="shared" si="11"/>
        <v>1234568</v>
      </c>
      <c r="M79" t="str">
        <f>VLOOKUP(L79,'Задание на знание SQL'!$F$29:$G$43,2,0)</f>
        <v>ЧИСТОТА</v>
      </c>
      <c r="O79" t="b">
        <f t="shared" si="12"/>
        <v>1</v>
      </c>
      <c r="P79" t="b">
        <f t="shared" si="7"/>
        <v>1</v>
      </c>
      <c r="Q79" t="b">
        <f t="shared" si="8"/>
        <v>1</v>
      </c>
      <c r="R79" t="b">
        <f t="shared" si="9"/>
        <v>1</v>
      </c>
    </row>
    <row r="80" spans="1:18" x14ac:dyDescent="0.25">
      <c r="A80">
        <v>6</v>
      </c>
      <c r="B80" t="s">
        <v>21</v>
      </c>
      <c r="C80">
        <v>1234569</v>
      </c>
      <c r="D80" t="s">
        <v>27</v>
      </c>
      <c r="I80" t="str" cm="1">
        <f t="array" ref="I80">IF(ROW()-ROW($I$3)+1&gt;COUNTA($F$3:$F$18)*COUNTA($G$3:$G$17),"",INDEX($F$3:$F$18,INT((ROW()-ROW($I$3))/COUNTA($G$3:$G$17)+1))&amp;"-"&amp;INDEX($G$3:$G$17,MOD(ROW()-ROW($I$3),COUNTA($G$3:$G$17))+1))</f>
        <v>6-1234569</v>
      </c>
      <c r="J80">
        <f t="shared" si="10"/>
        <v>6</v>
      </c>
      <c r="K80" t="str">
        <f>VLOOKUP(J80,'Задание на знание SQL'!$B$29:$C$44,2,0)</f>
        <v>СПб</v>
      </c>
      <c r="L80">
        <f t="shared" si="11"/>
        <v>1234569</v>
      </c>
      <c r="M80" t="str">
        <f>VLOOKUP(L80,'Задание на знание SQL'!$F$29:$G$43,2,0)</f>
        <v>ЧИСТОТА</v>
      </c>
      <c r="O80" t="b">
        <f t="shared" si="12"/>
        <v>1</v>
      </c>
      <c r="P80" t="b">
        <f t="shared" si="7"/>
        <v>1</v>
      </c>
      <c r="Q80" t="b">
        <f t="shared" si="8"/>
        <v>1</v>
      </c>
      <c r="R80" t="b">
        <f t="shared" si="9"/>
        <v>1</v>
      </c>
    </row>
    <row r="81" spans="1:18" x14ac:dyDescent="0.25">
      <c r="A81">
        <v>6</v>
      </c>
      <c r="B81" t="s">
        <v>21</v>
      </c>
      <c r="C81">
        <v>1234570</v>
      </c>
      <c r="D81" t="s">
        <v>27</v>
      </c>
      <c r="I81" t="str" cm="1">
        <f t="array" ref="I81">IF(ROW()-ROW($I$3)+1&gt;COUNTA($F$3:$F$18)*COUNTA($G$3:$G$17),"",INDEX($F$3:$F$18,INT((ROW()-ROW($I$3))/COUNTA($G$3:$G$17)+1))&amp;"-"&amp;INDEX($G$3:$G$17,MOD(ROW()-ROW($I$3),COUNTA($G$3:$G$17))+1))</f>
        <v>6-1234570</v>
      </c>
      <c r="J81">
        <f t="shared" si="10"/>
        <v>6</v>
      </c>
      <c r="K81" t="str">
        <f>VLOOKUP(J81,'Задание на знание SQL'!$B$29:$C$44,2,0)</f>
        <v>СПб</v>
      </c>
      <c r="L81">
        <f t="shared" si="11"/>
        <v>1234570</v>
      </c>
      <c r="M81" t="str">
        <f>VLOOKUP(L81,'Задание на знание SQL'!$F$29:$G$43,2,0)</f>
        <v>ЧИСТОТА</v>
      </c>
      <c r="O81" t="b">
        <f t="shared" si="12"/>
        <v>1</v>
      </c>
      <c r="P81" t="b">
        <f t="shared" si="7"/>
        <v>1</v>
      </c>
      <c r="Q81" t="b">
        <f t="shared" si="8"/>
        <v>1</v>
      </c>
      <c r="R81" t="b">
        <f t="shared" si="9"/>
        <v>1</v>
      </c>
    </row>
    <row r="82" spans="1:18" x14ac:dyDescent="0.25">
      <c r="A82">
        <v>6</v>
      </c>
      <c r="B82" t="s">
        <v>21</v>
      </c>
      <c r="C82">
        <v>1234571</v>
      </c>
      <c r="D82" t="s">
        <v>35</v>
      </c>
      <c r="I82" t="str" cm="1">
        <f t="array" ref="I82">IF(ROW()-ROW($I$3)+1&gt;COUNTA($F$3:$F$18)*COUNTA($G$3:$G$17),"",INDEX($F$3:$F$18,INT((ROW()-ROW($I$3))/COUNTA($G$3:$G$17)+1))&amp;"-"&amp;INDEX($G$3:$G$17,MOD(ROW()-ROW($I$3),COUNTA($G$3:$G$17))+1))</f>
        <v>6-1234571</v>
      </c>
      <c r="J82">
        <f t="shared" si="10"/>
        <v>6</v>
      </c>
      <c r="K82" t="str">
        <f>VLOOKUP(J82,'Задание на знание SQL'!$B$29:$C$44,2,0)</f>
        <v>СПб</v>
      </c>
      <c r="L82">
        <f t="shared" si="11"/>
        <v>1234571</v>
      </c>
      <c r="M82" t="str">
        <f>VLOOKUP(L82,'Задание на знание SQL'!$F$29:$G$43,2,0)</f>
        <v>ДЕКОР</v>
      </c>
      <c r="O82" t="b">
        <f t="shared" si="12"/>
        <v>1</v>
      </c>
      <c r="P82" t="b">
        <f t="shared" si="7"/>
        <v>1</v>
      </c>
      <c r="Q82" t="b">
        <f t="shared" si="8"/>
        <v>1</v>
      </c>
      <c r="R82" t="b">
        <f t="shared" si="9"/>
        <v>1</v>
      </c>
    </row>
    <row r="83" spans="1:18" x14ac:dyDescent="0.25">
      <c r="A83">
        <v>6</v>
      </c>
      <c r="B83" t="s">
        <v>21</v>
      </c>
      <c r="C83">
        <v>1234572</v>
      </c>
      <c r="D83" t="s">
        <v>35</v>
      </c>
      <c r="I83" t="str" cm="1">
        <f t="array" ref="I83">IF(ROW()-ROW($I$3)+1&gt;COUNTA($F$3:$F$18)*COUNTA($G$3:$G$17),"",INDEX($F$3:$F$18,INT((ROW()-ROW($I$3))/COUNTA($G$3:$G$17)+1))&amp;"-"&amp;INDEX($G$3:$G$17,MOD(ROW()-ROW($I$3),COUNTA($G$3:$G$17))+1))</f>
        <v>6-1234572</v>
      </c>
      <c r="J83">
        <f t="shared" si="10"/>
        <v>6</v>
      </c>
      <c r="K83" t="str">
        <f>VLOOKUP(J83,'Задание на знание SQL'!$B$29:$C$44,2,0)</f>
        <v>СПб</v>
      </c>
      <c r="L83">
        <f t="shared" si="11"/>
        <v>1234572</v>
      </c>
      <c r="M83" t="str">
        <f>VLOOKUP(L83,'Задание на знание SQL'!$F$29:$G$43,2,0)</f>
        <v>ДЕКОР</v>
      </c>
      <c r="O83" t="b">
        <f t="shared" si="12"/>
        <v>1</v>
      </c>
      <c r="P83" t="b">
        <f t="shared" si="7"/>
        <v>1</v>
      </c>
      <c r="Q83" t="b">
        <f t="shared" si="8"/>
        <v>1</v>
      </c>
      <c r="R83" t="b">
        <f t="shared" si="9"/>
        <v>1</v>
      </c>
    </row>
    <row r="84" spans="1:18" x14ac:dyDescent="0.25">
      <c r="A84">
        <v>6</v>
      </c>
      <c r="B84" t="s">
        <v>21</v>
      </c>
      <c r="C84">
        <v>1234573</v>
      </c>
      <c r="D84" t="s">
        <v>35</v>
      </c>
      <c r="I84" t="str" cm="1">
        <f t="array" ref="I84">IF(ROW()-ROW($I$3)+1&gt;COUNTA($F$3:$F$18)*COUNTA($G$3:$G$17),"",INDEX($F$3:$F$18,INT((ROW()-ROW($I$3))/COUNTA($G$3:$G$17)+1))&amp;"-"&amp;INDEX($G$3:$G$17,MOD(ROW()-ROW($I$3),COUNTA($G$3:$G$17))+1))</f>
        <v>6-1234573</v>
      </c>
      <c r="J84">
        <f t="shared" si="10"/>
        <v>6</v>
      </c>
      <c r="K84" t="str">
        <f>VLOOKUP(J84,'Задание на знание SQL'!$B$29:$C$44,2,0)</f>
        <v>СПб</v>
      </c>
      <c r="L84">
        <f t="shared" si="11"/>
        <v>1234573</v>
      </c>
      <c r="M84" t="str">
        <f>VLOOKUP(L84,'Задание на знание SQL'!$F$29:$G$43,2,0)</f>
        <v>ДЕКОР</v>
      </c>
      <c r="O84" t="b">
        <f t="shared" si="12"/>
        <v>1</v>
      </c>
      <c r="P84" t="b">
        <f t="shared" si="7"/>
        <v>1</v>
      </c>
      <c r="Q84" t="b">
        <f t="shared" si="8"/>
        <v>1</v>
      </c>
      <c r="R84" t="b">
        <f t="shared" si="9"/>
        <v>1</v>
      </c>
    </row>
    <row r="85" spans="1:18" x14ac:dyDescent="0.25">
      <c r="A85">
        <v>6</v>
      </c>
      <c r="B85" t="s">
        <v>21</v>
      </c>
      <c r="C85">
        <v>1234574</v>
      </c>
      <c r="D85" t="s">
        <v>35</v>
      </c>
      <c r="I85" t="str" cm="1">
        <f t="array" ref="I85">IF(ROW()-ROW($I$3)+1&gt;COUNTA($F$3:$F$18)*COUNTA($G$3:$G$17),"",INDEX($F$3:$F$18,INT((ROW()-ROW($I$3))/COUNTA($G$3:$G$17)+1))&amp;"-"&amp;INDEX($G$3:$G$17,MOD(ROW()-ROW($I$3),COUNTA($G$3:$G$17))+1))</f>
        <v>6-1234574</v>
      </c>
      <c r="J85">
        <f t="shared" si="10"/>
        <v>6</v>
      </c>
      <c r="K85" t="str">
        <f>VLOOKUP(J85,'Задание на знание SQL'!$B$29:$C$44,2,0)</f>
        <v>СПб</v>
      </c>
      <c r="L85">
        <f t="shared" si="11"/>
        <v>1234574</v>
      </c>
      <c r="M85" t="str">
        <f>VLOOKUP(L85,'Задание на знание SQL'!$F$29:$G$43,2,0)</f>
        <v>ДЕКОР</v>
      </c>
      <c r="O85" t="b">
        <f t="shared" si="12"/>
        <v>1</v>
      </c>
      <c r="P85" t="b">
        <f t="shared" si="7"/>
        <v>1</v>
      </c>
      <c r="Q85" t="b">
        <f t="shared" si="8"/>
        <v>1</v>
      </c>
      <c r="R85" t="b">
        <f t="shared" si="9"/>
        <v>1</v>
      </c>
    </row>
    <row r="86" spans="1:18" x14ac:dyDescent="0.25">
      <c r="A86">
        <v>6</v>
      </c>
      <c r="B86" t="s">
        <v>21</v>
      </c>
      <c r="C86">
        <v>1234575</v>
      </c>
      <c r="D86" t="s">
        <v>23</v>
      </c>
      <c r="I86" t="str" cm="1">
        <f t="array" ref="I86">IF(ROW()-ROW($I$3)+1&gt;COUNTA($F$3:$F$18)*COUNTA($G$3:$G$17),"",INDEX($F$3:$F$18,INT((ROW()-ROW($I$3))/COUNTA($G$3:$G$17)+1))&amp;"-"&amp;INDEX($G$3:$G$17,MOD(ROW()-ROW($I$3),COUNTA($G$3:$G$17))+1))</f>
        <v>6-1234575</v>
      </c>
      <c r="J86">
        <f t="shared" si="10"/>
        <v>6</v>
      </c>
      <c r="K86" t="str">
        <f>VLOOKUP(J86,'Задание на знание SQL'!$B$29:$C$44,2,0)</f>
        <v>СПб</v>
      </c>
      <c r="L86">
        <f t="shared" si="11"/>
        <v>1234575</v>
      </c>
      <c r="M86" t="str">
        <f>VLOOKUP(L86,'Задание на знание SQL'!$F$29:$G$43,2,0)</f>
        <v>КРАСОТА</v>
      </c>
      <c r="O86" t="b">
        <f t="shared" si="12"/>
        <v>1</v>
      </c>
      <c r="P86" t="b">
        <f t="shared" si="7"/>
        <v>1</v>
      </c>
      <c r="Q86" t="b">
        <f t="shared" si="8"/>
        <v>1</v>
      </c>
      <c r="R86" t="b">
        <f t="shared" si="9"/>
        <v>1</v>
      </c>
    </row>
    <row r="87" spans="1:18" x14ac:dyDescent="0.25">
      <c r="A87">
        <v>6</v>
      </c>
      <c r="B87" t="s">
        <v>21</v>
      </c>
      <c r="C87">
        <v>1234576</v>
      </c>
      <c r="D87" t="s">
        <v>35</v>
      </c>
      <c r="I87" t="str" cm="1">
        <f t="array" ref="I87">IF(ROW()-ROW($I$3)+1&gt;COUNTA($F$3:$F$18)*COUNTA($G$3:$G$17),"",INDEX($F$3:$F$18,INT((ROW()-ROW($I$3))/COUNTA($G$3:$G$17)+1))&amp;"-"&amp;INDEX($G$3:$G$17,MOD(ROW()-ROW($I$3),COUNTA($G$3:$G$17))+1))</f>
        <v>6-1234576</v>
      </c>
      <c r="J87">
        <f t="shared" si="10"/>
        <v>6</v>
      </c>
      <c r="K87" t="str">
        <f>VLOOKUP(J87,'Задание на знание SQL'!$B$29:$C$44,2,0)</f>
        <v>СПб</v>
      </c>
      <c r="L87">
        <f t="shared" si="11"/>
        <v>1234576</v>
      </c>
      <c r="M87" t="str">
        <f>VLOOKUP(L87,'Задание на знание SQL'!$F$29:$G$43,2,0)</f>
        <v>ДЕКОР</v>
      </c>
      <c r="O87" t="b">
        <f t="shared" si="12"/>
        <v>1</v>
      </c>
      <c r="P87" t="b">
        <f t="shared" si="7"/>
        <v>1</v>
      </c>
      <c r="Q87" t="b">
        <f t="shared" si="8"/>
        <v>1</v>
      </c>
      <c r="R87" t="b">
        <f t="shared" si="9"/>
        <v>1</v>
      </c>
    </row>
    <row r="88" spans="1:18" x14ac:dyDescent="0.25">
      <c r="A88">
        <v>6</v>
      </c>
      <c r="B88" t="s">
        <v>21</v>
      </c>
      <c r="C88">
        <v>1234577</v>
      </c>
      <c r="D88" t="s">
        <v>35</v>
      </c>
      <c r="I88" t="str" cm="1">
        <f t="array" ref="I88">IF(ROW()-ROW($I$3)+1&gt;COUNTA($F$3:$F$18)*COUNTA($G$3:$G$17),"",INDEX($F$3:$F$18,INT((ROW()-ROW($I$3))/COUNTA($G$3:$G$17)+1))&amp;"-"&amp;INDEX($G$3:$G$17,MOD(ROW()-ROW($I$3),COUNTA($G$3:$G$17))+1))</f>
        <v>6-1234577</v>
      </c>
      <c r="J88">
        <f t="shared" si="10"/>
        <v>6</v>
      </c>
      <c r="K88" t="str">
        <f>VLOOKUP(J88,'Задание на знание SQL'!$B$29:$C$44,2,0)</f>
        <v>СПб</v>
      </c>
      <c r="L88">
        <f t="shared" si="11"/>
        <v>1234577</v>
      </c>
      <c r="M88" t="str">
        <f>VLOOKUP(L88,'Задание на знание SQL'!$F$29:$G$43,2,0)</f>
        <v>ДЕКОР</v>
      </c>
      <c r="O88" t="b">
        <f t="shared" si="12"/>
        <v>1</v>
      </c>
      <c r="P88" t="b">
        <f t="shared" si="7"/>
        <v>1</v>
      </c>
      <c r="Q88" t="b">
        <f t="shared" si="8"/>
        <v>1</v>
      </c>
      <c r="R88" t="b">
        <f t="shared" si="9"/>
        <v>1</v>
      </c>
    </row>
    <row r="89" spans="1:18" x14ac:dyDescent="0.25">
      <c r="A89">
        <v>6</v>
      </c>
      <c r="B89" t="s">
        <v>21</v>
      </c>
      <c r="C89">
        <v>1234578</v>
      </c>
      <c r="D89" t="s">
        <v>23</v>
      </c>
      <c r="I89" t="str" cm="1">
        <f t="array" ref="I89">IF(ROW()-ROW($I$3)+1&gt;COUNTA($F$3:$F$18)*COUNTA($G$3:$G$17),"",INDEX($F$3:$F$18,INT((ROW()-ROW($I$3))/COUNTA($G$3:$G$17)+1))&amp;"-"&amp;INDEX($G$3:$G$17,MOD(ROW()-ROW($I$3),COUNTA($G$3:$G$17))+1))</f>
        <v>6-1234578</v>
      </c>
      <c r="J89">
        <f t="shared" si="10"/>
        <v>6</v>
      </c>
      <c r="K89" t="str">
        <f>VLOOKUP(J89,'Задание на знание SQL'!$B$29:$C$44,2,0)</f>
        <v>СПб</v>
      </c>
      <c r="L89">
        <f t="shared" si="11"/>
        <v>1234578</v>
      </c>
      <c r="M89" t="str">
        <f>VLOOKUP(L89,'Задание на знание SQL'!$F$29:$G$43,2,0)</f>
        <v>КРАСОТА</v>
      </c>
      <c r="O89" t="b">
        <f t="shared" si="12"/>
        <v>1</v>
      </c>
      <c r="P89" t="b">
        <f t="shared" si="7"/>
        <v>1</v>
      </c>
      <c r="Q89" t="b">
        <f t="shared" si="8"/>
        <v>1</v>
      </c>
      <c r="R89" t="b">
        <f t="shared" si="9"/>
        <v>1</v>
      </c>
    </row>
    <row r="90" spans="1:18" x14ac:dyDescent="0.25">
      <c r="A90">
        <v>6</v>
      </c>
      <c r="B90" t="s">
        <v>21</v>
      </c>
      <c r="C90">
        <v>1234579</v>
      </c>
      <c r="D90" t="s">
        <v>23</v>
      </c>
      <c r="I90" t="str" cm="1">
        <f t="array" ref="I90">IF(ROW()-ROW($I$3)+1&gt;COUNTA($F$3:$F$18)*COUNTA($G$3:$G$17),"",INDEX($F$3:$F$18,INT((ROW()-ROW($I$3))/COUNTA($G$3:$G$17)+1))&amp;"-"&amp;INDEX($G$3:$G$17,MOD(ROW()-ROW($I$3),COUNTA($G$3:$G$17))+1))</f>
        <v>6-1234579</v>
      </c>
      <c r="J90">
        <f t="shared" si="10"/>
        <v>6</v>
      </c>
      <c r="K90" t="str">
        <f>VLOOKUP(J90,'Задание на знание SQL'!$B$29:$C$44,2,0)</f>
        <v>СПб</v>
      </c>
      <c r="L90">
        <f t="shared" si="11"/>
        <v>1234579</v>
      </c>
      <c r="M90" t="str">
        <f>VLOOKUP(L90,'Задание на знание SQL'!$F$29:$G$43,2,0)</f>
        <v>КРАСОТА</v>
      </c>
      <c r="O90" t="b">
        <f t="shared" si="12"/>
        <v>1</v>
      </c>
      <c r="P90" t="b">
        <f t="shared" si="7"/>
        <v>1</v>
      </c>
      <c r="Q90" t="b">
        <f t="shared" si="8"/>
        <v>1</v>
      </c>
      <c r="R90" t="b">
        <f t="shared" si="9"/>
        <v>1</v>
      </c>
    </row>
    <row r="91" spans="1:18" x14ac:dyDescent="0.25">
      <c r="A91">
        <v>6</v>
      </c>
      <c r="B91" t="s">
        <v>21</v>
      </c>
      <c r="C91">
        <v>1234580</v>
      </c>
      <c r="D91" t="s">
        <v>23</v>
      </c>
      <c r="I91" t="str" cm="1">
        <f t="array" ref="I91">IF(ROW()-ROW($I$3)+1&gt;COUNTA($F$3:$F$18)*COUNTA($G$3:$G$17),"",INDEX($F$3:$F$18,INT((ROW()-ROW($I$3))/COUNTA($G$3:$G$17)+1))&amp;"-"&amp;INDEX($G$3:$G$17,MOD(ROW()-ROW($I$3),COUNTA($G$3:$G$17))+1))</f>
        <v>6-1234580</v>
      </c>
      <c r="J91">
        <f t="shared" si="10"/>
        <v>6</v>
      </c>
      <c r="K91" t="str">
        <f>VLOOKUP(J91,'Задание на знание SQL'!$B$29:$C$44,2,0)</f>
        <v>СПб</v>
      </c>
      <c r="L91">
        <f t="shared" si="11"/>
        <v>1234580</v>
      </c>
      <c r="M91" t="str">
        <f>VLOOKUP(L91,'Задание на знание SQL'!$F$29:$G$43,2,0)</f>
        <v>КРАСОТА</v>
      </c>
      <c r="O91" t="b">
        <f t="shared" si="12"/>
        <v>1</v>
      </c>
      <c r="P91" t="b">
        <f t="shared" si="7"/>
        <v>1</v>
      </c>
      <c r="Q91" t="b">
        <f t="shared" si="8"/>
        <v>1</v>
      </c>
      <c r="R91" t="b">
        <f t="shared" si="9"/>
        <v>1</v>
      </c>
    </row>
    <row r="92" spans="1:18" x14ac:dyDescent="0.25">
      <c r="A92">
        <v>6</v>
      </c>
      <c r="B92" t="s">
        <v>21</v>
      </c>
      <c r="C92">
        <v>1234581</v>
      </c>
      <c r="D92" t="s">
        <v>27</v>
      </c>
      <c r="I92" t="str" cm="1">
        <f t="array" ref="I92">IF(ROW()-ROW($I$3)+1&gt;COUNTA($F$3:$F$18)*COUNTA($G$3:$G$17),"",INDEX($F$3:$F$18,INT((ROW()-ROW($I$3))/COUNTA($G$3:$G$17)+1))&amp;"-"&amp;INDEX($G$3:$G$17,MOD(ROW()-ROW($I$3),COUNTA($G$3:$G$17))+1))</f>
        <v>6-1234581</v>
      </c>
      <c r="J92">
        <f t="shared" si="10"/>
        <v>6</v>
      </c>
      <c r="K92" t="str">
        <f>VLOOKUP(J92,'Задание на знание SQL'!$B$29:$C$44,2,0)</f>
        <v>СПб</v>
      </c>
      <c r="L92">
        <f t="shared" si="11"/>
        <v>1234581</v>
      </c>
      <c r="M92" t="str">
        <f>VLOOKUP(L92,'Задание на знание SQL'!$F$29:$G$43,2,0)</f>
        <v>ЧИСТОТА</v>
      </c>
      <c r="O92" t="b">
        <f t="shared" si="12"/>
        <v>1</v>
      </c>
      <c r="P92" t="b">
        <f t="shared" si="7"/>
        <v>1</v>
      </c>
      <c r="Q92" t="b">
        <f t="shared" si="8"/>
        <v>1</v>
      </c>
      <c r="R92" t="b">
        <f t="shared" si="9"/>
        <v>1</v>
      </c>
    </row>
    <row r="93" spans="1:18" x14ac:dyDescent="0.25">
      <c r="A93">
        <v>7</v>
      </c>
      <c r="B93" t="s">
        <v>21</v>
      </c>
      <c r="C93">
        <v>1234567</v>
      </c>
      <c r="D93" t="s">
        <v>23</v>
      </c>
      <c r="I93" t="str" cm="1">
        <f t="array" ref="I93">IF(ROW()-ROW($I$3)+1&gt;COUNTA($F$3:$F$18)*COUNTA($G$3:$G$17),"",INDEX($F$3:$F$18,INT((ROW()-ROW($I$3))/COUNTA($G$3:$G$17)+1))&amp;"-"&amp;INDEX($G$3:$G$17,MOD(ROW()-ROW($I$3),COUNTA($G$3:$G$17))+1))</f>
        <v>7-1234567</v>
      </c>
      <c r="J93">
        <f t="shared" si="10"/>
        <v>7</v>
      </c>
      <c r="K93" t="str">
        <f>VLOOKUP(J93,'Задание на знание SQL'!$B$29:$C$44,2,0)</f>
        <v>СПб</v>
      </c>
      <c r="L93">
        <f t="shared" si="11"/>
        <v>1234567</v>
      </c>
      <c r="M93" t="str">
        <f>VLOOKUP(L93,'Задание на знание SQL'!$F$29:$G$43,2,0)</f>
        <v>КРАСОТА</v>
      </c>
      <c r="O93" t="b">
        <f t="shared" si="12"/>
        <v>1</v>
      </c>
      <c r="P93" t="b">
        <f t="shared" si="7"/>
        <v>1</v>
      </c>
      <c r="Q93" t="b">
        <f t="shared" si="8"/>
        <v>1</v>
      </c>
      <c r="R93" t="b">
        <f t="shared" si="9"/>
        <v>1</v>
      </c>
    </row>
    <row r="94" spans="1:18" x14ac:dyDescent="0.25">
      <c r="A94">
        <v>7</v>
      </c>
      <c r="B94" t="s">
        <v>21</v>
      </c>
      <c r="C94">
        <v>1234568</v>
      </c>
      <c r="D94" t="s">
        <v>27</v>
      </c>
      <c r="I94" t="str" cm="1">
        <f t="array" ref="I94">IF(ROW()-ROW($I$3)+1&gt;COUNTA($F$3:$F$18)*COUNTA($G$3:$G$17),"",INDEX($F$3:$F$18,INT((ROW()-ROW($I$3))/COUNTA($G$3:$G$17)+1))&amp;"-"&amp;INDEX($G$3:$G$17,MOD(ROW()-ROW($I$3),COUNTA($G$3:$G$17))+1))</f>
        <v>7-1234568</v>
      </c>
      <c r="J94">
        <f t="shared" si="10"/>
        <v>7</v>
      </c>
      <c r="K94" t="str">
        <f>VLOOKUP(J94,'Задание на знание SQL'!$B$29:$C$44,2,0)</f>
        <v>СПб</v>
      </c>
      <c r="L94">
        <f t="shared" si="11"/>
        <v>1234568</v>
      </c>
      <c r="M94" t="str">
        <f>VLOOKUP(L94,'Задание на знание SQL'!$F$29:$G$43,2,0)</f>
        <v>ЧИСТОТА</v>
      </c>
      <c r="O94" t="b">
        <f t="shared" si="12"/>
        <v>1</v>
      </c>
      <c r="P94" t="b">
        <f t="shared" si="7"/>
        <v>1</v>
      </c>
      <c r="Q94" t="b">
        <f t="shared" si="8"/>
        <v>1</v>
      </c>
      <c r="R94" t="b">
        <f t="shared" si="9"/>
        <v>1</v>
      </c>
    </row>
    <row r="95" spans="1:18" x14ac:dyDescent="0.25">
      <c r="A95">
        <v>7</v>
      </c>
      <c r="B95" t="s">
        <v>21</v>
      </c>
      <c r="C95">
        <v>1234569</v>
      </c>
      <c r="D95" t="s">
        <v>27</v>
      </c>
      <c r="I95" t="str" cm="1">
        <f t="array" ref="I95">IF(ROW()-ROW($I$3)+1&gt;COUNTA($F$3:$F$18)*COUNTA($G$3:$G$17),"",INDEX($F$3:$F$18,INT((ROW()-ROW($I$3))/COUNTA($G$3:$G$17)+1))&amp;"-"&amp;INDEX($G$3:$G$17,MOD(ROW()-ROW($I$3),COUNTA($G$3:$G$17))+1))</f>
        <v>7-1234569</v>
      </c>
      <c r="J95">
        <f t="shared" si="10"/>
        <v>7</v>
      </c>
      <c r="K95" t="str">
        <f>VLOOKUP(J95,'Задание на знание SQL'!$B$29:$C$44,2,0)</f>
        <v>СПб</v>
      </c>
      <c r="L95">
        <f t="shared" si="11"/>
        <v>1234569</v>
      </c>
      <c r="M95" t="str">
        <f>VLOOKUP(L95,'Задание на знание SQL'!$F$29:$G$43,2,0)</f>
        <v>ЧИСТОТА</v>
      </c>
      <c r="O95" t="b">
        <f t="shared" si="12"/>
        <v>1</v>
      </c>
      <c r="P95" t="b">
        <f t="shared" si="7"/>
        <v>1</v>
      </c>
      <c r="Q95" t="b">
        <f t="shared" si="8"/>
        <v>1</v>
      </c>
      <c r="R95" t="b">
        <f t="shared" si="9"/>
        <v>1</v>
      </c>
    </row>
    <row r="96" spans="1:18" x14ac:dyDescent="0.25">
      <c r="A96">
        <v>7</v>
      </c>
      <c r="B96" t="s">
        <v>21</v>
      </c>
      <c r="C96">
        <v>1234570</v>
      </c>
      <c r="D96" t="s">
        <v>27</v>
      </c>
      <c r="I96" t="str" cm="1">
        <f t="array" ref="I96">IF(ROW()-ROW($I$3)+1&gt;COUNTA($F$3:$F$18)*COUNTA($G$3:$G$17),"",INDEX($F$3:$F$18,INT((ROW()-ROW($I$3))/COUNTA($G$3:$G$17)+1))&amp;"-"&amp;INDEX($G$3:$G$17,MOD(ROW()-ROW($I$3),COUNTA($G$3:$G$17))+1))</f>
        <v>7-1234570</v>
      </c>
      <c r="J96">
        <f t="shared" si="10"/>
        <v>7</v>
      </c>
      <c r="K96" t="str">
        <f>VLOOKUP(J96,'Задание на знание SQL'!$B$29:$C$44,2,0)</f>
        <v>СПб</v>
      </c>
      <c r="L96">
        <f t="shared" si="11"/>
        <v>1234570</v>
      </c>
      <c r="M96" t="str">
        <f>VLOOKUP(L96,'Задание на знание SQL'!$F$29:$G$43,2,0)</f>
        <v>ЧИСТОТА</v>
      </c>
      <c r="O96" t="b">
        <f t="shared" si="12"/>
        <v>1</v>
      </c>
      <c r="P96" t="b">
        <f t="shared" si="7"/>
        <v>1</v>
      </c>
      <c r="Q96" t="b">
        <f t="shared" si="8"/>
        <v>1</v>
      </c>
      <c r="R96" t="b">
        <f t="shared" si="9"/>
        <v>1</v>
      </c>
    </row>
    <row r="97" spans="1:18" x14ac:dyDescent="0.25">
      <c r="A97">
        <v>7</v>
      </c>
      <c r="B97" t="s">
        <v>21</v>
      </c>
      <c r="C97">
        <v>1234571</v>
      </c>
      <c r="D97" t="s">
        <v>35</v>
      </c>
      <c r="I97" t="str" cm="1">
        <f t="array" ref="I97">IF(ROW()-ROW($I$3)+1&gt;COUNTA($F$3:$F$18)*COUNTA($G$3:$G$17),"",INDEX($F$3:$F$18,INT((ROW()-ROW($I$3))/COUNTA($G$3:$G$17)+1))&amp;"-"&amp;INDEX($G$3:$G$17,MOD(ROW()-ROW($I$3),COUNTA($G$3:$G$17))+1))</f>
        <v>7-1234571</v>
      </c>
      <c r="J97">
        <f t="shared" si="10"/>
        <v>7</v>
      </c>
      <c r="K97" t="str">
        <f>VLOOKUP(J97,'Задание на знание SQL'!$B$29:$C$44,2,0)</f>
        <v>СПб</v>
      </c>
      <c r="L97">
        <f t="shared" si="11"/>
        <v>1234571</v>
      </c>
      <c r="M97" t="str">
        <f>VLOOKUP(L97,'Задание на знание SQL'!$F$29:$G$43,2,0)</f>
        <v>ДЕКОР</v>
      </c>
      <c r="O97" t="b">
        <f t="shared" si="12"/>
        <v>1</v>
      </c>
      <c r="P97" t="b">
        <f t="shared" si="7"/>
        <v>1</v>
      </c>
      <c r="Q97" t="b">
        <f t="shared" si="8"/>
        <v>1</v>
      </c>
      <c r="R97" t="b">
        <f t="shared" si="9"/>
        <v>1</v>
      </c>
    </row>
    <row r="98" spans="1:18" x14ac:dyDescent="0.25">
      <c r="A98">
        <v>7</v>
      </c>
      <c r="B98" t="s">
        <v>21</v>
      </c>
      <c r="C98">
        <v>1234572</v>
      </c>
      <c r="D98" t="s">
        <v>35</v>
      </c>
      <c r="I98" t="str" cm="1">
        <f t="array" ref="I98">IF(ROW()-ROW($I$3)+1&gt;COUNTA($F$3:$F$18)*COUNTA($G$3:$G$17),"",INDEX($F$3:$F$18,INT((ROW()-ROW($I$3))/COUNTA($G$3:$G$17)+1))&amp;"-"&amp;INDEX($G$3:$G$17,MOD(ROW()-ROW($I$3),COUNTA($G$3:$G$17))+1))</f>
        <v>7-1234572</v>
      </c>
      <c r="J98">
        <f t="shared" si="10"/>
        <v>7</v>
      </c>
      <c r="K98" t="str">
        <f>VLOOKUP(J98,'Задание на знание SQL'!$B$29:$C$44,2,0)</f>
        <v>СПб</v>
      </c>
      <c r="L98">
        <f t="shared" si="11"/>
        <v>1234572</v>
      </c>
      <c r="M98" t="str">
        <f>VLOOKUP(L98,'Задание на знание SQL'!$F$29:$G$43,2,0)</f>
        <v>ДЕКОР</v>
      </c>
      <c r="O98" t="b">
        <f t="shared" si="12"/>
        <v>1</v>
      </c>
      <c r="P98" t="b">
        <f t="shared" si="7"/>
        <v>1</v>
      </c>
      <c r="Q98" t="b">
        <f t="shared" si="8"/>
        <v>1</v>
      </c>
      <c r="R98" t="b">
        <f t="shared" si="9"/>
        <v>1</v>
      </c>
    </row>
    <row r="99" spans="1:18" x14ac:dyDescent="0.25">
      <c r="A99">
        <v>7</v>
      </c>
      <c r="B99" t="s">
        <v>21</v>
      </c>
      <c r="C99">
        <v>1234573</v>
      </c>
      <c r="D99" t="s">
        <v>35</v>
      </c>
      <c r="I99" t="str" cm="1">
        <f t="array" ref="I99">IF(ROW()-ROW($I$3)+1&gt;COUNTA($F$3:$F$18)*COUNTA($G$3:$G$17),"",INDEX($F$3:$F$18,INT((ROW()-ROW($I$3))/COUNTA($G$3:$G$17)+1))&amp;"-"&amp;INDEX($G$3:$G$17,MOD(ROW()-ROW($I$3),COUNTA($G$3:$G$17))+1))</f>
        <v>7-1234573</v>
      </c>
      <c r="J99">
        <f t="shared" si="10"/>
        <v>7</v>
      </c>
      <c r="K99" t="str">
        <f>VLOOKUP(J99,'Задание на знание SQL'!$B$29:$C$44,2,0)</f>
        <v>СПб</v>
      </c>
      <c r="L99">
        <f t="shared" si="11"/>
        <v>1234573</v>
      </c>
      <c r="M99" t="str">
        <f>VLOOKUP(L99,'Задание на знание SQL'!$F$29:$G$43,2,0)</f>
        <v>ДЕКОР</v>
      </c>
      <c r="O99" t="b">
        <f t="shared" si="12"/>
        <v>1</v>
      </c>
      <c r="P99" t="b">
        <f t="shared" si="7"/>
        <v>1</v>
      </c>
      <c r="Q99" t="b">
        <f t="shared" si="8"/>
        <v>1</v>
      </c>
      <c r="R99" t="b">
        <f t="shared" si="9"/>
        <v>1</v>
      </c>
    </row>
    <row r="100" spans="1:18" x14ac:dyDescent="0.25">
      <c r="A100">
        <v>7</v>
      </c>
      <c r="B100" t="s">
        <v>21</v>
      </c>
      <c r="C100">
        <v>1234574</v>
      </c>
      <c r="D100" t="s">
        <v>35</v>
      </c>
      <c r="I100" t="str" cm="1">
        <f t="array" ref="I100">IF(ROW()-ROW($I$3)+1&gt;COUNTA($F$3:$F$18)*COUNTA($G$3:$G$17),"",INDEX($F$3:$F$18,INT((ROW()-ROW($I$3))/COUNTA($G$3:$G$17)+1))&amp;"-"&amp;INDEX($G$3:$G$17,MOD(ROW()-ROW($I$3),COUNTA($G$3:$G$17))+1))</f>
        <v>7-1234574</v>
      </c>
      <c r="J100">
        <f t="shared" si="10"/>
        <v>7</v>
      </c>
      <c r="K100" t="str">
        <f>VLOOKUP(J100,'Задание на знание SQL'!$B$29:$C$44,2,0)</f>
        <v>СПб</v>
      </c>
      <c r="L100">
        <f t="shared" si="11"/>
        <v>1234574</v>
      </c>
      <c r="M100" t="str">
        <f>VLOOKUP(L100,'Задание на знание SQL'!$F$29:$G$43,2,0)</f>
        <v>ДЕКОР</v>
      </c>
      <c r="O100" t="b">
        <f t="shared" si="12"/>
        <v>1</v>
      </c>
      <c r="P100" t="b">
        <f t="shared" si="7"/>
        <v>1</v>
      </c>
      <c r="Q100" t="b">
        <f t="shared" si="8"/>
        <v>1</v>
      </c>
      <c r="R100" t="b">
        <f t="shared" si="9"/>
        <v>1</v>
      </c>
    </row>
    <row r="101" spans="1:18" x14ac:dyDescent="0.25">
      <c r="A101">
        <v>7</v>
      </c>
      <c r="B101" t="s">
        <v>21</v>
      </c>
      <c r="C101">
        <v>1234575</v>
      </c>
      <c r="D101" t="s">
        <v>23</v>
      </c>
      <c r="I101" t="str" cm="1">
        <f t="array" ref="I101">IF(ROW()-ROW($I$3)+1&gt;COUNTA($F$3:$F$18)*COUNTA($G$3:$G$17),"",INDEX($F$3:$F$18,INT((ROW()-ROW($I$3))/COUNTA($G$3:$G$17)+1))&amp;"-"&amp;INDEX($G$3:$G$17,MOD(ROW()-ROW($I$3),COUNTA($G$3:$G$17))+1))</f>
        <v>7-1234575</v>
      </c>
      <c r="J101">
        <f t="shared" si="10"/>
        <v>7</v>
      </c>
      <c r="K101" t="str">
        <f>VLOOKUP(J101,'Задание на знание SQL'!$B$29:$C$44,2,0)</f>
        <v>СПб</v>
      </c>
      <c r="L101">
        <f t="shared" si="11"/>
        <v>1234575</v>
      </c>
      <c r="M101" t="str">
        <f>VLOOKUP(L101,'Задание на знание SQL'!$F$29:$G$43,2,0)</f>
        <v>КРАСОТА</v>
      </c>
      <c r="O101" t="b">
        <f t="shared" si="12"/>
        <v>1</v>
      </c>
      <c r="P101" t="b">
        <f t="shared" si="7"/>
        <v>1</v>
      </c>
      <c r="Q101" t="b">
        <f t="shared" si="8"/>
        <v>1</v>
      </c>
      <c r="R101" t="b">
        <f t="shared" si="9"/>
        <v>1</v>
      </c>
    </row>
    <row r="102" spans="1:18" x14ac:dyDescent="0.25">
      <c r="A102">
        <v>7</v>
      </c>
      <c r="B102" t="s">
        <v>21</v>
      </c>
      <c r="C102">
        <v>1234576</v>
      </c>
      <c r="D102" t="s">
        <v>35</v>
      </c>
      <c r="I102" t="str" cm="1">
        <f t="array" ref="I102">IF(ROW()-ROW($I$3)+1&gt;COUNTA($F$3:$F$18)*COUNTA($G$3:$G$17),"",INDEX($F$3:$F$18,INT((ROW()-ROW($I$3))/COUNTA($G$3:$G$17)+1))&amp;"-"&amp;INDEX($G$3:$G$17,MOD(ROW()-ROW($I$3),COUNTA($G$3:$G$17))+1))</f>
        <v>7-1234576</v>
      </c>
      <c r="J102">
        <f t="shared" si="10"/>
        <v>7</v>
      </c>
      <c r="K102" t="str">
        <f>VLOOKUP(J102,'Задание на знание SQL'!$B$29:$C$44,2,0)</f>
        <v>СПб</v>
      </c>
      <c r="L102">
        <f t="shared" si="11"/>
        <v>1234576</v>
      </c>
      <c r="M102" t="str">
        <f>VLOOKUP(L102,'Задание на знание SQL'!$F$29:$G$43,2,0)</f>
        <v>ДЕКОР</v>
      </c>
      <c r="O102" t="b">
        <f t="shared" si="12"/>
        <v>1</v>
      </c>
      <c r="P102" t="b">
        <f t="shared" si="7"/>
        <v>1</v>
      </c>
      <c r="Q102" t="b">
        <f t="shared" si="8"/>
        <v>1</v>
      </c>
      <c r="R102" t="b">
        <f t="shared" si="9"/>
        <v>1</v>
      </c>
    </row>
    <row r="103" spans="1:18" x14ac:dyDescent="0.25">
      <c r="A103">
        <v>7</v>
      </c>
      <c r="B103" t="s">
        <v>21</v>
      </c>
      <c r="C103">
        <v>1234577</v>
      </c>
      <c r="D103" t="s">
        <v>35</v>
      </c>
      <c r="I103" t="str" cm="1">
        <f t="array" ref="I103">IF(ROW()-ROW($I$3)+1&gt;COUNTA($F$3:$F$18)*COUNTA($G$3:$G$17),"",INDEX($F$3:$F$18,INT((ROW()-ROW($I$3))/COUNTA($G$3:$G$17)+1))&amp;"-"&amp;INDEX($G$3:$G$17,MOD(ROW()-ROW($I$3),COUNTA($G$3:$G$17))+1))</f>
        <v>7-1234577</v>
      </c>
      <c r="J103">
        <f t="shared" si="10"/>
        <v>7</v>
      </c>
      <c r="K103" t="str">
        <f>VLOOKUP(J103,'Задание на знание SQL'!$B$29:$C$44,2,0)</f>
        <v>СПб</v>
      </c>
      <c r="L103">
        <f t="shared" si="11"/>
        <v>1234577</v>
      </c>
      <c r="M103" t="str">
        <f>VLOOKUP(L103,'Задание на знание SQL'!$F$29:$G$43,2,0)</f>
        <v>ДЕКОР</v>
      </c>
      <c r="O103" t="b">
        <f t="shared" si="12"/>
        <v>1</v>
      </c>
      <c r="P103" t="b">
        <f t="shared" si="7"/>
        <v>1</v>
      </c>
      <c r="Q103" t="b">
        <f t="shared" si="8"/>
        <v>1</v>
      </c>
      <c r="R103" t="b">
        <f t="shared" si="9"/>
        <v>1</v>
      </c>
    </row>
    <row r="104" spans="1:18" x14ac:dyDescent="0.25">
      <c r="A104">
        <v>7</v>
      </c>
      <c r="B104" t="s">
        <v>21</v>
      </c>
      <c r="C104">
        <v>1234578</v>
      </c>
      <c r="D104" t="s">
        <v>23</v>
      </c>
      <c r="I104" t="str" cm="1">
        <f t="array" ref="I104">IF(ROW()-ROW($I$3)+1&gt;COUNTA($F$3:$F$18)*COUNTA($G$3:$G$17),"",INDEX($F$3:$F$18,INT((ROW()-ROW($I$3))/COUNTA($G$3:$G$17)+1))&amp;"-"&amp;INDEX($G$3:$G$17,MOD(ROW()-ROW($I$3),COUNTA($G$3:$G$17))+1))</f>
        <v>7-1234578</v>
      </c>
      <c r="J104">
        <f t="shared" si="10"/>
        <v>7</v>
      </c>
      <c r="K104" t="str">
        <f>VLOOKUP(J104,'Задание на знание SQL'!$B$29:$C$44,2,0)</f>
        <v>СПб</v>
      </c>
      <c r="L104">
        <f t="shared" si="11"/>
        <v>1234578</v>
      </c>
      <c r="M104" t="str">
        <f>VLOOKUP(L104,'Задание на знание SQL'!$F$29:$G$43,2,0)</f>
        <v>КРАСОТА</v>
      </c>
      <c r="O104" t="b">
        <f t="shared" si="12"/>
        <v>1</v>
      </c>
      <c r="P104" t="b">
        <f t="shared" si="7"/>
        <v>1</v>
      </c>
      <c r="Q104" t="b">
        <f t="shared" si="8"/>
        <v>1</v>
      </c>
      <c r="R104" t="b">
        <f t="shared" si="9"/>
        <v>1</v>
      </c>
    </row>
    <row r="105" spans="1:18" x14ac:dyDescent="0.25">
      <c r="A105">
        <v>7</v>
      </c>
      <c r="B105" t="s">
        <v>21</v>
      </c>
      <c r="C105">
        <v>1234579</v>
      </c>
      <c r="D105" t="s">
        <v>23</v>
      </c>
      <c r="I105" t="str" cm="1">
        <f t="array" ref="I105">IF(ROW()-ROW($I$3)+1&gt;COUNTA($F$3:$F$18)*COUNTA($G$3:$G$17),"",INDEX($F$3:$F$18,INT((ROW()-ROW($I$3))/COUNTA($G$3:$G$17)+1))&amp;"-"&amp;INDEX($G$3:$G$17,MOD(ROW()-ROW($I$3),COUNTA($G$3:$G$17))+1))</f>
        <v>7-1234579</v>
      </c>
      <c r="J105">
        <f t="shared" si="10"/>
        <v>7</v>
      </c>
      <c r="K105" t="str">
        <f>VLOOKUP(J105,'Задание на знание SQL'!$B$29:$C$44,2,0)</f>
        <v>СПб</v>
      </c>
      <c r="L105">
        <f t="shared" si="11"/>
        <v>1234579</v>
      </c>
      <c r="M105" t="str">
        <f>VLOOKUP(L105,'Задание на знание SQL'!$F$29:$G$43,2,0)</f>
        <v>КРАСОТА</v>
      </c>
      <c r="O105" t="b">
        <f t="shared" si="12"/>
        <v>1</v>
      </c>
      <c r="P105" t="b">
        <f t="shared" si="7"/>
        <v>1</v>
      </c>
      <c r="Q105" t="b">
        <f t="shared" si="8"/>
        <v>1</v>
      </c>
      <c r="R105" t="b">
        <f t="shared" si="9"/>
        <v>1</v>
      </c>
    </row>
    <row r="106" spans="1:18" x14ac:dyDescent="0.25">
      <c r="A106">
        <v>7</v>
      </c>
      <c r="B106" t="s">
        <v>21</v>
      </c>
      <c r="C106">
        <v>1234580</v>
      </c>
      <c r="D106" t="s">
        <v>23</v>
      </c>
      <c r="I106" t="str" cm="1">
        <f t="array" ref="I106">IF(ROW()-ROW($I$3)+1&gt;COUNTA($F$3:$F$18)*COUNTA($G$3:$G$17),"",INDEX($F$3:$F$18,INT((ROW()-ROW($I$3))/COUNTA($G$3:$G$17)+1))&amp;"-"&amp;INDEX($G$3:$G$17,MOD(ROW()-ROW($I$3),COUNTA($G$3:$G$17))+1))</f>
        <v>7-1234580</v>
      </c>
      <c r="J106">
        <f t="shared" si="10"/>
        <v>7</v>
      </c>
      <c r="K106" t="str">
        <f>VLOOKUP(J106,'Задание на знание SQL'!$B$29:$C$44,2,0)</f>
        <v>СПб</v>
      </c>
      <c r="L106">
        <f t="shared" si="11"/>
        <v>1234580</v>
      </c>
      <c r="M106" t="str">
        <f>VLOOKUP(L106,'Задание на знание SQL'!$F$29:$G$43,2,0)</f>
        <v>КРАСОТА</v>
      </c>
      <c r="O106" t="b">
        <f t="shared" si="12"/>
        <v>1</v>
      </c>
      <c r="P106" t="b">
        <f t="shared" si="7"/>
        <v>1</v>
      </c>
      <c r="Q106" t="b">
        <f t="shared" si="8"/>
        <v>1</v>
      </c>
      <c r="R106" t="b">
        <f t="shared" si="9"/>
        <v>1</v>
      </c>
    </row>
    <row r="107" spans="1:18" x14ac:dyDescent="0.25">
      <c r="A107">
        <v>7</v>
      </c>
      <c r="B107" t="s">
        <v>21</v>
      </c>
      <c r="C107">
        <v>1234581</v>
      </c>
      <c r="D107" t="s">
        <v>27</v>
      </c>
      <c r="I107" t="str" cm="1">
        <f t="array" ref="I107">IF(ROW()-ROW($I$3)+1&gt;COUNTA($F$3:$F$18)*COUNTA($G$3:$G$17),"",INDEX($F$3:$F$18,INT((ROW()-ROW($I$3))/COUNTA($G$3:$G$17)+1))&amp;"-"&amp;INDEX($G$3:$G$17,MOD(ROW()-ROW($I$3),COUNTA($G$3:$G$17))+1))</f>
        <v>7-1234581</v>
      </c>
      <c r="J107">
        <f t="shared" si="10"/>
        <v>7</v>
      </c>
      <c r="K107" t="str">
        <f>VLOOKUP(J107,'Задание на знание SQL'!$B$29:$C$44,2,0)</f>
        <v>СПб</v>
      </c>
      <c r="L107">
        <f t="shared" si="11"/>
        <v>1234581</v>
      </c>
      <c r="M107" t="str">
        <f>VLOOKUP(L107,'Задание на знание SQL'!$F$29:$G$43,2,0)</f>
        <v>ЧИСТОТА</v>
      </c>
      <c r="O107" t="b">
        <f t="shared" si="12"/>
        <v>1</v>
      </c>
      <c r="P107" t="b">
        <f t="shared" si="7"/>
        <v>1</v>
      </c>
      <c r="Q107" t="b">
        <f t="shared" si="8"/>
        <v>1</v>
      </c>
      <c r="R107" t="b">
        <f t="shared" si="9"/>
        <v>1</v>
      </c>
    </row>
    <row r="108" spans="1:18" x14ac:dyDescent="0.25">
      <c r="A108">
        <v>8</v>
      </c>
      <c r="B108" t="s">
        <v>21</v>
      </c>
      <c r="C108">
        <v>1234567</v>
      </c>
      <c r="D108" t="s">
        <v>23</v>
      </c>
      <c r="I108" t="str" cm="1">
        <f t="array" ref="I108">IF(ROW()-ROW($I$3)+1&gt;COUNTA($F$3:$F$18)*COUNTA($G$3:$G$17),"",INDEX($F$3:$F$18,INT((ROW()-ROW($I$3))/COUNTA($G$3:$G$17)+1))&amp;"-"&amp;INDEX($G$3:$G$17,MOD(ROW()-ROW($I$3),COUNTA($G$3:$G$17))+1))</f>
        <v>8-1234567</v>
      </c>
      <c r="J108">
        <f t="shared" si="10"/>
        <v>8</v>
      </c>
      <c r="K108" t="str">
        <f>VLOOKUP(J108,'Задание на знание SQL'!$B$29:$C$44,2,0)</f>
        <v>СПб</v>
      </c>
      <c r="L108">
        <f t="shared" si="11"/>
        <v>1234567</v>
      </c>
      <c r="M108" t="str">
        <f>VLOOKUP(L108,'Задание на знание SQL'!$F$29:$G$43,2,0)</f>
        <v>КРАСОТА</v>
      </c>
      <c r="O108" t="b">
        <f t="shared" si="12"/>
        <v>1</v>
      </c>
      <c r="P108" t="b">
        <f t="shared" si="7"/>
        <v>1</v>
      </c>
      <c r="Q108" t="b">
        <f t="shared" si="8"/>
        <v>1</v>
      </c>
      <c r="R108" t="b">
        <f t="shared" si="9"/>
        <v>1</v>
      </c>
    </row>
    <row r="109" spans="1:18" x14ac:dyDescent="0.25">
      <c r="A109">
        <v>8</v>
      </c>
      <c r="B109" t="s">
        <v>21</v>
      </c>
      <c r="C109">
        <v>1234568</v>
      </c>
      <c r="D109" t="s">
        <v>27</v>
      </c>
      <c r="I109" t="str" cm="1">
        <f t="array" ref="I109">IF(ROW()-ROW($I$3)+1&gt;COUNTA($F$3:$F$18)*COUNTA($G$3:$G$17),"",INDEX($F$3:$F$18,INT((ROW()-ROW($I$3))/COUNTA($G$3:$G$17)+1))&amp;"-"&amp;INDEX($G$3:$G$17,MOD(ROW()-ROW($I$3),COUNTA($G$3:$G$17))+1))</f>
        <v>8-1234568</v>
      </c>
      <c r="J109">
        <f t="shared" si="10"/>
        <v>8</v>
      </c>
      <c r="K109" t="str">
        <f>VLOOKUP(J109,'Задание на знание SQL'!$B$29:$C$44,2,0)</f>
        <v>СПб</v>
      </c>
      <c r="L109">
        <f t="shared" si="11"/>
        <v>1234568</v>
      </c>
      <c r="M109" t="str">
        <f>VLOOKUP(L109,'Задание на знание SQL'!$F$29:$G$43,2,0)</f>
        <v>ЧИСТОТА</v>
      </c>
      <c r="O109" t="b">
        <f t="shared" si="12"/>
        <v>1</v>
      </c>
      <c r="P109" t="b">
        <f t="shared" si="7"/>
        <v>1</v>
      </c>
      <c r="Q109" t="b">
        <f t="shared" si="8"/>
        <v>1</v>
      </c>
      <c r="R109" t="b">
        <f t="shared" si="9"/>
        <v>1</v>
      </c>
    </row>
    <row r="110" spans="1:18" x14ac:dyDescent="0.25">
      <c r="A110">
        <v>8</v>
      </c>
      <c r="B110" t="s">
        <v>21</v>
      </c>
      <c r="C110">
        <v>1234569</v>
      </c>
      <c r="D110" t="s">
        <v>27</v>
      </c>
      <c r="I110" t="str" cm="1">
        <f t="array" ref="I110">IF(ROW()-ROW($I$3)+1&gt;COUNTA($F$3:$F$18)*COUNTA($G$3:$G$17),"",INDEX($F$3:$F$18,INT((ROW()-ROW($I$3))/COUNTA($G$3:$G$17)+1))&amp;"-"&amp;INDEX($G$3:$G$17,MOD(ROW()-ROW($I$3),COUNTA($G$3:$G$17))+1))</f>
        <v>8-1234569</v>
      </c>
      <c r="J110">
        <f t="shared" si="10"/>
        <v>8</v>
      </c>
      <c r="K110" t="str">
        <f>VLOOKUP(J110,'Задание на знание SQL'!$B$29:$C$44,2,0)</f>
        <v>СПб</v>
      </c>
      <c r="L110">
        <f t="shared" si="11"/>
        <v>1234569</v>
      </c>
      <c r="M110" t="str">
        <f>VLOOKUP(L110,'Задание на знание SQL'!$F$29:$G$43,2,0)</f>
        <v>ЧИСТОТА</v>
      </c>
      <c r="O110" t="b">
        <f t="shared" si="12"/>
        <v>1</v>
      </c>
      <c r="P110" t="b">
        <f t="shared" si="7"/>
        <v>1</v>
      </c>
      <c r="Q110" t="b">
        <f t="shared" si="8"/>
        <v>1</v>
      </c>
      <c r="R110" t="b">
        <f t="shared" si="9"/>
        <v>1</v>
      </c>
    </row>
    <row r="111" spans="1:18" x14ac:dyDescent="0.25">
      <c r="A111">
        <v>8</v>
      </c>
      <c r="B111" t="s">
        <v>21</v>
      </c>
      <c r="C111">
        <v>1234570</v>
      </c>
      <c r="D111" t="s">
        <v>27</v>
      </c>
      <c r="I111" t="str" cm="1">
        <f t="array" ref="I111">IF(ROW()-ROW($I$3)+1&gt;COUNTA($F$3:$F$18)*COUNTA($G$3:$G$17),"",INDEX($F$3:$F$18,INT((ROW()-ROW($I$3))/COUNTA($G$3:$G$17)+1))&amp;"-"&amp;INDEX($G$3:$G$17,MOD(ROW()-ROW($I$3),COUNTA($G$3:$G$17))+1))</f>
        <v>8-1234570</v>
      </c>
      <c r="J111">
        <f t="shared" si="10"/>
        <v>8</v>
      </c>
      <c r="K111" t="str">
        <f>VLOOKUP(J111,'Задание на знание SQL'!$B$29:$C$44,2,0)</f>
        <v>СПб</v>
      </c>
      <c r="L111">
        <f t="shared" si="11"/>
        <v>1234570</v>
      </c>
      <c r="M111" t="str">
        <f>VLOOKUP(L111,'Задание на знание SQL'!$F$29:$G$43,2,0)</f>
        <v>ЧИСТОТА</v>
      </c>
      <c r="O111" t="b">
        <f t="shared" si="12"/>
        <v>1</v>
      </c>
      <c r="P111" t="b">
        <f t="shared" si="7"/>
        <v>1</v>
      </c>
      <c r="Q111" t="b">
        <f t="shared" si="8"/>
        <v>1</v>
      </c>
      <c r="R111" t="b">
        <f t="shared" si="9"/>
        <v>1</v>
      </c>
    </row>
    <row r="112" spans="1:18" x14ac:dyDescent="0.25">
      <c r="A112">
        <v>8</v>
      </c>
      <c r="B112" t="s">
        <v>21</v>
      </c>
      <c r="C112">
        <v>1234571</v>
      </c>
      <c r="D112" t="s">
        <v>35</v>
      </c>
      <c r="I112" t="str" cm="1">
        <f t="array" ref="I112">IF(ROW()-ROW($I$3)+1&gt;COUNTA($F$3:$F$18)*COUNTA($G$3:$G$17),"",INDEX($F$3:$F$18,INT((ROW()-ROW($I$3))/COUNTA($G$3:$G$17)+1))&amp;"-"&amp;INDEX($G$3:$G$17,MOD(ROW()-ROW($I$3),COUNTA($G$3:$G$17))+1))</f>
        <v>8-1234571</v>
      </c>
      <c r="J112">
        <f t="shared" si="10"/>
        <v>8</v>
      </c>
      <c r="K112" t="str">
        <f>VLOOKUP(J112,'Задание на знание SQL'!$B$29:$C$44,2,0)</f>
        <v>СПб</v>
      </c>
      <c r="L112">
        <f t="shared" si="11"/>
        <v>1234571</v>
      </c>
      <c r="M112" t="str">
        <f>VLOOKUP(L112,'Задание на знание SQL'!$F$29:$G$43,2,0)</f>
        <v>ДЕКОР</v>
      </c>
      <c r="O112" t="b">
        <f t="shared" si="12"/>
        <v>1</v>
      </c>
      <c r="P112" t="b">
        <f t="shared" si="7"/>
        <v>1</v>
      </c>
      <c r="Q112" t="b">
        <f t="shared" si="8"/>
        <v>1</v>
      </c>
      <c r="R112" t="b">
        <f t="shared" si="9"/>
        <v>1</v>
      </c>
    </row>
    <row r="113" spans="1:18" x14ac:dyDescent="0.25">
      <c r="A113">
        <v>8</v>
      </c>
      <c r="B113" t="s">
        <v>21</v>
      </c>
      <c r="C113">
        <v>1234572</v>
      </c>
      <c r="D113" t="s">
        <v>35</v>
      </c>
      <c r="I113" t="str" cm="1">
        <f t="array" ref="I113">IF(ROW()-ROW($I$3)+1&gt;COUNTA($F$3:$F$18)*COUNTA($G$3:$G$17),"",INDEX($F$3:$F$18,INT((ROW()-ROW($I$3))/COUNTA($G$3:$G$17)+1))&amp;"-"&amp;INDEX($G$3:$G$17,MOD(ROW()-ROW($I$3),COUNTA($G$3:$G$17))+1))</f>
        <v>8-1234572</v>
      </c>
      <c r="J113">
        <f t="shared" si="10"/>
        <v>8</v>
      </c>
      <c r="K113" t="str">
        <f>VLOOKUP(J113,'Задание на знание SQL'!$B$29:$C$44,2,0)</f>
        <v>СПб</v>
      </c>
      <c r="L113">
        <f t="shared" si="11"/>
        <v>1234572</v>
      </c>
      <c r="M113" t="str">
        <f>VLOOKUP(L113,'Задание на знание SQL'!$F$29:$G$43,2,0)</f>
        <v>ДЕКОР</v>
      </c>
      <c r="O113" t="b">
        <f t="shared" si="12"/>
        <v>1</v>
      </c>
      <c r="P113" t="b">
        <f t="shared" si="7"/>
        <v>1</v>
      </c>
      <c r="Q113" t="b">
        <f t="shared" si="8"/>
        <v>1</v>
      </c>
      <c r="R113" t="b">
        <f t="shared" si="9"/>
        <v>1</v>
      </c>
    </row>
    <row r="114" spans="1:18" x14ac:dyDescent="0.25">
      <c r="A114">
        <v>8</v>
      </c>
      <c r="B114" t="s">
        <v>21</v>
      </c>
      <c r="C114">
        <v>1234573</v>
      </c>
      <c r="D114" t="s">
        <v>35</v>
      </c>
      <c r="I114" t="str" cm="1">
        <f t="array" ref="I114">IF(ROW()-ROW($I$3)+1&gt;COUNTA($F$3:$F$18)*COUNTA($G$3:$G$17),"",INDEX($F$3:$F$18,INT((ROW()-ROW($I$3))/COUNTA($G$3:$G$17)+1))&amp;"-"&amp;INDEX($G$3:$G$17,MOD(ROW()-ROW($I$3),COUNTA($G$3:$G$17))+1))</f>
        <v>8-1234573</v>
      </c>
      <c r="J114">
        <f t="shared" si="10"/>
        <v>8</v>
      </c>
      <c r="K114" t="str">
        <f>VLOOKUP(J114,'Задание на знание SQL'!$B$29:$C$44,2,0)</f>
        <v>СПб</v>
      </c>
      <c r="L114">
        <f t="shared" si="11"/>
        <v>1234573</v>
      </c>
      <c r="M114" t="str">
        <f>VLOOKUP(L114,'Задание на знание SQL'!$F$29:$G$43,2,0)</f>
        <v>ДЕКОР</v>
      </c>
      <c r="O114" t="b">
        <f t="shared" si="12"/>
        <v>1</v>
      </c>
      <c r="P114" t="b">
        <f t="shared" si="7"/>
        <v>1</v>
      </c>
      <c r="Q114" t="b">
        <f t="shared" si="8"/>
        <v>1</v>
      </c>
      <c r="R114" t="b">
        <f t="shared" si="9"/>
        <v>1</v>
      </c>
    </row>
    <row r="115" spans="1:18" x14ac:dyDescent="0.25">
      <c r="A115">
        <v>8</v>
      </c>
      <c r="B115" t="s">
        <v>21</v>
      </c>
      <c r="C115">
        <v>1234574</v>
      </c>
      <c r="D115" t="s">
        <v>35</v>
      </c>
      <c r="I115" t="str" cm="1">
        <f t="array" ref="I115">IF(ROW()-ROW($I$3)+1&gt;COUNTA($F$3:$F$18)*COUNTA($G$3:$G$17),"",INDEX($F$3:$F$18,INT((ROW()-ROW($I$3))/COUNTA($G$3:$G$17)+1))&amp;"-"&amp;INDEX($G$3:$G$17,MOD(ROW()-ROW($I$3),COUNTA($G$3:$G$17))+1))</f>
        <v>8-1234574</v>
      </c>
      <c r="J115">
        <f t="shared" si="10"/>
        <v>8</v>
      </c>
      <c r="K115" t="str">
        <f>VLOOKUP(J115,'Задание на знание SQL'!$B$29:$C$44,2,0)</f>
        <v>СПб</v>
      </c>
      <c r="L115">
        <f t="shared" si="11"/>
        <v>1234574</v>
      </c>
      <c r="M115" t="str">
        <f>VLOOKUP(L115,'Задание на знание SQL'!$F$29:$G$43,2,0)</f>
        <v>ДЕКОР</v>
      </c>
      <c r="O115" t="b">
        <f t="shared" si="12"/>
        <v>1</v>
      </c>
      <c r="P115" t="b">
        <f t="shared" si="7"/>
        <v>1</v>
      </c>
      <c r="Q115" t="b">
        <f t="shared" si="8"/>
        <v>1</v>
      </c>
      <c r="R115" t="b">
        <f t="shared" si="9"/>
        <v>1</v>
      </c>
    </row>
    <row r="116" spans="1:18" x14ac:dyDescent="0.25">
      <c r="A116">
        <v>8</v>
      </c>
      <c r="B116" t="s">
        <v>21</v>
      </c>
      <c r="C116">
        <v>1234575</v>
      </c>
      <c r="D116" t="s">
        <v>23</v>
      </c>
      <c r="I116" t="str" cm="1">
        <f t="array" ref="I116">IF(ROW()-ROW($I$3)+1&gt;COUNTA($F$3:$F$18)*COUNTA($G$3:$G$17),"",INDEX($F$3:$F$18,INT((ROW()-ROW($I$3))/COUNTA($G$3:$G$17)+1))&amp;"-"&amp;INDEX($G$3:$G$17,MOD(ROW()-ROW($I$3),COUNTA($G$3:$G$17))+1))</f>
        <v>8-1234575</v>
      </c>
      <c r="J116">
        <f t="shared" si="10"/>
        <v>8</v>
      </c>
      <c r="K116" t="str">
        <f>VLOOKUP(J116,'Задание на знание SQL'!$B$29:$C$44,2,0)</f>
        <v>СПб</v>
      </c>
      <c r="L116">
        <f t="shared" si="11"/>
        <v>1234575</v>
      </c>
      <c r="M116" t="str">
        <f>VLOOKUP(L116,'Задание на знание SQL'!$F$29:$G$43,2,0)</f>
        <v>КРАСОТА</v>
      </c>
      <c r="O116" t="b">
        <f t="shared" si="12"/>
        <v>1</v>
      </c>
      <c r="P116" t="b">
        <f t="shared" si="7"/>
        <v>1</v>
      </c>
      <c r="Q116" t="b">
        <f t="shared" si="8"/>
        <v>1</v>
      </c>
      <c r="R116" t="b">
        <f t="shared" si="9"/>
        <v>1</v>
      </c>
    </row>
    <row r="117" spans="1:18" x14ac:dyDescent="0.25">
      <c r="A117">
        <v>8</v>
      </c>
      <c r="B117" t="s">
        <v>21</v>
      </c>
      <c r="C117">
        <v>1234576</v>
      </c>
      <c r="D117" t="s">
        <v>35</v>
      </c>
      <c r="I117" t="str" cm="1">
        <f t="array" ref="I117">IF(ROW()-ROW($I$3)+1&gt;COUNTA($F$3:$F$18)*COUNTA($G$3:$G$17),"",INDEX($F$3:$F$18,INT((ROW()-ROW($I$3))/COUNTA($G$3:$G$17)+1))&amp;"-"&amp;INDEX($G$3:$G$17,MOD(ROW()-ROW($I$3),COUNTA($G$3:$G$17))+1))</f>
        <v>8-1234576</v>
      </c>
      <c r="J117">
        <f t="shared" si="10"/>
        <v>8</v>
      </c>
      <c r="K117" t="str">
        <f>VLOOKUP(J117,'Задание на знание SQL'!$B$29:$C$44,2,0)</f>
        <v>СПб</v>
      </c>
      <c r="L117">
        <f t="shared" si="11"/>
        <v>1234576</v>
      </c>
      <c r="M117" t="str">
        <f>VLOOKUP(L117,'Задание на знание SQL'!$F$29:$G$43,2,0)</f>
        <v>ДЕКОР</v>
      </c>
      <c r="O117" t="b">
        <f t="shared" si="12"/>
        <v>1</v>
      </c>
      <c r="P117" t="b">
        <f t="shared" si="7"/>
        <v>1</v>
      </c>
      <c r="Q117" t="b">
        <f t="shared" si="8"/>
        <v>1</v>
      </c>
      <c r="R117" t="b">
        <f t="shared" si="9"/>
        <v>1</v>
      </c>
    </row>
    <row r="118" spans="1:18" x14ac:dyDescent="0.25">
      <c r="A118">
        <v>8</v>
      </c>
      <c r="B118" t="s">
        <v>21</v>
      </c>
      <c r="C118">
        <v>1234577</v>
      </c>
      <c r="D118" t="s">
        <v>35</v>
      </c>
      <c r="I118" t="str" cm="1">
        <f t="array" ref="I118">IF(ROW()-ROW($I$3)+1&gt;COUNTA($F$3:$F$18)*COUNTA($G$3:$G$17),"",INDEX($F$3:$F$18,INT((ROW()-ROW($I$3))/COUNTA($G$3:$G$17)+1))&amp;"-"&amp;INDEX($G$3:$G$17,MOD(ROW()-ROW($I$3),COUNTA($G$3:$G$17))+1))</f>
        <v>8-1234577</v>
      </c>
      <c r="J118">
        <f t="shared" si="10"/>
        <v>8</v>
      </c>
      <c r="K118" t="str">
        <f>VLOOKUP(J118,'Задание на знание SQL'!$B$29:$C$44,2,0)</f>
        <v>СПб</v>
      </c>
      <c r="L118">
        <f t="shared" si="11"/>
        <v>1234577</v>
      </c>
      <c r="M118" t="str">
        <f>VLOOKUP(L118,'Задание на знание SQL'!$F$29:$G$43,2,0)</f>
        <v>ДЕКОР</v>
      </c>
      <c r="O118" t="b">
        <f t="shared" si="12"/>
        <v>1</v>
      </c>
      <c r="P118" t="b">
        <f t="shared" si="7"/>
        <v>1</v>
      </c>
      <c r="Q118" t="b">
        <f t="shared" si="8"/>
        <v>1</v>
      </c>
      <c r="R118" t="b">
        <f t="shared" si="9"/>
        <v>1</v>
      </c>
    </row>
    <row r="119" spans="1:18" x14ac:dyDescent="0.25">
      <c r="A119">
        <v>8</v>
      </c>
      <c r="B119" t="s">
        <v>21</v>
      </c>
      <c r="C119">
        <v>1234578</v>
      </c>
      <c r="D119" t="s">
        <v>23</v>
      </c>
      <c r="I119" t="str" cm="1">
        <f t="array" ref="I119">IF(ROW()-ROW($I$3)+1&gt;COUNTA($F$3:$F$18)*COUNTA($G$3:$G$17),"",INDEX($F$3:$F$18,INT((ROW()-ROW($I$3))/COUNTA($G$3:$G$17)+1))&amp;"-"&amp;INDEX($G$3:$G$17,MOD(ROW()-ROW($I$3),COUNTA($G$3:$G$17))+1))</f>
        <v>8-1234578</v>
      </c>
      <c r="J119">
        <f t="shared" si="10"/>
        <v>8</v>
      </c>
      <c r="K119" t="str">
        <f>VLOOKUP(J119,'Задание на знание SQL'!$B$29:$C$44,2,0)</f>
        <v>СПб</v>
      </c>
      <c r="L119">
        <f t="shared" si="11"/>
        <v>1234578</v>
      </c>
      <c r="M119" t="str">
        <f>VLOOKUP(L119,'Задание на знание SQL'!$F$29:$G$43,2,0)</f>
        <v>КРАСОТА</v>
      </c>
      <c r="O119" t="b">
        <f t="shared" si="12"/>
        <v>1</v>
      </c>
      <c r="P119" t="b">
        <f t="shared" si="7"/>
        <v>1</v>
      </c>
      <c r="Q119" t="b">
        <f t="shared" si="8"/>
        <v>1</v>
      </c>
      <c r="R119" t="b">
        <f t="shared" si="9"/>
        <v>1</v>
      </c>
    </row>
    <row r="120" spans="1:18" x14ac:dyDescent="0.25">
      <c r="A120">
        <v>8</v>
      </c>
      <c r="B120" t="s">
        <v>21</v>
      </c>
      <c r="C120">
        <v>1234579</v>
      </c>
      <c r="D120" t="s">
        <v>23</v>
      </c>
      <c r="I120" t="str" cm="1">
        <f t="array" ref="I120">IF(ROW()-ROW($I$3)+1&gt;COUNTA($F$3:$F$18)*COUNTA($G$3:$G$17),"",INDEX($F$3:$F$18,INT((ROW()-ROW($I$3))/COUNTA($G$3:$G$17)+1))&amp;"-"&amp;INDEX($G$3:$G$17,MOD(ROW()-ROW($I$3),COUNTA($G$3:$G$17))+1))</f>
        <v>8-1234579</v>
      </c>
      <c r="J120">
        <f t="shared" si="10"/>
        <v>8</v>
      </c>
      <c r="K120" t="str">
        <f>VLOOKUP(J120,'Задание на знание SQL'!$B$29:$C$44,2,0)</f>
        <v>СПб</v>
      </c>
      <c r="L120">
        <f t="shared" si="11"/>
        <v>1234579</v>
      </c>
      <c r="M120" t="str">
        <f>VLOOKUP(L120,'Задание на знание SQL'!$F$29:$G$43,2,0)</f>
        <v>КРАСОТА</v>
      </c>
      <c r="O120" t="b">
        <f t="shared" si="12"/>
        <v>1</v>
      </c>
      <c r="P120" t="b">
        <f t="shared" si="7"/>
        <v>1</v>
      </c>
      <c r="Q120" t="b">
        <f t="shared" si="8"/>
        <v>1</v>
      </c>
      <c r="R120" t="b">
        <f t="shared" si="9"/>
        <v>1</v>
      </c>
    </row>
    <row r="121" spans="1:18" x14ac:dyDescent="0.25">
      <c r="A121">
        <v>8</v>
      </c>
      <c r="B121" t="s">
        <v>21</v>
      </c>
      <c r="C121">
        <v>1234580</v>
      </c>
      <c r="D121" t="s">
        <v>23</v>
      </c>
      <c r="I121" t="str" cm="1">
        <f t="array" ref="I121">IF(ROW()-ROW($I$3)+1&gt;COUNTA($F$3:$F$18)*COUNTA($G$3:$G$17),"",INDEX($F$3:$F$18,INT((ROW()-ROW($I$3))/COUNTA($G$3:$G$17)+1))&amp;"-"&amp;INDEX($G$3:$G$17,MOD(ROW()-ROW($I$3),COUNTA($G$3:$G$17))+1))</f>
        <v>8-1234580</v>
      </c>
      <c r="J121">
        <f t="shared" si="10"/>
        <v>8</v>
      </c>
      <c r="K121" t="str">
        <f>VLOOKUP(J121,'Задание на знание SQL'!$B$29:$C$44,2,0)</f>
        <v>СПб</v>
      </c>
      <c r="L121">
        <f t="shared" si="11"/>
        <v>1234580</v>
      </c>
      <c r="M121" t="str">
        <f>VLOOKUP(L121,'Задание на знание SQL'!$F$29:$G$43,2,0)</f>
        <v>КРАСОТА</v>
      </c>
      <c r="O121" t="b">
        <f t="shared" si="12"/>
        <v>1</v>
      </c>
      <c r="P121" t="b">
        <f t="shared" si="7"/>
        <v>1</v>
      </c>
      <c r="Q121" t="b">
        <f t="shared" si="8"/>
        <v>1</v>
      </c>
      <c r="R121" t="b">
        <f t="shared" si="9"/>
        <v>1</v>
      </c>
    </row>
    <row r="122" spans="1:18" x14ac:dyDescent="0.25">
      <c r="A122">
        <v>8</v>
      </c>
      <c r="B122" t="s">
        <v>21</v>
      </c>
      <c r="C122">
        <v>1234581</v>
      </c>
      <c r="D122" t="s">
        <v>27</v>
      </c>
      <c r="I122" t="str" cm="1">
        <f t="array" ref="I122">IF(ROW()-ROW($I$3)+1&gt;COUNTA($F$3:$F$18)*COUNTA($G$3:$G$17),"",INDEX($F$3:$F$18,INT((ROW()-ROW($I$3))/COUNTA($G$3:$G$17)+1))&amp;"-"&amp;INDEX($G$3:$G$17,MOD(ROW()-ROW($I$3),COUNTA($G$3:$G$17))+1))</f>
        <v>8-1234581</v>
      </c>
      <c r="J122">
        <f t="shared" si="10"/>
        <v>8</v>
      </c>
      <c r="K122" t="str">
        <f>VLOOKUP(J122,'Задание на знание SQL'!$B$29:$C$44,2,0)</f>
        <v>СПб</v>
      </c>
      <c r="L122">
        <f t="shared" si="11"/>
        <v>1234581</v>
      </c>
      <c r="M122" t="str">
        <f>VLOOKUP(L122,'Задание на знание SQL'!$F$29:$G$43,2,0)</f>
        <v>ЧИСТОТА</v>
      </c>
      <c r="O122" t="b">
        <f t="shared" si="12"/>
        <v>1</v>
      </c>
      <c r="P122" t="b">
        <f t="shared" si="7"/>
        <v>1</v>
      </c>
      <c r="Q122" t="b">
        <f t="shared" si="8"/>
        <v>1</v>
      </c>
      <c r="R122" t="b">
        <f t="shared" si="9"/>
        <v>1</v>
      </c>
    </row>
    <row r="123" spans="1:18" x14ac:dyDescent="0.25">
      <c r="A123">
        <v>9</v>
      </c>
      <c r="B123" t="s">
        <v>25</v>
      </c>
      <c r="C123">
        <v>1234567</v>
      </c>
      <c r="D123" t="s">
        <v>23</v>
      </c>
      <c r="I123" t="str" cm="1">
        <f t="array" ref="I123">IF(ROW()-ROW($I$3)+1&gt;COUNTA($F$3:$F$18)*COUNTA($G$3:$G$17),"",INDEX($F$3:$F$18,INT((ROW()-ROW($I$3))/COUNTA($G$3:$G$17)+1))&amp;"-"&amp;INDEX($G$3:$G$17,MOD(ROW()-ROW($I$3),COUNTA($G$3:$G$17))+1))</f>
        <v>9-1234567</v>
      </c>
      <c r="J123">
        <f t="shared" si="10"/>
        <v>9</v>
      </c>
      <c r="K123" t="str">
        <f>VLOOKUP(J123,'Задание на знание SQL'!$B$29:$C$44,2,0)</f>
        <v>МСК</v>
      </c>
      <c r="L123">
        <f t="shared" si="11"/>
        <v>1234567</v>
      </c>
      <c r="M123" t="str">
        <f>VLOOKUP(L123,'Задание на знание SQL'!$F$29:$G$43,2,0)</f>
        <v>КРАСОТА</v>
      </c>
      <c r="O123" t="b">
        <f t="shared" si="12"/>
        <v>1</v>
      </c>
      <c r="P123" t="b">
        <f t="shared" si="7"/>
        <v>1</v>
      </c>
      <c r="Q123" t="b">
        <f t="shared" si="8"/>
        <v>1</v>
      </c>
      <c r="R123" t="b">
        <f t="shared" si="9"/>
        <v>1</v>
      </c>
    </row>
    <row r="124" spans="1:18" x14ac:dyDescent="0.25">
      <c r="A124">
        <v>9</v>
      </c>
      <c r="B124" t="s">
        <v>25</v>
      </c>
      <c r="C124">
        <v>1234568</v>
      </c>
      <c r="D124" t="s">
        <v>27</v>
      </c>
      <c r="I124" t="str" cm="1">
        <f t="array" ref="I124">IF(ROW()-ROW($I$3)+1&gt;COUNTA($F$3:$F$18)*COUNTA($G$3:$G$17),"",INDEX($F$3:$F$18,INT((ROW()-ROW($I$3))/COUNTA($G$3:$G$17)+1))&amp;"-"&amp;INDEX($G$3:$G$17,MOD(ROW()-ROW($I$3),COUNTA($G$3:$G$17))+1))</f>
        <v>9-1234568</v>
      </c>
      <c r="J124">
        <f t="shared" si="10"/>
        <v>9</v>
      </c>
      <c r="K124" t="str">
        <f>VLOOKUP(J124,'Задание на знание SQL'!$B$29:$C$44,2,0)</f>
        <v>МСК</v>
      </c>
      <c r="L124">
        <f t="shared" si="11"/>
        <v>1234568</v>
      </c>
      <c r="M124" t="str">
        <f>VLOOKUP(L124,'Задание на знание SQL'!$F$29:$G$43,2,0)</f>
        <v>ЧИСТОТА</v>
      </c>
      <c r="O124" t="b">
        <f t="shared" si="12"/>
        <v>1</v>
      </c>
      <c r="P124" t="b">
        <f t="shared" si="7"/>
        <v>1</v>
      </c>
      <c r="Q124" t="b">
        <f t="shared" si="8"/>
        <v>1</v>
      </c>
      <c r="R124" t="b">
        <f t="shared" si="9"/>
        <v>1</v>
      </c>
    </row>
    <row r="125" spans="1:18" x14ac:dyDescent="0.25">
      <c r="A125">
        <v>9</v>
      </c>
      <c r="B125" t="s">
        <v>25</v>
      </c>
      <c r="C125">
        <v>1234569</v>
      </c>
      <c r="D125" t="s">
        <v>27</v>
      </c>
      <c r="I125" t="str" cm="1">
        <f t="array" ref="I125">IF(ROW()-ROW($I$3)+1&gt;COUNTA($F$3:$F$18)*COUNTA($G$3:$G$17),"",INDEX($F$3:$F$18,INT((ROW()-ROW($I$3))/COUNTA($G$3:$G$17)+1))&amp;"-"&amp;INDEX($G$3:$G$17,MOD(ROW()-ROW($I$3),COUNTA($G$3:$G$17))+1))</f>
        <v>9-1234569</v>
      </c>
      <c r="J125">
        <f t="shared" si="10"/>
        <v>9</v>
      </c>
      <c r="K125" t="str">
        <f>VLOOKUP(J125,'Задание на знание SQL'!$B$29:$C$44,2,0)</f>
        <v>МСК</v>
      </c>
      <c r="L125">
        <f t="shared" si="11"/>
        <v>1234569</v>
      </c>
      <c r="M125" t="str">
        <f>VLOOKUP(L125,'Задание на знание SQL'!$F$29:$G$43,2,0)</f>
        <v>ЧИСТОТА</v>
      </c>
      <c r="O125" t="b">
        <f t="shared" si="12"/>
        <v>1</v>
      </c>
      <c r="P125" t="b">
        <f t="shared" si="7"/>
        <v>1</v>
      </c>
      <c r="Q125" t="b">
        <f t="shared" si="8"/>
        <v>1</v>
      </c>
      <c r="R125" t="b">
        <f t="shared" si="9"/>
        <v>1</v>
      </c>
    </row>
    <row r="126" spans="1:18" x14ac:dyDescent="0.25">
      <c r="A126">
        <v>9</v>
      </c>
      <c r="B126" t="s">
        <v>25</v>
      </c>
      <c r="C126">
        <v>1234570</v>
      </c>
      <c r="D126" t="s">
        <v>27</v>
      </c>
      <c r="I126" t="str" cm="1">
        <f t="array" ref="I126">IF(ROW()-ROW($I$3)+1&gt;COUNTA($F$3:$F$18)*COUNTA($G$3:$G$17),"",INDEX($F$3:$F$18,INT((ROW()-ROW($I$3))/COUNTA($G$3:$G$17)+1))&amp;"-"&amp;INDEX($G$3:$G$17,MOD(ROW()-ROW($I$3),COUNTA($G$3:$G$17))+1))</f>
        <v>9-1234570</v>
      </c>
      <c r="J126">
        <f t="shared" si="10"/>
        <v>9</v>
      </c>
      <c r="K126" t="str">
        <f>VLOOKUP(J126,'Задание на знание SQL'!$B$29:$C$44,2,0)</f>
        <v>МСК</v>
      </c>
      <c r="L126">
        <f t="shared" si="11"/>
        <v>1234570</v>
      </c>
      <c r="M126" t="str">
        <f>VLOOKUP(L126,'Задание на знание SQL'!$F$29:$G$43,2,0)</f>
        <v>ЧИСТОТА</v>
      </c>
      <c r="O126" t="b">
        <f t="shared" si="12"/>
        <v>1</v>
      </c>
      <c r="P126" t="b">
        <f t="shared" si="7"/>
        <v>1</v>
      </c>
      <c r="Q126" t="b">
        <f t="shared" si="8"/>
        <v>1</v>
      </c>
      <c r="R126" t="b">
        <f t="shared" si="9"/>
        <v>1</v>
      </c>
    </row>
    <row r="127" spans="1:18" x14ac:dyDescent="0.25">
      <c r="A127">
        <v>9</v>
      </c>
      <c r="B127" t="s">
        <v>25</v>
      </c>
      <c r="C127">
        <v>1234571</v>
      </c>
      <c r="D127" t="s">
        <v>35</v>
      </c>
      <c r="I127" t="str" cm="1">
        <f t="array" ref="I127">IF(ROW()-ROW($I$3)+1&gt;COUNTA($F$3:$F$18)*COUNTA($G$3:$G$17),"",INDEX($F$3:$F$18,INT((ROW()-ROW($I$3))/COUNTA($G$3:$G$17)+1))&amp;"-"&amp;INDEX($G$3:$G$17,MOD(ROW()-ROW($I$3),COUNTA($G$3:$G$17))+1))</f>
        <v>9-1234571</v>
      </c>
      <c r="J127">
        <f t="shared" si="10"/>
        <v>9</v>
      </c>
      <c r="K127" t="str">
        <f>VLOOKUP(J127,'Задание на знание SQL'!$B$29:$C$44,2,0)</f>
        <v>МСК</v>
      </c>
      <c r="L127">
        <f t="shared" si="11"/>
        <v>1234571</v>
      </c>
      <c r="M127" t="str">
        <f>VLOOKUP(L127,'Задание на знание SQL'!$F$29:$G$43,2,0)</f>
        <v>ДЕКОР</v>
      </c>
      <c r="O127" t="b">
        <f t="shared" si="12"/>
        <v>1</v>
      </c>
      <c r="P127" t="b">
        <f t="shared" si="7"/>
        <v>1</v>
      </c>
      <c r="Q127" t="b">
        <f t="shared" si="8"/>
        <v>1</v>
      </c>
      <c r="R127" t="b">
        <f t="shared" si="9"/>
        <v>1</v>
      </c>
    </row>
    <row r="128" spans="1:18" x14ac:dyDescent="0.25">
      <c r="A128">
        <v>9</v>
      </c>
      <c r="B128" t="s">
        <v>25</v>
      </c>
      <c r="C128">
        <v>1234572</v>
      </c>
      <c r="D128" t="s">
        <v>35</v>
      </c>
      <c r="I128" t="str" cm="1">
        <f t="array" ref="I128">IF(ROW()-ROW($I$3)+1&gt;COUNTA($F$3:$F$18)*COUNTA($G$3:$G$17),"",INDEX($F$3:$F$18,INT((ROW()-ROW($I$3))/COUNTA($G$3:$G$17)+1))&amp;"-"&amp;INDEX($G$3:$G$17,MOD(ROW()-ROW($I$3),COUNTA($G$3:$G$17))+1))</f>
        <v>9-1234572</v>
      </c>
      <c r="J128">
        <f t="shared" si="10"/>
        <v>9</v>
      </c>
      <c r="K128" t="str">
        <f>VLOOKUP(J128,'Задание на знание SQL'!$B$29:$C$44,2,0)</f>
        <v>МСК</v>
      </c>
      <c r="L128">
        <f t="shared" si="11"/>
        <v>1234572</v>
      </c>
      <c r="M128" t="str">
        <f>VLOOKUP(L128,'Задание на знание SQL'!$F$29:$G$43,2,0)</f>
        <v>ДЕКОР</v>
      </c>
      <c r="O128" t="b">
        <f t="shared" si="12"/>
        <v>1</v>
      </c>
      <c r="P128" t="b">
        <f t="shared" si="7"/>
        <v>1</v>
      </c>
      <c r="Q128" t="b">
        <f t="shared" si="8"/>
        <v>1</v>
      </c>
      <c r="R128" t="b">
        <f t="shared" si="9"/>
        <v>1</v>
      </c>
    </row>
    <row r="129" spans="1:18" x14ac:dyDescent="0.25">
      <c r="A129">
        <v>9</v>
      </c>
      <c r="B129" t="s">
        <v>25</v>
      </c>
      <c r="C129">
        <v>1234573</v>
      </c>
      <c r="D129" t="s">
        <v>35</v>
      </c>
      <c r="I129" t="str" cm="1">
        <f t="array" ref="I129">IF(ROW()-ROW($I$3)+1&gt;COUNTA($F$3:$F$18)*COUNTA($G$3:$G$17),"",INDEX($F$3:$F$18,INT((ROW()-ROW($I$3))/COUNTA($G$3:$G$17)+1))&amp;"-"&amp;INDEX($G$3:$G$17,MOD(ROW()-ROW($I$3),COUNTA($G$3:$G$17))+1))</f>
        <v>9-1234573</v>
      </c>
      <c r="J129">
        <f t="shared" si="10"/>
        <v>9</v>
      </c>
      <c r="K129" t="str">
        <f>VLOOKUP(J129,'Задание на знание SQL'!$B$29:$C$44,2,0)</f>
        <v>МСК</v>
      </c>
      <c r="L129">
        <f t="shared" si="11"/>
        <v>1234573</v>
      </c>
      <c r="M129" t="str">
        <f>VLOOKUP(L129,'Задание на знание SQL'!$F$29:$G$43,2,0)</f>
        <v>ДЕКОР</v>
      </c>
      <c r="O129" t="b">
        <f t="shared" si="12"/>
        <v>1</v>
      </c>
      <c r="P129" t="b">
        <f t="shared" si="7"/>
        <v>1</v>
      </c>
      <c r="Q129" t="b">
        <f t="shared" si="8"/>
        <v>1</v>
      </c>
      <c r="R129" t="b">
        <f t="shared" si="9"/>
        <v>1</v>
      </c>
    </row>
    <row r="130" spans="1:18" x14ac:dyDescent="0.25">
      <c r="A130">
        <v>9</v>
      </c>
      <c r="B130" t="s">
        <v>25</v>
      </c>
      <c r="C130">
        <v>1234574</v>
      </c>
      <c r="D130" t="s">
        <v>35</v>
      </c>
      <c r="I130" t="str" cm="1">
        <f t="array" ref="I130">IF(ROW()-ROW($I$3)+1&gt;COUNTA($F$3:$F$18)*COUNTA($G$3:$G$17),"",INDEX($F$3:$F$18,INT((ROW()-ROW($I$3))/COUNTA($G$3:$G$17)+1))&amp;"-"&amp;INDEX($G$3:$G$17,MOD(ROW()-ROW($I$3),COUNTA($G$3:$G$17))+1))</f>
        <v>9-1234574</v>
      </c>
      <c r="J130">
        <f t="shared" si="10"/>
        <v>9</v>
      </c>
      <c r="K130" t="str">
        <f>VLOOKUP(J130,'Задание на знание SQL'!$B$29:$C$44,2,0)</f>
        <v>МСК</v>
      </c>
      <c r="L130">
        <f t="shared" si="11"/>
        <v>1234574</v>
      </c>
      <c r="M130" t="str">
        <f>VLOOKUP(L130,'Задание на знание SQL'!$F$29:$G$43,2,0)</f>
        <v>ДЕКОР</v>
      </c>
      <c r="O130" t="b">
        <f t="shared" si="12"/>
        <v>1</v>
      </c>
      <c r="P130" t="b">
        <f t="shared" ref="P130:P193" si="13">B130=K130</f>
        <v>1</v>
      </c>
      <c r="Q130" t="b">
        <f t="shared" ref="Q130:Q193" si="14">C130=L130</f>
        <v>1</v>
      </c>
      <c r="R130" t="b">
        <f t="shared" ref="R130:R193" si="15">D130=M130</f>
        <v>1</v>
      </c>
    </row>
    <row r="131" spans="1:18" x14ac:dyDescent="0.25">
      <c r="A131">
        <v>9</v>
      </c>
      <c r="B131" t="s">
        <v>25</v>
      </c>
      <c r="C131">
        <v>1234575</v>
      </c>
      <c r="D131" t="s">
        <v>23</v>
      </c>
      <c r="I131" t="str" cm="1">
        <f t="array" ref="I131">IF(ROW()-ROW($I$3)+1&gt;COUNTA($F$3:$F$18)*COUNTA($G$3:$G$17),"",INDEX($F$3:$F$18,INT((ROW()-ROW($I$3))/COUNTA($G$3:$G$17)+1))&amp;"-"&amp;INDEX($G$3:$G$17,MOD(ROW()-ROW($I$3),COUNTA($G$3:$G$17))+1))</f>
        <v>9-1234575</v>
      </c>
      <c r="J131">
        <f t="shared" si="10"/>
        <v>9</v>
      </c>
      <c r="K131" t="str">
        <f>VLOOKUP(J131,'Задание на знание SQL'!$B$29:$C$44,2,0)</f>
        <v>МСК</v>
      </c>
      <c r="L131">
        <f t="shared" si="11"/>
        <v>1234575</v>
      </c>
      <c r="M131" t="str">
        <f>VLOOKUP(L131,'Задание на знание SQL'!$F$29:$G$43,2,0)</f>
        <v>КРАСОТА</v>
      </c>
      <c r="O131" t="b">
        <f t="shared" si="12"/>
        <v>1</v>
      </c>
      <c r="P131" t="b">
        <f t="shared" si="13"/>
        <v>1</v>
      </c>
      <c r="Q131" t="b">
        <f t="shared" si="14"/>
        <v>1</v>
      </c>
      <c r="R131" t="b">
        <f t="shared" si="15"/>
        <v>1</v>
      </c>
    </row>
    <row r="132" spans="1:18" x14ac:dyDescent="0.25">
      <c r="A132">
        <v>9</v>
      </c>
      <c r="B132" t="s">
        <v>25</v>
      </c>
      <c r="C132">
        <v>1234576</v>
      </c>
      <c r="D132" t="s">
        <v>35</v>
      </c>
      <c r="I132" t="str" cm="1">
        <f t="array" ref="I132">IF(ROW()-ROW($I$3)+1&gt;COUNTA($F$3:$F$18)*COUNTA($G$3:$G$17),"",INDEX($F$3:$F$18,INT((ROW()-ROW($I$3))/COUNTA($G$3:$G$17)+1))&amp;"-"&amp;INDEX($G$3:$G$17,MOD(ROW()-ROW($I$3),COUNTA($G$3:$G$17))+1))</f>
        <v>9-1234576</v>
      </c>
      <c r="J132">
        <f t="shared" ref="J132:J195" si="16">MID(I132,1,FIND("-",I132)-1)+0</f>
        <v>9</v>
      </c>
      <c r="K132" t="str">
        <f>VLOOKUP(J132,'Задание на знание SQL'!$B$29:$C$44,2,0)</f>
        <v>МСК</v>
      </c>
      <c r="L132">
        <f t="shared" ref="L132:L195" si="17">RIGHT(I132,7)+0</f>
        <v>1234576</v>
      </c>
      <c r="M132" t="str">
        <f>VLOOKUP(L132,'Задание на знание SQL'!$F$29:$G$43,2,0)</f>
        <v>ДЕКОР</v>
      </c>
      <c r="O132" t="b">
        <f t="shared" ref="O132:O195" si="18">A132=J132</f>
        <v>1</v>
      </c>
      <c r="P132" t="b">
        <f t="shared" si="13"/>
        <v>1</v>
      </c>
      <c r="Q132" t="b">
        <f t="shared" si="14"/>
        <v>1</v>
      </c>
      <c r="R132" t="b">
        <f t="shared" si="15"/>
        <v>1</v>
      </c>
    </row>
    <row r="133" spans="1:18" x14ac:dyDescent="0.25">
      <c r="A133">
        <v>9</v>
      </c>
      <c r="B133" t="s">
        <v>25</v>
      </c>
      <c r="C133">
        <v>1234577</v>
      </c>
      <c r="D133" t="s">
        <v>35</v>
      </c>
      <c r="I133" t="str" cm="1">
        <f t="array" ref="I133">IF(ROW()-ROW($I$3)+1&gt;COUNTA($F$3:$F$18)*COUNTA($G$3:$G$17),"",INDEX($F$3:$F$18,INT((ROW()-ROW($I$3))/COUNTA($G$3:$G$17)+1))&amp;"-"&amp;INDEX($G$3:$G$17,MOD(ROW()-ROW($I$3),COUNTA($G$3:$G$17))+1))</f>
        <v>9-1234577</v>
      </c>
      <c r="J133">
        <f t="shared" si="16"/>
        <v>9</v>
      </c>
      <c r="K133" t="str">
        <f>VLOOKUP(J133,'Задание на знание SQL'!$B$29:$C$44,2,0)</f>
        <v>МСК</v>
      </c>
      <c r="L133">
        <f t="shared" si="17"/>
        <v>1234577</v>
      </c>
      <c r="M133" t="str">
        <f>VLOOKUP(L133,'Задание на знание SQL'!$F$29:$G$43,2,0)</f>
        <v>ДЕКОР</v>
      </c>
      <c r="O133" t="b">
        <f t="shared" si="18"/>
        <v>1</v>
      </c>
      <c r="P133" t="b">
        <f t="shared" si="13"/>
        <v>1</v>
      </c>
      <c r="Q133" t="b">
        <f t="shared" si="14"/>
        <v>1</v>
      </c>
      <c r="R133" t="b">
        <f t="shared" si="15"/>
        <v>1</v>
      </c>
    </row>
    <row r="134" spans="1:18" x14ac:dyDescent="0.25">
      <c r="A134">
        <v>9</v>
      </c>
      <c r="B134" t="s">
        <v>25</v>
      </c>
      <c r="C134">
        <v>1234578</v>
      </c>
      <c r="D134" t="s">
        <v>23</v>
      </c>
      <c r="I134" t="str" cm="1">
        <f t="array" ref="I134">IF(ROW()-ROW($I$3)+1&gt;COUNTA($F$3:$F$18)*COUNTA($G$3:$G$17),"",INDEX($F$3:$F$18,INT((ROW()-ROW($I$3))/COUNTA($G$3:$G$17)+1))&amp;"-"&amp;INDEX($G$3:$G$17,MOD(ROW()-ROW($I$3),COUNTA($G$3:$G$17))+1))</f>
        <v>9-1234578</v>
      </c>
      <c r="J134">
        <f t="shared" si="16"/>
        <v>9</v>
      </c>
      <c r="K134" t="str">
        <f>VLOOKUP(J134,'Задание на знание SQL'!$B$29:$C$44,2,0)</f>
        <v>МСК</v>
      </c>
      <c r="L134">
        <f t="shared" si="17"/>
        <v>1234578</v>
      </c>
      <c r="M134" t="str">
        <f>VLOOKUP(L134,'Задание на знание SQL'!$F$29:$G$43,2,0)</f>
        <v>КРАСОТА</v>
      </c>
      <c r="O134" t="b">
        <f t="shared" si="18"/>
        <v>1</v>
      </c>
      <c r="P134" t="b">
        <f t="shared" si="13"/>
        <v>1</v>
      </c>
      <c r="Q134" t="b">
        <f t="shared" si="14"/>
        <v>1</v>
      </c>
      <c r="R134" t="b">
        <f t="shared" si="15"/>
        <v>1</v>
      </c>
    </row>
    <row r="135" spans="1:18" x14ac:dyDescent="0.25">
      <c r="A135">
        <v>9</v>
      </c>
      <c r="B135" t="s">
        <v>25</v>
      </c>
      <c r="C135">
        <v>1234579</v>
      </c>
      <c r="D135" t="s">
        <v>23</v>
      </c>
      <c r="I135" t="str" cm="1">
        <f t="array" ref="I135">IF(ROW()-ROW($I$3)+1&gt;COUNTA($F$3:$F$18)*COUNTA($G$3:$G$17),"",INDEX($F$3:$F$18,INT((ROW()-ROW($I$3))/COUNTA($G$3:$G$17)+1))&amp;"-"&amp;INDEX($G$3:$G$17,MOD(ROW()-ROW($I$3),COUNTA($G$3:$G$17))+1))</f>
        <v>9-1234579</v>
      </c>
      <c r="J135">
        <f t="shared" si="16"/>
        <v>9</v>
      </c>
      <c r="K135" t="str">
        <f>VLOOKUP(J135,'Задание на знание SQL'!$B$29:$C$44,2,0)</f>
        <v>МСК</v>
      </c>
      <c r="L135">
        <f t="shared" si="17"/>
        <v>1234579</v>
      </c>
      <c r="M135" t="str">
        <f>VLOOKUP(L135,'Задание на знание SQL'!$F$29:$G$43,2,0)</f>
        <v>КРАСОТА</v>
      </c>
      <c r="O135" t="b">
        <f t="shared" si="18"/>
        <v>1</v>
      </c>
      <c r="P135" t="b">
        <f t="shared" si="13"/>
        <v>1</v>
      </c>
      <c r="Q135" t="b">
        <f t="shared" si="14"/>
        <v>1</v>
      </c>
      <c r="R135" t="b">
        <f t="shared" si="15"/>
        <v>1</v>
      </c>
    </row>
    <row r="136" spans="1:18" x14ac:dyDescent="0.25">
      <c r="A136">
        <v>9</v>
      </c>
      <c r="B136" t="s">
        <v>25</v>
      </c>
      <c r="C136">
        <v>1234580</v>
      </c>
      <c r="D136" t="s">
        <v>23</v>
      </c>
      <c r="I136" t="str" cm="1">
        <f t="array" ref="I136">IF(ROW()-ROW($I$3)+1&gt;COUNTA($F$3:$F$18)*COUNTA($G$3:$G$17),"",INDEX($F$3:$F$18,INT((ROW()-ROW($I$3))/COUNTA($G$3:$G$17)+1))&amp;"-"&amp;INDEX($G$3:$G$17,MOD(ROW()-ROW($I$3),COUNTA($G$3:$G$17))+1))</f>
        <v>9-1234580</v>
      </c>
      <c r="J136">
        <f t="shared" si="16"/>
        <v>9</v>
      </c>
      <c r="K136" t="str">
        <f>VLOOKUP(J136,'Задание на знание SQL'!$B$29:$C$44,2,0)</f>
        <v>МСК</v>
      </c>
      <c r="L136">
        <f t="shared" si="17"/>
        <v>1234580</v>
      </c>
      <c r="M136" t="str">
        <f>VLOOKUP(L136,'Задание на знание SQL'!$F$29:$G$43,2,0)</f>
        <v>КРАСОТА</v>
      </c>
      <c r="O136" t="b">
        <f t="shared" si="18"/>
        <v>1</v>
      </c>
      <c r="P136" t="b">
        <f t="shared" si="13"/>
        <v>1</v>
      </c>
      <c r="Q136" t="b">
        <f t="shared" si="14"/>
        <v>1</v>
      </c>
      <c r="R136" t="b">
        <f t="shared" si="15"/>
        <v>1</v>
      </c>
    </row>
    <row r="137" spans="1:18" x14ac:dyDescent="0.25">
      <c r="A137">
        <v>9</v>
      </c>
      <c r="B137" t="s">
        <v>25</v>
      </c>
      <c r="C137">
        <v>1234581</v>
      </c>
      <c r="D137" t="s">
        <v>27</v>
      </c>
      <c r="I137" t="str" cm="1">
        <f t="array" ref="I137">IF(ROW()-ROW($I$3)+1&gt;COUNTA($F$3:$F$18)*COUNTA($G$3:$G$17),"",INDEX($F$3:$F$18,INT((ROW()-ROW($I$3))/COUNTA($G$3:$G$17)+1))&amp;"-"&amp;INDEX($G$3:$G$17,MOD(ROW()-ROW($I$3),COUNTA($G$3:$G$17))+1))</f>
        <v>9-1234581</v>
      </c>
      <c r="J137">
        <f t="shared" si="16"/>
        <v>9</v>
      </c>
      <c r="K137" t="str">
        <f>VLOOKUP(J137,'Задание на знание SQL'!$B$29:$C$44,2,0)</f>
        <v>МСК</v>
      </c>
      <c r="L137">
        <f t="shared" si="17"/>
        <v>1234581</v>
      </c>
      <c r="M137" t="str">
        <f>VLOOKUP(L137,'Задание на знание SQL'!$F$29:$G$43,2,0)</f>
        <v>ЧИСТОТА</v>
      </c>
      <c r="O137" t="b">
        <f t="shared" si="18"/>
        <v>1</v>
      </c>
      <c r="P137" t="b">
        <f t="shared" si="13"/>
        <v>1</v>
      </c>
      <c r="Q137" t="b">
        <f t="shared" si="14"/>
        <v>1</v>
      </c>
      <c r="R137" t="b">
        <f t="shared" si="15"/>
        <v>1</v>
      </c>
    </row>
    <row r="138" spans="1:18" x14ac:dyDescent="0.25">
      <c r="A138">
        <v>10</v>
      </c>
      <c r="B138" t="s">
        <v>29</v>
      </c>
      <c r="C138">
        <v>1234567</v>
      </c>
      <c r="D138" t="s">
        <v>23</v>
      </c>
      <c r="I138" t="str" cm="1">
        <f t="array" ref="I138">IF(ROW()-ROW($I$3)+1&gt;COUNTA($F$3:$F$18)*COUNTA($G$3:$G$17),"",INDEX($F$3:$F$18,INT((ROW()-ROW($I$3))/COUNTA($G$3:$G$17)+1))&amp;"-"&amp;INDEX($G$3:$G$17,MOD(ROW()-ROW($I$3),COUNTA($G$3:$G$17))+1))</f>
        <v>10-1234567</v>
      </c>
      <c r="J138">
        <f t="shared" si="16"/>
        <v>10</v>
      </c>
      <c r="K138" t="str">
        <f>VLOOKUP(J138,'Задание на знание SQL'!$B$29:$C$44,2,0)</f>
        <v>НВГ</v>
      </c>
      <c r="L138">
        <f t="shared" si="17"/>
        <v>1234567</v>
      </c>
      <c r="M138" t="str">
        <f>VLOOKUP(L138,'Задание на знание SQL'!$F$29:$G$43,2,0)</f>
        <v>КРАСОТА</v>
      </c>
      <c r="O138" t="b">
        <f t="shared" si="18"/>
        <v>1</v>
      </c>
      <c r="P138" t="b">
        <f t="shared" si="13"/>
        <v>1</v>
      </c>
      <c r="Q138" t="b">
        <f t="shared" si="14"/>
        <v>1</v>
      </c>
      <c r="R138" t="b">
        <f t="shared" si="15"/>
        <v>1</v>
      </c>
    </row>
    <row r="139" spans="1:18" x14ac:dyDescent="0.25">
      <c r="A139">
        <v>10</v>
      </c>
      <c r="B139" t="s">
        <v>29</v>
      </c>
      <c r="C139">
        <v>1234568</v>
      </c>
      <c r="D139" t="s">
        <v>27</v>
      </c>
      <c r="I139" t="str" cm="1">
        <f t="array" ref="I139">IF(ROW()-ROW($I$3)+1&gt;COUNTA($F$3:$F$18)*COUNTA($G$3:$G$17),"",INDEX($F$3:$F$18,INT((ROW()-ROW($I$3))/COUNTA($G$3:$G$17)+1))&amp;"-"&amp;INDEX($G$3:$G$17,MOD(ROW()-ROW($I$3),COUNTA($G$3:$G$17))+1))</f>
        <v>10-1234568</v>
      </c>
      <c r="J139">
        <f t="shared" si="16"/>
        <v>10</v>
      </c>
      <c r="K139" t="str">
        <f>VLOOKUP(J139,'Задание на знание SQL'!$B$29:$C$44,2,0)</f>
        <v>НВГ</v>
      </c>
      <c r="L139">
        <f t="shared" si="17"/>
        <v>1234568</v>
      </c>
      <c r="M139" t="str">
        <f>VLOOKUP(L139,'Задание на знание SQL'!$F$29:$G$43,2,0)</f>
        <v>ЧИСТОТА</v>
      </c>
      <c r="O139" t="b">
        <f t="shared" si="18"/>
        <v>1</v>
      </c>
      <c r="P139" t="b">
        <f t="shared" si="13"/>
        <v>1</v>
      </c>
      <c r="Q139" t="b">
        <f t="shared" si="14"/>
        <v>1</v>
      </c>
      <c r="R139" t="b">
        <f t="shared" si="15"/>
        <v>1</v>
      </c>
    </row>
    <row r="140" spans="1:18" x14ac:dyDescent="0.25">
      <c r="A140">
        <v>10</v>
      </c>
      <c r="B140" t="s">
        <v>29</v>
      </c>
      <c r="C140">
        <v>1234569</v>
      </c>
      <c r="D140" t="s">
        <v>27</v>
      </c>
      <c r="I140" t="str" cm="1">
        <f t="array" ref="I140">IF(ROW()-ROW($I$3)+1&gt;COUNTA($F$3:$F$18)*COUNTA($G$3:$G$17),"",INDEX($F$3:$F$18,INT((ROW()-ROW($I$3))/COUNTA($G$3:$G$17)+1))&amp;"-"&amp;INDEX($G$3:$G$17,MOD(ROW()-ROW($I$3),COUNTA($G$3:$G$17))+1))</f>
        <v>10-1234569</v>
      </c>
      <c r="J140">
        <f t="shared" si="16"/>
        <v>10</v>
      </c>
      <c r="K140" t="str">
        <f>VLOOKUP(J140,'Задание на знание SQL'!$B$29:$C$44,2,0)</f>
        <v>НВГ</v>
      </c>
      <c r="L140">
        <f t="shared" si="17"/>
        <v>1234569</v>
      </c>
      <c r="M140" t="str">
        <f>VLOOKUP(L140,'Задание на знание SQL'!$F$29:$G$43,2,0)</f>
        <v>ЧИСТОТА</v>
      </c>
      <c r="O140" t="b">
        <f t="shared" si="18"/>
        <v>1</v>
      </c>
      <c r="P140" t="b">
        <f t="shared" si="13"/>
        <v>1</v>
      </c>
      <c r="Q140" t="b">
        <f t="shared" si="14"/>
        <v>1</v>
      </c>
      <c r="R140" t="b">
        <f t="shared" si="15"/>
        <v>1</v>
      </c>
    </row>
    <row r="141" spans="1:18" x14ac:dyDescent="0.25">
      <c r="A141">
        <v>10</v>
      </c>
      <c r="B141" t="s">
        <v>29</v>
      </c>
      <c r="C141">
        <v>1234570</v>
      </c>
      <c r="D141" t="s">
        <v>27</v>
      </c>
      <c r="I141" t="str" cm="1">
        <f t="array" ref="I141">IF(ROW()-ROW($I$3)+1&gt;COUNTA($F$3:$F$18)*COUNTA($G$3:$G$17),"",INDEX($F$3:$F$18,INT((ROW()-ROW($I$3))/COUNTA($G$3:$G$17)+1))&amp;"-"&amp;INDEX($G$3:$G$17,MOD(ROW()-ROW($I$3),COUNTA($G$3:$G$17))+1))</f>
        <v>10-1234570</v>
      </c>
      <c r="J141">
        <f t="shared" si="16"/>
        <v>10</v>
      </c>
      <c r="K141" t="str">
        <f>VLOOKUP(J141,'Задание на знание SQL'!$B$29:$C$44,2,0)</f>
        <v>НВГ</v>
      </c>
      <c r="L141">
        <f t="shared" si="17"/>
        <v>1234570</v>
      </c>
      <c r="M141" t="str">
        <f>VLOOKUP(L141,'Задание на знание SQL'!$F$29:$G$43,2,0)</f>
        <v>ЧИСТОТА</v>
      </c>
      <c r="O141" t="b">
        <f t="shared" si="18"/>
        <v>1</v>
      </c>
      <c r="P141" t="b">
        <f t="shared" si="13"/>
        <v>1</v>
      </c>
      <c r="Q141" t="b">
        <f t="shared" si="14"/>
        <v>1</v>
      </c>
      <c r="R141" t="b">
        <f t="shared" si="15"/>
        <v>1</v>
      </c>
    </row>
    <row r="142" spans="1:18" x14ac:dyDescent="0.25">
      <c r="A142">
        <v>10</v>
      </c>
      <c r="B142" t="s">
        <v>29</v>
      </c>
      <c r="C142">
        <v>1234571</v>
      </c>
      <c r="D142" t="s">
        <v>35</v>
      </c>
      <c r="I142" t="str" cm="1">
        <f t="array" ref="I142">IF(ROW()-ROW($I$3)+1&gt;COUNTA($F$3:$F$18)*COUNTA($G$3:$G$17),"",INDEX($F$3:$F$18,INT((ROW()-ROW($I$3))/COUNTA($G$3:$G$17)+1))&amp;"-"&amp;INDEX($G$3:$G$17,MOD(ROW()-ROW($I$3),COUNTA($G$3:$G$17))+1))</f>
        <v>10-1234571</v>
      </c>
      <c r="J142">
        <f t="shared" si="16"/>
        <v>10</v>
      </c>
      <c r="K142" t="str">
        <f>VLOOKUP(J142,'Задание на знание SQL'!$B$29:$C$44,2,0)</f>
        <v>НВГ</v>
      </c>
      <c r="L142">
        <f t="shared" si="17"/>
        <v>1234571</v>
      </c>
      <c r="M142" t="str">
        <f>VLOOKUP(L142,'Задание на знание SQL'!$F$29:$G$43,2,0)</f>
        <v>ДЕКОР</v>
      </c>
      <c r="O142" t="b">
        <f t="shared" si="18"/>
        <v>1</v>
      </c>
      <c r="P142" t="b">
        <f t="shared" si="13"/>
        <v>1</v>
      </c>
      <c r="Q142" t="b">
        <f t="shared" si="14"/>
        <v>1</v>
      </c>
      <c r="R142" t="b">
        <f t="shared" si="15"/>
        <v>1</v>
      </c>
    </row>
    <row r="143" spans="1:18" x14ac:dyDescent="0.25">
      <c r="A143">
        <v>10</v>
      </c>
      <c r="B143" t="s">
        <v>29</v>
      </c>
      <c r="C143">
        <v>1234572</v>
      </c>
      <c r="D143" t="s">
        <v>35</v>
      </c>
      <c r="I143" t="str" cm="1">
        <f t="array" ref="I143">IF(ROW()-ROW($I$3)+1&gt;COUNTA($F$3:$F$18)*COUNTA($G$3:$G$17),"",INDEX($F$3:$F$18,INT((ROW()-ROW($I$3))/COUNTA($G$3:$G$17)+1))&amp;"-"&amp;INDEX($G$3:$G$17,MOD(ROW()-ROW($I$3),COUNTA($G$3:$G$17))+1))</f>
        <v>10-1234572</v>
      </c>
      <c r="J143">
        <f t="shared" si="16"/>
        <v>10</v>
      </c>
      <c r="K143" t="str">
        <f>VLOOKUP(J143,'Задание на знание SQL'!$B$29:$C$44,2,0)</f>
        <v>НВГ</v>
      </c>
      <c r="L143">
        <f t="shared" si="17"/>
        <v>1234572</v>
      </c>
      <c r="M143" t="str">
        <f>VLOOKUP(L143,'Задание на знание SQL'!$F$29:$G$43,2,0)</f>
        <v>ДЕКОР</v>
      </c>
      <c r="O143" t="b">
        <f t="shared" si="18"/>
        <v>1</v>
      </c>
      <c r="P143" t="b">
        <f t="shared" si="13"/>
        <v>1</v>
      </c>
      <c r="Q143" t="b">
        <f t="shared" si="14"/>
        <v>1</v>
      </c>
      <c r="R143" t="b">
        <f t="shared" si="15"/>
        <v>1</v>
      </c>
    </row>
    <row r="144" spans="1:18" x14ac:dyDescent="0.25">
      <c r="A144">
        <v>10</v>
      </c>
      <c r="B144" t="s">
        <v>29</v>
      </c>
      <c r="C144">
        <v>1234573</v>
      </c>
      <c r="D144" t="s">
        <v>35</v>
      </c>
      <c r="I144" t="str" cm="1">
        <f t="array" ref="I144">IF(ROW()-ROW($I$3)+1&gt;COUNTA($F$3:$F$18)*COUNTA($G$3:$G$17),"",INDEX($F$3:$F$18,INT((ROW()-ROW($I$3))/COUNTA($G$3:$G$17)+1))&amp;"-"&amp;INDEX($G$3:$G$17,MOD(ROW()-ROW($I$3),COUNTA($G$3:$G$17))+1))</f>
        <v>10-1234573</v>
      </c>
      <c r="J144">
        <f t="shared" si="16"/>
        <v>10</v>
      </c>
      <c r="K144" t="str">
        <f>VLOOKUP(J144,'Задание на знание SQL'!$B$29:$C$44,2,0)</f>
        <v>НВГ</v>
      </c>
      <c r="L144">
        <f t="shared" si="17"/>
        <v>1234573</v>
      </c>
      <c r="M144" t="str">
        <f>VLOOKUP(L144,'Задание на знание SQL'!$F$29:$G$43,2,0)</f>
        <v>ДЕКОР</v>
      </c>
      <c r="O144" t="b">
        <f t="shared" si="18"/>
        <v>1</v>
      </c>
      <c r="P144" t="b">
        <f t="shared" si="13"/>
        <v>1</v>
      </c>
      <c r="Q144" t="b">
        <f t="shared" si="14"/>
        <v>1</v>
      </c>
      <c r="R144" t="b">
        <f t="shared" si="15"/>
        <v>1</v>
      </c>
    </row>
    <row r="145" spans="1:18" x14ac:dyDescent="0.25">
      <c r="A145">
        <v>10</v>
      </c>
      <c r="B145" t="s">
        <v>29</v>
      </c>
      <c r="C145">
        <v>1234574</v>
      </c>
      <c r="D145" t="s">
        <v>35</v>
      </c>
      <c r="I145" t="str" cm="1">
        <f t="array" ref="I145">IF(ROW()-ROW($I$3)+1&gt;COUNTA($F$3:$F$18)*COUNTA($G$3:$G$17),"",INDEX($F$3:$F$18,INT((ROW()-ROW($I$3))/COUNTA($G$3:$G$17)+1))&amp;"-"&amp;INDEX($G$3:$G$17,MOD(ROW()-ROW($I$3),COUNTA($G$3:$G$17))+1))</f>
        <v>10-1234574</v>
      </c>
      <c r="J145">
        <f t="shared" si="16"/>
        <v>10</v>
      </c>
      <c r="K145" t="str">
        <f>VLOOKUP(J145,'Задание на знание SQL'!$B$29:$C$44,2,0)</f>
        <v>НВГ</v>
      </c>
      <c r="L145">
        <f t="shared" si="17"/>
        <v>1234574</v>
      </c>
      <c r="M145" t="str">
        <f>VLOOKUP(L145,'Задание на знание SQL'!$F$29:$G$43,2,0)</f>
        <v>ДЕКОР</v>
      </c>
      <c r="O145" t="b">
        <f t="shared" si="18"/>
        <v>1</v>
      </c>
      <c r="P145" t="b">
        <f t="shared" si="13"/>
        <v>1</v>
      </c>
      <c r="Q145" t="b">
        <f t="shared" si="14"/>
        <v>1</v>
      </c>
      <c r="R145" t="b">
        <f t="shared" si="15"/>
        <v>1</v>
      </c>
    </row>
    <row r="146" spans="1:18" x14ac:dyDescent="0.25">
      <c r="A146">
        <v>10</v>
      </c>
      <c r="B146" t="s">
        <v>29</v>
      </c>
      <c r="C146">
        <v>1234575</v>
      </c>
      <c r="D146" t="s">
        <v>23</v>
      </c>
      <c r="I146" t="str" cm="1">
        <f t="array" ref="I146">IF(ROW()-ROW($I$3)+1&gt;COUNTA($F$3:$F$18)*COUNTA($G$3:$G$17),"",INDEX($F$3:$F$18,INT((ROW()-ROW($I$3))/COUNTA($G$3:$G$17)+1))&amp;"-"&amp;INDEX($G$3:$G$17,MOD(ROW()-ROW($I$3),COUNTA($G$3:$G$17))+1))</f>
        <v>10-1234575</v>
      </c>
      <c r="J146">
        <f t="shared" si="16"/>
        <v>10</v>
      </c>
      <c r="K146" t="str">
        <f>VLOOKUP(J146,'Задание на знание SQL'!$B$29:$C$44,2,0)</f>
        <v>НВГ</v>
      </c>
      <c r="L146">
        <f t="shared" si="17"/>
        <v>1234575</v>
      </c>
      <c r="M146" t="str">
        <f>VLOOKUP(L146,'Задание на знание SQL'!$F$29:$G$43,2,0)</f>
        <v>КРАСОТА</v>
      </c>
      <c r="O146" t="b">
        <f t="shared" si="18"/>
        <v>1</v>
      </c>
      <c r="P146" t="b">
        <f t="shared" si="13"/>
        <v>1</v>
      </c>
      <c r="Q146" t="b">
        <f t="shared" si="14"/>
        <v>1</v>
      </c>
      <c r="R146" t="b">
        <f t="shared" si="15"/>
        <v>1</v>
      </c>
    </row>
    <row r="147" spans="1:18" x14ac:dyDescent="0.25">
      <c r="A147">
        <v>10</v>
      </c>
      <c r="B147" t="s">
        <v>29</v>
      </c>
      <c r="C147">
        <v>1234576</v>
      </c>
      <c r="D147" t="s">
        <v>35</v>
      </c>
      <c r="I147" t="str" cm="1">
        <f t="array" ref="I147">IF(ROW()-ROW($I$3)+1&gt;COUNTA($F$3:$F$18)*COUNTA($G$3:$G$17),"",INDEX($F$3:$F$18,INT((ROW()-ROW($I$3))/COUNTA($G$3:$G$17)+1))&amp;"-"&amp;INDEX($G$3:$G$17,MOD(ROW()-ROW($I$3),COUNTA($G$3:$G$17))+1))</f>
        <v>10-1234576</v>
      </c>
      <c r="J147">
        <f t="shared" si="16"/>
        <v>10</v>
      </c>
      <c r="K147" t="str">
        <f>VLOOKUP(J147,'Задание на знание SQL'!$B$29:$C$44,2,0)</f>
        <v>НВГ</v>
      </c>
      <c r="L147">
        <f t="shared" si="17"/>
        <v>1234576</v>
      </c>
      <c r="M147" t="str">
        <f>VLOOKUP(L147,'Задание на знание SQL'!$F$29:$G$43,2,0)</f>
        <v>ДЕКОР</v>
      </c>
      <c r="O147" t="b">
        <f t="shared" si="18"/>
        <v>1</v>
      </c>
      <c r="P147" t="b">
        <f t="shared" si="13"/>
        <v>1</v>
      </c>
      <c r="Q147" t="b">
        <f t="shared" si="14"/>
        <v>1</v>
      </c>
      <c r="R147" t="b">
        <f t="shared" si="15"/>
        <v>1</v>
      </c>
    </row>
    <row r="148" spans="1:18" x14ac:dyDescent="0.25">
      <c r="A148">
        <v>10</v>
      </c>
      <c r="B148" t="s">
        <v>29</v>
      </c>
      <c r="C148">
        <v>1234577</v>
      </c>
      <c r="D148" t="s">
        <v>35</v>
      </c>
      <c r="I148" t="str" cm="1">
        <f t="array" ref="I148">IF(ROW()-ROW($I$3)+1&gt;COUNTA($F$3:$F$18)*COUNTA($G$3:$G$17),"",INDEX($F$3:$F$18,INT((ROW()-ROW($I$3))/COUNTA($G$3:$G$17)+1))&amp;"-"&amp;INDEX($G$3:$G$17,MOD(ROW()-ROW($I$3),COUNTA($G$3:$G$17))+1))</f>
        <v>10-1234577</v>
      </c>
      <c r="J148">
        <f t="shared" si="16"/>
        <v>10</v>
      </c>
      <c r="K148" t="str">
        <f>VLOOKUP(J148,'Задание на знание SQL'!$B$29:$C$44,2,0)</f>
        <v>НВГ</v>
      </c>
      <c r="L148">
        <f t="shared" si="17"/>
        <v>1234577</v>
      </c>
      <c r="M148" t="str">
        <f>VLOOKUP(L148,'Задание на знание SQL'!$F$29:$G$43,2,0)</f>
        <v>ДЕКОР</v>
      </c>
      <c r="O148" t="b">
        <f t="shared" si="18"/>
        <v>1</v>
      </c>
      <c r="P148" t="b">
        <f t="shared" si="13"/>
        <v>1</v>
      </c>
      <c r="Q148" t="b">
        <f t="shared" si="14"/>
        <v>1</v>
      </c>
      <c r="R148" t="b">
        <f t="shared" si="15"/>
        <v>1</v>
      </c>
    </row>
    <row r="149" spans="1:18" x14ac:dyDescent="0.25">
      <c r="A149">
        <v>10</v>
      </c>
      <c r="B149" t="s">
        <v>29</v>
      </c>
      <c r="C149">
        <v>1234578</v>
      </c>
      <c r="D149" t="s">
        <v>23</v>
      </c>
      <c r="I149" t="str" cm="1">
        <f t="array" ref="I149">IF(ROW()-ROW($I$3)+1&gt;COUNTA($F$3:$F$18)*COUNTA($G$3:$G$17),"",INDEX($F$3:$F$18,INT((ROW()-ROW($I$3))/COUNTA($G$3:$G$17)+1))&amp;"-"&amp;INDEX($G$3:$G$17,MOD(ROW()-ROW($I$3),COUNTA($G$3:$G$17))+1))</f>
        <v>10-1234578</v>
      </c>
      <c r="J149">
        <f t="shared" si="16"/>
        <v>10</v>
      </c>
      <c r="K149" t="str">
        <f>VLOOKUP(J149,'Задание на знание SQL'!$B$29:$C$44,2,0)</f>
        <v>НВГ</v>
      </c>
      <c r="L149">
        <f t="shared" si="17"/>
        <v>1234578</v>
      </c>
      <c r="M149" t="str">
        <f>VLOOKUP(L149,'Задание на знание SQL'!$F$29:$G$43,2,0)</f>
        <v>КРАСОТА</v>
      </c>
      <c r="O149" t="b">
        <f t="shared" si="18"/>
        <v>1</v>
      </c>
      <c r="P149" t="b">
        <f t="shared" si="13"/>
        <v>1</v>
      </c>
      <c r="Q149" t="b">
        <f t="shared" si="14"/>
        <v>1</v>
      </c>
      <c r="R149" t="b">
        <f t="shared" si="15"/>
        <v>1</v>
      </c>
    </row>
    <row r="150" spans="1:18" x14ac:dyDescent="0.25">
      <c r="A150">
        <v>10</v>
      </c>
      <c r="B150" t="s">
        <v>29</v>
      </c>
      <c r="C150">
        <v>1234579</v>
      </c>
      <c r="D150" t="s">
        <v>23</v>
      </c>
      <c r="I150" t="str" cm="1">
        <f t="array" ref="I150">IF(ROW()-ROW($I$3)+1&gt;COUNTA($F$3:$F$18)*COUNTA($G$3:$G$17),"",INDEX($F$3:$F$18,INT((ROW()-ROW($I$3))/COUNTA($G$3:$G$17)+1))&amp;"-"&amp;INDEX($G$3:$G$17,MOD(ROW()-ROW($I$3),COUNTA($G$3:$G$17))+1))</f>
        <v>10-1234579</v>
      </c>
      <c r="J150">
        <f t="shared" si="16"/>
        <v>10</v>
      </c>
      <c r="K150" t="str">
        <f>VLOOKUP(J150,'Задание на знание SQL'!$B$29:$C$44,2,0)</f>
        <v>НВГ</v>
      </c>
      <c r="L150">
        <f t="shared" si="17"/>
        <v>1234579</v>
      </c>
      <c r="M150" t="str">
        <f>VLOOKUP(L150,'Задание на знание SQL'!$F$29:$G$43,2,0)</f>
        <v>КРАСОТА</v>
      </c>
      <c r="O150" t="b">
        <f t="shared" si="18"/>
        <v>1</v>
      </c>
      <c r="P150" t="b">
        <f t="shared" si="13"/>
        <v>1</v>
      </c>
      <c r="Q150" t="b">
        <f t="shared" si="14"/>
        <v>1</v>
      </c>
      <c r="R150" t="b">
        <f t="shared" si="15"/>
        <v>1</v>
      </c>
    </row>
    <row r="151" spans="1:18" x14ac:dyDescent="0.25">
      <c r="A151">
        <v>10</v>
      </c>
      <c r="B151" t="s">
        <v>29</v>
      </c>
      <c r="C151">
        <v>1234580</v>
      </c>
      <c r="D151" t="s">
        <v>23</v>
      </c>
      <c r="I151" t="str" cm="1">
        <f t="array" ref="I151">IF(ROW()-ROW($I$3)+1&gt;COUNTA($F$3:$F$18)*COUNTA($G$3:$G$17),"",INDEX($F$3:$F$18,INT((ROW()-ROW($I$3))/COUNTA($G$3:$G$17)+1))&amp;"-"&amp;INDEX($G$3:$G$17,MOD(ROW()-ROW($I$3),COUNTA($G$3:$G$17))+1))</f>
        <v>10-1234580</v>
      </c>
      <c r="J151">
        <f t="shared" si="16"/>
        <v>10</v>
      </c>
      <c r="K151" t="str">
        <f>VLOOKUP(J151,'Задание на знание SQL'!$B$29:$C$44,2,0)</f>
        <v>НВГ</v>
      </c>
      <c r="L151">
        <f t="shared" si="17"/>
        <v>1234580</v>
      </c>
      <c r="M151" t="str">
        <f>VLOOKUP(L151,'Задание на знание SQL'!$F$29:$G$43,2,0)</f>
        <v>КРАСОТА</v>
      </c>
      <c r="O151" t="b">
        <f t="shared" si="18"/>
        <v>1</v>
      </c>
      <c r="P151" t="b">
        <f t="shared" si="13"/>
        <v>1</v>
      </c>
      <c r="Q151" t="b">
        <f t="shared" si="14"/>
        <v>1</v>
      </c>
      <c r="R151" t="b">
        <f t="shared" si="15"/>
        <v>1</v>
      </c>
    </row>
    <row r="152" spans="1:18" x14ac:dyDescent="0.25">
      <c r="A152">
        <v>10</v>
      </c>
      <c r="B152" t="s">
        <v>29</v>
      </c>
      <c r="C152">
        <v>1234581</v>
      </c>
      <c r="D152" t="s">
        <v>27</v>
      </c>
      <c r="I152" t="str" cm="1">
        <f t="array" ref="I152">IF(ROW()-ROW($I$3)+1&gt;COUNTA($F$3:$F$18)*COUNTA($G$3:$G$17),"",INDEX($F$3:$F$18,INT((ROW()-ROW($I$3))/COUNTA($G$3:$G$17)+1))&amp;"-"&amp;INDEX($G$3:$G$17,MOD(ROW()-ROW($I$3),COUNTA($G$3:$G$17))+1))</f>
        <v>10-1234581</v>
      </c>
      <c r="J152">
        <f t="shared" si="16"/>
        <v>10</v>
      </c>
      <c r="K152" t="str">
        <f>VLOOKUP(J152,'Задание на знание SQL'!$B$29:$C$44,2,0)</f>
        <v>НВГ</v>
      </c>
      <c r="L152">
        <f t="shared" si="17"/>
        <v>1234581</v>
      </c>
      <c r="M152" t="str">
        <f>VLOOKUP(L152,'Задание на знание SQL'!$F$29:$G$43,2,0)</f>
        <v>ЧИСТОТА</v>
      </c>
      <c r="O152" t="b">
        <f t="shared" si="18"/>
        <v>1</v>
      </c>
      <c r="P152" t="b">
        <f t="shared" si="13"/>
        <v>1</v>
      </c>
      <c r="Q152" t="b">
        <f t="shared" si="14"/>
        <v>1</v>
      </c>
      <c r="R152" t="b">
        <f t="shared" si="15"/>
        <v>1</v>
      </c>
    </row>
    <row r="153" spans="1:18" x14ac:dyDescent="0.25">
      <c r="A153">
        <v>11</v>
      </c>
      <c r="B153" t="s">
        <v>21</v>
      </c>
      <c r="C153">
        <v>1234567</v>
      </c>
      <c r="D153" t="s">
        <v>23</v>
      </c>
      <c r="I153" t="str" cm="1">
        <f t="array" ref="I153">IF(ROW()-ROW($I$3)+1&gt;COUNTA($F$3:$F$18)*COUNTA($G$3:$G$17),"",INDEX($F$3:$F$18,INT((ROW()-ROW($I$3))/COUNTA($G$3:$G$17)+1))&amp;"-"&amp;INDEX($G$3:$G$17,MOD(ROW()-ROW($I$3),COUNTA($G$3:$G$17))+1))</f>
        <v>11-1234567</v>
      </c>
      <c r="J153">
        <f t="shared" si="16"/>
        <v>11</v>
      </c>
      <c r="K153" t="str">
        <f>VLOOKUP(J153,'Задание на знание SQL'!$B$29:$C$44,2,0)</f>
        <v>СПб</v>
      </c>
      <c r="L153">
        <f t="shared" si="17"/>
        <v>1234567</v>
      </c>
      <c r="M153" t="str">
        <f>VLOOKUP(L153,'Задание на знание SQL'!$F$29:$G$43,2,0)</f>
        <v>КРАСОТА</v>
      </c>
      <c r="O153" t="b">
        <f t="shared" si="18"/>
        <v>1</v>
      </c>
      <c r="P153" t="b">
        <f t="shared" si="13"/>
        <v>1</v>
      </c>
      <c r="Q153" t="b">
        <f t="shared" si="14"/>
        <v>1</v>
      </c>
      <c r="R153" t="b">
        <f t="shared" si="15"/>
        <v>1</v>
      </c>
    </row>
    <row r="154" spans="1:18" x14ac:dyDescent="0.25">
      <c r="A154">
        <v>11</v>
      </c>
      <c r="B154" t="s">
        <v>21</v>
      </c>
      <c r="C154">
        <v>1234568</v>
      </c>
      <c r="D154" t="s">
        <v>27</v>
      </c>
      <c r="I154" t="str" cm="1">
        <f t="array" ref="I154">IF(ROW()-ROW($I$3)+1&gt;COUNTA($F$3:$F$18)*COUNTA($G$3:$G$17),"",INDEX($F$3:$F$18,INT((ROW()-ROW($I$3))/COUNTA($G$3:$G$17)+1))&amp;"-"&amp;INDEX($G$3:$G$17,MOD(ROW()-ROW($I$3),COUNTA($G$3:$G$17))+1))</f>
        <v>11-1234568</v>
      </c>
      <c r="J154">
        <f t="shared" si="16"/>
        <v>11</v>
      </c>
      <c r="K154" t="str">
        <f>VLOOKUP(J154,'Задание на знание SQL'!$B$29:$C$44,2,0)</f>
        <v>СПб</v>
      </c>
      <c r="L154">
        <f t="shared" si="17"/>
        <v>1234568</v>
      </c>
      <c r="M154" t="str">
        <f>VLOOKUP(L154,'Задание на знание SQL'!$F$29:$G$43,2,0)</f>
        <v>ЧИСТОТА</v>
      </c>
      <c r="O154" t="b">
        <f t="shared" si="18"/>
        <v>1</v>
      </c>
      <c r="P154" t="b">
        <f t="shared" si="13"/>
        <v>1</v>
      </c>
      <c r="Q154" t="b">
        <f t="shared" si="14"/>
        <v>1</v>
      </c>
      <c r="R154" t="b">
        <f t="shared" si="15"/>
        <v>1</v>
      </c>
    </row>
    <row r="155" spans="1:18" x14ac:dyDescent="0.25">
      <c r="A155">
        <v>11</v>
      </c>
      <c r="B155" t="s">
        <v>21</v>
      </c>
      <c r="C155">
        <v>1234569</v>
      </c>
      <c r="D155" t="s">
        <v>27</v>
      </c>
      <c r="I155" t="str" cm="1">
        <f t="array" ref="I155">IF(ROW()-ROW($I$3)+1&gt;COUNTA($F$3:$F$18)*COUNTA($G$3:$G$17),"",INDEX($F$3:$F$18,INT((ROW()-ROW($I$3))/COUNTA($G$3:$G$17)+1))&amp;"-"&amp;INDEX($G$3:$G$17,MOD(ROW()-ROW($I$3),COUNTA($G$3:$G$17))+1))</f>
        <v>11-1234569</v>
      </c>
      <c r="J155">
        <f t="shared" si="16"/>
        <v>11</v>
      </c>
      <c r="K155" t="str">
        <f>VLOOKUP(J155,'Задание на знание SQL'!$B$29:$C$44,2,0)</f>
        <v>СПб</v>
      </c>
      <c r="L155">
        <f t="shared" si="17"/>
        <v>1234569</v>
      </c>
      <c r="M155" t="str">
        <f>VLOOKUP(L155,'Задание на знание SQL'!$F$29:$G$43,2,0)</f>
        <v>ЧИСТОТА</v>
      </c>
      <c r="O155" t="b">
        <f t="shared" si="18"/>
        <v>1</v>
      </c>
      <c r="P155" t="b">
        <f t="shared" si="13"/>
        <v>1</v>
      </c>
      <c r="Q155" t="b">
        <f t="shared" si="14"/>
        <v>1</v>
      </c>
      <c r="R155" t="b">
        <f t="shared" si="15"/>
        <v>1</v>
      </c>
    </row>
    <row r="156" spans="1:18" x14ac:dyDescent="0.25">
      <c r="A156">
        <v>11</v>
      </c>
      <c r="B156" t="s">
        <v>21</v>
      </c>
      <c r="C156">
        <v>1234570</v>
      </c>
      <c r="D156" t="s">
        <v>27</v>
      </c>
      <c r="I156" t="str" cm="1">
        <f t="array" ref="I156">IF(ROW()-ROW($I$3)+1&gt;COUNTA($F$3:$F$18)*COUNTA($G$3:$G$17),"",INDEX($F$3:$F$18,INT((ROW()-ROW($I$3))/COUNTA($G$3:$G$17)+1))&amp;"-"&amp;INDEX($G$3:$G$17,MOD(ROW()-ROW($I$3),COUNTA($G$3:$G$17))+1))</f>
        <v>11-1234570</v>
      </c>
      <c r="J156">
        <f t="shared" si="16"/>
        <v>11</v>
      </c>
      <c r="K156" t="str">
        <f>VLOOKUP(J156,'Задание на знание SQL'!$B$29:$C$44,2,0)</f>
        <v>СПб</v>
      </c>
      <c r="L156">
        <f t="shared" si="17"/>
        <v>1234570</v>
      </c>
      <c r="M156" t="str">
        <f>VLOOKUP(L156,'Задание на знание SQL'!$F$29:$G$43,2,0)</f>
        <v>ЧИСТОТА</v>
      </c>
      <c r="O156" t="b">
        <f t="shared" si="18"/>
        <v>1</v>
      </c>
      <c r="P156" t="b">
        <f t="shared" si="13"/>
        <v>1</v>
      </c>
      <c r="Q156" t="b">
        <f t="shared" si="14"/>
        <v>1</v>
      </c>
      <c r="R156" t="b">
        <f t="shared" si="15"/>
        <v>1</v>
      </c>
    </row>
    <row r="157" spans="1:18" x14ac:dyDescent="0.25">
      <c r="A157">
        <v>11</v>
      </c>
      <c r="B157" t="s">
        <v>21</v>
      </c>
      <c r="C157">
        <v>1234571</v>
      </c>
      <c r="D157" t="s">
        <v>35</v>
      </c>
      <c r="I157" t="str" cm="1">
        <f t="array" ref="I157">IF(ROW()-ROW($I$3)+1&gt;COUNTA($F$3:$F$18)*COUNTA($G$3:$G$17),"",INDEX($F$3:$F$18,INT((ROW()-ROW($I$3))/COUNTA($G$3:$G$17)+1))&amp;"-"&amp;INDEX($G$3:$G$17,MOD(ROW()-ROW($I$3),COUNTA($G$3:$G$17))+1))</f>
        <v>11-1234571</v>
      </c>
      <c r="J157">
        <f t="shared" si="16"/>
        <v>11</v>
      </c>
      <c r="K157" t="str">
        <f>VLOOKUP(J157,'Задание на знание SQL'!$B$29:$C$44,2,0)</f>
        <v>СПб</v>
      </c>
      <c r="L157">
        <f t="shared" si="17"/>
        <v>1234571</v>
      </c>
      <c r="M157" t="str">
        <f>VLOOKUP(L157,'Задание на знание SQL'!$F$29:$G$43,2,0)</f>
        <v>ДЕКОР</v>
      </c>
      <c r="O157" t="b">
        <f t="shared" si="18"/>
        <v>1</v>
      </c>
      <c r="P157" t="b">
        <f t="shared" si="13"/>
        <v>1</v>
      </c>
      <c r="Q157" t="b">
        <f t="shared" si="14"/>
        <v>1</v>
      </c>
      <c r="R157" t="b">
        <f t="shared" si="15"/>
        <v>1</v>
      </c>
    </row>
    <row r="158" spans="1:18" x14ac:dyDescent="0.25">
      <c r="A158">
        <v>11</v>
      </c>
      <c r="B158" t="s">
        <v>21</v>
      </c>
      <c r="C158">
        <v>1234572</v>
      </c>
      <c r="D158" t="s">
        <v>35</v>
      </c>
      <c r="I158" t="str" cm="1">
        <f t="array" ref="I158">IF(ROW()-ROW($I$3)+1&gt;COUNTA($F$3:$F$18)*COUNTA($G$3:$G$17),"",INDEX($F$3:$F$18,INT((ROW()-ROW($I$3))/COUNTA($G$3:$G$17)+1))&amp;"-"&amp;INDEX($G$3:$G$17,MOD(ROW()-ROW($I$3),COUNTA($G$3:$G$17))+1))</f>
        <v>11-1234572</v>
      </c>
      <c r="J158">
        <f t="shared" si="16"/>
        <v>11</v>
      </c>
      <c r="K158" t="str">
        <f>VLOOKUP(J158,'Задание на знание SQL'!$B$29:$C$44,2,0)</f>
        <v>СПб</v>
      </c>
      <c r="L158">
        <f t="shared" si="17"/>
        <v>1234572</v>
      </c>
      <c r="M158" t="str">
        <f>VLOOKUP(L158,'Задание на знание SQL'!$F$29:$G$43,2,0)</f>
        <v>ДЕКОР</v>
      </c>
      <c r="O158" t="b">
        <f t="shared" si="18"/>
        <v>1</v>
      </c>
      <c r="P158" t="b">
        <f t="shared" si="13"/>
        <v>1</v>
      </c>
      <c r="Q158" t="b">
        <f t="shared" si="14"/>
        <v>1</v>
      </c>
      <c r="R158" t="b">
        <f t="shared" si="15"/>
        <v>1</v>
      </c>
    </row>
    <row r="159" spans="1:18" x14ac:dyDescent="0.25">
      <c r="A159">
        <v>11</v>
      </c>
      <c r="B159" t="s">
        <v>21</v>
      </c>
      <c r="C159">
        <v>1234573</v>
      </c>
      <c r="D159" t="s">
        <v>35</v>
      </c>
      <c r="I159" t="str" cm="1">
        <f t="array" ref="I159">IF(ROW()-ROW($I$3)+1&gt;COUNTA($F$3:$F$18)*COUNTA($G$3:$G$17),"",INDEX($F$3:$F$18,INT((ROW()-ROW($I$3))/COUNTA($G$3:$G$17)+1))&amp;"-"&amp;INDEX($G$3:$G$17,MOD(ROW()-ROW($I$3),COUNTA($G$3:$G$17))+1))</f>
        <v>11-1234573</v>
      </c>
      <c r="J159">
        <f t="shared" si="16"/>
        <v>11</v>
      </c>
      <c r="K159" t="str">
        <f>VLOOKUP(J159,'Задание на знание SQL'!$B$29:$C$44,2,0)</f>
        <v>СПб</v>
      </c>
      <c r="L159">
        <f t="shared" si="17"/>
        <v>1234573</v>
      </c>
      <c r="M159" t="str">
        <f>VLOOKUP(L159,'Задание на знание SQL'!$F$29:$G$43,2,0)</f>
        <v>ДЕКОР</v>
      </c>
      <c r="O159" t="b">
        <f t="shared" si="18"/>
        <v>1</v>
      </c>
      <c r="P159" t="b">
        <f t="shared" si="13"/>
        <v>1</v>
      </c>
      <c r="Q159" t="b">
        <f t="shared" si="14"/>
        <v>1</v>
      </c>
      <c r="R159" t="b">
        <f t="shared" si="15"/>
        <v>1</v>
      </c>
    </row>
    <row r="160" spans="1:18" x14ac:dyDescent="0.25">
      <c r="A160">
        <v>11</v>
      </c>
      <c r="B160" t="s">
        <v>21</v>
      </c>
      <c r="C160">
        <v>1234574</v>
      </c>
      <c r="D160" t="s">
        <v>35</v>
      </c>
      <c r="I160" t="str" cm="1">
        <f t="array" ref="I160">IF(ROW()-ROW($I$3)+1&gt;COUNTA($F$3:$F$18)*COUNTA($G$3:$G$17),"",INDEX($F$3:$F$18,INT((ROW()-ROW($I$3))/COUNTA($G$3:$G$17)+1))&amp;"-"&amp;INDEX($G$3:$G$17,MOD(ROW()-ROW($I$3),COUNTA($G$3:$G$17))+1))</f>
        <v>11-1234574</v>
      </c>
      <c r="J160">
        <f t="shared" si="16"/>
        <v>11</v>
      </c>
      <c r="K160" t="str">
        <f>VLOOKUP(J160,'Задание на знание SQL'!$B$29:$C$44,2,0)</f>
        <v>СПб</v>
      </c>
      <c r="L160">
        <f t="shared" si="17"/>
        <v>1234574</v>
      </c>
      <c r="M160" t="str">
        <f>VLOOKUP(L160,'Задание на знание SQL'!$F$29:$G$43,2,0)</f>
        <v>ДЕКОР</v>
      </c>
      <c r="O160" t="b">
        <f t="shared" si="18"/>
        <v>1</v>
      </c>
      <c r="P160" t="b">
        <f t="shared" si="13"/>
        <v>1</v>
      </c>
      <c r="Q160" t="b">
        <f t="shared" si="14"/>
        <v>1</v>
      </c>
      <c r="R160" t="b">
        <f t="shared" si="15"/>
        <v>1</v>
      </c>
    </row>
    <row r="161" spans="1:18" x14ac:dyDescent="0.25">
      <c r="A161">
        <v>11</v>
      </c>
      <c r="B161" t="s">
        <v>21</v>
      </c>
      <c r="C161">
        <v>1234575</v>
      </c>
      <c r="D161" t="s">
        <v>23</v>
      </c>
      <c r="I161" t="str" cm="1">
        <f t="array" ref="I161">IF(ROW()-ROW($I$3)+1&gt;COUNTA($F$3:$F$18)*COUNTA($G$3:$G$17),"",INDEX($F$3:$F$18,INT((ROW()-ROW($I$3))/COUNTA($G$3:$G$17)+1))&amp;"-"&amp;INDEX($G$3:$G$17,MOD(ROW()-ROW($I$3),COUNTA($G$3:$G$17))+1))</f>
        <v>11-1234575</v>
      </c>
      <c r="J161">
        <f t="shared" si="16"/>
        <v>11</v>
      </c>
      <c r="K161" t="str">
        <f>VLOOKUP(J161,'Задание на знание SQL'!$B$29:$C$44,2,0)</f>
        <v>СПб</v>
      </c>
      <c r="L161">
        <f t="shared" si="17"/>
        <v>1234575</v>
      </c>
      <c r="M161" t="str">
        <f>VLOOKUP(L161,'Задание на знание SQL'!$F$29:$G$43,2,0)</f>
        <v>КРАСОТА</v>
      </c>
      <c r="O161" t="b">
        <f t="shared" si="18"/>
        <v>1</v>
      </c>
      <c r="P161" t="b">
        <f t="shared" si="13"/>
        <v>1</v>
      </c>
      <c r="Q161" t="b">
        <f t="shared" si="14"/>
        <v>1</v>
      </c>
      <c r="R161" t="b">
        <f t="shared" si="15"/>
        <v>1</v>
      </c>
    </row>
    <row r="162" spans="1:18" x14ac:dyDescent="0.25">
      <c r="A162">
        <v>11</v>
      </c>
      <c r="B162" t="s">
        <v>21</v>
      </c>
      <c r="C162">
        <v>1234576</v>
      </c>
      <c r="D162" t="s">
        <v>35</v>
      </c>
      <c r="I162" t="str" cm="1">
        <f t="array" ref="I162">IF(ROW()-ROW($I$3)+1&gt;COUNTA($F$3:$F$18)*COUNTA($G$3:$G$17),"",INDEX($F$3:$F$18,INT((ROW()-ROW($I$3))/COUNTA($G$3:$G$17)+1))&amp;"-"&amp;INDEX($G$3:$G$17,MOD(ROW()-ROW($I$3),COUNTA($G$3:$G$17))+1))</f>
        <v>11-1234576</v>
      </c>
      <c r="J162">
        <f t="shared" si="16"/>
        <v>11</v>
      </c>
      <c r="K162" t="str">
        <f>VLOOKUP(J162,'Задание на знание SQL'!$B$29:$C$44,2,0)</f>
        <v>СПб</v>
      </c>
      <c r="L162">
        <f t="shared" si="17"/>
        <v>1234576</v>
      </c>
      <c r="M162" t="str">
        <f>VLOOKUP(L162,'Задание на знание SQL'!$F$29:$G$43,2,0)</f>
        <v>ДЕКОР</v>
      </c>
      <c r="O162" t="b">
        <f t="shared" si="18"/>
        <v>1</v>
      </c>
      <c r="P162" t="b">
        <f t="shared" si="13"/>
        <v>1</v>
      </c>
      <c r="Q162" t="b">
        <f t="shared" si="14"/>
        <v>1</v>
      </c>
      <c r="R162" t="b">
        <f t="shared" si="15"/>
        <v>1</v>
      </c>
    </row>
    <row r="163" spans="1:18" x14ac:dyDescent="0.25">
      <c r="A163">
        <v>11</v>
      </c>
      <c r="B163" t="s">
        <v>21</v>
      </c>
      <c r="C163">
        <v>1234577</v>
      </c>
      <c r="D163" t="s">
        <v>35</v>
      </c>
      <c r="I163" t="str" cm="1">
        <f t="array" ref="I163">IF(ROW()-ROW($I$3)+1&gt;COUNTA($F$3:$F$18)*COUNTA($G$3:$G$17),"",INDEX($F$3:$F$18,INT((ROW()-ROW($I$3))/COUNTA($G$3:$G$17)+1))&amp;"-"&amp;INDEX($G$3:$G$17,MOD(ROW()-ROW($I$3),COUNTA($G$3:$G$17))+1))</f>
        <v>11-1234577</v>
      </c>
      <c r="J163">
        <f t="shared" si="16"/>
        <v>11</v>
      </c>
      <c r="K163" t="str">
        <f>VLOOKUP(J163,'Задание на знание SQL'!$B$29:$C$44,2,0)</f>
        <v>СПб</v>
      </c>
      <c r="L163">
        <f t="shared" si="17"/>
        <v>1234577</v>
      </c>
      <c r="M163" t="str">
        <f>VLOOKUP(L163,'Задание на знание SQL'!$F$29:$G$43,2,0)</f>
        <v>ДЕКОР</v>
      </c>
      <c r="O163" t="b">
        <f t="shared" si="18"/>
        <v>1</v>
      </c>
      <c r="P163" t="b">
        <f t="shared" si="13"/>
        <v>1</v>
      </c>
      <c r="Q163" t="b">
        <f t="shared" si="14"/>
        <v>1</v>
      </c>
      <c r="R163" t="b">
        <f t="shared" si="15"/>
        <v>1</v>
      </c>
    </row>
    <row r="164" spans="1:18" x14ac:dyDescent="0.25">
      <c r="A164">
        <v>11</v>
      </c>
      <c r="B164" t="s">
        <v>21</v>
      </c>
      <c r="C164">
        <v>1234578</v>
      </c>
      <c r="D164" t="s">
        <v>23</v>
      </c>
      <c r="I164" t="str" cm="1">
        <f t="array" ref="I164">IF(ROW()-ROW($I$3)+1&gt;COUNTA($F$3:$F$18)*COUNTA($G$3:$G$17),"",INDEX($F$3:$F$18,INT((ROW()-ROW($I$3))/COUNTA($G$3:$G$17)+1))&amp;"-"&amp;INDEX($G$3:$G$17,MOD(ROW()-ROW($I$3),COUNTA($G$3:$G$17))+1))</f>
        <v>11-1234578</v>
      </c>
      <c r="J164">
        <f t="shared" si="16"/>
        <v>11</v>
      </c>
      <c r="K164" t="str">
        <f>VLOOKUP(J164,'Задание на знание SQL'!$B$29:$C$44,2,0)</f>
        <v>СПб</v>
      </c>
      <c r="L164">
        <f t="shared" si="17"/>
        <v>1234578</v>
      </c>
      <c r="M164" t="str">
        <f>VLOOKUP(L164,'Задание на знание SQL'!$F$29:$G$43,2,0)</f>
        <v>КРАСОТА</v>
      </c>
      <c r="O164" t="b">
        <f t="shared" si="18"/>
        <v>1</v>
      </c>
      <c r="P164" t="b">
        <f t="shared" si="13"/>
        <v>1</v>
      </c>
      <c r="Q164" t="b">
        <f t="shared" si="14"/>
        <v>1</v>
      </c>
      <c r="R164" t="b">
        <f t="shared" si="15"/>
        <v>1</v>
      </c>
    </row>
    <row r="165" spans="1:18" x14ac:dyDescent="0.25">
      <c r="A165">
        <v>11</v>
      </c>
      <c r="B165" t="s">
        <v>21</v>
      </c>
      <c r="C165">
        <v>1234579</v>
      </c>
      <c r="D165" t="s">
        <v>23</v>
      </c>
      <c r="I165" t="str" cm="1">
        <f t="array" ref="I165">IF(ROW()-ROW($I$3)+1&gt;COUNTA($F$3:$F$18)*COUNTA($G$3:$G$17),"",INDEX($F$3:$F$18,INT((ROW()-ROW($I$3))/COUNTA($G$3:$G$17)+1))&amp;"-"&amp;INDEX($G$3:$G$17,MOD(ROW()-ROW($I$3),COUNTA($G$3:$G$17))+1))</f>
        <v>11-1234579</v>
      </c>
      <c r="J165">
        <f t="shared" si="16"/>
        <v>11</v>
      </c>
      <c r="K165" t="str">
        <f>VLOOKUP(J165,'Задание на знание SQL'!$B$29:$C$44,2,0)</f>
        <v>СПб</v>
      </c>
      <c r="L165">
        <f t="shared" si="17"/>
        <v>1234579</v>
      </c>
      <c r="M165" t="str">
        <f>VLOOKUP(L165,'Задание на знание SQL'!$F$29:$G$43,2,0)</f>
        <v>КРАСОТА</v>
      </c>
      <c r="O165" t="b">
        <f t="shared" si="18"/>
        <v>1</v>
      </c>
      <c r="P165" t="b">
        <f t="shared" si="13"/>
        <v>1</v>
      </c>
      <c r="Q165" t="b">
        <f t="shared" si="14"/>
        <v>1</v>
      </c>
      <c r="R165" t="b">
        <f t="shared" si="15"/>
        <v>1</v>
      </c>
    </row>
    <row r="166" spans="1:18" x14ac:dyDescent="0.25">
      <c r="A166">
        <v>11</v>
      </c>
      <c r="B166" t="s">
        <v>21</v>
      </c>
      <c r="C166">
        <v>1234580</v>
      </c>
      <c r="D166" t="s">
        <v>23</v>
      </c>
      <c r="I166" t="str" cm="1">
        <f t="array" ref="I166">IF(ROW()-ROW($I$3)+1&gt;COUNTA($F$3:$F$18)*COUNTA($G$3:$G$17),"",INDEX($F$3:$F$18,INT((ROW()-ROW($I$3))/COUNTA($G$3:$G$17)+1))&amp;"-"&amp;INDEX($G$3:$G$17,MOD(ROW()-ROW($I$3),COUNTA($G$3:$G$17))+1))</f>
        <v>11-1234580</v>
      </c>
      <c r="J166">
        <f t="shared" si="16"/>
        <v>11</v>
      </c>
      <c r="K166" t="str">
        <f>VLOOKUP(J166,'Задание на знание SQL'!$B$29:$C$44,2,0)</f>
        <v>СПб</v>
      </c>
      <c r="L166">
        <f t="shared" si="17"/>
        <v>1234580</v>
      </c>
      <c r="M166" t="str">
        <f>VLOOKUP(L166,'Задание на знание SQL'!$F$29:$G$43,2,0)</f>
        <v>КРАСОТА</v>
      </c>
      <c r="O166" t="b">
        <f t="shared" si="18"/>
        <v>1</v>
      </c>
      <c r="P166" t="b">
        <f t="shared" si="13"/>
        <v>1</v>
      </c>
      <c r="Q166" t="b">
        <f t="shared" si="14"/>
        <v>1</v>
      </c>
      <c r="R166" t="b">
        <f t="shared" si="15"/>
        <v>1</v>
      </c>
    </row>
    <row r="167" spans="1:18" x14ac:dyDescent="0.25">
      <c r="A167">
        <v>11</v>
      </c>
      <c r="B167" t="s">
        <v>21</v>
      </c>
      <c r="C167">
        <v>1234581</v>
      </c>
      <c r="D167" t="s">
        <v>27</v>
      </c>
      <c r="I167" t="str" cm="1">
        <f t="array" ref="I167">IF(ROW()-ROW($I$3)+1&gt;COUNTA($F$3:$F$18)*COUNTA($G$3:$G$17),"",INDEX($F$3:$F$18,INT((ROW()-ROW($I$3))/COUNTA($G$3:$G$17)+1))&amp;"-"&amp;INDEX($G$3:$G$17,MOD(ROW()-ROW($I$3),COUNTA($G$3:$G$17))+1))</f>
        <v>11-1234581</v>
      </c>
      <c r="J167">
        <f t="shared" si="16"/>
        <v>11</v>
      </c>
      <c r="K167" t="str">
        <f>VLOOKUP(J167,'Задание на знание SQL'!$B$29:$C$44,2,0)</f>
        <v>СПб</v>
      </c>
      <c r="L167">
        <f t="shared" si="17"/>
        <v>1234581</v>
      </c>
      <c r="M167" t="str">
        <f>VLOOKUP(L167,'Задание на знание SQL'!$F$29:$G$43,2,0)</f>
        <v>ЧИСТОТА</v>
      </c>
      <c r="O167" t="b">
        <f t="shared" si="18"/>
        <v>1</v>
      </c>
      <c r="P167" t="b">
        <f t="shared" si="13"/>
        <v>1</v>
      </c>
      <c r="Q167" t="b">
        <f t="shared" si="14"/>
        <v>1</v>
      </c>
      <c r="R167" t="b">
        <f t="shared" si="15"/>
        <v>1</v>
      </c>
    </row>
    <row r="168" spans="1:18" x14ac:dyDescent="0.25">
      <c r="A168">
        <v>12</v>
      </c>
      <c r="B168" t="s">
        <v>21</v>
      </c>
      <c r="C168">
        <v>1234567</v>
      </c>
      <c r="D168" t="s">
        <v>23</v>
      </c>
      <c r="I168" t="str" cm="1">
        <f t="array" ref="I168">IF(ROW()-ROW($I$3)+1&gt;COUNTA($F$3:$F$18)*COUNTA($G$3:$G$17),"",INDEX($F$3:$F$18,INT((ROW()-ROW($I$3))/COUNTA($G$3:$G$17)+1))&amp;"-"&amp;INDEX($G$3:$G$17,MOD(ROW()-ROW($I$3),COUNTA($G$3:$G$17))+1))</f>
        <v>12-1234567</v>
      </c>
      <c r="J168">
        <f t="shared" si="16"/>
        <v>12</v>
      </c>
      <c r="K168" t="str">
        <f>VLOOKUP(J168,'Задание на знание SQL'!$B$29:$C$44,2,0)</f>
        <v>СПб</v>
      </c>
      <c r="L168">
        <f t="shared" si="17"/>
        <v>1234567</v>
      </c>
      <c r="M168" t="str">
        <f>VLOOKUP(L168,'Задание на знание SQL'!$F$29:$G$43,2,0)</f>
        <v>КРАСОТА</v>
      </c>
      <c r="O168" t="b">
        <f t="shared" si="18"/>
        <v>1</v>
      </c>
      <c r="P168" t="b">
        <f t="shared" si="13"/>
        <v>1</v>
      </c>
      <c r="Q168" t="b">
        <f t="shared" si="14"/>
        <v>1</v>
      </c>
      <c r="R168" t="b">
        <f t="shared" si="15"/>
        <v>1</v>
      </c>
    </row>
    <row r="169" spans="1:18" x14ac:dyDescent="0.25">
      <c r="A169">
        <v>12</v>
      </c>
      <c r="B169" t="s">
        <v>21</v>
      </c>
      <c r="C169">
        <v>1234568</v>
      </c>
      <c r="D169" t="s">
        <v>27</v>
      </c>
      <c r="I169" t="str" cm="1">
        <f t="array" ref="I169">IF(ROW()-ROW($I$3)+1&gt;COUNTA($F$3:$F$18)*COUNTA($G$3:$G$17),"",INDEX($F$3:$F$18,INT((ROW()-ROW($I$3))/COUNTA($G$3:$G$17)+1))&amp;"-"&amp;INDEX($G$3:$G$17,MOD(ROW()-ROW($I$3),COUNTA($G$3:$G$17))+1))</f>
        <v>12-1234568</v>
      </c>
      <c r="J169">
        <f t="shared" si="16"/>
        <v>12</v>
      </c>
      <c r="K169" t="str">
        <f>VLOOKUP(J169,'Задание на знание SQL'!$B$29:$C$44,2,0)</f>
        <v>СПб</v>
      </c>
      <c r="L169">
        <f t="shared" si="17"/>
        <v>1234568</v>
      </c>
      <c r="M169" t="str">
        <f>VLOOKUP(L169,'Задание на знание SQL'!$F$29:$G$43,2,0)</f>
        <v>ЧИСТОТА</v>
      </c>
      <c r="O169" t="b">
        <f t="shared" si="18"/>
        <v>1</v>
      </c>
      <c r="P169" t="b">
        <f t="shared" si="13"/>
        <v>1</v>
      </c>
      <c r="Q169" t="b">
        <f t="shared" si="14"/>
        <v>1</v>
      </c>
      <c r="R169" t="b">
        <f t="shared" si="15"/>
        <v>1</v>
      </c>
    </row>
    <row r="170" spans="1:18" x14ac:dyDescent="0.25">
      <c r="A170">
        <v>12</v>
      </c>
      <c r="B170" t="s">
        <v>21</v>
      </c>
      <c r="C170">
        <v>1234569</v>
      </c>
      <c r="D170" t="s">
        <v>27</v>
      </c>
      <c r="I170" t="str" cm="1">
        <f t="array" ref="I170">IF(ROW()-ROW($I$3)+1&gt;COUNTA($F$3:$F$18)*COUNTA($G$3:$G$17),"",INDEX($F$3:$F$18,INT((ROW()-ROW($I$3))/COUNTA($G$3:$G$17)+1))&amp;"-"&amp;INDEX($G$3:$G$17,MOD(ROW()-ROW($I$3),COUNTA($G$3:$G$17))+1))</f>
        <v>12-1234569</v>
      </c>
      <c r="J170">
        <f t="shared" si="16"/>
        <v>12</v>
      </c>
      <c r="K170" t="str">
        <f>VLOOKUP(J170,'Задание на знание SQL'!$B$29:$C$44,2,0)</f>
        <v>СПб</v>
      </c>
      <c r="L170">
        <f t="shared" si="17"/>
        <v>1234569</v>
      </c>
      <c r="M170" t="str">
        <f>VLOOKUP(L170,'Задание на знание SQL'!$F$29:$G$43,2,0)</f>
        <v>ЧИСТОТА</v>
      </c>
      <c r="O170" t="b">
        <f t="shared" si="18"/>
        <v>1</v>
      </c>
      <c r="P170" t="b">
        <f t="shared" si="13"/>
        <v>1</v>
      </c>
      <c r="Q170" t="b">
        <f t="shared" si="14"/>
        <v>1</v>
      </c>
      <c r="R170" t="b">
        <f t="shared" si="15"/>
        <v>1</v>
      </c>
    </row>
    <row r="171" spans="1:18" x14ac:dyDescent="0.25">
      <c r="A171">
        <v>12</v>
      </c>
      <c r="B171" t="s">
        <v>21</v>
      </c>
      <c r="C171">
        <v>1234570</v>
      </c>
      <c r="D171" t="s">
        <v>27</v>
      </c>
      <c r="I171" t="str" cm="1">
        <f t="array" ref="I171">IF(ROW()-ROW($I$3)+1&gt;COUNTA($F$3:$F$18)*COUNTA($G$3:$G$17),"",INDEX($F$3:$F$18,INT((ROW()-ROW($I$3))/COUNTA($G$3:$G$17)+1))&amp;"-"&amp;INDEX($G$3:$G$17,MOD(ROW()-ROW($I$3),COUNTA($G$3:$G$17))+1))</f>
        <v>12-1234570</v>
      </c>
      <c r="J171">
        <f t="shared" si="16"/>
        <v>12</v>
      </c>
      <c r="K171" t="str">
        <f>VLOOKUP(J171,'Задание на знание SQL'!$B$29:$C$44,2,0)</f>
        <v>СПб</v>
      </c>
      <c r="L171">
        <f t="shared" si="17"/>
        <v>1234570</v>
      </c>
      <c r="M171" t="str">
        <f>VLOOKUP(L171,'Задание на знание SQL'!$F$29:$G$43,2,0)</f>
        <v>ЧИСТОТА</v>
      </c>
      <c r="O171" t="b">
        <f t="shared" si="18"/>
        <v>1</v>
      </c>
      <c r="P171" t="b">
        <f t="shared" si="13"/>
        <v>1</v>
      </c>
      <c r="Q171" t="b">
        <f t="shared" si="14"/>
        <v>1</v>
      </c>
      <c r="R171" t="b">
        <f t="shared" si="15"/>
        <v>1</v>
      </c>
    </row>
    <row r="172" spans="1:18" x14ac:dyDescent="0.25">
      <c r="A172">
        <v>12</v>
      </c>
      <c r="B172" t="s">
        <v>21</v>
      </c>
      <c r="C172">
        <v>1234571</v>
      </c>
      <c r="D172" t="s">
        <v>35</v>
      </c>
      <c r="I172" t="str" cm="1">
        <f t="array" ref="I172">IF(ROW()-ROW($I$3)+1&gt;COUNTA($F$3:$F$18)*COUNTA($G$3:$G$17),"",INDEX($F$3:$F$18,INT((ROW()-ROW($I$3))/COUNTA($G$3:$G$17)+1))&amp;"-"&amp;INDEX($G$3:$G$17,MOD(ROW()-ROW($I$3),COUNTA($G$3:$G$17))+1))</f>
        <v>12-1234571</v>
      </c>
      <c r="J172">
        <f t="shared" si="16"/>
        <v>12</v>
      </c>
      <c r="K172" t="str">
        <f>VLOOKUP(J172,'Задание на знание SQL'!$B$29:$C$44,2,0)</f>
        <v>СПб</v>
      </c>
      <c r="L172">
        <f t="shared" si="17"/>
        <v>1234571</v>
      </c>
      <c r="M172" t="str">
        <f>VLOOKUP(L172,'Задание на знание SQL'!$F$29:$G$43,2,0)</f>
        <v>ДЕКОР</v>
      </c>
      <c r="O172" t="b">
        <f t="shared" si="18"/>
        <v>1</v>
      </c>
      <c r="P172" t="b">
        <f t="shared" si="13"/>
        <v>1</v>
      </c>
      <c r="Q172" t="b">
        <f t="shared" si="14"/>
        <v>1</v>
      </c>
      <c r="R172" t="b">
        <f t="shared" si="15"/>
        <v>1</v>
      </c>
    </row>
    <row r="173" spans="1:18" x14ac:dyDescent="0.25">
      <c r="A173">
        <v>12</v>
      </c>
      <c r="B173" t="s">
        <v>21</v>
      </c>
      <c r="C173">
        <v>1234572</v>
      </c>
      <c r="D173" t="s">
        <v>35</v>
      </c>
      <c r="I173" t="str" cm="1">
        <f t="array" ref="I173">IF(ROW()-ROW($I$3)+1&gt;COUNTA($F$3:$F$18)*COUNTA($G$3:$G$17),"",INDEX($F$3:$F$18,INT((ROW()-ROW($I$3))/COUNTA($G$3:$G$17)+1))&amp;"-"&amp;INDEX($G$3:$G$17,MOD(ROW()-ROW($I$3),COUNTA($G$3:$G$17))+1))</f>
        <v>12-1234572</v>
      </c>
      <c r="J173">
        <f t="shared" si="16"/>
        <v>12</v>
      </c>
      <c r="K173" t="str">
        <f>VLOOKUP(J173,'Задание на знание SQL'!$B$29:$C$44,2,0)</f>
        <v>СПб</v>
      </c>
      <c r="L173">
        <f t="shared" si="17"/>
        <v>1234572</v>
      </c>
      <c r="M173" t="str">
        <f>VLOOKUP(L173,'Задание на знание SQL'!$F$29:$G$43,2,0)</f>
        <v>ДЕКОР</v>
      </c>
      <c r="O173" t="b">
        <f t="shared" si="18"/>
        <v>1</v>
      </c>
      <c r="P173" t="b">
        <f t="shared" si="13"/>
        <v>1</v>
      </c>
      <c r="Q173" t="b">
        <f t="shared" si="14"/>
        <v>1</v>
      </c>
      <c r="R173" t="b">
        <f t="shared" si="15"/>
        <v>1</v>
      </c>
    </row>
    <row r="174" spans="1:18" x14ac:dyDescent="0.25">
      <c r="A174">
        <v>12</v>
      </c>
      <c r="B174" t="s">
        <v>21</v>
      </c>
      <c r="C174">
        <v>1234573</v>
      </c>
      <c r="D174" t="s">
        <v>35</v>
      </c>
      <c r="I174" t="str" cm="1">
        <f t="array" ref="I174">IF(ROW()-ROW($I$3)+1&gt;COUNTA($F$3:$F$18)*COUNTA($G$3:$G$17),"",INDEX($F$3:$F$18,INT((ROW()-ROW($I$3))/COUNTA($G$3:$G$17)+1))&amp;"-"&amp;INDEX($G$3:$G$17,MOD(ROW()-ROW($I$3),COUNTA($G$3:$G$17))+1))</f>
        <v>12-1234573</v>
      </c>
      <c r="J174">
        <f t="shared" si="16"/>
        <v>12</v>
      </c>
      <c r="K174" t="str">
        <f>VLOOKUP(J174,'Задание на знание SQL'!$B$29:$C$44,2,0)</f>
        <v>СПб</v>
      </c>
      <c r="L174">
        <f t="shared" si="17"/>
        <v>1234573</v>
      </c>
      <c r="M174" t="str">
        <f>VLOOKUP(L174,'Задание на знание SQL'!$F$29:$G$43,2,0)</f>
        <v>ДЕКОР</v>
      </c>
      <c r="O174" t="b">
        <f t="shared" si="18"/>
        <v>1</v>
      </c>
      <c r="P174" t="b">
        <f t="shared" si="13"/>
        <v>1</v>
      </c>
      <c r="Q174" t="b">
        <f t="shared" si="14"/>
        <v>1</v>
      </c>
      <c r="R174" t="b">
        <f t="shared" si="15"/>
        <v>1</v>
      </c>
    </row>
    <row r="175" spans="1:18" x14ac:dyDescent="0.25">
      <c r="A175">
        <v>12</v>
      </c>
      <c r="B175" t="s">
        <v>21</v>
      </c>
      <c r="C175">
        <v>1234574</v>
      </c>
      <c r="D175" t="s">
        <v>35</v>
      </c>
      <c r="I175" t="str" cm="1">
        <f t="array" ref="I175">IF(ROW()-ROW($I$3)+1&gt;COUNTA($F$3:$F$18)*COUNTA($G$3:$G$17),"",INDEX($F$3:$F$18,INT((ROW()-ROW($I$3))/COUNTA($G$3:$G$17)+1))&amp;"-"&amp;INDEX($G$3:$G$17,MOD(ROW()-ROW($I$3),COUNTA($G$3:$G$17))+1))</f>
        <v>12-1234574</v>
      </c>
      <c r="J175">
        <f t="shared" si="16"/>
        <v>12</v>
      </c>
      <c r="K175" t="str">
        <f>VLOOKUP(J175,'Задание на знание SQL'!$B$29:$C$44,2,0)</f>
        <v>СПб</v>
      </c>
      <c r="L175">
        <f t="shared" si="17"/>
        <v>1234574</v>
      </c>
      <c r="M175" t="str">
        <f>VLOOKUP(L175,'Задание на знание SQL'!$F$29:$G$43,2,0)</f>
        <v>ДЕКОР</v>
      </c>
      <c r="O175" t="b">
        <f t="shared" si="18"/>
        <v>1</v>
      </c>
      <c r="P175" t="b">
        <f t="shared" si="13"/>
        <v>1</v>
      </c>
      <c r="Q175" t="b">
        <f t="shared" si="14"/>
        <v>1</v>
      </c>
      <c r="R175" t="b">
        <f t="shared" si="15"/>
        <v>1</v>
      </c>
    </row>
    <row r="176" spans="1:18" x14ac:dyDescent="0.25">
      <c r="A176">
        <v>12</v>
      </c>
      <c r="B176" t="s">
        <v>21</v>
      </c>
      <c r="C176">
        <v>1234575</v>
      </c>
      <c r="D176" t="s">
        <v>23</v>
      </c>
      <c r="I176" t="str" cm="1">
        <f t="array" ref="I176">IF(ROW()-ROW($I$3)+1&gt;COUNTA($F$3:$F$18)*COUNTA($G$3:$G$17),"",INDEX($F$3:$F$18,INT((ROW()-ROW($I$3))/COUNTA($G$3:$G$17)+1))&amp;"-"&amp;INDEX($G$3:$G$17,MOD(ROW()-ROW($I$3),COUNTA($G$3:$G$17))+1))</f>
        <v>12-1234575</v>
      </c>
      <c r="J176">
        <f t="shared" si="16"/>
        <v>12</v>
      </c>
      <c r="K176" t="str">
        <f>VLOOKUP(J176,'Задание на знание SQL'!$B$29:$C$44,2,0)</f>
        <v>СПб</v>
      </c>
      <c r="L176">
        <f t="shared" si="17"/>
        <v>1234575</v>
      </c>
      <c r="M176" t="str">
        <f>VLOOKUP(L176,'Задание на знание SQL'!$F$29:$G$43,2,0)</f>
        <v>КРАСОТА</v>
      </c>
      <c r="O176" t="b">
        <f t="shared" si="18"/>
        <v>1</v>
      </c>
      <c r="P176" t="b">
        <f t="shared" si="13"/>
        <v>1</v>
      </c>
      <c r="Q176" t="b">
        <f t="shared" si="14"/>
        <v>1</v>
      </c>
      <c r="R176" t="b">
        <f t="shared" si="15"/>
        <v>1</v>
      </c>
    </row>
    <row r="177" spans="1:18" x14ac:dyDescent="0.25">
      <c r="A177">
        <v>12</v>
      </c>
      <c r="B177" t="s">
        <v>21</v>
      </c>
      <c r="C177">
        <v>1234576</v>
      </c>
      <c r="D177" t="s">
        <v>35</v>
      </c>
      <c r="I177" t="str" cm="1">
        <f t="array" ref="I177">IF(ROW()-ROW($I$3)+1&gt;COUNTA($F$3:$F$18)*COUNTA($G$3:$G$17),"",INDEX($F$3:$F$18,INT((ROW()-ROW($I$3))/COUNTA($G$3:$G$17)+1))&amp;"-"&amp;INDEX($G$3:$G$17,MOD(ROW()-ROW($I$3),COUNTA($G$3:$G$17))+1))</f>
        <v>12-1234576</v>
      </c>
      <c r="J177">
        <f t="shared" si="16"/>
        <v>12</v>
      </c>
      <c r="K177" t="str">
        <f>VLOOKUP(J177,'Задание на знание SQL'!$B$29:$C$44,2,0)</f>
        <v>СПб</v>
      </c>
      <c r="L177">
        <f t="shared" si="17"/>
        <v>1234576</v>
      </c>
      <c r="M177" t="str">
        <f>VLOOKUP(L177,'Задание на знание SQL'!$F$29:$G$43,2,0)</f>
        <v>ДЕКОР</v>
      </c>
      <c r="O177" t="b">
        <f t="shared" si="18"/>
        <v>1</v>
      </c>
      <c r="P177" t="b">
        <f t="shared" si="13"/>
        <v>1</v>
      </c>
      <c r="Q177" t="b">
        <f t="shared" si="14"/>
        <v>1</v>
      </c>
      <c r="R177" t="b">
        <f t="shared" si="15"/>
        <v>1</v>
      </c>
    </row>
    <row r="178" spans="1:18" x14ac:dyDescent="0.25">
      <c r="A178">
        <v>12</v>
      </c>
      <c r="B178" t="s">
        <v>21</v>
      </c>
      <c r="C178">
        <v>1234577</v>
      </c>
      <c r="D178" t="s">
        <v>35</v>
      </c>
      <c r="I178" t="str" cm="1">
        <f t="array" ref="I178">IF(ROW()-ROW($I$3)+1&gt;COUNTA($F$3:$F$18)*COUNTA($G$3:$G$17),"",INDEX($F$3:$F$18,INT((ROW()-ROW($I$3))/COUNTA($G$3:$G$17)+1))&amp;"-"&amp;INDEX($G$3:$G$17,MOD(ROW()-ROW($I$3),COUNTA($G$3:$G$17))+1))</f>
        <v>12-1234577</v>
      </c>
      <c r="J178">
        <f t="shared" si="16"/>
        <v>12</v>
      </c>
      <c r="K178" t="str">
        <f>VLOOKUP(J178,'Задание на знание SQL'!$B$29:$C$44,2,0)</f>
        <v>СПб</v>
      </c>
      <c r="L178">
        <f t="shared" si="17"/>
        <v>1234577</v>
      </c>
      <c r="M178" t="str">
        <f>VLOOKUP(L178,'Задание на знание SQL'!$F$29:$G$43,2,0)</f>
        <v>ДЕКОР</v>
      </c>
      <c r="O178" t="b">
        <f t="shared" si="18"/>
        <v>1</v>
      </c>
      <c r="P178" t="b">
        <f t="shared" si="13"/>
        <v>1</v>
      </c>
      <c r="Q178" t="b">
        <f t="shared" si="14"/>
        <v>1</v>
      </c>
      <c r="R178" t="b">
        <f t="shared" si="15"/>
        <v>1</v>
      </c>
    </row>
    <row r="179" spans="1:18" x14ac:dyDescent="0.25">
      <c r="A179">
        <v>12</v>
      </c>
      <c r="B179" t="s">
        <v>21</v>
      </c>
      <c r="C179">
        <v>1234578</v>
      </c>
      <c r="D179" t="s">
        <v>23</v>
      </c>
      <c r="I179" t="str" cm="1">
        <f t="array" ref="I179">IF(ROW()-ROW($I$3)+1&gt;COUNTA($F$3:$F$18)*COUNTA($G$3:$G$17),"",INDEX($F$3:$F$18,INT((ROW()-ROW($I$3))/COUNTA($G$3:$G$17)+1))&amp;"-"&amp;INDEX($G$3:$G$17,MOD(ROW()-ROW($I$3),COUNTA($G$3:$G$17))+1))</f>
        <v>12-1234578</v>
      </c>
      <c r="J179">
        <f t="shared" si="16"/>
        <v>12</v>
      </c>
      <c r="K179" t="str">
        <f>VLOOKUP(J179,'Задание на знание SQL'!$B$29:$C$44,2,0)</f>
        <v>СПб</v>
      </c>
      <c r="L179">
        <f t="shared" si="17"/>
        <v>1234578</v>
      </c>
      <c r="M179" t="str">
        <f>VLOOKUP(L179,'Задание на знание SQL'!$F$29:$G$43,2,0)</f>
        <v>КРАСОТА</v>
      </c>
      <c r="O179" t="b">
        <f t="shared" si="18"/>
        <v>1</v>
      </c>
      <c r="P179" t="b">
        <f t="shared" si="13"/>
        <v>1</v>
      </c>
      <c r="Q179" t="b">
        <f t="shared" si="14"/>
        <v>1</v>
      </c>
      <c r="R179" t="b">
        <f t="shared" si="15"/>
        <v>1</v>
      </c>
    </row>
    <row r="180" spans="1:18" x14ac:dyDescent="0.25">
      <c r="A180">
        <v>12</v>
      </c>
      <c r="B180" t="s">
        <v>21</v>
      </c>
      <c r="C180">
        <v>1234579</v>
      </c>
      <c r="D180" t="s">
        <v>23</v>
      </c>
      <c r="I180" t="str" cm="1">
        <f t="array" ref="I180">IF(ROW()-ROW($I$3)+1&gt;COUNTA($F$3:$F$18)*COUNTA($G$3:$G$17),"",INDEX($F$3:$F$18,INT((ROW()-ROW($I$3))/COUNTA($G$3:$G$17)+1))&amp;"-"&amp;INDEX($G$3:$G$17,MOD(ROW()-ROW($I$3),COUNTA($G$3:$G$17))+1))</f>
        <v>12-1234579</v>
      </c>
      <c r="J180">
        <f t="shared" si="16"/>
        <v>12</v>
      </c>
      <c r="K180" t="str">
        <f>VLOOKUP(J180,'Задание на знание SQL'!$B$29:$C$44,2,0)</f>
        <v>СПб</v>
      </c>
      <c r="L180">
        <f t="shared" si="17"/>
        <v>1234579</v>
      </c>
      <c r="M180" t="str">
        <f>VLOOKUP(L180,'Задание на знание SQL'!$F$29:$G$43,2,0)</f>
        <v>КРАСОТА</v>
      </c>
      <c r="O180" t="b">
        <f t="shared" si="18"/>
        <v>1</v>
      </c>
      <c r="P180" t="b">
        <f t="shared" si="13"/>
        <v>1</v>
      </c>
      <c r="Q180" t="b">
        <f t="shared" si="14"/>
        <v>1</v>
      </c>
      <c r="R180" t="b">
        <f t="shared" si="15"/>
        <v>1</v>
      </c>
    </row>
    <row r="181" spans="1:18" x14ac:dyDescent="0.25">
      <c r="A181">
        <v>12</v>
      </c>
      <c r="B181" t="s">
        <v>21</v>
      </c>
      <c r="C181">
        <v>1234580</v>
      </c>
      <c r="D181" t="s">
        <v>23</v>
      </c>
      <c r="I181" t="str" cm="1">
        <f t="array" ref="I181">IF(ROW()-ROW($I$3)+1&gt;COUNTA($F$3:$F$18)*COUNTA($G$3:$G$17),"",INDEX($F$3:$F$18,INT((ROW()-ROW($I$3))/COUNTA($G$3:$G$17)+1))&amp;"-"&amp;INDEX($G$3:$G$17,MOD(ROW()-ROW($I$3),COUNTA($G$3:$G$17))+1))</f>
        <v>12-1234580</v>
      </c>
      <c r="J181">
        <f t="shared" si="16"/>
        <v>12</v>
      </c>
      <c r="K181" t="str">
        <f>VLOOKUP(J181,'Задание на знание SQL'!$B$29:$C$44,2,0)</f>
        <v>СПб</v>
      </c>
      <c r="L181">
        <f t="shared" si="17"/>
        <v>1234580</v>
      </c>
      <c r="M181" t="str">
        <f>VLOOKUP(L181,'Задание на знание SQL'!$F$29:$G$43,2,0)</f>
        <v>КРАСОТА</v>
      </c>
      <c r="O181" t="b">
        <f t="shared" si="18"/>
        <v>1</v>
      </c>
      <c r="P181" t="b">
        <f t="shared" si="13"/>
        <v>1</v>
      </c>
      <c r="Q181" t="b">
        <f t="shared" si="14"/>
        <v>1</v>
      </c>
      <c r="R181" t="b">
        <f t="shared" si="15"/>
        <v>1</v>
      </c>
    </row>
    <row r="182" spans="1:18" x14ac:dyDescent="0.25">
      <c r="A182">
        <v>12</v>
      </c>
      <c r="B182" t="s">
        <v>21</v>
      </c>
      <c r="C182">
        <v>1234581</v>
      </c>
      <c r="D182" t="s">
        <v>27</v>
      </c>
      <c r="I182" t="str" cm="1">
        <f t="array" ref="I182">IF(ROW()-ROW($I$3)+1&gt;COUNTA($F$3:$F$18)*COUNTA($G$3:$G$17),"",INDEX($F$3:$F$18,INT((ROW()-ROW($I$3))/COUNTA($G$3:$G$17)+1))&amp;"-"&amp;INDEX($G$3:$G$17,MOD(ROW()-ROW($I$3),COUNTA($G$3:$G$17))+1))</f>
        <v>12-1234581</v>
      </c>
      <c r="J182">
        <f t="shared" si="16"/>
        <v>12</v>
      </c>
      <c r="K182" t="str">
        <f>VLOOKUP(J182,'Задание на знание SQL'!$B$29:$C$44,2,0)</f>
        <v>СПб</v>
      </c>
      <c r="L182">
        <f t="shared" si="17"/>
        <v>1234581</v>
      </c>
      <c r="M182" t="str">
        <f>VLOOKUP(L182,'Задание на знание SQL'!$F$29:$G$43,2,0)</f>
        <v>ЧИСТОТА</v>
      </c>
      <c r="O182" t="b">
        <f t="shared" si="18"/>
        <v>1</v>
      </c>
      <c r="P182" t="b">
        <f t="shared" si="13"/>
        <v>1</v>
      </c>
      <c r="Q182" t="b">
        <f t="shared" si="14"/>
        <v>1</v>
      </c>
      <c r="R182" t="b">
        <f t="shared" si="15"/>
        <v>1</v>
      </c>
    </row>
    <row r="183" spans="1:18" x14ac:dyDescent="0.25">
      <c r="A183">
        <v>13</v>
      </c>
      <c r="B183" t="s">
        <v>21</v>
      </c>
      <c r="C183">
        <v>1234567</v>
      </c>
      <c r="D183" t="s">
        <v>23</v>
      </c>
      <c r="I183" t="str" cm="1">
        <f t="array" ref="I183">IF(ROW()-ROW($I$3)+1&gt;COUNTA($F$3:$F$18)*COUNTA($G$3:$G$17),"",INDEX($F$3:$F$18,INT((ROW()-ROW($I$3))/COUNTA($G$3:$G$17)+1))&amp;"-"&amp;INDEX($G$3:$G$17,MOD(ROW()-ROW($I$3),COUNTA($G$3:$G$17))+1))</f>
        <v>13-1234567</v>
      </c>
      <c r="J183">
        <f t="shared" si="16"/>
        <v>13</v>
      </c>
      <c r="K183" t="str">
        <f>VLOOKUP(J183,'Задание на знание SQL'!$B$29:$C$44,2,0)</f>
        <v>СПб</v>
      </c>
      <c r="L183">
        <f t="shared" si="17"/>
        <v>1234567</v>
      </c>
      <c r="M183" t="str">
        <f>VLOOKUP(L183,'Задание на знание SQL'!$F$29:$G$43,2,0)</f>
        <v>КРАСОТА</v>
      </c>
      <c r="O183" t="b">
        <f t="shared" si="18"/>
        <v>1</v>
      </c>
      <c r="P183" t="b">
        <f t="shared" si="13"/>
        <v>1</v>
      </c>
      <c r="Q183" t="b">
        <f t="shared" si="14"/>
        <v>1</v>
      </c>
      <c r="R183" t="b">
        <f t="shared" si="15"/>
        <v>1</v>
      </c>
    </row>
    <row r="184" spans="1:18" x14ac:dyDescent="0.25">
      <c r="A184">
        <v>13</v>
      </c>
      <c r="B184" t="s">
        <v>21</v>
      </c>
      <c r="C184">
        <v>1234568</v>
      </c>
      <c r="D184" t="s">
        <v>27</v>
      </c>
      <c r="I184" t="str" cm="1">
        <f t="array" ref="I184">IF(ROW()-ROW($I$3)+1&gt;COUNTA($F$3:$F$18)*COUNTA($G$3:$G$17),"",INDEX($F$3:$F$18,INT((ROW()-ROW($I$3))/COUNTA($G$3:$G$17)+1))&amp;"-"&amp;INDEX($G$3:$G$17,MOD(ROW()-ROW($I$3),COUNTA($G$3:$G$17))+1))</f>
        <v>13-1234568</v>
      </c>
      <c r="J184">
        <f t="shared" si="16"/>
        <v>13</v>
      </c>
      <c r="K184" t="str">
        <f>VLOOKUP(J184,'Задание на знание SQL'!$B$29:$C$44,2,0)</f>
        <v>СПб</v>
      </c>
      <c r="L184">
        <f t="shared" si="17"/>
        <v>1234568</v>
      </c>
      <c r="M184" t="str">
        <f>VLOOKUP(L184,'Задание на знание SQL'!$F$29:$G$43,2,0)</f>
        <v>ЧИСТОТА</v>
      </c>
      <c r="O184" t="b">
        <f t="shared" si="18"/>
        <v>1</v>
      </c>
      <c r="P184" t="b">
        <f t="shared" si="13"/>
        <v>1</v>
      </c>
      <c r="Q184" t="b">
        <f t="shared" si="14"/>
        <v>1</v>
      </c>
      <c r="R184" t="b">
        <f t="shared" si="15"/>
        <v>1</v>
      </c>
    </row>
    <row r="185" spans="1:18" x14ac:dyDescent="0.25">
      <c r="A185">
        <v>13</v>
      </c>
      <c r="B185" t="s">
        <v>21</v>
      </c>
      <c r="C185">
        <v>1234569</v>
      </c>
      <c r="D185" t="s">
        <v>27</v>
      </c>
      <c r="I185" t="str" cm="1">
        <f t="array" ref="I185">IF(ROW()-ROW($I$3)+1&gt;COUNTA($F$3:$F$18)*COUNTA($G$3:$G$17),"",INDEX($F$3:$F$18,INT((ROW()-ROW($I$3))/COUNTA($G$3:$G$17)+1))&amp;"-"&amp;INDEX($G$3:$G$17,MOD(ROW()-ROW($I$3),COUNTA($G$3:$G$17))+1))</f>
        <v>13-1234569</v>
      </c>
      <c r="J185">
        <f t="shared" si="16"/>
        <v>13</v>
      </c>
      <c r="K185" t="str">
        <f>VLOOKUP(J185,'Задание на знание SQL'!$B$29:$C$44,2,0)</f>
        <v>СПб</v>
      </c>
      <c r="L185">
        <f t="shared" si="17"/>
        <v>1234569</v>
      </c>
      <c r="M185" t="str">
        <f>VLOOKUP(L185,'Задание на знание SQL'!$F$29:$G$43,2,0)</f>
        <v>ЧИСТОТА</v>
      </c>
      <c r="O185" t="b">
        <f t="shared" si="18"/>
        <v>1</v>
      </c>
      <c r="P185" t="b">
        <f t="shared" si="13"/>
        <v>1</v>
      </c>
      <c r="Q185" t="b">
        <f t="shared" si="14"/>
        <v>1</v>
      </c>
      <c r="R185" t="b">
        <f t="shared" si="15"/>
        <v>1</v>
      </c>
    </row>
    <row r="186" spans="1:18" x14ac:dyDescent="0.25">
      <c r="A186">
        <v>13</v>
      </c>
      <c r="B186" t="s">
        <v>21</v>
      </c>
      <c r="C186">
        <v>1234570</v>
      </c>
      <c r="D186" t="s">
        <v>27</v>
      </c>
      <c r="I186" t="str" cm="1">
        <f t="array" ref="I186">IF(ROW()-ROW($I$3)+1&gt;COUNTA($F$3:$F$18)*COUNTA($G$3:$G$17),"",INDEX($F$3:$F$18,INT((ROW()-ROW($I$3))/COUNTA($G$3:$G$17)+1))&amp;"-"&amp;INDEX($G$3:$G$17,MOD(ROW()-ROW($I$3),COUNTA($G$3:$G$17))+1))</f>
        <v>13-1234570</v>
      </c>
      <c r="J186">
        <f t="shared" si="16"/>
        <v>13</v>
      </c>
      <c r="K186" t="str">
        <f>VLOOKUP(J186,'Задание на знание SQL'!$B$29:$C$44,2,0)</f>
        <v>СПб</v>
      </c>
      <c r="L186">
        <f t="shared" si="17"/>
        <v>1234570</v>
      </c>
      <c r="M186" t="str">
        <f>VLOOKUP(L186,'Задание на знание SQL'!$F$29:$G$43,2,0)</f>
        <v>ЧИСТОТА</v>
      </c>
      <c r="O186" t="b">
        <f t="shared" si="18"/>
        <v>1</v>
      </c>
      <c r="P186" t="b">
        <f t="shared" si="13"/>
        <v>1</v>
      </c>
      <c r="Q186" t="b">
        <f t="shared" si="14"/>
        <v>1</v>
      </c>
      <c r="R186" t="b">
        <f t="shared" si="15"/>
        <v>1</v>
      </c>
    </row>
    <row r="187" spans="1:18" x14ac:dyDescent="0.25">
      <c r="A187">
        <v>13</v>
      </c>
      <c r="B187" t="s">
        <v>21</v>
      </c>
      <c r="C187">
        <v>1234571</v>
      </c>
      <c r="D187" t="s">
        <v>35</v>
      </c>
      <c r="I187" t="str" cm="1">
        <f t="array" ref="I187">IF(ROW()-ROW($I$3)+1&gt;COUNTA($F$3:$F$18)*COUNTA($G$3:$G$17),"",INDEX($F$3:$F$18,INT((ROW()-ROW($I$3))/COUNTA($G$3:$G$17)+1))&amp;"-"&amp;INDEX($G$3:$G$17,MOD(ROW()-ROW($I$3),COUNTA($G$3:$G$17))+1))</f>
        <v>13-1234571</v>
      </c>
      <c r="J187">
        <f t="shared" si="16"/>
        <v>13</v>
      </c>
      <c r="K187" t="str">
        <f>VLOOKUP(J187,'Задание на знание SQL'!$B$29:$C$44,2,0)</f>
        <v>СПб</v>
      </c>
      <c r="L187">
        <f t="shared" si="17"/>
        <v>1234571</v>
      </c>
      <c r="M187" t="str">
        <f>VLOOKUP(L187,'Задание на знание SQL'!$F$29:$G$43,2,0)</f>
        <v>ДЕКОР</v>
      </c>
      <c r="O187" t="b">
        <f t="shared" si="18"/>
        <v>1</v>
      </c>
      <c r="P187" t="b">
        <f t="shared" si="13"/>
        <v>1</v>
      </c>
      <c r="Q187" t="b">
        <f t="shared" si="14"/>
        <v>1</v>
      </c>
      <c r="R187" t="b">
        <f t="shared" si="15"/>
        <v>1</v>
      </c>
    </row>
    <row r="188" spans="1:18" x14ac:dyDescent="0.25">
      <c r="A188">
        <v>13</v>
      </c>
      <c r="B188" t="s">
        <v>21</v>
      </c>
      <c r="C188">
        <v>1234572</v>
      </c>
      <c r="D188" t="s">
        <v>35</v>
      </c>
      <c r="I188" t="str" cm="1">
        <f t="array" ref="I188">IF(ROW()-ROW($I$3)+1&gt;COUNTA($F$3:$F$18)*COUNTA($G$3:$G$17),"",INDEX($F$3:$F$18,INT((ROW()-ROW($I$3))/COUNTA($G$3:$G$17)+1))&amp;"-"&amp;INDEX($G$3:$G$17,MOD(ROW()-ROW($I$3),COUNTA($G$3:$G$17))+1))</f>
        <v>13-1234572</v>
      </c>
      <c r="J188">
        <f t="shared" si="16"/>
        <v>13</v>
      </c>
      <c r="K188" t="str">
        <f>VLOOKUP(J188,'Задание на знание SQL'!$B$29:$C$44,2,0)</f>
        <v>СПб</v>
      </c>
      <c r="L188">
        <f t="shared" si="17"/>
        <v>1234572</v>
      </c>
      <c r="M188" t="str">
        <f>VLOOKUP(L188,'Задание на знание SQL'!$F$29:$G$43,2,0)</f>
        <v>ДЕКОР</v>
      </c>
      <c r="O188" t="b">
        <f t="shared" si="18"/>
        <v>1</v>
      </c>
      <c r="P188" t="b">
        <f t="shared" si="13"/>
        <v>1</v>
      </c>
      <c r="Q188" t="b">
        <f t="shared" si="14"/>
        <v>1</v>
      </c>
      <c r="R188" t="b">
        <f t="shared" si="15"/>
        <v>1</v>
      </c>
    </row>
    <row r="189" spans="1:18" x14ac:dyDescent="0.25">
      <c r="A189">
        <v>13</v>
      </c>
      <c r="B189" t="s">
        <v>21</v>
      </c>
      <c r="C189">
        <v>1234573</v>
      </c>
      <c r="D189" t="s">
        <v>35</v>
      </c>
      <c r="I189" t="str" cm="1">
        <f t="array" ref="I189">IF(ROW()-ROW($I$3)+1&gt;COUNTA($F$3:$F$18)*COUNTA($G$3:$G$17),"",INDEX($F$3:$F$18,INT((ROW()-ROW($I$3))/COUNTA($G$3:$G$17)+1))&amp;"-"&amp;INDEX($G$3:$G$17,MOD(ROW()-ROW($I$3),COUNTA($G$3:$G$17))+1))</f>
        <v>13-1234573</v>
      </c>
      <c r="J189">
        <f t="shared" si="16"/>
        <v>13</v>
      </c>
      <c r="K189" t="str">
        <f>VLOOKUP(J189,'Задание на знание SQL'!$B$29:$C$44,2,0)</f>
        <v>СПб</v>
      </c>
      <c r="L189">
        <f t="shared" si="17"/>
        <v>1234573</v>
      </c>
      <c r="M189" t="str">
        <f>VLOOKUP(L189,'Задание на знание SQL'!$F$29:$G$43,2,0)</f>
        <v>ДЕКОР</v>
      </c>
      <c r="O189" t="b">
        <f t="shared" si="18"/>
        <v>1</v>
      </c>
      <c r="P189" t="b">
        <f t="shared" si="13"/>
        <v>1</v>
      </c>
      <c r="Q189" t="b">
        <f t="shared" si="14"/>
        <v>1</v>
      </c>
      <c r="R189" t="b">
        <f t="shared" si="15"/>
        <v>1</v>
      </c>
    </row>
    <row r="190" spans="1:18" x14ac:dyDescent="0.25">
      <c r="A190">
        <v>13</v>
      </c>
      <c r="B190" t="s">
        <v>21</v>
      </c>
      <c r="C190">
        <v>1234574</v>
      </c>
      <c r="D190" t="s">
        <v>35</v>
      </c>
      <c r="I190" t="str" cm="1">
        <f t="array" ref="I190">IF(ROW()-ROW($I$3)+1&gt;COUNTA($F$3:$F$18)*COUNTA($G$3:$G$17),"",INDEX($F$3:$F$18,INT((ROW()-ROW($I$3))/COUNTA($G$3:$G$17)+1))&amp;"-"&amp;INDEX($G$3:$G$17,MOD(ROW()-ROW($I$3),COUNTA($G$3:$G$17))+1))</f>
        <v>13-1234574</v>
      </c>
      <c r="J190">
        <f t="shared" si="16"/>
        <v>13</v>
      </c>
      <c r="K190" t="str">
        <f>VLOOKUP(J190,'Задание на знание SQL'!$B$29:$C$44,2,0)</f>
        <v>СПб</v>
      </c>
      <c r="L190">
        <f t="shared" si="17"/>
        <v>1234574</v>
      </c>
      <c r="M190" t="str">
        <f>VLOOKUP(L190,'Задание на знание SQL'!$F$29:$G$43,2,0)</f>
        <v>ДЕКОР</v>
      </c>
      <c r="O190" t="b">
        <f t="shared" si="18"/>
        <v>1</v>
      </c>
      <c r="P190" t="b">
        <f t="shared" si="13"/>
        <v>1</v>
      </c>
      <c r="Q190" t="b">
        <f t="shared" si="14"/>
        <v>1</v>
      </c>
      <c r="R190" t="b">
        <f t="shared" si="15"/>
        <v>1</v>
      </c>
    </row>
    <row r="191" spans="1:18" x14ac:dyDescent="0.25">
      <c r="A191">
        <v>13</v>
      </c>
      <c r="B191" t="s">
        <v>21</v>
      </c>
      <c r="C191">
        <v>1234575</v>
      </c>
      <c r="D191" t="s">
        <v>23</v>
      </c>
      <c r="I191" t="str" cm="1">
        <f t="array" ref="I191">IF(ROW()-ROW($I$3)+1&gt;COUNTA($F$3:$F$18)*COUNTA($G$3:$G$17),"",INDEX($F$3:$F$18,INT((ROW()-ROW($I$3))/COUNTA($G$3:$G$17)+1))&amp;"-"&amp;INDEX($G$3:$G$17,MOD(ROW()-ROW($I$3),COUNTA($G$3:$G$17))+1))</f>
        <v>13-1234575</v>
      </c>
      <c r="J191">
        <f t="shared" si="16"/>
        <v>13</v>
      </c>
      <c r="K191" t="str">
        <f>VLOOKUP(J191,'Задание на знание SQL'!$B$29:$C$44,2,0)</f>
        <v>СПб</v>
      </c>
      <c r="L191">
        <f t="shared" si="17"/>
        <v>1234575</v>
      </c>
      <c r="M191" t="str">
        <f>VLOOKUP(L191,'Задание на знание SQL'!$F$29:$G$43,2,0)</f>
        <v>КРАСОТА</v>
      </c>
      <c r="O191" t="b">
        <f t="shared" si="18"/>
        <v>1</v>
      </c>
      <c r="P191" t="b">
        <f t="shared" si="13"/>
        <v>1</v>
      </c>
      <c r="Q191" t="b">
        <f t="shared" si="14"/>
        <v>1</v>
      </c>
      <c r="R191" t="b">
        <f t="shared" si="15"/>
        <v>1</v>
      </c>
    </row>
    <row r="192" spans="1:18" x14ac:dyDescent="0.25">
      <c r="A192">
        <v>13</v>
      </c>
      <c r="B192" t="s">
        <v>21</v>
      </c>
      <c r="C192">
        <v>1234576</v>
      </c>
      <c r="D192" t="s">
        <v>35</v>
      </c>
      <c r="I192" t="str" cm="1">
        <f t="array" ref="I192">IF(ROW()-ROW($I$3)+1&gt;COUNTA($F$3:$F$18)*COUNTA($G$3:$G$17),"",INDEX($F$3:$F$18,INT((ROW()-ROW($I$3))/COUNTA($G$3:$G$17)+1))&amp;"-"&amp;INDEX($G$3:$G$17,MOD(ROW()-ROW($I$3),COUNTA($G$3:$G$17))+1))</f>
        <v>13-1234576</v>
      </c>
      <c r="J192">
        <f t="shared" si="16"/>
        <v>13</v>
      </c>
      <c r="K192" t="str">
        <f>VLOOKUP(J192,'Задание на знание SQL'!$B$29:$C$44,2,0)</f>
        <v>СПб</v>
      </c>
      <c r="L192">
        <f t="shared" si="17"/>
        <v>1234576</v>
      </c>
      <c r="M192" t="str">
        <f>VLOOKUP(L192,'Задание на знание SQL'!$F$29:$G$43,2,0)</f>
        <v>ДЕКОР</v>
      </c>
      <c r="O192" t="b">
        <f t="shared" si="18"/>
        <v>1</v>
      </c>
      <c r="P192" t="b">
        <f t="shared" si="13"/>
        <v>1</v>
      </c>
      <c r="Q192" t="b">
        <f t="shared" si="14"/>
        <v>1</v>
      </c>
      <c r="R192" t="b">
        <f t="shared" si="15"/>
        <v>1</v>
      </c>
    </row>
    <row r="193" spans="1:18" x14ac:dyDescent="0.25">
      <c r="A193">
        <v>13</v>
      </c>
      <c r="B193" t="s">
        <v>21</v>
      </c>
      <c r="C193">
        <v>1234577</v>
      </c>
      <c r="D193" t="s">
        <v>35</v>
      </c>
      <c r="I193" t="str" cm="1">
        <f t="array" ref="I193">IF(ROW()-ROW($I$3)+1&gt;COUNTA($F$3:$F$18)*COUNTA($G$3:$G$17),"",INDEX($F$3:$F$18,INT((ROW()-ROW($I$3))/COUNTA($G$3:$G$17)+1))&amp;"-"&amp;INDEX($G$3:$G$17,MOD(ROW()-ROW($I$3),COUNTA($G$3:$G$17))+1))</f>
        <v>13-1234577</v>
      </c>
      <c r="J193">
        <f t="shared" si="16"/>
        <v>13</v>
      </c>
      <c r="K193" t="str">
        <f>VLOOKUP(J193,'Задание на знание SQL'!$B$29:$C$44,2,0)</f>
        <v>СПб</v>
      </c>
      <c r="L193">
        <f t="shared" si="17"/>
        <v>1234577</v>
      </c>
      <c r="M193" t="str">
        <f>VLOOKUP(L193,'Задание на знание SQL'!$F$29:$G$43,2,0)</f>
        <v>ДЕКОР</v>
      </c>
      <c r="O193" t="b">
        <f t="shared" si="18"/>
        <v>1</v>
      </c>
      <c r="P193" t="b">
        <f t="shared" si="13"/>
        <v>1</v>
      </c>
      <c r="Q193" t="b">
        <f t="shared" si="14"/>
        <v>1</v>
      </c>
      <c r="R193" t="b">
        <f t="shared" si="15"/>
        <v>1</v>
      </c>
    </row>
    <row r="194" spans="1:18" x14ac:dyDescent="0.25">
      <c r="A194">
        <v>13</v>
      </c>
      <c r="B194" t="s">
        <v>21</v>
      </c>
      <c r="C194">
        <v>1234578</v>
      </c>
      <c r="D194" t="s">
        <v>23</v>
      </c>
      <c r="I194" t="str" cm="1">
        <f t="array" ref="I194">IF(ROW()-ROW($I$3)+1&gt;COUNTA($F$3:$F$18)*COUNTA($G$3:$G$17),"",INDEX($F$3:$F$18,INT((ROW()-ROW($I$3))/COUNTA($G$3:$G$17)+1))&amp;"-"&amp;INDEX($G$3:$G$17,MOD(ROW()-ROW($I$3),COUNTA($G$3:$G$17))+1))</f>
        <v>13-1234578</v>
      </c>
      <c r="J194">
        <f t="shared" si="16"/>
        <v>13</v>
      </c>
      <c r="K194" t="str">
        <f>VLOOKUP(J194,'Задание на знание SQL'!$B$29:$C$44,2,0)</f>
        <v>СПб</v>
      </c>
      <c r="L194">
        <f t="shared" si="17"/>
        <v>1234578</v>
      </c>
      <c r="M194" t="str">
        <f>VLOOKUP(L194,'Задание на знание SQL'!$F$29:$G$43,2,0)</f>
        <v>КРАСОТА</v>
      </c>
      <c r="O194" t="b">
        <f t="shared" si="18"/>
        <v>1</v>
      </c>
      <c r="P194" t="b">
        <f t="shared" ref="P194:P242" si="19">B194=K194</f>
        <v>1</v>
      </c>
      <c r="Q194" t="b">
        <f t="shared" ref="Q194:Q242" si="20">C194=L194</f>
        <v>1</v>
      </c>
      <c r="R194" t="b">
        <f t="shared" ref="R194:R242" si="21">D194=M194</f>
        <v>1</v>
      </c>
    </row>
    <row r="195" spans="1:18" x14ac:dyDescent="0.25">
      <c r="A195">
        <v>13</v>
      </c>
      <c r="B195" t="s">
        <v>21</v>
      </c>
      <c r="C195">
        <v>1234579</v>
      </c>
      <c r="D195" t="s">
        <v>23</v>
      </c>
      <c r="I195" t="str" cm="1">
        <f t="array" ref="I195">IF(ROW()-ROW($I$3)+1&gt;COUNTA($F$3:$F$18)*COUNTA($G$3:$G$17),"",INDEX($F$3:$F$18,INT((ROW()-ROW($I$3))/COUNTA($G$3:$G$17)+1))&amp;"-"&amp;INDEX($G$3:$G$17,MOD(ROW()-ROW($I$3),COUNTA($G$3:$G$17))+1))</f>
        <v>13-1234579</v>
      </c>
      <c r="J195">
        <f t="shared" si="16"/>
        <v>13</v>
      </c>
      <c r="K195" t="str">
        <f>VLOOKUP(J195,'Задание на знание SQL'!$B$29:$C$44,2,0)</f>
        <v>СПб</v>
      </c>
      <c r="L195">
        <f t="shared" si="17"/>
        <v>1234579</v>
      </c>
      <c r="M195" t="str">
        <f>VLOOKUP(L195,'Задание на знание SQL'!$F$29:$G$43,2,0)</f>
        <v>КРАСОТА</v>
      </c>
      <c r="O195" t="b">
        <f t="shared" si="18"/>
        <v>1</v>
      </c>
      <c r="P195" t="b">
        <f t="shared" si="19"/>
        <v>1</v>
      </c>
      <c r="Q195" t="b">
        <f t="shared" si="20"/>
        <v>1</v>
      </c>
      <c r="R195" t="b">
        <f t="shared" si="21"/>
        <v>1</v>
      </c>
    </row>
    <row r="196" spans="1:18" x14ac:dyDescent="0.25">
      <c r="A196">
        <v>13</v>
      </c>
      <c r="B196" t="s">
        <v>21</v>
      </c>
      <c r="C196">
        <v>1234580</v>
      </c>
      <c r="D196" t="s">
        <v>23</v>
      </c>
      <c r="I196" t="str" cm="1">
        <f t="array" ref="I196">IF(ROW()-ROW($I$3)+1&gt;COUNTA($F$3:$F$18)*COUNTA($G$3:$G$17),"",INDEX($F$3:$F$18,INT((ROW()-ROW($I$3))/COUNTA($G$3:$G$17)+1))&amp;"-"&amp;INDEX($G$3:$G$17,MOD(ROW()-ROW($I$3),COUNTA($G$3:$G$17))+1))</f>
        <v>13-1234580</v>
      </c>
      <c r="J196">
        <f t="shared" ref="J196:J242" si="22">MID(I196,1,FIND("-",I196)-1)+0</f>
        <v>13</v>
      </c>
      <c r="K196" t="str">
        <f>VLOOKUP(J196,'Задание на знание SQL'!$B$29:$C$44,2,0)</f>
        <v>СПб</v>
      </c>
      <c r="L196">
        <f t="shared" ref="L196:L242" si="23">RIGHT(I196,7)+0</f>
        <v>1234580</v>
      </c>
      <c r="M196" t="str">
        <f>VLOOKUP(L196,'Задание на знание SQL'!$F$29:$G$43,2,0)</f>
        <v>КРАСОТА</v>
      </c>
      <c r="O196" t="b">
        <f t="shared" ref="O196:O242" si="24">A196=J196</f>
        <v>1</v>
      </c>
      <c r="P196" t="b">
        <f t="shared" si="19"/>
        <v>1</v>
      </c>
      <c r="Q196" t="b">
        <f t="shared" si="20"/>
        <v>1</v>
      </c>
      <c r="R196" t="b">
        <f t="shared" si="21"/>
        <v>1</v>
      </c>
    </row>
    <row r="197" spans="1:18" x14ac:dyDescent="0.25">
      <c r="A197">
        <v>13</v>
      </c>
      <c r="B197" t="s">
        <v>21</v>
      </c>
      <c r="C197">
        <v>1234581</v>
      </c>
      <c r="D197" t="s">
        <v>27</v>
      </c>
      <c r="I197" t="str" cm="1">
        <f t="array" ref="I197">IF(ROW()-ROW($I$3)+1&gt;COUNTA($F$3:$F$18)*COUNTA($G$3:$G$17),"",INDEX($F$3:$F$18,INT((ROW()-ROW($I$3))/COUNTA($G$3:$G$17)+1))&amp;"-"&amp;INDEX($G$3:$G$17,MOD(ROW()-ROW($I$3),COUNTA($G$3:$G$17))+1))</f>
        <v>13-1234581</v>
      </c>
      <c r="J197">
        <f t="shared" si="22"/>
        <v>13</v>
      </c>
      <c r="K197" t="str">
        <f>VLOOKUP(J197,'Задание на знание SQL'!$B$29:$C$44,2,0)</f>
        <v>СПб</v>
      </c>
      <c r="L197">
        <f t="shared" si="23"/>
        <v>1234581</v>
      </c>
      <c r="M197" t="str">
        <f>VLOOKUP(L197,'Задание на знание SQL'!$F$29:$G$43,2,0)</f>
        <v>ЧИСТОТА</v>
      </c>
      <c r="O197" t="b">
        <f t="shared" si="24"/>
        <v>1</v>
      </c>
      <c r="P197" t="b">
        <f t="shared" si="19"/>
        <v>1</v>
      </c>
      <c r="Q197" t="b">
        <f t="shared" si="20"/>
        <v>1</v>
      </c>
      <c r="R197" t="b">
        <f t="shared" si="21"/>
        <v>1</v>
      </c>
    </row>
    <row r="198" spans="1:18" x14ac:dyDescent="0.25">
      <c r="A198">
        <v>14</v>
      </c>
      <c r="B198" t="s">
        <v>25</v>
      </c>
      <c r="C198">
        <v>1234567</v>
      </c>
      <c r="D198" t="s">
        <v>23</v>
      </c>
      <c r="I198" t="str" cm="1">
        <f t="array" ref="I198">IF(ROW()-ROW($I$3)+1&gt;COUNTA($F$3:$F$18)*COUNTA($G$3:$G$17),"",INDEX($F$3:$F$18,INT((ROW()-ROW($I$3))/COUNTA($G$3:$G$17)+1))&amp;"-"&amp;INDEX($G$3:$G$17,MOD(ROW()-ROW($I$3),COUNTA($G$3:$G$17))+1))</f>
        <v>14-1234567</v>
      </c>
      <c r="J198">
        <f t="shared" si="22"/>
        <v>14</v>
      </c>
      <c r="K198" t="str">
        <f>VLOOKUP(J198,'Задание на знание SQL'!$B$29:$C$44,2,0)</f>
        <v>МСК</v>
      </c>
      <c r="L198">
        <f t="shared" si="23"/>
        <v>1234567</v>
      </c>
      <c r="M198" t="str">
        <f>VLOOKUP(L198,'Задание на знание SQL'!$F$29:$G$43,2,0)</f>
        <v>КРАСОТА</v>
      </c>
      <c r="O198" t="b">
        <f t="shared" si="24"/>
        <v>1</v>
      </c>
      <c r="P198" t="b">
        <f t="shared" si="19"/>
        <v>1</v>
      </c>
      <c r="Q198" t="b">
        <f t="shared" si="20"/>
        <v>1</v>
      </c>
      <c r="R198" t="b">
        <f t="shared" si="21"/>
        <v>1</v>
      </c>
    </row>
    <row r="199" spans="1:18" x14ac:dyDescent="0.25">
      <c r="A199">
        <v>14</v>
      </c>
      <c r="B199" t="s">
        <v>25</v>
      </c>
      <c r="C199">
        <v>1234568</v>
      </c>
      <c r="D199" t="s">
        <v>27</v>
      </c>
      <c r="I199" t="str" cm="1">
        <f t="array" ref="I199">IF(ROW()-ROW($I$3)+1&gt;COUNTA($F$3:$F$18)*COUNTA($G$3:$G$17),"",INDEX($F$3:$F$18,INT((ROW()-ROW($I$3))/COUNTA($G$3:$G$17)+1))&amp;"-"&amp;INDEX($G$3:$G$17,MOD(ROW()-ROW($I$3),COUNTA($G$3:$G$17))+1))</f>
        <v>14-1234568</v>
      </c>
      <c r="J199">
        <f t="shared" si="22"/>
        <v>14</v>
      </c>
      <c r="K199" t="str">
        <f>VLOOKUP(J199,'Задание на знание SQL'!$B$29:$C$44,2,0)</f>
        <v>МСК</v>
      </c>
      <c r="L199">
        <f t="shared" si="23"/>
        <v>1234568</v>
      </c>
      <c r="M199" t="str">
        <f>VLOOKUP(L199,'Задание на знание SQL'!$F$29:$G$43,2,0)</f>
        <v>ЧИСТОТА</v>
      </c>
      <c r="O199" t="b">
        <f t="shared" si="24"/>
        <v>1</v>
      </c>
      <c r="P199" t="b">
        <f t="shared" si="19"/>
        <v>1</v>
      </c>
      <c r="Q199" t="b">
        <f t="shared" si="20"/>
        <v>1</v>
      </c>
      <c r="R199" t="b">
        <f t="shared" si="21"/>
        <v>1</v>
      </c>
    </row>
    <row r="200" spans="1:18" x14ac:dyDescent="0.25">
      <c r="A200">
        <v>14</v>
      </c>
      <c r="B200" t="s">
        <v>25</v>
      </c>
      <c r="C200">
        <v>1234569</v>
      </c>
      <c r="D200" t="s">
        <v>27</v>
      </c>
      <c r="I200" t="str" cm="1">
        <f t="array" ref="I200">IF(ROW()-ROW($I$3)+1&gt;COUNTA($F$3:$F$18)*COUNTA($G$3:$G$17),"",INDEX($F$3:$F$18,INT((ROW()-ROW($I$3))/COUNTA($G$3:$G$17)+1))&amp;"-"&amp;INDEX($G$3:$G$17,MOD(ROW()-ROW($I$3),COUNTA($G$3:$G$17))+1))</f>
        <v>14-1234569</v>
      </c>
      <c r="J200">
        <f t="shared" si="22"/>
        <v>14</v>
      </c>
      <c r="K200" t="str">
        <f>VLOOKUP(J200,'Задание на знание SQL'!$B$29:$C$44,2,0)</f>
        <v>МСК</v>
      </c>
      <c r="L200">
        <f t="shared" si="23"/>
        <v>1234569</v>
      </c>
      <c r="M200" t="str">
        <f>VLOOKUP(L200,'Задание на знание SQL'!$F$29:$G$43,2,0)</f>
        <v>ЧИСТОТА</v>
      </c>
      <c r="O200" t="b">
        <f t="shared" si="24"/>
        <v>1</v>
      </c>
      <c r="P200" t="b">
        <f t="shared" si="19"/>
        <v>1</v>
      </c>
      <c r="Q200" t="b">
        <f t="shared" si="20"/>
        <v>1</v>
      </c>
      <c r="R200" t="b">
        <f t="shared" si="21"/>
        <v>1</v>
      </c>
    </row>
    <row r="201" spans="1:18" x14ac:dyDescent="0.25">
      <c r="A201">
        <v>14</v>
      </c>
      <c r="B201" t="s">
        <v>25</v>
      </c>
      <c r="C201">
        <v>1234570</v>
      </c>
      <c r="D201" t="s">
        <v>27</v>
      </c>
      <c r="I201" t="str" cm="1">
        <f t="array" ref="I201">IF(ROW()-ROW($I$3)+1&gt;COUNTA($F$3:$F$18)*COUNTA($G$3:$G$17),"",INDEX($F$3:$F$18,INT((ROW()-ROW($I$3))/COUNTA($G$3:$G$17)+1))&amp;"-"&amp;INDEX($G$3:$G$17,MOD(ROW()-ROW($I$3),COUNTA($G$3:$G$17))+1))</f>
        <v>14-1234570</v>
      </c>
      <c r="J201">
        <f t="shared" si="22"/>
        <v>14</v>
      </c>
      <c r="K201" t="str">
        <f>VLOOKUP(J201,'Задание на знание SQL'!$B$29:$C$44,2,0)</f>
        <v>МСК</v>
      </c>
      <c r="L201">
        <f t="shared" si="23"/>
        <v>1234570</v>
      </c>
      <c r="M201" t="str">
        <f>VLOOKUP(L201,'Задание на знание SQL'!$F$29:$G$43,2,0)</f>
        <v>ЧИСТОТА</v>
      </c>
      <c r="O201" t="b">
        <f t="shared" si="24"/>
        <v>1</v>
      </c>
      <c r="P201" t="b">
        <f t="shared" si="19"/>
        <v>1</v>
      </c>
      <c r="Q201" t="b">
        <f t="shared" si="20"/>
        <v>1</v>
      </c>
      <c r="R201" t="b">
        <f t="shared" si="21"/>
        <v>1</v>
      </c>
    </row>
    <row r="202" spans="1:18" x14ac:dyDescent="0.25">
      <c r="A202">
        <v>14</v>
      </c>
      <c r="B202" t="s">
        <v>25</v>
      </c>
      <c r="C202">
        <v>1234571</v>
      </c>
      <c r="D202" t="s">
        <v>35</v>
      </c>
      <c r="I202" t="str" cm="1">
        <f t="array" ref="I202">IF(ROW()-ROW($I$3)+1&gt;COUNTA($F$3:$F$18)*COUNTA($G$3:$G$17),"",INDEX($F$3:$F$18,INT((ROW()-ROW($I$3))/COUNTA($G$3:$G$17)+1))&amp;"-"&amp;INDEX($G$3:$G$17,MOD(ROW()-ROW($I$3),COUNTA($G$3:$G$17))+1))</f>
        <v>14-1234571</v>
      </c>
      <c r="J202">
        <f t="shared" si="22"/>
        <v>14</v>
      </c>
      <c r="K202" t="str">
        <f>VLOOKUP(J202,'Задание на знание SQL'!$B$29:$C$44,2,0)</f>
        <v>МСК</v>
      </c>
      <c r="L202">
        <f t="shared" si="23"/>
        <v>1234571</v>
      </c>
      <c r="M202" t="str">
        <f>VLOOKUP(L202,'Задание на знание SQL'!$F$29:$G$43,2,0)</f>
        <v>ДЕКОР</v>
      </c>
      <c r="O202" t="b">
        <f t="shared" si="24"/>
        <v>1</v>
      </c>
      <c r="P202" t="b">
        <f t="shared" si="19"/>
        <v>1</v>
      </c>
      <c r="Q202" t="b">
        <f t="shared" si="20"/>
        <v>1</v>
      </c>
      <c r="R202" t="b">
        <f t="shared" si="21"/>
        <v>1</v>
      </c>
    </row>
    <row r="203" spans="1:18" x14ac:dyDescent="0.25">
      <c r="A203">
        <v>14</v>
      </c>
      <c r="B203" t="s">
        <v>25</v>
      </c>
      <c r="C203">
        <v>1234572</v>
      </c>
      <c r="D203" t="s">
        <v>35</v>
      </c>
      <c r="I203" t="str" cm="1">
        <f t="array" ref="I203">IF(ROW()-ROW($I$3)+1&gt;COUNTA($F$3:$F$18)*COUNTA($G$3:$G$17),"",INDEX($F$3:$F$18,INT((ROW()-ROW($I$3))/COUNTA($G$3:$G$17)+1))&amp;"-"&amp;INDEX($G$3:$G$17,MOD(ROW()-ROW($I$3),COUNTA($G$3:$G$17))+1))</f>
        <v>14-1234572</v>
      </c>
      <c r="J203">
        <f t="shared" si="22"/>
        <v>14</v>
      </c>
      <c r="K203" t="str">
        <f>VLOOKUP(J203,'Задание на знание SQL'!$B$29:$C$44,2,0)</f>
        <v>МСК</v>
      </c>
      <c r="L203">
        <f t="shared" si="23"/>
        <v>1234572</v>
      </c>
      <c r="M203" t="str">
        <f>VLOOKUP(L203,'Задание на знание SQL'!$F$29:$G$43,2,0)</f>
        <v>ДЕКОР</v>
      </c>
      <c r="O203" t="b">
        <f t="shared" si="24"/>
        <v>1</v>
      </c>
      <c r="P203" t="b">
        <f t="shared" si="19"/>
        <v>1</v>
      </c>
      <c r="Q203" t="b">
        <f t="shared" si="20"/>
        <v>1</v>
      </c>
      <c r="R203" t="b">
        <f t="shared" si="21"/>
        <v>1</v>
      </c>
    </row>
    <row r="204" spans="1:18" x14ac:dyDescent="0.25">
      <c r="A204">
        <v>14</v>
      </c>
      <c r="B204" t="s">
        <v>25</v>
      </c>
      <c r="C204">
        <v>1234573</v>
      </c>
      <c r="D204" t="s">
        <v>35</v>
      </c>
      <c r="I204" t="str" cm="1">
        <f t="array" ref="I204">IF(ROW()-ROW($I$3)+1&gt;COUNTA($F$3:$F$18)*COUNTA($G$3:$G$17),"",INDEX($F$3:$F$18,INT((ROW()-ROW($I$3))/COUNTA($G$3:$G$17)+1))&amp;"-"&amp;INDEX($G$3:$G$17,MOD(ROW()-ROW($I$3),COUNTA($G$3:$G$17))+1))</f>
        <v>14-1234573</v>
      </c>
      <c r="J204">
        <f t="shared" si="22"/>
        <v>14</v>
      </c>
      <c r="K204" t="str">
        <f>VLOOKUP(J204,'Задание на знание SQL'!$B$29:$C$44,2,0)</f>
        <v>МСК</v>
      </c>
      <c r="L204">
        <f t="shared" si="23"/>
        <v>1234573</v>
      </c>
      <c r="M204" t="str">
        <f>VLOOKUP(L204,'Задание на знание SQL'!$F$29:$G$43,2,0)</f>
        <v>ДЕКОР</v>
      </c>
      <c r="O204" t="b">
        <f t="shared" si="24"/>
        <v>1</v>
      </c>
      <c r="P204" t="b">
        <f t="shared" si="19"/>
        <v>1</v>
      </c>
      <c r="Q204" t="b">
        <f t="shared" si="20"/>
        <v>1</v>
      </c>
      <c r="R204" t="b">
        <f t="shared" si="21"/>
        <v>1</v>
      </c>
    </row>
    <row r="205" spans="1:18" x14ac:dyDescent="0.25">
      <c r="A205">
        <v>14</v>
      </c>
      <c r="B205" t="s">
        <v>25</v>
      </c>
      <c r="C205">
        <v>1234574</v>
      </c>
      <c r="D205" t="s">
        <v>35</v>
      </c>
      <c r="I205" t="str" cm="1">
        <f t="array" ref="I205">IF(ROW()-ROW($I$3)+1&gt;COUNTA($F$3:$F$18)*COUNTA($G$3:$G$17),"",INDEX($F$3:$F$18,INT((ROW()-ROW($I$3))/COUNTA($G$3:$G$17)+1))&amp;"-"&amp;INDEX($G$3:$G$17,MOD(ROW()-ROW($I$3),COUNTA($G$3:$G$17))+1))</f>
        <v>14-1234574</v>
      </c>
      <c r="J205">
        <f t="shared" si="22"/>
        <v>14</v>
      </c>
      <c r="K205" t="str">
        <f>VLOOKUP(J205,'Задание на знание SQL'!$B$29:$C$44,2,0)</f>
        <v>МСК</v>
      </c>
      <c r="L205">
        <f t="shared" si="23"/>
        <v>1234574</v>
      </c>
      <c r="M205" t="str">
        <f>VLOOKUP(L205,'Задание на знание SQL'!$F$29:$G$43,2,0)</f>
        <v>ДЕКОР</v>
      </c>
      <c r="O205" t="b">
        <f t="shared" si="24"/>
        <v>1</v>
      </c>
      <c r="P205" t="b">
        <f t="shared" si="19"/>
        <v>1</v>
      </c>
      <c r="Q205" t="b">
        <f t="shared" si="20"/>
        <v>1</v>
      </c>
      <c r="R205" t="b">
        <f t="shared" si="21"/>
        <v>1</v>
      </c>
    </row>
    <row r="206" spans="1:18" x14ac:dyDescent="0.25">
      <c r="A206">
        <v>14</v>
      </c>
      <c r="B206" t="s">
        <v>25</v>
      </c>
      <c r="C206">
        <v>1234575</v>
      </c>
      <c r="D206" t="s">
        <v>23</v>
      </c>
      <c r="I206" t="str" cm="1">
        <f t="array" ref="I206">IF(ROW()-ROW($I$3)+1&gt;COUNTA($F$3:$F$18)*COUNTA($G$3:$G$17),"",INDEX($F$3:$F$18,INT((ROW()-ROW($I$3))/COUNTA($G$3:$G$17)+1))&amp;"-"&amp;INDEX($G$3:$G$17,MOD(ROW()-ROW($I$3),COUNTA($G$3:$G$17))+1))</f>
        <v>14-1234575</v>
      </c>
      <c r="J206">
        <f t="shared" si="22"/>
        <v>14</v>
      </c>
      <c r="K206" t="str">
        <f>VLOOKUP(J206,'Задание на знание SQL'!$B$29:$C$44,2,0)</f>
        <v>МСК</v>
      </c>
      <c r="L206">
        <f t="shared" si="23"/>
        <v>1234575</v>
      </c>
      <c r="M206" t="str">
        <f>VLOOKUP(L206,'Задание на знание SQL'!$F$29:$G$43,2,0)</f>
        <v>КРАСОТА</v>
      </c>
      <c r="O206" t="b">
        <f t="shared" si="24"/>
        <v>1</v>
      </c>
      <c r="P206" t="b">
        <f t="shared" si="19"/>
        <v>1</v>
      </c>
      <c r="Q206" t="b">
        <f t="shared" si="20"/>
        <v>1</v>
      </c>
      <c r="R206" t="b">
        <f t="shared" si="21"/>
        <v>1</v>
      </c>
    </row>
    <row r="207" spans="1:18" x14ac:dyDescent="0.25">
      <c r="A207">
        <v>14</v>
      </c>
      <c r="B207" t="s">
        <v>25</v>
      </c>
      <c r="C207">
        <v>1234576</v>
      </c>
      <c r="D207" t="s">
        <v>35</v>
      </c>
      <c r="I207" t="str" cm="1">
        <f t="array" ref="I207">IF(ROW()-ROW($I$3)+1&gt;COUNTA($F$3:$F$18)*COUNTA($G$3:$G$17),"",INDEX($F$3:$F$18,INT((ROW()-ROW($I$3))/COUNTA($G$3:$G$17)+1))&amp;"-"&amp;INDEX($G$3:$G$17,MOD(ROW()-ROW($I$3),COUNTA($G$3:$G$17))+1))</f>
        <v>14-1234576</v>
      </c>
      <c r="J207">
        <f t="shared" si="22"/>
        <v>14</v>
      </c>
      <c r="K207" t="str">
        <f>VLOOKUP(J207,'Задание на знание SQL'!$B$29:$C$44,2,0)</f>
        <v>МСК</v>
      </c>
      <c r="L207">
        <f t="shared" si="23"/>
        <v>1234576</v>
      </c>
      <c r="M207" t="str">
        <f>VLOOKUP(L207,'Задание на знание SQL'!$F$29:$G$43,2,0)</f>
        <v>ДЕКОР</v>
      </c>
      <c r="O207" t="b">
        <f t="shared" si="24"/>
        <v>1</v>
      </c>
      <c r="P207" t="b">
        <f t="shared" si="19"/>
        <v>1</v>
      </c>
      <c r="Q207" t="b">
        <f t="shared" si="20"/>
        <v>1</v>
      </c>
      <c r="R207" t="b">
        <f t="shared" si="21"/>
        <v>1</v>
      </c>
    </row>
    <row r="208" spans="1:18" x14ac:dyDescent="0.25">
      <c r="A208">
        <v>14</v>
      </c>
      <c r="B208" t="s">
        <v>25</v>
      </c>
      <c r="C208">
        <v>1234577</v>
      </c>
      <c r="D208" t="s">
        <v>35</v>
      </c>
      <c r="I208" t="str" cm="1">
        <f t="array" ref="I208">IF(ROW()-ROW($I$3)+1&gt;COUNTA($F$3:$F$18)*COUNTA($G$3:$G$17),"",INDEX($F$3:$F$18,INT((ROW()-ROW($I$3))/COUNTA($G$3:$G$17)+1))&amp;"-"&amp;INDEX($G$3:$G$17,MOD(ROW()-ROW($I$3),COUNTA($G$3:$G$17))+1))</f>
        <v>14-1234577</v>
      </c>
      <c r="J208">
        <f t="shared" si="22"/>
        <v>14</v>
      </c>
      <c r="K208" t="str">
        <f>VLOOKUP(J208,'Задание на знание SQL'!$B$29:$C$44,2,0)</f>
        <v>МСК</v>
      </c>
      <c r="L208">
        <f t="shared" si="23"/>
        <v>1234577</v>
      </c>
      <c r="M208" t="str">
        <f>VLOOKUP(L208,'Задание на знание SQL'!$F$29:$G$43,2,0)</f>
        <v>ДЕКОР</v>
      </c>
      <c r="O208" t="b">
        <f t="shared" si="24"/>
        <v>1</v>
      </c>
      <c r="P208" t="b">
        <f t="shared" si="19"/>
        <v>1</v>
      </c>
      <c r="Q208" t="b">
        <f t="shared" si="20"/>
        <v>1</v>
      </c>
      <c r="R208" t="b">
        <f t="shared" si="21"/>
        <v>1</v>
      </c>
    </row>
    <row r="209" spans="1:18" x14ac:dyDescent="0.25">
      <c r="A209">
        <v>14</v>
      </c>
      <c r="B209" t="s">
        <v>25</v>
      </c>
      <c r="C209">
        <v>1234578</v>
      </c>
      <c r="D209" t="s">
        <v>23</v>
      </c>
      <c r="I209" t="str" cm="1">
        <f t="array" ref="I209">IF(ROW()-ROW($I$3)+1&gt;COUNTA($F$3:$F$18)*COUNTA($G$3:$G$17),"",INDEX($F$3:$F$18,INT((ROW()-ROW($I$3))/COUNTA($G$3:$G$17)+1))&amp;"-"&amp;INDEX($G$3:$G$17,MOD(ROW()-ROW($I$3),COUNTA($G$3:$G$17))+1))</f>
        <v>14-1234578</v>
      </c>
      <c r="J209">
        <f t="shared" si="22"/>
        <v>14</v>
      </c>
      <c r="K209" t="str">
        <f>VLOOKUP(J209,'Задание на знание SQL'!$B$29:$C$44,2,0)</f>
        <v>МСК</v>
      </c>
      <c r="L209">
        <f t="shared" si="23"/>
        <v>1234578</v>
      </c>
      <c r="M209" t="str">
        <f>VLOOKUP(L209,'Задание на знание SQL'!$F$29:$G$43,2,0)</f>
        <v>КРАСОТА</v>
      </c>
      <c r="O209" t="b">
        <f t="shared" si="24"/>
        <v>1</v>
      </c>
      <c r="P209" t="b">
        <f t="shared" si="19"/>
        <v>1</v>
      </c>
      <c r="Q209" t="b">
        <f t="shared" si="20"/>
        <v>1</v>
      </c>
      <c r="R209" t="b">
        <f t="shared" si="21"/>
        <v>1</v>
      </c>
    </row>
    <row r="210" spans="1:18" x14ac:dyDescent="0.25">
      <c r="A210">
        <v>14</v>
      </c>
      <c r="B210" t="s">
        <v>25</v>
      </c>
      <c r="C210">
        <v>1234579</v>
      </c>
      <c r="D210" t="s">
        <v>23</v>
      </c>
      <c r="I210" t="str" cm="1">
        <f t="array" ref="I210">IF(ROW()-ROW($I$3)+1&gt;COUNTA($F$3:$F$18)*COUNTA($G$3:$G$17),"",INDEX($F$3:$F$18,INT((ROW()-ROW($I$3))/COUNTA($G$3:$G$17)+1))&amp;"-"&amp;INDEX($G$3:$G$17,MOD(ROW()-ROW($I$3),COUNTA($G$3:$G$17))+1))</f>
        <v>14-1234579</v>
      </c>
      <c r="J210">
        <f t="shared" si="22"/>
        <v>14</v>
      </c>
      <c r="K210" t="str">
        <f>VLOOKUP(J210,'Задание на знание SQL'!$B$29:$C$44,2,0)</f>
        <v>МСК</v>
      </c>
      <c r="L210">
        <f t="shared" si="23"/>
        <v>1234579</v>
      </c>
      <c r="M210" t="str">
        <f>VLOOKUP(L210,'Задание на знание SQL'!$F$29:$G$43,2,0)</f>
        <v>КРАСОТА</v>
      </c>
      <c r="O210" t="b">
        <f t="shared" si="24"/>
        <v>1</v>
      </c>
      <c r="P210" t="b">
        <f t="shared" si="19"/>
        <v>1</v>
      </c>
      <c r="Q210" t="b">
        <f t="shared" si="20"/>
        <v>1</v>
      </c>
      <c r="R210" t="b">
        <f t="shared" si="21"/>
        <v>1</v>
      </c>
    </row>
    <row r="211" spans="1:18" x14ac:dyDescent="0.25">
      <c r="A211">
        <v>14</v>
      </c>
      <c r="B211" t="s">
        <v>25</v>
      </c>
      <c r="C211">
        <v>1234580</v>
      </c>
      <c r="D211" t="s">
        <v>23</v>
      </c>
      <c r="I211" t="str" cm="1">
        <f t="array" ref="I211">IF(ROW()-ROW($I$3)+1&gt;COUNTA($F$3:$F$18)*COUNTA($G$3:$G$17),"",INDEX($F$3:$F$18,INT((ROW()-ROW($I$3))/COUNTA($G$3:$G$17)+1))&amp;"-"&amp;INDEX($G$3:$G$17,MOD(ROW()-ROW($I$3),COUNTA($G$3:$G$17))+1))</f>
        <v>14-1234580</v>
      </c>
      <c r="J211">
        <f t="shared" si="22"/>
        <v>14</v>
      </c>
      <c r="K211" t="str">
        <f>VLOOKUP(J211,'Задание на знание SQL'!$B$29:$C$44,2,0)</f>
        <v>МСК</v>
      </c>
      <c r="L211">
        <f t="shared" si="23"/>
        <v>1234580</v>
      </c>
      <c r="M211" t="str">
        <f>VLOOKUP(L211,'Задание на знание SQL'!$F$29:$G$43,2,0)</f>
        <v>КРАСОТА</v>
      </c>
      <c r="O211" t="b">
        <f t="shared" si="24"/>
        <v>1</v>
      </c>
      <c r="P211" t="b">
        <f t="shared" si="19"/>
        <v>1</v>
      </c>
      <c r="Q211" t="b">
        <f t="shared" si="20"/>
        <v>1</v>
      </c>
      <c r="R211" t="b">
        <f t="shared" si="21"/>
        <v>1</v>
      </c>
    </row>
    <row r="212" spans="1:18" x14ac:dyDescent="0.25">
      <c r="A212">
        <v>14</v>
      </c>
      <c r="B212" t="s">
        <v>25</v>
      </c>
      <c r="C212">
        <v>1234581</v>
      </c>
      <c r="D212" t="s">
        <v>27</v>
      </c>
      <c r="I212" t="str" cm="1">
        <f t="array" ref="I212">IF(ROW()-ROW($I$3)+1&gt;COUNTA($F$3:$F$18)*COUNTA($G$3:$G$17),"",INDEX($F$3:$F$18,INT((ROW()-ROW($I$3))/COUNTA($G$3:$G$17)+1))&amp;"-"&amp;INDEX($G$3:$G$17,MOD(ROW()-ROW($I$3),COUNTA($G$3:$G$17))+1))</f>
        <v>14-1234581</v>
      </c>
      <c r="J212">
        <f t="shared" si="22"/>
        <v>14</v>
      </c>
      <c r="K212" t="str">
        <f>VLOOKUP(J212,'Задание на знание SQL'!$B$29:$C$44,2,0)</f>
        <v>МСК</v>
      </c>
      <c r="L212">
        <f t="shared" si="23"/>
        <v>1234581</v>
      </c>
      <c r="M212" t="str">
        <f>VLOOKUP(L212,'Задание на знание SQL'!$F$29:$G$43,2,0)</f>
        <v>ЧИСТОТА</v>
      </c>
      <c r="O212" t="b">
        <f t="shared" si="24"/>
        <v>1</v>
      </c>
      <c r="P212" t="b">
        <f t="shared" si="19"/>
        <v>1</v>
      </c>
      <c r="Q212" t="b">
        <f t="shared" si="20"/>
        <v>1</v>
      </c>
      <c r="R212" t="b">
        <f t="shared" si="21"/>
        <v>1</v>
      </c>
    </row>
    <row r="213" spans="1:18" x14ac:dyDescent="0.25">
      <c r="A213">
        <v>15</v>
      </c>
      <c r="B213" t="s">
        <v>55</v>
      </c>
      <c r="C213">
        <v>1234567</v>
      </c>
      <c r="D213" t="s">
        <v>23</v>
      </c>
      <c r="I213" t="str" cm="1">
        <f t="array" ref="I213">IF(ROW()-ROW($I$3)+1&gt;COUNTA($F$3:$F$18)*COUNTA($G$3:$G$17),"",INDEX($F$3:$F$18,INT((ROW()-ROW($I$3))/COUNTA($G$3:$G$17)+1))&amp;"-"&amp;INDEX($G$3:$G$17,MOD(ROW()-ROW($I$3),COUNTA($G$3:$G$17))+1))</f>
        <v>15-1234567</v>
      </c>
      <c r="J213">
        <f t="shared" si="22"/>
        <v>15</v>
      </c>
      <c r="K213" t="str">
        <f>VLOOKUP(J213,'Задание на знание SQL'!$B$29:$C$44,2,0)</f>
        <v>МРМ</v>
      </c>
      <c r="L213">
        <f t="shared" si="23"/>
        <v>1234567</v>
      </c>
      <c r="M213" t="str">
        <f>VLOOKUP(L213,'Задание на знание SQL'!$F$29:$G$43,2,0)</f>
        <v>КРАСОТА</v>
      </c>
      <c r="O213" t="b">
        <f t="shared" si="24"/>
        <v>1</v>
      </c>
      <c r="P213" t="b">
        <f t="shared" si="19"/>
        <v>1</v>
      </c>
      <c r="Q213" t="b">
        <f t="shared" si="20"/>
        <v>1</v>
      </c>
      <c r="R213" t="b">
        <f t="shared" si="21"/>
        <v>1</v>
      </c>
    </row>
    <row r="214" spans="1:18" x14ac:dyDescent="0.25">
      <c r="A214">
        <v>15</v>
      </c>
      <c r="B214" t="s">
        <v>55</v>
      </c>
      <c r="C214">
        <v>1234568</v>
      </c>
      <c r="D214" t="s">
        <v>27</v>
      </c>
      <c r="I214" t="str" cm="1">
        <f t="array" ref="I214">IF(ROW()-ROW($I$3)+1&gt;COUNTA($F$3:$F$18)*COUNTA($G$3:$G$17),"",INDEX($F$3:$F$18,INT((ROW()-ROW($I$3))/COUNTA($G$3:$G$17)+1))&amp;"-"&amp;INDEX($G$3:$G$17,MOD(ROW()-ROW($I$3),COUNTA($G$3:$G$17))+1))</f>
        <v>15-1234568</v>
      </c>
      <c r="J214">
        <f t="shared" si="22"/>
        <v>15</v>
      </c>
      <c r="K214" t="str">
        <f>VLOOKUP(J214,'Задание на знание SQL'!$B$29:$C$44,2,0)</f>
        <v>МРМ</v>
      </c>
      <c r="L214">
        <f t="shared" si="23"/>
        <v>1234568</v>
      </c>
      <c r="M214" t="str">
        <f>VLOOKUP(L214,'Задание на знание SQL'!$F$29:$G$43,2,0)</f>
        <v>ЧИСТОТА</v>
      </c>
      <c r="O214" t="b">
        <f t="shared" si="24"/>
        <v>1</v>
      </c>
      <c r="P214" t="b">
        <f t="shared" si="19"/>
        <v>1</v>
      </c>
      <c r="Q214" t="b">
        <f t="shared" si="20"/>
        <v>1</v>
      </c>
      <c r="R214" t="b">
        <f t="shared" si="21"/>
        <v>1</v>
      </c>
    </row>
    <row r="215" spans="1:18" x14ac:dyDescent="0.25">
      <c r="A215">
        <v>15</v>
      </c>
      <c r="B215" t="s">
        <v>55</v>
      </c>
      <c r="C215">
        <v>1234569</v>
      </c>
      <c r="D215" t="s">
        <v>27</v>
      </c>
      <c r="I215" t="str" cm="1">
        <f t="array" ref="I215">IF(ROW()-ROW($I$3)+1&gt;COUNTA($F$3:$F$18)*COUNTA($G$3:$G$17),"",INDEX($F$3:$F$18,INT((ROW()-ROW($I$3))/COUNTA($G$3:$G$17)+1))&amp;"-"&amp;INDEX($G$3:$G$17,MOD(ROW()-ROW($I$3),COUNTA($G$3:$G$17))+1))</f>
        <v>15-1234569</v>
      </c>
      <c r="J215">
        <f t="shared" si="22"/>
        <v>15</v>
      </c>
      <c r="K215" t="str">
        <f>VLOOKUP(J215,'Задание на знание SQL'!$B$29:$C$44,2,0)</f>
        <v>МРМ</v>
      </c>
      <c r="L215">
        <f t="shared" si="23"/>
        <v>1234569</v>
      </c>
      <c r="M215" t="str">
        <f>VLOOKUP(L215,'Задание на знание SQL'!$F$29:$G$43,2,0)</f>
        <v>ЧИСТОТА</v>
      </c>
      <c r="O215" t="b">
        <f t="shared" si="24"/>
        <v>1</v>
      </c>
      <c r="P215" t="b">
        <f t="shared" si="19"/>
        <v>1</v>
      </c>
      <c r="Q215" t="b">
        <f t="shared" si="20"/>
        <v>1</v>
      </c>
      <c r="R215" t="b">
        <f t="shared" si="21"/>
        <v>1</v>
      </c>
    </row>
    <row r="216" spans="1:18" x14ac:dyDescent="0.25">
      <c r="A216">
        <v>15</v>
      </c>
      <c r="B216" t="s">
        <v>55</v>
      </c>
      <c r="C216">
        <v>1234570</v>
      </c>
      <c r="D216" t="s">
        <v>27</v>
      </c>
      <c r="I216" t="str" cm="1">
        <f t="array" ref="I216">IF(ROW()-ROW($I$3)+1&gt;COUNTA($F$3:$F$18)*COUNTA($G$3:$G$17),"",INDEX($F$3:$F$18,INT((ROW()-ROW($I$3))/COUNTA($G$3:$G$17)+1))&amp;"-"&amp;INDEX($G$3:$G$17,MOD(ROW()-ROW($I$3),COUNTA($G$3:$G$17))+1))</f>
        <v>15-1234570</v>
      </c>
      <c r="J216">
        <f t="shared" si="22"/>
        <v>15</v>
      </c>
      <c r="K216" t="str">
        <f>VLOOKUP(J216,'Задание на знание SQL'!$B$29:$C$44,2,0)</f>
        <v>МРМ</v>
      </c>
      <c r="L216">
        <f t="shared" si="23"/>
        <v>1234570</v>
      </c>
      <c r="M216" t="str">
        <f>VLOOKUP(L216,'Задание на знание SQL'!$F$29:$G$43,2,0)</f>
        <v>ЧИСТОТА</v>
      </c>
      <c r="O216" t="b">
        <f t="shared" si="24"/>
        <v>1</v>
      </c>
      <c r="P216" t="b">
        <f t="shared" si="19"/>
        <v>1</v>
      </c>
      <c r="Q216" t="b">
        <f t="shared" si="20"/>
        <v>1</v>
      </c>
      <c r="R216" t="b">
        <f t="shared" si="21"/>
        <v>1</v>
      </c>
    </row>
    <row r="217" spans="1:18" x14ac:dyDescent="0.25">
      <c r="A217">
        <v>15</v>
      </c>
      <c r="B217" t="s">
        <v>55</v>
      </c>
      <c r="C217">
        <v>1234571</v>
      </c>
      <c r="D217" t="s">
        <v>35</v>
      </c>
      <c r="I217" t="str" cm="1">
        <f t="array" ref="I217">IF(ROW()-ROW($I$3)+1&gt;COUNTA($F$3:$F$18)*COUNTA($G$3:$G$17),"",INDEX($F$3:$F$18,INT((ROW()-ROW($I$3))/COUNTA($G$3:$G$17)+1))&amp;"-"&amp;INDEX($G$3:$G$17,MOD(ROW()-ROW($I$3),COUNTA($G$3:$G$17))+1))</f>
        <v>15-1234571</v>
      </c>
      <c r="J217">
        <f t="shared" si="22"/>
        <v>15</v>
      </c>
      <c r="K217" t="str">
        <f>VLOOKUP(J217,'Задание на знание SQL'!$B$29:$C$44,2,0)</f>
        <v>МРМ</v>
      </c>
      <c r="L217">
        <f t="shared" si="23"/>
        <v>1234571</v>
      </c>
      <c r="M217" t="str">
        <f>VLOOKUP(L217,'Задание на знание SQL'!$F$29:$G$43,2,0)</f>
        <v>ДЕКОР</v>
      </c>
      <c r="O217" t="b">
        <f t="shared" si="24"/>
        <v>1</v>
      </c>
      <c r="P217" t="b">
        <f t="shared" si="19"/>
        <v>1</v>
      </c>
      <c r="Q217" t="b">
        <f t="shared" si="20"/>
        <v>1</v>
      </c>
      <c r="R217" t="b">
        <f t="shared" si="21"/>
        <v>1</v>
      </c>
    </row>
    <row r="218" spans="1:18" x14ac:dyDescent="0.25">
      <c r="A218">
        <v>15</v>
      </c>
      <c r="B218" t="s">
        <v>55</v>
      </c>
      <c r="C218">
        <v>1234572</v>
      </c>
      <c r="D218" t="s">
        <v>35</v>
      </c>
      <c r="I218" t="str" cm="1">
        <f t="array" ref="I218">IF(ROW()-ROW($I$3)+1&gt;COUNTA($F$3:$F$18)*COUNTA($G$3:$G$17),"",INDEX($F$3:$F$18,INT((ROW()-ROW($I$3))/COUNTA($G$3:$G$17)+1))&amp;"-"&amp;INDEX($G$3:$G$17,MOD(ROW()-ROW($I$3),COUNTA($G$3:$G$17))+1))</f>
        <v>15-1234572</v>
      </c>
      <c r="J218">
        <f t="shared" si="22"/>
        <v>15</v>
      </c>
      <c r="K218" t="str">
        <f>VLOOKUP(J218,'Задание на знание SQL'!$B$29:$C$44,2,0)</f>
        <v>МРМ</v>
      </c>
      <c r="L218">
        <f t="shared" si="23"/>
        <v>1234572</v>
      </c>
      <c r="M218" t="str">
        <f>VLOOKUP(L218,'Задание на знание SQL'!$F$29:$G$43,2,0)</f>
        <v>ДЕКОР</v>
      </c>
      <c r="O218" t="b">
        <f t="shared" si="24"/>
        <v>1</v>
      </c>
      <c r="P218" t="b">
        <f t="shared" si="19"/>
        <v>1</v>
      </c>
      <c r="Q218" t="b">
        <f t="shared" si="20"/>
        <v>1</v>
      </c>
      <c r="R218" t="b">
        <f t="shared" si="21"/>
        <v>1</v>
      </c>
    </row>
    <row r="219" spans="1:18" x14ac:dyDescent="0.25">
      <c r="A219">
        <v>15</v>
      </c>
      <c r="B219" t="s">
        <v>55</v>
      </c>
      <c r="C219">
        <v>1234573</v>
      </c>
      <c r="D219" t="s">
        <v>35</v>
      </c>
      <c r="I219" t="str" cm="1">
        <f t="array" ref="I219">IF(ROW()-ROW($I$3)+1&gt;COUNTA($F$3:$F$18)*COUNTA($G$3:$G$17),"",INDEX($F$3:$F$18,INT((ROW()-ROW($I$3))/COUNTA($G$3:$G$17)+1))&amp;"-"&amp;INDEX($G$3:$G$17,MOD(ROW()-ROW($I$3),COUNTA($G$3:$G$17))+1))</f>
        <v>15-1234573</v>
      </c>
      <c r="J219">
        <f t="shared" si="22"/>
        <v>15</v>
      </c>
      <c r="K219" t="str">
        <f>VLOOKUP(J219,'Задание на знание SQL'!$B$29:$C$44,2,0)</f>
        <v>МРМ</v>
      </c>
      <c r="L219">
        <f t="shared" si="23"/>
        <v>1234573</v>
      </c>
      <c r="M219" t="str">
        <f>VLOOKUP(L219,'Задание на знание SQL'!$F$29:$G$43,2,0)</f>
        <v>ДЕКОР</v>
      </c>
      <c r="O219" t="b">
        <f t="shared" si="24"/>
        <v>1</v>
      </c>
      <c r="P219" t="b">
        <f t="shared" si="19"/>
        <v>1</v>
      </c>
      <c r="Q219" t="b">
        <f t="shared" si="20"/>
        <v>1</v>
      </c>
      <c r="R219" t="b">
        <f t="shared" si="21"/>
        <v>1</v>
      </c>
    </row>
    <row r="220" spans="1:18" x14ac:dyDescent="0.25">
      <c r="A220">
        <v>15</v>
      </c>
      <c r="B220" t="s">
        <v>55</v>
      </c>
      <c r="C220">
        <v>1234574</v>
      </c>
      <c r="D220" t="s">
        <v>35</v>
      </c>
      <c r="I220" t="str" cm="1">
        <f t="array" ref="I220">IF(ROW()-ROW($I$3)+1&gt;COUNTA($F$3:$F$18)*COUNTA($G$3:$G$17),"",INDEX($F$3:$F$18,INT((ROW()-ROW($I$3))/COUNTA($G$3:$G$17)+1))&amp;"-"&amp;INDEX($G$3:$G$17,MOD(ROW()-ROW($I$3),COUNTA($G$3:$G$17))+1))</f>
        <v>15-1234574</v>
      </c>
      <c r="J220">
        <f t="shared" si="22"/>
        <v>15</v>
      </c>
      <c r="K220" t="str">
        <f>VLOOKUP(J220,'Задание на знание SQL'!$B$29:$C$44,2,0)</f>
        <v>МРМ</v>
      </c>
      <c r="L220">
        <f t="shared" si="23"/>
        <v>1234574</v>
      </c>
      <c r="M220" t="str">
        <f>VLOOKUP(L220,'Задание на знание SQL'!$F$29:$G$43,2,0)</f>
        <v>ДЕКОР</v>
      </c>
      <c r="O220" t="b">
        <f t="shared" si="24"/>
        <v>1</v>
      </c>
      <c r="P220" t="b">
        <f t="shared" si="19"/>
        <v>1</v>
      </c>
      <c r="Q220" t="b">
        <f t="shared" si="20"/>
        <v>1</v>
      </c>
      <c r="R220" t="b">
        <f t="shared" si="21"/>
        <v>1</v>
      </c>
    </row>
    <row r="221" spans="1:18" x14ac:dyDescent="0.25">
      <c r="A221">
        <v>15</v>
      </c>
      <c r="B221" t="s">
        <v>55</v>
      </c>
      <c r="C221">
        <v>1234575</v>
      </c>
      <c r="D221" t="s">
        <v>23</v>
      </c>
      <c r="I221" t="str" cm="1">
        <f t="array" ref="I221">IF(ROW()-ROW($I$3)+1&gt;COUNTA($F$3:$F$18)*COUNTA($G$3:$G$17),"",INDEX($F$3:$F$18,INT((ROW()-ROW($I$3))/COUNTA($G$3:$G$17)+1))&amp;"-"&amp;INDEX($G$3:$G$17,MOD(ROW()-ROW($I$3),COUNTA($G$3:$G$17))+1))</f>
        <v>15-1234575</v>
      </c>
      <c r="J221">
        <f t="shared" si="22"/>
        <v>15</v>
      </c>
      <c r="K221" t="str">
        <f>VLOOKUP(J221,'Задание на знание SQL'!$B$29:$C$44,2,0)</f>
        <v>МРМ</v>
      </c>
      <c r="L221">
        <f t="shared" si="23"/>
        <v>1234575</v>
      </c>
      <c r="M221" t="str">
        <f>VLOOKUP(L221,'Задание на знание SQL'!$F$29:$G$43,2,0)</f>
        <v>КРАСОТА</v>
      </c>
      <c r="O221" t="b">
        <f t="shared" si="24"/>
        <v>1</v>
      </c>
      <c r="P221" t="b">
        <f t="shared" si="19"/>
        <v>1</v>
      </c>
      <c r="Q221" t="b">
        <f t="shared" si="20"/>
        <v>1</v>
      </c>
      <c r="R221" t="b">
        <f t="shared" si="21"/>
        <v>1</v>
      </c>
    </row>
    <row r="222" spans="1:18" x14ac:dyDescent="0.25">
      <c r="A222">
        <v>15</v>
      </c>
      <c r="B222" t="s">
        <v>55</v>
      </c>
      <c r="C222">
        <v>1234576</v>
      </c>
      <c r="D222" t="s">
        <v>35</v>
      </c>
      <c r="I222" t="str" cm="1">
        <f t="array" ref="I222">IF(ROW()-ROW($I$3)+1&gt;COUNTA($F$3:$F$18)*COUNTA($G$3:$G$17),"",INDEX($F$3:$F$18,INT((ROW()-ROW($I$3))/COUNTA($G$3:$G$17)+1))&amp;"-"&amp;INDEX($G$3:$G$17,MOD(ROW()-ROW($I$3),COUNTA($G$3:$G$17))+1))</f>
        <v>15-1234576</v>
      </c>
      <c r="J222">
        <f t="shared" si="22"/>
        <v>15</v>
      </c>
      <c r="K222" t="str">
        <f>VLOOKUP(J222,'Задание на знание SQL'!$B$29:$C$44,2,0)</f>
        <v>МРМ</v>
      </c>
      <c r="L222">
        <f t="shared" si="23"/>
        <v>1234576</v>
      </c>
      <c r="M222" t="str">
        <f>VLOOKUP(L222,'Задание на знание SQL'!$F$29:$G$43,2,0)</f>
        <v>ДЕКОР</v>
      </c>
      <c r="O222" t="b">
        <f t="shared" si="24"/>
        <v>1</v>
      </c>
      <c r="P222" t="b">
        <f t="shared" si="19"/>
        <v>1</v>
      </c>
      <c r="Q222" t="b">
        <f t="shared" si="20"/>
        <v>1</v>
      </c>
      <c r="R222" t="b">
        <f t="shared" si="21"/>
        <v>1</v>
      </c>
    </row>
    <row r="223" spans="1:18" x14ac:dyDescent="0.25">
      <c r="A223">
        <v>15</v>
      </c>
      <c r="B223" t="s">
        <v>55</v>
      </c>
      <c r="C223">
        <v>1234577</v>
      </c>
      <c r="D223" t="s">
        <v>35</v>
      </c>
      <c r="I223" t="str" cm="1">
        <f t="array" ref="I223">IF(ROW()-ROW($I$3)+1&gt;COUNTA($F$3:$F$18)*COUNTA($G$3:$G$17),"",INDEX($F$3:$F$18,INT((ROW()-ROW($I$3))/COUNTA($G$3:$G$17)+1))&amp;"-"&amp;INDEX($G$3:$G$17,MOD(ROW()-ROW($I$3),COUNTA($G$3:$G$17))+1))</f>
        <v>15-1234577</v>
      </c>
      <c r="J223">
        <f t="shared" si="22"/>
        <v>15</v>
      </c>
      <c r="K223" t="str">
        <f>VLOOKUP(J223,'Задание на знание SQL'!$B$29:$C$44,2,0)</f>
        <v>МРМ</v>
      </c>
      <c r="L223">
        <f t="shared" si="23"/>
        <v>1234577</v>
      </c>
      <c r="M223" t="str">
        <f>VLOOKUP(L223,'Задание на знание SQL'!$F$29:$G$43,2,0)</f>
        <v>ДЕКОР</v>
      </c>
      <c r="O223" t="b">
        <f t="shared" si="24"/>
        <v>1</v>
      </c>
      <c r="P223" t="b">
        <f t="shared" si="19"/>
        <v>1</v>
      </c>
      <c r="Q223" t="b">
        <f t="shared" si="20"/>
        <v>1</v>
      </c>
      <c r="R223" t="b">
        <f t="shared" si="21"/>
        <v>1</v>
      </c>
    </row>
    <row r="224" spans="1:18" x14ac:dyDescent="0.25">
      <c r="A224">
        <v>15</v>
      </c>
      <c r="B224" t="s">
        <v>55</v>
      </c>
      <c r="C224">
        <v>1234578</v>
      </c>
      <c r="D224" t="s">
        <v>23</v>
      </c>
      <c r="I224" t="str" cm="1">
        <f t="array" ref="I224">IF(ROW()-ROW($I$3)+1&gt;COUNTA($F$3:$F$18)*COUNTA($G$3:$G$17),"",INDEX($F$3:$F$18,INT((ROW()-ROW($I$3))/COUNTA($G$3:$G$17)+1))&amp;"-"&amp;INDEX($G$3:$G$17,MOD(ROW()-ROW($I$3),COUNTA($G$3:$G$17))+1))</f>
        <v>15-1234578</v>
      </c>
      <c r="J224">
        <f t="shared" si="22"/>
        <v>15</v>
      </c>
      <c r="K224" t="str">
        <f>VLOOKUP(J224,'Задание на знание SQL'!$B$29:$C$44,2,0)</f>
        <v>МРМ</v>
      </c>
      <c r="L224">
        <f t="shared" si="23"/>
        <v>1234578</v>
      </c>
      <c r="M224" t="str">
        <f>VLOOKUP(L224,'Задание на знание SQL'!$F$29:$G$43,2,0)</f>
        <v>КРАСОТА</v>
      </c>
      <c r="O224" t="b">
        <f t="shared" si="24"/>
        <v>1</v>
      </c>
      <c r="P224" t="b">
        <f t="shared" si="19"/>
        <v>1</v>
      </c>
      <c r="Q224" t="b">
        <f t="shared" si="20"/>
        <v>1</v>
      </c>
      <c r="R224" t="b">
        <f t="shared" si="21"/>
        <v>1</v>
      </c>
    </row>
    <row r="225" spans="1:18" x14ac:dyDescent="0.25">
      <c r="A225">
        <v>15</v>
      </c>
      <c r="B225" t="s">
        <v>55</v>
      </c>
      <c r="C225">
        <v>1234579</v>
      </c>
      <c r="D225" t="s">
        <v>23</v>
      </c>
      <c r="I225" t="str" cm="1">
        <f t="array" ref="I225">IF(ROW()-ROW($I$3)+1&gt;COUNTA($F$3:$F$18)*COUNTA($G$3:$G$17),"",INDEX($F$3:$F$18,INT((ROW()-ROW($I$3))/COUNTA($G$3:$G$17)+1))&amp;"-"&amp;INDEX($G$3:$G$17,MOD(ROW()-ROW($I$3),COUNTA($G$3:$G$17))+1))</f>
        <v>15-1234579</v>
      </c>
      <c r="J225">
        <f t="shared" si="22"/>
        <v>15</v>
      </c>
      <c r="K225" t="str">
        <f>VLOOKUP(J225,'Задание на знание SQL'!$B$29:$C$44,2,0)</f>
        <v>МРМ</v>
      </c>
      <c r="L225">
        <f t="shared" si="23"/>
        <v>1234579</v>
      </c>
      <c r="M225" t="str">
        <f>VLOOKUP(L225,'Задание на знание SQL'!$F$29:$G$43,2,0)</f>
        <v>КРАСОТА</v>
      </c>
      <c r="O225" t="b">
        <f t="shared" si="24"/>
        <v>1</v>
      </c>
      <c r="P225" t="b">
        <f t="shared" si="19"/>
        <v>1</v>
      </c>
      <c r="Q225" t="b">
        <f t="shared" si="20"/>
        <v>1</v>
      </c>
      <c r="R225" t="b">
        <f t="shared" si="21"/>
        <v>1</v>
      </c>
    </row>
    <row r="226" spans="1:18" x14ac:dyDescent="0.25">
      <c r="A226">
        <v>15</v>
      </c>
      <c r="B226" t="s">
        <v>55</v>
      </c>
      <c r="C226">
        <v>1234580</v>
      </c>
      <c r="D226" t="s">
        <v>23</v>
      </c>
      <c r="I226" t="str" cm="1">
        <f t="array" ref="I226">IF(ROW()-ROW($I$3)+1&gt;COUNTA($F$3:$F$18)*COUNTA($G$3:$G$17),"",INDEX($F$3:$F$18,INT((ROW()-ROW($I$3))/COUNTA($G$3:$G$17)+1))&amp;"-"&amp;INDEX($G$3:$G$17,MOD(ROW()-ROW($I$3),COUNTA($G$3:$G$17))+1))</f>
        <v>15-1234580</v>
      </c>
      <c r="J226">
        <f t="shared" si="22"/>
        <v>15</v>
      </c>
      <c r="K226" t="str">
        <f>VLOOKUP(J226,'Задание на знание SQL'!$B$29:$C$44,2,0)</f>
        <v>МРМ</v>
      </c>
      <c r="L226">
        <f t="shared" si="23"/>
        <v>1234580</v>
      </c>
      <c r="M226" t="str">
        <f>VLOOKUP(L226,'Задание на знание SQL'!$F$29:$G$43,2,0)</f>
        <v>КРАСОТА</v>
      </c>
      <c r="O226" t="b">
        <f t="shared" si="24"/>
        <v>1</v>
      </c>
      <c r="P226" t="b">
        <f t="shared" si="19"/>
        <v>1</v>
      </c>
      <c r="Q226" t="b">
        <f t="shared" si="20"/>
        <v>1</v>
      </c>
      <c r="R226" t="b">
        <f t="shared" si="21"/>
        <v>1</v>
      </c>
    </row>
    <row r="227" spans="1:18" x14ac:dyDescent="0.25">
      <c r="A227">
        <v>15</v>
      </c>
      <c r="B227" t="s">
        <v>55</v>
      </c>
      <c r="C227">
        <v>1234581</v>
      </c>
      <c r="D227" t="s">
        <v>27</v>
      </c>
      <c r="I227" t="str" cm="1">
        <f t="array" ref="I227">IF(ROW()-ROW($I$3)+1&gt;COUNTA($F$3:$F$18)*COUNTA($G$3:$G$17),"",INDEX($F$3:$F$18,INT((ROW()-ROW($I$3))/COUNTA($G$3:$G$17)+1))&amp;"-"&amp;INDEX($G$3:$G$17,MOD(ROW()-ROW($I$3),COUNTA($G$3:$G$17))+1))</f>
        <v>15-1234581</v>
      </c>
      <c r="J227">
        <f t="shared" si="22"/>
        <v>15</v>
      </c>
      <c r="K227" t="str">
        <f>VLOOKUP(J227,'Задание на знание SQL'!$B$29:$C$44,2,0)</f>
        <v>МРМ</v>
      </c>
      <c r="L227">
        <f t="shared" si="23"/>
        <v>1234581</v>
      </c>
      <c r="M227" t="str">
        <f>VLOOKUP(L227,'Задание на знание SQL'!$F$29:$G$43,2,0)</f>
        <v>ЧИСТОТА</v>
      </c>
      <c r="O227" t="b">
        <f t="shared" si="24"/>
        <v>1</v>
      </c>
      <c r="P227" t="b">
        <f t="shared" si="19"/>
        <v>1</v>
      </c>
      <c r="Q227" t="b">
        <f t="shared" si="20"/>
        <v>1</v>
      </c>
      <c r="R227" t="b">
        <f t="shared" si="21"/>
        <v>1</v>
      </c>
    </row>
    <row r="228" spans="1:18" x14ac:dyDescent="0.25">
      <c r="A228">
        <v>16</v>
      </c>
      <c r="B228" t="s">
        <v>55</v>
      </c>
      <c r="C228">
        <v>1234567</v>
      </c>
      <c r="D228" t="s">
        <v>23</v>
      </c>
      <c r="I228" t="str" cm="1">
        <f t="array" ref="I228">IF(ROW()-ROW($I$3)+1&gt;COUNTA($F$3:$F$18)*COUNTA($G$3:$G$17),"",INDEX($F$3:$F$18,INT((ROW()-ROW($I$3))/COUNTA($G$3:$G$17)+1))&amp;"-"&amp;INDEX($G$3:$G$17,MOD(ROW()-ROW($I$3),COUNTA($G$3:$G$17))+1))</f>
        <v>16-1234567</v>
      </c>
      <c r="J228">
        <f t="shared" si="22"/>
        <v>16</v>
      </c>
      <c r="K228" t="str">
        <f>VLOOKUP(J228,'Задание на знание SQL'!$B$29:$C$44,2,0)</f>
        <v>МРМ</v>
      </c>
      <c r="L228">
        <f t="shared" si="23"/>
        <v>1234567</v>
      </c>
      <c r="M228" t="str">
        <f>VLOOKUP(L228,'Задание на знание SQL'!$F$29:$G$43,2,0)</f>
        <v>КРАСОТА</v>
      </c>
      <c r="O228" t="b">
        <f t="shared" si="24"/>
        <v>1</v>
      </c>
      <c r="P228" t="b">
        <f t="shared" si="19"/>
        <v>1</v>
      </c>
      <c r="Q228" t="b">
        <f t="shared" si="20"/>
        <v>1</v>
      </c>
      <c r="R228" t="b">
        <f t="shared" si="21"/>
        <v>1</v>
      </c>
    </row>
    <row r="229" spans="1:18" x14ac:dyDescent="0.25">
      <c r="A229">
        <v>16</v>
      </c>
      <c r="B229" t="s">
        <v>55</v>
      </c>
      <c r="C229">
        <v>1234568</v>
      </c>
      <c r="D229" t="s">
        <v>27</v>
      </c>
      <c r="I229" t="str" cm="1">
        <f t="array" ref="I229">IF(ROW()-ROW($I$3)+1&gt;COUNTA($F$3:$F$18)*COUNTA($G$3:$G$17),"",INDEX($F$3:$F$18,INT((ROW()-ROW($I$3))/COUNTA($G$3:$G$17)+1))&amp;"-"&amp;INDEX($G$3:$G$17,MOD(ROW()-ROW($I$3),COUNTA($G$3:$G$17))+1))</f>
        <v>16-1234568</v>
      </c>
      <c r="J229">
        <f t="shared" si="22"/>
        <v>16</v>
      </c>
      <c r="K229" t="str">
        <f>VLOOKUP(J229,'Задание на знание SQL'!$B$29:$C$44,2,0)</f>
        <v>МРМ</v>
      </c>
      <c r="L229">
        <f t="shared" si="23"/>
        <v>1234568</v>
      </c>
      <c r="M229" t="str">
        <f>VLOOKUP(L229,'Задание на знание SQL'!$F$29:$G$43,2,0)</f>
        <v>ЧИСТОТА</v>
      </c>
      <c r="O229" t="b">
        <f t="shared" si="24"/>
        <v>1</v>
      </c>
      <c r="P229" t="b">
        <f t="shared" si="19"/>
        <v>1</v>
      </c>
      <c r="Q229" t="b">
        <f t="shared" si="20"/>
        <v>1</v>
      </c>
      <c r="R229" t="b">
        <f t="shared" si="21"/>
        <v>1</v>
      </c>
    </row>
    <row r="230" spans="1:18" x14ac:dyDescent="0.25">
      <c r="A230">
        <v>16</v>
      </c>
      <c r="B230" t="s">
        <v>55</v>
      </c>
      <c r="C230">
        <v>1234569</v>
      </c>
      <c r="D230" t="s">
        <v>27</v>
      </c>
      <c r="I230" t="str" cm="1">
        <f t="array" ref="I230">IF(ROW()-ROW($I$3)+1&gt;COUNTA($F$3:$F$18)*COUNTA($G$3:$G$17),"",INDEX($F$3:$F$18,INT((ROW()-ROW($I$3))/COUNTA($G$3:$G$17)+1))&amp;"-"&amp;INDEX($G$3:$G$17,MOD(ROW()-ROW($I$3),COUNTA($G$3:$G$17))+1))</f>
        <v>16-1234569</v>
      </c>
      <c r="J230">
        <f t="shared" si="22"/>
        <v>16</v>
      </c>
      <c r="K230" t="str">
        <f>VLOOKUP(J230,'Задание на знание SQL'!$B$29:$C$44,2,0)</f>
        <v>МРМ</v>
      </c>
      <c r="L230">
        <f t="shared" si="23"/>
        <v>1234569</v>
      </c>
      <c r="M230" t="str">
        <f>VLOOKUP(L230,'Задание на знание SQL'!$F$29:$G$43,2,0)</f>
        <v>ЧИСТОТА</v>
      </c>
      <c r="O230" t="b">
        <f t="shared" si="24"/>
        <v>1</v>
      </c>
      <c r="P230" t="b">
        <f t="shared" si="19"/>
        <v>1</v>
      </c>
      <c r="Q230" t="b">
        <f t="shared" si="20"/>
        <v>1</v>
      </c>
      <c r="R230" t="b">
        <f t="shared" si="21"/>
        <v>1</v>
      </c>
    </row>
    <row r="231" spans="1:18" x14ac:dyDescent="0.25">
      <c r="A231">
        <v>16</v>
      </c>
      <c r="B231" t="s">
        <v>55</v>
      </c>
      <c r="C231">
        <v>1234570</v>
      </c>
      <c r="D231" t="s">
        <v>27</v>
      </c>
      <c r="I231" t="str" cm="1">
        <f t="array" ref="I231">IF(ROW()-ROW($I$3)+1&gt;COUNTA($F$3:$F$18)*COUNTA($G$3:$G$17),"",INDEX($F$3:$F$18,INT((ROW()-ROW($I$3))/COUNTA($G$3:$G$17)+1))&amp;"-"&amp;INDEX($G$3:$G$17,MOD(ROW()-ROW($I$3),COUNTA($G$3:$G$17))+1))</f>
        <v>16-1234570</v>
      </c>
      <c r="J231">
        <f t="shared" si="22"/>
        <v>16</v>
      </c>
      <c r="K231" t="str">
        <f>VLOOKUP(J231,'Задание на знание SQL'!$B$29:$C$44,2,0)</f>
        <v>МРМ</v>
      </c>
      <c r="L231">
        <f t="shared" si="23"/>
        <v>1234570</v>
      </c>
      <c r="M231" t="str">
        <f>VLOOKUP(L231,'Задание на знание SQL'!$F$29:$G$43,2,0)</f>
        <v>ЧИСТОТА</v>
      </c>
      <c r="O231" t="b">
        <f t="shared" si="24"/>
        <v>1</v>
      </c>
      <c r="P231" t="b">
        <f t="shared" si="19"/>
        <v>1</v>
      </c>
      <c r="Q231" t="b">
        <f t="shared" si="20"/>
        <v>1</v>
      </c>
      <c r="R231" t="b">
        <f t="shared" si="21"/>
        <v>1</v>
      </c>
    </row>
    <row r="232" spans="1:18" x14ac:dyDescent="0.25">
      <c r="A232">
        <v>16</v>
      </c>
      <c r="B232" t="s">
        <v>55</v>
      </c>
      <c r="C232">
        <v>1234571</v>
      </c>
      <c r="D232" t="s">
        <v>35</v>
      </c>
      <c r="I232" t="str" cm="1">
        <f t="array" ref="I232">IF(ROW()-ROW($I$3)+1&gt;COUNTA($F$3:$F$18)*COUNTA($G$3:$G$17),"",INDEX($F$3:$F$18,INT((ROW()-ROW($I$3))/COUNTA($G$3:$G$17)+1))&amp;"-"&amp;INDEX($G$3:$G$17,MOD(ROW()-ROW($I$3),COUNTA($G$3:$G$17))+1))</f>
        <v>16-1234571</v>
      </c>
      <c r="J232">
        <f t="shared" si="22"/>
        <v>16</v>
      </c>
      <c r="K232" t="str">
        <f>VLOOKUP(J232,'Задание на знание SQL'!$B$29:$C$44,2,0)</f>
        <v>МРМ</v>
      </c>
      <c r="L232">
        <f t="shared" si="23"/>
        <v>1234571</v>
      </c>
      <c r="M232" t="str">
        <f>VLOOKUP(L232,'Задание на знание SQL'!$F$29:$G$43,2,0)</f>
        <v>ДЕКОР</v>
      </c>
      <c r="O232" t="b">
        <f t="shared" si="24"/>
        <v>1</v>
      </c>
      <c r="P232" t="b">
        <f t="shared" si="19"/>
        <v>1</v>
      </c>
      <c r="Q232" t="b">
        <f t="shared" si="20"/>
        <v>1</v>
      </c>
      <c r="R232" t="b">
        <f t="shared" si="21"/>
        <v>1</v>
      </c>
    </row>
    <row r="233" spans="1:18" x14ac:dyDescent="0.25">
      <c r="A233">
        <v>16</v>
      </c>
      <c r="B233" t="s">
        <v>55</v>
      </c>
      <c r="C233">
        <v>1234572</v>
      </c>
      <c r="D233" t="s">
        <v>35</v>
      </c>
      <c r="I233" t="str" cm="1">
        <f t="array" ref="I233">IF(ROW()-ROW($I$3)+1&gt;COUNTA($F$3:$F$18)*COUNTA($G$3:$G$17),"",INDEX($F$3:$F$18,INT((ROW()-ROW($I$3))/COUNTA($G$3:$G$17)+1))&amp;"-"&amp;INDEX($G$3:$G$17,MOD(ROW()-ROW($I$3),COUNTA($G$3:$G$17))+1))</f>
        <v>16-1234572</v>
      </c>
      <c r="J233">
        <f t="shared" si="22"/>
        <v>16</v>
      </c>
      <c r="K233" t="str">
        <f>VLOOKUP(J233,'Задание на знание SQL'!$B$29:$C$44,2,0)</f>
        <v>МРМ</v>
      </c>
      <c r="L233">
        <f t="shared" si="23"/>
        <v>1234572</v>
      </c>
      <c r="M233" t="str">
        <f>VLOOKUP(L233,'Задание на знание SQL'!$F$29:$G$43,2,0)</f>
        <v>ДЕКОР</v>
      </c>
      <c r="O233" t="b">
        <f t="shared" si="24"/>
        <v>1</v>
      </c>
      <c r="P233" t="b">
        <f t="shared" si="19"/>
        <v>1</v>
      </c>
      <c r="Q233" t="b">
        <f t="shared" si="20"/>
        <v>1</v>
      </c>
      <c r="R233" t="b">
        <f t="shared" si="21"/>
        <v>1</v>
      </c>
    </row>
    <row r="234" spans="1:18" x14ac:dyDescent="0.25">
      <c r="A234">
        <v>16</v>
      </c>
      <c r="B234" t="s">
        <v>55</v>
      </c>
      <c r="C234">
        <v>1234573</v>
      </c>
      <c r="D234" t="s">
        <v>35</v>
      </c>
      <c r="I234" t="str" cm="1">
        <f t="array" ref="I234">IF(ROW()-ROW($I$3)+1&gt;COUNTA($F$3:$F$18)*COUNTA($G$3:$G$17),"",INDEX($F$3:$F$18,INT((ROW()-ROW($I$3))/COUNTA($G$3:$G$17)+1))&amp;"-"&amp;INDEX($G$3:$G$17,MOD(ROW()-ROW($I$3),COUNTA($G$3:$G$17))+1))</f>
        <v>16-1234573</v>
      </c>
      <c r="J234">
        <f t="shared" si="22"/>
        <v>16</v>
      </c>
      <c r="K234" t="str">
        <f>VLOOKUP(J234,'Задание на знание SQL'!$B$29:$C$44,2,0)</f>
        <v>МРМ</v>
      </c>
      <c r="L234">
        <f t="shared" si="23"/>
        <v>1234573</v>
      </c>
      <c r="M234" t="str">
        <f>VLOOKUP(L234,'Задание на знание SQL'!$F$29:$G$43,2,0)</f>
        <v>ДЕКОР</v>
      </c>
      <c r="O234" t="b">
        <f t="shared" si="24"/>
        <v>1</v>
      </c>
      <c r="P234" t="b">
        <f t="shared" si="19"/>
        <v>1</v>
      </c>
      <c r="Q234" t="b">
        <f t="shared" si="20"/>
        <v>1</v>
      </c>
      <c r="R234" t="b">
        <f t="shared" si="21"/>
        <v>1</v>
      </c>
    </row>
    <row r="235" spans="1:18" x14ac:dyDescent="0.25">
      <c r="A235">
        <v>16</v>
      </c>
      <c r="B235" t="s">
        <v>55</v>
      </c>
      <c r="C235">
        <v>1234574</v>
      </c>
      <c r="D235" t="s">
        <v>35</v>
      </c>
      <c r="I235" t="str" cm="1">
        <f t="array" ref="I235">IF(ROW()-ROW($I$3)+1&gt;COUNTA($F$3:$F$18)*COUNTA($G$3:$G$17),"",INDEX($F$3:$F$18,INT((ROW()-ROW($I$3))/COUNTA($G$3:$G$17)+1))&amp;"-"&amp;INDEX($G$3:$G$17,MOD(ROW()-ROW($I$3),COUNTA($G$3:$G$17))+1))</f>
        <v>16-1234574</v>
      </c>
      <c r="J235">
        <f t="shared" si="22"/>
        <v>16</v>
      </c>
      <c r="K235" t="str">
        <f>VLOOKUP(J235,'Задание на знание SQL'!$B$29:$C$44,2,0)</f>
        <v>МРМ</v>
      </c>
      <c r="L235">
        <f t="shared" si="23"/>
        <v>1234574</v>
      </c>
      <c r="M235" t="str">
        <f>VLOOKUP(L235,'Задание на знание SQL'!$F$29:$G$43,2,0)</f>
        <v>ДЕКОР</v>
      </c>
      <c r="O235" t="b">
        <f t="shared" si="24"/>
        <v>1</v>
      </c>
      <c r="P235" t="b">
        <f t="shared" si="19"/>
        <v>1</v>
      </c>
      <c r="Q235" t="b">
        <f t="shared" si="20"/>
        <v>1</v>
      </c>
      <c r="R235" t="b">
        <f t="shared" si="21"/>
        <v>1</v>
      </c>
    </row>
    <row r="236" spans="1:18" x14ac:dyDescent="0.25">
      <c r="A236">
        <v>16</v>
      </c>
      <c r="B236" t="s">
        <v>55</v>
      </c>
      <c r="C236">
        <v>1234575</v>
      </c>
      <c r="D236" t="s">
        <v>23</v>
      </c>
      <c r="I236" t="str" cm="1">
        <f t="array" ref="I236">IF(ROW()-ROW($I$3)+1&gt;COUNTA($F$3:$F$18)*COUNTA($G$3:$G$17),"",INDEX($F$3:$F$18,INT((ROW()-ROW($I$3))/COUNTA($G$3:$G$17)+1))&amp;"-"&amp;INDEX($G$3:$G$17,MOD(ROW()-ROW($I$3),COUNTA($G$3:$G$17))+1))</f>
        <v>16-1234575</v>
      </c>
      <c r="J236">
        <f t="shared" si="22"/>
        <v>16</v>
      </c>
      <c r="K236" t="str">
        <f>VLOOKUP(J236,'Задание на знание SQL'!$B$29:$C$44,2,0)</f>
        <v>МРМ</v>
      </c>
      <c r="L236">
        <f t="shared" si="23"/>
        <v>1234575</v>
      </c>
      <c r="M236" t="str">
        <f>VLOOKUP(L236,'Задание на знание SQL'!$F$29:$G$43,2,0)</f>
        <v>КРАСОТА</v>
      </c>
      <c r="O236" t="b">
        <f t="shared" si="24"/>
        <v>1</v>
      </c>
      <c r="P236" t="b">
        <f t="shared" si="19"/>
        <v>1</v>
      </c>
      <c r="Q236" t="b">
        <f t="shared" si="20"/>
        <v>1</v>
      </c>
      <c r="R236" t="b">
        <f t="shared" si="21"/>
        <v>1</v>
      </c>
    </row>
    <row r="237" spans="1:18" x14ac:dyDescent="0.25">
      <c r="A237">
        <v>16</v>
      </c>
      <c r="B237" t="s">
        <v>55</v>
      </c>
      <c r="C237">
        <v>1234576</v>
      </c>
      <c r="D237" t="s">
        <v>35</v>
      </c>
      <c r="I237" t="str" cm="1">
        <f t="array" ref="I237">IF(ROW()-ROW($I$3)+1&gt;COUNTA($F$3:$F$18)*COUNTA($G$3:$G$17),"",INDEX($F$3:$F$18,INT((ROW()-ROW($I$3))/COUNTA($G$3:$G$17)+1))&amp;"-"&amp;INDEX($G$3:$G$17,MOD(ROW()-ROW($I$3),COUNTA($G$3:$G$17))+1))</f>
        <v>16-1234576</v>
      </c>
      <c r="J237">
        <f t="shared" si="22"/>
        <v>16</v>
      </c>
      <c r="K237" t="str">
        <f>VLOOKUP(J237,'Задание на знание SQL'!$B$29:$C$44,2,0)</f>
        <v>МРМ</v>
      </c>
      <c r="L237">
        <f t="shared" si="23"/>
        <v>1234576</v>
      </c>
      <c r="M237" t="str">
        <f>VLOOKUP(L237,'Задание на знание SQL'!$F$29:$G$43,2,0)</f>
        <v>ДЕКОР</v>
      </c>
      <c r="O237" t="b">
        <f t="shared" si="24"/>
        <v>1</v>
      </c>
      <c r="P237" t="b">
        <f t="shared" si="19"/>
        <v>1</v>
      </c>
      <c r="Q237" t="b">
        <f t="shared" si="20"/>
        <v>1</v>
      </c>
      <c r="R237" t="b">
        <f t="shared" si="21"/>
        <v>1</v>
      </c>
    </row>
    <row r="238" spans="1:18" x14ac:dyDescent="0.25">
      <c r="A238">
        <v>16</v>
      </c>
      <c r="B238" t="s">
        <v>55</v>
      </c>
      <c r="C238">
        <v>1234577</v>
      </c>
      <c r="D238" t="s">
        <v>35</v>
      </c>
      <c r="I238" t="str" cm="1">
        <f t="array" ref="I238">IF(ROW()-ROW($I$3)+1&gt;COUNTA($F$3:$F$18)*COUNTA($G$3:$G$17),"",INDEX($F$3:$F$18,INT((ROW()-ROW($I$3))/COUNTA($G$3:$G$17)+1))&amp;"-"&amp;INDEX($G$3:$G$17,MOD(ROW()-ROW($I$3),COUNTA($G$3:$G$17))+1))</f>
        <v>16-1234577</v>
      </c>
      <c r="J238">
        <f t="shared" si="22"/>
        <v>16</v>
      </c>
      <c r="K238" t="str">
        <f>VLOOKUP(J238,'Задание на знание SQL'!$B$29:$C$44,2,0)</f>
        <v>МРМ</v>
      </c>
      <c r="L238">
        <f t="shared" si="23"/>
        <v>1234577</v>
      </c>
      <c r="M238" t="str">
        <f>VLOOKUP(L238,'Задание на знание SQL'!$F$29:$G$43,2,0)</f>
        <v>ДЕКОР</v>
      </c>
      <c r="O238" t="b">
        <f t="shared" si="24"/>
        <v>1</v>
      </c>
      <c r="P238" t="b">
        <f t="shared" si="19"/>
        <v>1</v>
      </c>
      <c r="Q238" t="b">
        <f t="shared" si="20"/>
        <v>1</v>
      </c>
      <c r="R238" t="b">
        <f t="shared" si="21"/>
        <v>1</v>
      </c>
    </row>
    <row r="239" spans="1:18" x14ac:dyDescent="0.25">
      <c r="A239">
        <v>16</v>
      </c>
      <c r="B239" t="s">
        <v>55</v>
      </c>
      <c r="C239">
        <v>1234578</v>
      </c>
      <c r="D239" t="s">
        <v>23</v>
      </c>
      <c r="I239" t="str" cm="1">
        <f t="array" ref="I239">IF(ROW()-ROW($I$3)+1&gt;COUNTA($F$3:$F$18)*COUNTA($G$3:$G$17),"",INDEX($F$3:$F$18,INT((ROW()-ROW($I$3))/COUNTA($G$3:$G$17)+1))&amp;"-"&amp;INDEX($G$3:$G$17,MOD(ROW()-ROW($I$3),COUNTA($G$3:$G$17))+1))</f>
        <v>16-1234578</v>
      </c>
      <c r="J239">
        <f t="shared" si="22"/>
        <v>16</v>
      </c>
      <c r="K239" t="str">
        <f>VLOOKUP(J239,'Задание на знание SQL'!$B$29:$C$44,2,0)</f>
        <v>МРМ</v>
      </c>
      <c r="L239">
        <f t="shared" si="23"/>
        <v>1234578</v>
      </c>
      <c r="M239" t="str">
        <f>VLOOKUP(L239,'Задание на знание SQL'!$F$29:$G$43,2,0)</f>
        <v>КРАСОТА</v>
      </c>
      <c r="O239" t="b">
        <f t="shared" si="24"/>
        <v>1</v>
      </c>
      <c r="P239" t="b">
        <f t="shared" si="19"/>
        <v>1</v>
      </c>
      <c r="Q239" t="b">
        <f t="shared" si="20"/>
        <v>1</v>
      </c>
      <c r="R239" t="b">
        <f t="shared" si="21"/>
        <v>1</v>
      </c>
    </row>
    <row r="240" spans="1:18" x14ac:dyDescent="0.25">
      <c r="A240">
        <v>16</v>
      </c>
      <c r="B240" t="s">
        <v>55</v>
      </c>
      <c r="C240">
        <v>1234579</v>
      </c>
      <c r="D240" t="s">
        <v>23</v>
      </c>
      <c r="I240" t="str" cm="1">
        <f t="array" ref="I240">IF(ROW()-ROW($I$3)+1&gt;COUNTA($F$3:$F$18)*COUNTA($G$3:$G$17),"",INDEX($F$3:$F$18,INT((ROW()-ROW($I$3))/COUNTA($G$3:$G$17)+1))&amp;"-"&amp;INDEX($G$3:$G$17,MOD(ROW()-ROW($I$3),COUNTA($G$3:$G$17))+1))</f>
        <v>16-1234579</v>
      </c>
      <c r="J240">
        <f t="shared" si="22"/>
        <v>16</v>
      </c>
      <c r="K240" t="str">
        <f>VLOOKUP(J240,'Задание на знание SQL'!$B$29:$C$44,2,0)</f>
        <v>МРМ</v>
      </c>
      <c r="L240">
        <f t="shared" si="23"/>
        <v>1234579</v>
      </c>
      <c r="M240" t="str">
        <f>VLOOKUP(L240,'Задание на знание SQL'!$F$29:$G$43,2,0)</f>
        <v>КРАСОТА</v>
      </c>
      <c r="O240" t="b">
        <f t="shared" si="24"/>
        <v>1</v>
      </c>
      <c r="P240" t="b">
        <f t="shared" si="19"/>
        <v>1</v>
      </c>
      <c r="Q240" t="b">
        <f t="shared" si="20"/>
        <v>1</v>
      </c>
      <c r="R240" t="b">
        <f t="shared" si="21"/>
        <v>1</v>
      </c>
    </row>
    <row r="241" spans="1:18" x14ac:dyDescent="0.25">
      <c r="A241">
        <v>16</v>
      </c>
      <c r="B241" t="s">
        <v>55</v>
      </c>
      <c r="C241">
        <v>1234580</v>
      </c>
      <c r="D241" t="s">
        <v>23</v>
      </c>
      <c r="I241" t="str" cm="1">
        <f t="array" ref="I241">IF(ROW()-ROW($I$3)+1&gt;COUNTA($F$3:$F$18)*COUNTA($G$3:$G$17),"",INDEX($F$3:$F$18,INT((ROW()-ROW($I$3))/COUNTA($G$3:$G$17)+1))&amp;"-"&amp;INDEX($G$3:$G$17,MOD(ROW()-ROW($I$3),COUNTA($G$3:$G$17))+1))</f>
        <v>16-1234580</v>
      </c>
      <c r="J241">
        <f t="shared" si="22"/>
        <v>16</v>
      </c>
      <c r="K241" t="str">
        <f>VLOOKUP(J241,'Задание на знание SQL'!$B$29:$C$44,2,0)</f>
        <v>МРМ</v>
      </c>
      <c r="L241">
        <f t="shared" si="23"/>
        <v>1234580</v>
      </c>
      <c r="M241" t="str">
        <f>VLOOKUP(L241,'Задание на знание SQL'!$F$29:$G$43,2,0)</f>
        <v>КРАСОТА</v>
      </c>
      <c r="O241" t="b">
        <f t="shared" si="24"/>
        <v>1</v>
      </c>
      <c r="P241" t="b">
        <f t="shared" si="19"/>
        <v>1</v>
      </c>
      <c r="Q241" t="b">
        <f t="shared" si="20"/>
        <v>1</v>
      </c>
      <c r="R241" t="b">
        <f t="shared" si="21"/>
        <v>1</v>
      </c>
    </row>
    <row r="242" spans="1:18" x14ac:dyDescent="0.25">
      <c r="A242">
        <v>16</v>
      </c>
      <c r="B242" t="s">
        <v>55</v>
      </c>
      <c r="C242">
        <v>1234581</v>
      </c>
      <c r="D242" t="s">
        <v>27</v>
      </c>
      <c r="I242" t="str" cm="1">
        <f t="array" ref="I242">IF(ROW()-ROW($I$3)+1&gt;COUNTA($F$3:$F$18)*COUNTA($G$3:$G$17),"",INDEX($F$3:$F$18,INT((ROW()-ROW($I$3))/COUNTA($G$3:$G$17)+1))&amp;"-"&amp;INDEX($G$3:$G$17,MOD(ROW()-ROW($I$3),COUNTA($G$3:$G$17))+1))</f>
        <v>16-1234581</v>
      </c>
      <c r="J242">
        <f t="shared" si="22"/>
        <v>16</v>
      </c>
      <c r="K242" t="str">
        <f>VLOOKUP(J242,'Задание на знание SQL'!$B$29:$C$44,2,0)</f>
        <v>МРМ</v>
      </c>
      <c r="L242">
        <f t="shared" si="23"/>
        <v>1234581</v>
      </c>
      <c r="M242" t="str">
        <f>VLOOKUP(L242,'Задание на знание SQL'!$F$29:$G$43,2,0)</f>
        <v>ЧИСТОТА</v>
      </c>
      <c r="O242" t="b">
        <f t="shared" si="24"/>
        <v>1</v>
      </c>
      <c r="P242" t="b">
        <f t="shared" si="19"/>
        <v>1</v>
      </c>
      <c r="Q242" t="b">
        <f t="shared" si="20"/>
        <v>1</v>
      </c>
      <c r="R242" t="b">
        <f t="shared" si="21"/>
        <v>1</v>
      </c>
    </row>
  </sheetData>
  <mergeCells count="2">
    <mergeCell ref="A1:D1"/>
    <mergeCell ref="F1:M1"/>
  </mergeCells>
  <conditionalFormatting sqref="G3:G17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659A-1ABD-4872-8432-791B7CCD9C48}">
  <sheetPr>
    <tabColor theme="9" tint="0.79998168889431442"/>
  </sheetPr>
  <dimension ref="A1:T33"/>
  <sheetViews>
    <sheetView zoomScale="115" zoomScaleNormal="115" workbookViewId="0">
      <selection activeCell="T4" sqref="T4"/>
    </sheetView>
  </sheetViews>
  <sheetFormatPr defaultRowHeight="15" x14ac:dyDescent="0.25"/>
  <cols>
    <col min="4" max="4" width="11.5703125" bestFit="1" customWidth="1"/>
    <col min="5" max="5" width="12.42578125" bestFit="1" customWidth="1"/>
    <col min="9" max="9" width="17.28515625" bestFit="1" customWidth="1"/>
    <col min="10" max="10" width="11.5703125" bestFit="1" customWidth="1"/>
    <col min="11" max="11" width="12.42578125" bestFit="1" customWidth="1"/>
  </cols>
  <sheetData>
    <row r="1" spans="1:20" x14ac:dyDescent="0.25">
      <c r="A1" s="33" t="s">
        <v>168</v>
      </c>
      <c r="B1" s="33"/>
      <c r="C1" s="33"/>
      <c r="D1" s="33"/>
      <c r="E1" s="33"/>
      <c r="G1" s="35" t="s">
        <v>169</v>
      </c>
      <c r="H1" s="35"/>
      <c r="I1" s="35"/>
      <c r="J1" s="35"/>
      <c r="K1" s="35"/>
    </row>
    <row r="2" spans="1:20" x14ac:dyDescent="0.25">
      <c r="A2" s="31" t="s">
        <v>4</v>
      </c>
      <c r="B2" s="31" t="s">
        <v>5</v>
      </c>
      <c r="C2" s="31" t="s">
        <v>8</v>
      </c>
      <c r="D2" s="31" t="s">
        <v>9</v>
      </c>
      <c r="E2" s="31" t="s">
        <v>10</v>
      </c>
      <c r="F2" s="36"/>
      <c r="G2" s="31" t="s">
        <v>4</v>
      </c>
      <c r="H2" s="31" t="s">
        <v>5</v>
      </c>
      <c r="I2" s="31" t="s">
        <v>8</v>
      </c>
      <c r="J2" s="31" t="s">
        <v>9</v>
      </c>
      <c r="K2" s="31" t="s">
        <v>10</v>
      </c>
      <c r="M2" t="b">
        <f>G2=A2</f>
        <v>1</v>
      </c>
      <c r="N2" t="b">
        <f t="shared" ref="N2:N18" si="0">H2=B2</f>
        <v>1</v>
      </c>
      <c r="O2" t="b">
        <f t="shared" ref="O2:O18" si="1">I2=C2</f>
        <v>1</v>
      </c>
      <c r="P2" t="b">
        <f t="shared" ref="P2:P18" si="2">J2=D2</f>
        <v>1</v>
      </c>
      <c r="Q2" t="b">
        <f t="shared" ref="Q2:Q18" si="3">K2=E2</f>
        <v>1</v>
      </c>
      <c r="S2" t="b">
        <v>1</v>
      </c>
      <c r="T2">
        <f>COUNTIF($M:$Q,S2)</f>
        <v>85</v>
      </c>
    </row>
    <row r="3" spans="1:20" x14ac:dyDescent="0.25">
      <c r="A3">
        <v>1</v>
      </c>
      <c r="B3" t="s">
        <v>21</v>
      </c>
      <c r="C3" t="s">
        <v>22</v>
      </c>
      <c r="D3">
        <v>690</v>
      </c>
      <c r="E3">
        <v>49650</v>
      </c>
      <c r="G3" cm="1">
        <f t="array" ref="G3:G18">_xlfn.UNIQUE('Задание на знание SQL'!C161:C268)</f>
        <v>1</v>
      </c>
      <c r="H3" t="str">
        <f>VLOOKUP(G3,'Задание на знание SQL'!$B$29:$C$44,2,0)</f>
        <v>СПб</v>
      </c>
      <c r="I3" t="str">
        <f>VLOOKUP(G3,'Задание на знание SQL'!$B$29:$D$44,3,0)</f>
        <v>Ленина, 5</v>
      </c>
      <c r="J3">
        <f>SUMIFS(mt!$D:$D,mt!$A:$A,"1/2/2016",mt!$B:$B,'t2'!$G3)</f>
        <v>690</v>
      </c>
      <c r="K3">
        <f>SUMIFS(mt!$H:$H,mt!$A:$A,"1/2/2016",mt!$B:$B,'t2'!$G3)</f>
        <v>49650</v>
      </c>
      <c r="M3" t="b">
        <f t="shared" ref="M3:M18" si="4">G3=A3</f>
        <v>1</v>
      </c>
      <c r="N3" t="b">
        <f t="shared" si="0"/>
        <v>1</v>
      </c>
      <c r="O3" t="b">
        <f t="shared" si="1"/>
        <v>1</v>
      </c>
      <c r="P3" t="b">
        <f t="shared" si="2"/>
        <v>1</v>
      </c>
      <c r="Q3" t="b">
        <f t="shared" si="3"/>
        <v>1</v>
      </c>
      <c r="S3" t="b">
        <v>0</v>
      </c>
      <c r="T3">
        <f>COUNTIF($M:$Q,S3)</f>
        <v>0</v>
      </c>
    </row>
    <row r="4" spans="1:20" x14ac:dyDescent="0.25">
      <c r="A4">
        <v>2</v>
      </c>
      <c r="B4" t="s">
        <v>25</v>
      </c>
      <c r="C4" t="s">
        <v>26</v>
      </c>
      <c r="D4">
        <v>1530</v>
      </c>
      <c r="E4">
        <v>230200</v>
      </c>
      <c r="G4">
        <v>2</v>
      </c>
      <c r="H4" t="str">
        <f>VLOOKUP(G4,'Задание на знание SQL'!$B$29:$C$44,2,0)</f>
        <v>МСК</v>
      </c>
      <c r="I4" t="str">
        <f>VLOOKUP(G4,'Задание на знание SQL'!$B$29:$D$44,3,0)</f>
        <v>Пушкина, 10</v>
      </c>
      <c r="J4">
        <f>SUMIFS(mt!$D:$D,mt!$A:$A,"1/2/2016",mt!$B:$B,'t2'!$G4)</f>
        <v>1530</v>
      </c>
      <c r="K4">
        <f>SUMIFS(mt!$H:$H,mt!$A:$A,"1/2/2016",mt!$B:$B,'t2'!$G4)</f>
        <v>230200</v>
      </c>
      <c r="M4" t="b">
        <f t="shared" si="4"/>
        <v>1</v>
      </c>
      <c r="N4" t="b">
        <f t="shared" si="0"/>
        <v>1</v>
      </c>
      <c r="O4" t="b">
        <f t="shared" si="1"/>
        <v>1</v>
      </c>
      <c r="P4" t="b">
        <f t="shared" si="2"/>
        <v>1</v>
      </c>
      <c r="Q4" t="b">
        <f t="shared" si="3"/>
        <v>1</v>
      </c>
    </row>
    <row r="5" spans="1:20" x14ac:dyDescent="0.25">
      <c r="A5">
        <v>3</v>
      </c>
      <c r="B5" t="s">
        <v>29</v>
      </c>
      <c r="C5" t="s">
        <v>30</v>
      </c>
      <c r="D5">
        <v>3900</v>
      </c>
      <c r="E5">
        <v>340500</v>
      </c>
      <c r="G5">
        <v>3</v>
      </c>
      <c r="H5" t="str">
        <f>VLOOKUP(G5,'Задание на знание SQL'!$B$29:$C$44,2,0)</f>
        <v>НВГ</v>
      </c>
      <c r="I5" t="str">
        <f>VLOOKUP(G5,'Задание на знание SQL'!$B$29:$D$44,3,0)</f>
        <v>Ленина, 10</v>
      </c>
      <c r="J5">
        <f>SUMIFS(mt!$D:$D,mt!$A:$A,"1/2/2016",mt!$B:$B,'t2'!$G5)</f>
        <v>3900</v>
      </c>
      <c r="K5">
        <f>SUMIFS(mt!$H:$H,mt!$A:$A,"1/2/2016",mt!$B:$B,'t2'!$G5)</f>
        <v>340500</v>
      </c>
      <c r="M5" t="b">
        <f t="shared" si="4"/>
        <v>1</v>
      </c>
      <c r="N5" t="b">
        <f t="shared" si="0"/>
        <v>1</v>
      </c>
      <c r="O5" t="b">
        <f t="shared" si="1"/>
        <v>1</v>
      </c>
      <c r="P5" t="b">
        <f t="shared" si="2"/>
        <v>1</v>
      </c>
      <c r="Q5" t="b">
        <f t="shared" si="3"/>
        <v>1</v>
      </c>
    </row>
    <row r="6" spans="1:20" x14ac:dyDescent="0.25">
      <c r="A6">
        <v>4</v>
      </c>
      <c r="B6" t="s">
        <v>25</v>
      </c>
      <c r="C6" t="s">
        <v>32</v>
      </c>
      <c r="D6">
        <v>2380</v>
      </c>
      <c r="E6">
        <v>224450</v>
      </c>
      <c r="G6">
        <v>4</v>
      </c>
      <c r="H6" t="str">
        <f>VLOOKUP(G6,'Задание на знание SQL'!$B$29:$C$44,2,0)</f>
        <v>МСК</v>
      </c>
      <c r="I6" t="str">
        <f>VLOOKUP(G6,'Задание на знание SQL'!$B$29:$D$44,3,0)</f>
        <v>Лермонтова, 12</v>
      </c>
      <c r="J6">
        <f>SUMIFS(mt!$D:$D,mt!$A:$A,"1/2/2016",mt!$B:$B,'t2'!$G6)</f>
        <v>2380</v>
      </c>
      <c r="K6">
        <f>SUMIFS(mt!$H:$H,mt!$A:$A,"1/2/2016",mt!$B:$B,'t2'!$G6)</f>
        <v>224450</v>
      </c>
      <c r="M6" t="b">
        <f t="shared" si="4"/>
        <v>1</v>
      </c>
      <c r="N6" t="b">
        <f t="shared" si="0"/>
        <v>1</v>
      </c>
      <c r="O6" t="b">
        <f t="shared" si="1"/>
        <v>1</v>
      </c>
      <c r="P6" t="b">
        <f t="shared" si="2"/>
        <v>1</v>
      </c>
      <c r="Q6" t="b">
        <f t="shared" si="3"/>
        <v>1</v>
      </c>
    </row>
    <row r="7" spans="1:20" x14ac:dyDescent="0.25">
      <c r="A7">
        <v>5</v>
      </c>
      <c r="B7" t="s">
        <v>29</v>
      </c>
      <c r="C7" t="s">
        <v>34</v>
      </c>
      <c r="D7">
        <v>1995</v>
      </c>
      <c r="E7">
        <v>148600</v>
      </c>
      <c r="G7">
        <v>5</v>
      </c>
      <c r="H7" t="str">
        <f>VLOOKUP(G7,'Задание на знание SQL'!$B$29:$C$44,2,0)</f>
        <v>НВГ</v>
      </c>
      <c r="I7" t="str">
        <f>VLOOKUP(G7,'Задание на знание SQL'!$B$29:$D$44,3,0)</f>
        <v>Иванова, 56</v>
      </c>
      <c r="J7">
        <f>SUMIFS(mt!$D:$D,mt!$A:$A,"1/2/2016",mt!$B:$B,'t2'!$G7)</f>
        <v>1995</v>
      </c>
      <c r="K7">
        <f>SUMIFS(mt!$H:$H,mt!$A:$A,"1/2/2016",mt!$B:$B,'t2'!$G7)</f>
        <v>148600</v>
      </c>
      <c r="M7" t="b">
        <f t="shared" si="4"/>
        <v>1</v>
      </c>
      <c r="N7" t="b">
        <f t="shared" si="0"/>
        <v>1</v>
      </c>
      <c r="O7" t="b">
        <f t="shared" si="1"/>
        <v>1</v>
      </c>
      <c r="P7" t="b">
        <f t="shared" si="2"/>
        <v>1</v>
      </c>
      <c r="Q7" t="b">
        <f t="shared" si="3"/>
        <v>1</v>
      </c>
    </row>
    <row r="8" spans="1:20" x14ac:dyDescent="0.25">
      <c r="A8">
        <v>6</v>
      </c>
      <c r="B8" t="s">
        <v>21</v>
      </c>
      <c r="C8" t="s">
        <v>37</v>
      </c>
      <c r="D8">
        <v>4000</v>
      </c>
      <c r="E8">
        <v>552000</v>
      </c>
      <c r="G8">
        <v>6</v>
      </c>
      <c r="H8" t="str">
        <f>VLOOKUP(G8,'Задание на знание SQL'!$B$29:$C$44,2,0)</f>
        <v>СПб</v>
      </c>
      <c r="I8" t="str">
        <f>VLOOKUP(G8,'Задание на знание SQL'!$B$29:$D$44,3,0)</f>
        <v>Стачек, 125</v>
      </c>
      <c r="J8">
        <f>SUMIFS(mt!$D:$D,mt!$A:$A,"1/2/2016",mt!$B:$B,'t2'!$G8)</f>
        <v>4000</v>
      </c>
      <c r="K8">
        <f>SUMIFS(mt!$H:$H,mt!$A:$A,"1/2/2016",mt!$B:$B,'t2'!$G8)</f>
        <v>552000</v>
      </c>
      <c r="M8" t="b">
        <f t="shared" si="4"/>
        <v>1</v>
      </c>
      <c r="N8" t="b">
        <f t="shared" si="0"/>
        <v>1</v>
      </c>
      <c r="O8" t="b">
        <f t="shared" si="1"/>
        <v>1</v>
      </c>
      <c r="P8" t="b">
        <f t="shared" si="2"/>
        <v>1</v>
      </c>
      <c r="Q8" t="b">
        <f t="shared" si="3"/>
        <v>1</v>
      </c>
    </row>
    <row r="9" spans="1:20" x14ac:dyDescent="0.25">
      <c r="A9">
        <v>7</v>
      </c>
      <c r="B9" t="s">
        <v>21</v>
      </c>
      <c r="C9" t="s">
        <v>39</v>
      </c>
      <c r="D9">
        <v>1620</v>
      </c>
      <c r="E9">
        <v>150450</v>
      </c>
      <c r="G9">
        <v>7</v>
      </c>
      <c r="H9" t="str">
        <f>VLOOKUP(G9,'Задание на знание SQL'!$B$29:$C$44,2,0)</f>
        <v>СПб</v>
      </c>
      <c r="I9" t="str">
        <f>VLOOKUP(G9,'Задание на знание SQL'!$B$29:$D$44,3,0)</f>
        <v>Ветеранов, 105</v>
      </c>
      <c r="J9">
        <f>SUMIFS(mt!$D:$D,mt!$A:$A,"1/2/2016",mt!$B:$B,'t2'!$G9)</f>
        <v>1620</v>
      </c>
      <c r="K9">
        <f>SUMIFS(mt!$H:$H,mt!$A:$A,"1/2/2016",mt!$B:$B,'t2'!$G9)</f>
        <v>150450</v>
      </c>
      <c r="M9" t="b">
        <f t="shared" si="4"/>
        <v>1</v>
      </c>
      <c r="N9" t="b">
        <f t="shared" si="0"/>
        <v>1</v>
      </c>
      <c r="O9" t="b">
        <f t="shared" si="1"/>
        <v>1</v>
      </c>
      <c r="P9" t="b">
        <f t="shared" si="2"/>
        <v>1</v>
      </c>
      <c r="Q9" t="b">
        <f t="shared" si="3"/>
        <v>1</v>
      </c>
    </row>
    <row r="10" spans="1:20" x14ac:dyDescent="0.25">
      <c r="A10">
        <v>8</v>
      </c>
      <c r="B10" t="s">
        <v>21</v>
      </c>
      <c r="C10" t="s">
        <v>41</v>
      </c>
      <c r="D10">
        <v>1255</v>
      </c>
      <c r="E10">
        <v>189750</v>
      </c>
      <c r="G10">
        <v>8</v>
      </c>
      <c r="H10" t="str">
        <f>VLOOKUP(G10,'Задание на знание SQL'!$B$29:$C$44,2,0)</f>
        <v>СПб</v>
      </c>
      <c r="I10" t="str">
        <f>VLOOKUP(G10,'Задание на знание SQL'!$B$29:$D$44,3,0)</f>
        <v>Зеленина, 12</v>
      </c>
      <c r="J10">
        <f>SUMIFS(mt!$D:$D,mt!$A:$A,"1/2/2016",mt!$B:$B,'t2'!$G10)</f>
        <v>1255</v>
      </c>
      <c r="K10">
        <f>SUMIFS(mt!$H:$H,mt!$A:$A,"1/2/2016",mt!$B:$B,'t2'!$G10)</f>
        <v>189750</v>
      </c>
      <c r="M10" t="b">
        <f t="shared" si="4"/>
        <v>1</v>
      </c>
      <c r="N10" t="b">
        <f t="shared" si="0"/>
        <v>1</v>
      </c>
      <c r="O10" t="b">
        <f t="shared" si="1"/>
        <v>1</v>
      </c>
      <c r="P10" t="b">
        <f t="shared" si="2"/>
        <v>1</v>
      </c>
      <c r="Q10" t="b">
        <f t="shared" si="3"/>
        <v>1</v>
      </c>
    </row>
    <row r="11" spans="1:20" x14ac:dyDescent="0.25">
      <c r="A11">
        <v>9</v>
      </c>
      <c r="B11" t="s">
        <v>25</v>
      </c>
      <c r="C11" t="s">
        <v>43</v>
      </c>
      <c r="D11">
        <v>5070</v>
      </c>
      <c r="E11">
        <v>461825</v>
      </c>
      <c r="G11">
        <v>9</v>
      </c>
      <c r="H11" t="str">
        <f>VLOOKUP(G11,'Задание на знание SQL'!$B$29:$C$44,2,0)</f>
        <v>МСК</v>
      </c>
      <c r="I11" t="str">
        <f>VLOOKUP(G11,'Задание на знание SQL'!$B$29:$D$44,3,0)</f>
        <v>Центральная, 128</v>
      </c>
      <c r="J11">
        <f>SUMIFS(mt!$D:$D,mt!$A:$A,"1/2/2016",mt!$B:$B,'t2'!$G11)</f>
        <v>5070</v>
      </c>
      <c r="K11">
        <f>SUMIFS(mt!$H:$H,mt!$A:$A,"1/2/2016",mt!$B:$B,'t2'!$G11)</f>
        <v>461825</v>
      </c>
      <c r="M11" t="b">
        <f t="shared" si="4"/>
        <v>1</v>
      </c>
      <c r="N11" t="b">
        <f t="shared" si="0"/>
        <v>1</v>
      </c>
      <c r="O11" t="b">
        <f t="shared" si="1"/>
        <v>1</v>
      </c>
      <c r="P11" t="b">
        <f t="shared" si="2"/>
        <v>1</v>
      </c>
      <c r="Q11" t="b">
        <f t="shared" si="3"/>
        <v>1</v>
      </c>
    </row>
    <row r="12" spans="1:20" x14ac:dyDescent="0.25">
      <c r="A12">
        <v>10</v>
      </c>
      <c r="B12" t="s">
        <v>29</v>
      </c>
      <c r="C12" t="s">
        <v>45</v>
      </c>
      <c r="D12">
        <v>2305</v>
      </c>
      <c r="E12">
        <v>257050</v>
      </c>
      <c r="G12">
        <v>10</v>
      </c>
      <c r="H12" t="str">
        <f>VLOOKUP(G12,'Задание на знание SQL'!$B$29:$C$44,2,0)</f>
        <v>НВГ</v>
      </c>
      <c r="I12" t="str">
        <f>VLOOKUP(G12,'Задание на знание SQL'!$B$29:$D$44,3,0)</f>
        <v>Лермонтова, 18</v>
      </c>
      <c r="J12">
        <f>SUMIFS(mt!$D:$D,mt!$A:$A,"1/2/2016",mt!$B:$B,'t2'!$G12)</f>
        <v>2305</v>
      </c>
      <c r="K12">
        <f>SUMIFS(mt!$H:$H,mt!$A:$A,"1/2/2016",mt!$B:$B,'t2'!$G12)</f>
        <v>257050</v>
      </c>
      <c r="M12" t="b">
        <f t="shared" si="4"/>
        <v>1</v>
      </c>
      <c r="N12" t="b">
        <f t="shared" si="0"/>
        <v>1</v>
      </c>
      <c r="O12" t="b">
        <f t="shared" si="1"/>
        <v>1</v>
      </c>
      <c r="P12" t="b">
        <f t="shared" si="2"/>
        <v>1</v>
      </c>
      <c r="Q12" t="b">
        <f t="shared" si="3"/>
        <v>1</v>
      </c>
    </row>
    <row r="13" spans="1:20" x14ac:dyDescent="0.25">
      <c r="A13">
        <v>11</v>
      </c>
      <c r="B13" t="s">
        <v>21</v>
      </c>
      <c r="C13" t="s">
        <v>47</v>
      </c>
      <c r="D13">
        <v>4500</v>
      </c>
      <c r="E13">
        <v>378500</v>
      </c>
      <c r="G13">
        <v>11</v>
      </c>
      <c r="H13" t="str">
        <f>VLOOKUP(G13,'Задание на знание SQL'!$B$29:$C$44,2,0)</f>
        <v>СПб</v>
      </c>
      <c r="I13" t="str">
        <f>VLOOKUP(G13,'Задание на знание SQL'!$B$29:$D$44,3,0)</f>
        <v>Молодежная, 108</v>
      </c>
      <c r="J13">
        <f>SUMIFS(mt!$D:$D,mt!$A:$A,"1/2/2016",mt!$B:$B,'t2'!$G13)</f>
        <v>4500</v>
      </c>
      <c r="K13">
        <f>SUMIFS(mt!$H:$H,mt!$A:$A,"1/2/2016",mt!$B:$B,'t2'!$G13)</f>
        <v>378500</v>
      </c>
      <c r="M13" t="b">
        <f t="shared" si="4"/>
        <v>1</v>
      </c>
      <c r="N13" t="b">
        <f t="shared" si="0"/>
        <v>1</v>
      </c>
      <c r="O13" t="b">
        <f t="shared" si="1"/>
        <v>1</v>
      </c>
      <c r="P13" t="b">
        <f t="shared" si="2"/>
        <v>1</v>
      </c>
      <c r="Q13" t="b">
        <f t="shared" si="3"/>
        <v>1</v>
      </c>
    </row>
    <row r="14" spans="1:20" x14ac:dyDescent="0.25">
      <c r="A14">
        <v>12</v>
      </c>
      <c r="B14" t="s">
        <v>21</v>
      </c>
      <c r="C14" t="s">
        <v>49</v>
      </c>
      <c r="D14">
        <v>945</v>
      </c>
      <c r="E14">
        <v>104250</v>
      </c>
      <c r="G14">
        <v>12</v>
      </c>
      <c r="H14" t="str">
        <f>VLOOKUP(G14,'Задание на знание SQL'!$B$29:$C$44,2,0)</f>
        <v>СПб</v>
      </c>
      <c r="I14" t="str">
        <f>VLOOKUP(G14,'Задание на знание SQL'!$B$29:$D$44,3,0)</f>
        <v>Зеленая, 1</v>
      </c>
      <c r="J14">
        <f>SUMIFS(mt!$D:$D,mt!$A:$A,"1/2/2016",mt!$B:$B,'t2'!$G14)</f>
        <v>945</v>
      </c>
      <c r="K14">
        <f>SUMIFS(mt!$H:$H,mt!$A:$A,"1/2/2016",mt!$B:$B,'t2'!$G14)</f>
        <v>104250</v>
      </c>
      <c r="M14" t="b">
        <f t="shared" si="4"/>
        <v>1</v>
      </c>
      <c r="N14" t="b">
        <f t="shared" si="0"/>
        <v>1</v>
      </c>
      <c r="O14" t="b">
        <f t="shared" si="1"/>
        <v>1</v>
      </c>
      <c r="P14" t="b">
        <f t="shared" si="2"/>
        <v>1</v>
      </c>
      <c r="Q14" t="b">
        <f t="shared" si="3"/>
        <v>1</v>
      </c>
    </row>
    <row r="15" spans="1:20" x14ac:dyDescent="0.25">
      <c r="A15">
        <v>13</v>
      </c>
      <c r="B15" t="s">
        <v>21</v>
      </c>
      <c r="C15" t="s">
        <v>51</v>
      </c>
      <c r="D15">
        <v>1230</v>
      </c>
      <c r="E15">
        <v>115800</v>
      </c>
      <c r="G15">
        <v>13</v>
      </c>
      <c r="H15" t="str">
        <f>VLOOKUP(G15,'Задание на знание SQL'!$B$29:$C$44,2,0)</f>
        <v>СПб</v>
      </c>
      <c r="I15" t="str">
        <f>VLOOKUP(G15,'Задание на знание SQL'!$B$29:$D$44,3,0)</f>
        <v>Новая, 15</v>
      </c>
      <c r="J15">
        <f>SUMIFS(mt!$D:$D,mt!$A:$A,"1/2/2016",mt!$B:$B,'t2'!$G15)</f>
        <v>1230</v>
      </c>
      <c r="K15">
        <f>SUMIFS(mt!$H:$H,mt!$A:$A,"1/2/2016",mt!$B:$B,'t2'!$G15)</f>
        <v>115800</v>
      </c>
      <c r="M15" t="b">
        <f t="shared" si="4"/>
        <v>1</v>
      </c>
      <c r="N15" t="b">
        <f t="shared" si="0"/>
        <v>1</v>
      </c>
      <c r="O15" t="b">
        <f t="shared" si="1"/>
        <v>1</v>
      </c>
      <c r="P15" t="b">
        <f t="shared" si="2"/>
        <v>1</v>
      </c>
      <c r="Q15" t="b">
        <f t="shared" si="3"/>
        <v>1</v>
      </c>
    </row>
    <row r="16" spans="1:20" x14ac:dyDescent="0.25">
      <c r="A16">
        <v>14</v>
      </c>
      <c r="B16" t="s">
        <v>25</v>
      </c>
      <c r="C16" t="s">
        <v>53</v>
      </c>
      <c r="D16">
        <v>3300</v>
      </c>
      <c r="E16">
        <v>375000</v>
      </c>
      <c r="G16">
        <v>14</v>
      </c>
      <c r="H16" t="str">
        <f>VLOOKUP(G16,'Задание на знание SQL'!$B$29:$C$44,2,0)</f>
        <v>МСК</v>
      </c>
      <c r="I16" t="str">
        <f>VLOOKUP(G16,'Задание на знание SQL'!$B$29:$D$44,3,0)</f>
        <v>Советская, 2</v>
      </c>
      <c r="J16">
        <f>SUMIFS(mt!$D:$D,mt!$A:$A,"1/2/2016",mt!$B:$B,'t2'!$G16)</f>
        <v>3300</v>
      </c>
      <c r="K16">
        <f>SUMIFS(mt!$H:$H,mt!$A:$A,"1/2/2016",mt!$B:$B,'t2'!$G16)</f>
        <v>375000</v>
      </c>
      <c r="M16" t="b">
        <f t="shared" si="4"/>
        <v>1</v>
      </c>
      <c r="N16" t="b">
        <f t="shared" si="0"/>
        <v>1</v>
      </c>
      <c r="O16" t="b">
        <f t="shared" si="1"/>
        <v>1</v>
      </c>
      <c r="P16" t="b">
        <f t="shared" si="2"/>
        <v>1</v>
      </c>
      <c r="Q16" t="b">
        <f t="shared" si="3"/>
        <v>1</v>
      </c>
    </row>
    <row r="17" spans="1:17" x14ac:dyDescent="0.25">
      <c r="A17">
        <v>15</v>
      </c>
      <c r="B17" t="s">
        <v>55</v>
      </c>
      <c r="C17" t="s">
        <v>56</v>
      </c>
      <c r="D17">
        <v>2470</v>
      </c>
      <c r="E17">
        <v>332350</v>
      </c>
      <c r="G17">
        <v>15</v>
      </c>
      <c r="H17" t="str">
        <f>VLOOKUP(G17,'Задание на знание SQL'!$B$29:$C$44,2,0)</f>
        <v>МРМ</v>
      </c>
      <c r="I17" t="str">
        <f>VLOOKUP(G17,'Задание на знание SQL'!$B$29:$D$44,3,0)</f>
        <v>Набережная, 5</v>
      </c>
      <c r="J17">
        <f>SUMIFS(mt!$D:$D,mt!$A:$A,"1/2/2016",mt!$B:$B,'t2'!$G17)</f>
        <v>2470</v>
      </c>
      <c r="K17">
        <f>SUMIFS(mt!$H:$H,mt!$A:$A,"1/2/2016",mt!$B:$B,'t2'!$G17)</f>
        <v>332350</v>
      </c>
      <c r="M17" t="b">
        <f t="shared" si="4"/>
        <v>1</v>
      </c>
      <c r="N17" t="b">
        <f t="shared" si="0"/>
        <v>1</v>
      </c>
      <c r="O17" t="b">
        <f t="shared" si="1"/>
        <v>1</v>
      </c>
      <c r="P17" t="b">
        <f t="shared" si="2"/>
        <v>1</v>
      </c>
      <c r="Q17" t="b">
        <f t="shared" si="3"/>
        <v>1</v>
      </c>
    </row>
    <row r="18" spans="1:17" x14ac:dyDescent="0.25">
      <c r="A18">
        <v>16</v>
      </c>
      <c r="B18" t="s">
        <v>55</v>
      </c>
      <c r="C18" t="s">
        <v>58</v>
      </c>
      <c r="D18">
        <v>1305</v>
      </c>
      <c r="E18">
        <v>110850</v>
      </c>
      <c r="G18">
        <v>16</v>
      </c>
      <c r="H18" t="str">
        <f>VLOOKUP(G18,'Задание на знание SQL'!$B$29:$C$44,2,0)</f>
        <v>МРМ</v>
      </c>
      <c r="I18" t="str">
        <f>VLOOKUP(G18,'Задание на знание SQL'!$B$29:$D$44,3,0)</f>
        <v>Школьная, 8</v>
      </c>
      <c r="J18">
        <f>SUMIFS(mt!$D:$D,mt!$A:$A,"1/2/2016",mt!$B:$B,'t2'!$G18)</f>
        <v>1305</v>
      </c>
      <c r="K18">
        <f>SUMIFS(mt!$H:$H,mt!$A:$A,"1/2/2016",mt!$B:$B,'t2'!$G18)</f>
        <v>110850</v>
      </c>
      <c r="M18" t="b">
        <f t="shared" si="4"/>
        <v>1</v>
      </c>
      <c r="N18" t="b">
        <f t="shared" si="0"/>
        <v>1</v>
      </c>
      <c r="O18" t="b">
        <f t="shared" si="1"/>
        <v>1</v>
      </c>
      <c r="P18" t="b">
        <f t="shared" si="2"/>
        <v>1</v>
      </c>
      <c r="Q18" t="b">
        <f t="shared" si="3"/>
        <v>1</v>
      </c>
    </row>
    <row r="22" spans="1:17" x14ac:dyDescent="0.25">
      <c r="L22" s="27"/>
    </row>
    <row r="23" spans="1:17" x14ac:dyDescent="0.25">
      <c r="L23" s="27"/>
    </row>
    <row r="24" spans="1:17" x14ac:dyDescent="0.25">
      <c r="L24" s="27"/>
    </row>
    <row r="25" spans="1:17" x14ac:dyDescent="0.25">
      <c r="L25" s="27"/>
    </row>
    <row r="26" spans="1:17" x14ac:dyDescent="0.25">
      <c r="L26" s="27"/>
    </row>
    <row r="27" spans="1:17" x14ac:dyDescent="0.25">
      <c r="L27" s="27"/>
    </row>
    <row r="28" spans="1:17" x14ac:dyDescent="0.25">
      <c r="L28" s="27"/>
    </row>
    <row r="29" spans="1:17" x14ac:dyDescent="0.25">
      <c r="L29" s="27"/>
    </row>
    <row r="30" spans="1:17" x14ac:dyDescent="0.25">
      <c r="L30" s="27"/>
    </row>
    <row r="31" spans="1:17" x14ac:dyDescent="0.25">
      <c r="L31" s="27"/>
    </row>
    <row r="32" spans="1:17" x14ac:dyDescent="0.25">
      <c r="L32" s="27"/>
    </row>
    <row r="33" spans="12:12" x14ac:dyDescent="0.25">
      <c r="L33" s="27"/>
    </row>
  </sheetData>
  <mergeCells count="2">
    <mergeCell ref="A1:E1"/>
    <mergeCell ref="G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8ABDF-3716-4B41-B17F-4E5D1A77B075}">
  <sheetPr>
    <tabColor theme="9" tint="0.79998168889431442"/>
  </sheetPr>
  <dimension ref="A1:P14"/>
  <sheetViews>
    <sheetView zoomScale="120" zoomScaleNormal="120" workbookViewId="0">
      <selection activeCell="P4" sqref="P4"/>
    </sheetView>
  </sheetViews>
  <sheetFormatPr defaultRowHeight="15" x14ac:dyDescent="0.25"/>
  <cols>
    <col min="1" max="1" width="13.42578125" bestFit="1" customWidth="1"/>
    <col min="2" max="2" width="6.5703125" bestFit="1" customWidth="1"/>
    <col min="3" max="3" width="24.28515625" customWidth="1"/>
    <col min="6" max="6" width="13.42578125" bestFit="1" customWidth="1"/>
    <col min="8" max="8" width="9.5703125" bestFit="1" customWidth="1"/>
    <col min="9" max="9" width="23.7109375" customWidth="1"/>
  </cols>
  <sheetData>
    <row r="1" spans="1:16" x14ac:dyDescent="0.25">
      <c r="A1" s="33" t="s">
        <v>168</v>
      </c>
      <c r="B1" s="33"/>
      <c r="C1" s="33"/>
      <c r="E1" s="35" t="s">
        <v>169</v>
      </c>
      <c r="F1" s="35"/>
      <c r="G1" s="35"/>
      <c r="H1" s="35"/>
      <c r="I1" s="35"/>
    </row>
    <row r="2" spans="1:16" ht="30" x14ac:dyDescent="0.25">
      <c r="A2" s="31" t="s">
        <v>2</v>
      </c>
      <c r="B2" s="31" t="s">
        <v>5</v>
      </c>
      <c r="C2" s="32" t="s">
        <v>12</v>
      </c>
      <c r="D2" s="36"/>
      <c r="E2" s="36" t="s">
        <v>27</v>
      </c>
      <c r="F2" s="31" t="s">
        <v>2</v>
      </c>
      <c r="G2" s="31" t="s">
        <v>5</v>
      </c>
      <c r="H2" s="31" t="s">
        <v>114</v>
      </c>
      <c r="I2" s="32" t="s">
        <v>12</v>
      </c>
      <c r="K2" t="b">
        <f>A2=F2</f>
        <v>1</v>
      </c>
      <c r="L2" t="b">
        <f>B2=G2</f>
        <v>1</v>
      </c>
      <c r="M2" t="b">
        <f>C2=I2</f>
        <v>1</v>
      </c>
      <c r="O2" t="b">
        <v>1</v>
      </c>
      <c r="P2">
        <f>COUNTIF($K:$M,O2)</f>
        <v>39</v>
      </c>
    </row>
    <row r="3" spans="1:16" x14ac:dyDescent="0.25">
      <c r="A3" s="27">
        <v>42370</v>
      </c>
      <c r="B3" t="s">
        <v>55</v>
      </c>
      <c r="C3" s="20">
        <v>10.039899999999999</v>
      </c>
      <c r="F3" s="27">
        <v>42370</v>
      </c>
      <c r="G3" t="s">
        <v>55</v>
      </c>
      <c r="H3">
        <f>SUMIFS(mt!$H:$H,mt!$I:$I,'t3'!$G3,mt!$A:$A,'t3'!$F3,mt!$E:$E,'t3'!$E$2)</f>
        <v>46575</v>
      </c>
      <c r="I3" s="20">
        <f>ROUND(H3/SUMIF(F:F,F3,H:H)*100, 4)</f>
        <v>10.039899999999999</v>
      </c>
      <c r="K3" t="b">
        <f t="shared" ref="K3:K14" si="0">A3=F3</f>
        <v>1</v>
      </c>
      <c r="L3" t="b">
        <f t="shared" ref="L3:L14" si="1">B3=G3</f>
        <v>1</v>
      </c>
      <c r="M3" t="b">
        <f t="shared" ref="M3:M14" si="2">C3=I3</f>
        <v>1</v>
      </c>
      <c r="O3" t="b">
        <v>0</v>
      </c>
      <c r="P3">
        <f>COUNTIF($K:$M,O3)</f>
        <v>0</v>
      </c>
    </row>
    <row r="4" spans="1:16" x14ac:dyDescent="0.25">
      <c r="A4" s="27">
        <v>42370</v>
      </c>
      <c r="B4" t="s">
        <v>25</v>
      </c>
      <c r="C4" s="20">
        <v>5.3513999999999999</v>
      </c>
      <c r="F4" s="27">
        <v>42370</v>
      </c>
      <c r="G4" t="s">
        <v>25</v>
      </c>
      <c r="H4">
        <f>SUMIFS(mt!$H:$H,mt!$I:$I,'t3'!$G4,mt!$A:$A,'t3'!$F4,mt!$E:$E,'t3'!$E$2)</f>
        <v>24825</v>
      </c>
      <c r="I4" s="20">
        <f>ROUND(H4/SUMIF(F:F,F4,H:H)*100, 4)</f>
        <v>5.3513999999999999</v>
      </c>
      <c r="K4" t="b">
        <f t="shared" si="0"/>
        <v>1</v>
      </c>
      <c r="L4" t="b">
        <f t="shared" si="1"/>
        <v>1</v>
      </c>
      <c r="M4" t="b">
        <f t="shared" si="2"/>
        <v>1</v>
      </c>
    </row>
    <row r="5" spans="1:16" x14ac:dyDescent="0.25">
      <c r="A5" s="27">
        <v>42370</v>
      </c>
      <c r="B5" t="s">
        <v>29</v>
      </c>
      <c r="C5" s="20">
        <v>10.7027</v>
      </c>
      <c r="F5" s="27">
        <v>42370</v>
      </c>
      <c r="G5" t="s">
        <v>29</v>
      </c>
      <c r="H5">
        <f>SUMIFS(mt!$H:$H,mt!$I:$I,'t3'!$G5,mt!$A:$A,'t3'!$F5,mt!$E:$E,'t3'!$E$2)</f>
        <v>49650</v>
      </c>
      <c r="I5" s="20">
        <f>ROUND(H5/SUMIF(F:F,F5,H:H)*100, 4)</f>
        <v>10.7027</v>
      </c>
      <c r="K5" t="b">
        <f t="shared" si="0"/>
        <v>1</v>
      </c>
      <c r="L5" t="b">
        <f t="shared" si="1"/>
        <v>1</v>
      </c>
      <c r="M5" t="b">
        <f t="shared" si="2"/>
        <v>1</v>
      </c>
    </row>
    <row r="6" spans="1:16" x14ac:dyDescent="0.25">
      <c r="A6" s="27">
        <v>42370</v>
      </c>
      <c r="B6" t="s">
        <v>21</v>
      </c>
      <c r="C6" s="20">
        <v>73.906000000000006</v>
      </c>
      <c r="F6" s="27">
        <v>42370</v>
      </c>
      <c r="G6" t="s">
        <v>21</v>
      </c>
      <c r="H6">
        <f>SUMIFS(mt!$H:$H,mt!$I:$I,'t3'!$G6,mt!$A:$A,'t3'!$F6,mt!$E:$E,'t3'!$E$2)</f>
        <v>342850</v>
      </c>
      <c r="I6" s="20">
        <f>ROUND(H6/SUMIF(F:F,F6,H:H)*100, 4)</f>
        <v>73.906000000000006</v>
      </c>
      <c r="K6" t="b">
        <f t="shared" si="0"/>
        <v>1</v>
      </c>
      <c r="L6" t="b">
        <f t="shared" si="1"/>
        <v>1</v>
      </c>
      <c r="M6" t="b">
        <f t="shared" si="2"/>
        <v>1</v>
      </c>
    </row>
    <row r="7" spans="1:16" x14ac:dyDescent="0.25">
      <c r="A7" s="27">
        <v>42371</v>
      </c>
      <c r="B7" t="s">
        <v>55</v>
      </c>
      <c r="C7" s="20">
        <v>6.4230999999999998</v>
      </c>
      <c r="F7" s="27">
        <v>42371</v>
      </c>
      <c r="G7" t="s">
        <v>55</v>
      </c>
      <c r="H7">
        <f>SUMIFS(mt!$H:$H,mt!$I:$I,'t3'!$G7,mt!$A:$A,'t3'!$F7,mt!$E:$E,'t3'!$E$2)</f>
        <v>44700</v>
      </c>
      <c r="I7" s="20">
        <f>ROUND(H7/SUMIF(F:F,F7,H:H)*100, 4)</f>
        <v>6.4230999999999998</v>
      </c>
      <c r="K7" t="b">
        <f t="shared" si="0"/>
        <v>1</v>
      </c>
      <c r="L7" t="b">
        <f t="shared" si="1"/>
        <v>1</v>
      </c>
      <c r="M7" t="b">
        <f t="shared" si="2"/>
        <v>1</v>
      </c>
    </row>
    <row r="8" spans="1:16" x14ac:dyDescent="0.25">
      <c r="A8" s="27">
        <v>42371</v>
      </c>
      <c r="B8" t="s">
        <v>25</v>
      </c>
      <c r="C8" s="20">
        <v>23.914200000000001</v>
      </c>
      <c r="F8" s="27">
        <v>42371</v>
      </c>
      <c r="G8" t="s">
        <v>25</v>
      </c>
      <c r="H8">
        <f>SUMIFS(mt!$H:$H,mt!$I:$I,'t3'!$G8,mt!$A:$A,'t3'!$F8,mt!$E:$E,'t3'!$E$2)</f>
        <v>166425</v>
      </c>
      <c r="I8" s="20">
        <f>ROUND(H8/SUMIF(F:F,F8,H:H)*100, 4)</f>
        <v>23.914200000000001</v>
      </c>
      <c r="K8" t="b">
        <f t="shared" si="0"/>
        <v>1</v>
      </c>
      <c r="L8" t="b">
        <f t="shared" si="1"/>
        <v>1</v>
      </c>
      <c r="M8" t="b">
        <f t="shared" si="2"/>
        <v>1</v>
      </c>
    </row>
    <row r="9" spans="1:16" x14ac:dyDescent="0.25">
      <c r="A9" s="27">
        <v>42371</v>
      </c>
      <c r="B9" t="s">
        <v>29</v>
      </c>
      <c r="C9" s="20">
        <v>30.0823</v>
      </c>
      <c r="F9" s="27">
        <v>42371</v>
      </c>
      <c r="G9" t="s">
        <v>29</v>
      </c>
      <c r="H9">
        <f>SUMIFS(mt!$H:$H,mt!$I:$I,'t3'!$G9,mt!$A:$A,'t3'!$F9,mt!$E:$E,'t3'!$E$2)</f>
        <v>209350</v>
      </c>
      <c r="I9" s="20">
        <f>ROUND(H9/SUMIF(F:F,F9,H:H)*100, 4)</f>
        <v>30.0823</v>
      </c>
      <c r="K9" t="b">
        <f t="shared" si="0"/>
        <v>1</v>
      </c>
      <c r="L9" t="b">
        <f t="shared" si="1"/>
        <v>1</v>
      </c>
      <c r="M9" t="b">
        <f t="shared" si="2"/>
        <v>1</v>
      </c>
    </row>
    <row r="10" spans="1:16" x14ac:dyDescent="0.25">
      <c r="A10" s="27">
        <v>42371</v>
      </c>
      <c r="B10" t="s">
        <v>21</v>
      </c>
      <c r="C10" s="20">
        <v>39.580399999999997</v>
      </c>
      <c r="F10" s="27">
        <v>42371</v>
      </c>
      <c r="G10" t="s">
        <v>21</v>
      </c>
      <c r="H10">
        <f>SUMIFS(mt!$H:$H,mt!$I:$I,'t3'!$G10,mt!$A:$A,'t3'!$F10,mt!$E:$E,'t3'!$E$2)</f>
        <v>275450</v>
      </c>
      <c r="I10" s="20">
        <f>ROUND(H10/SUMIF(F:F,F10,H:H)*100, 4)</f>
        <v>39.580399999999997</v>
      </c>
      <c r="K10" t="b">
        <f t="shared" si="0"/>
        <v>1</v>
      </c>
      <c r="L10" t="b">
        <f t="shared" si="1"/>
        <v>1</v>
      </c>
      <c r="M10" t="b">
        <f t="shared" si="2"/>
        <v>1</v>
      </c>
    </row>
    <row r="11" spans="1:16" x14ac:dyDescent="0.25">
      <c r="A11" s="27">
        <v>42372</v>
      </c>
      <c r="B11" t="s">
        <v>55</v>
      </c>
      <c r="C11" s="20">
        <v>3.8062</v>
      </c>
      <c r="F11" s="27">
        <v>42372</v>
      </c>
      <c r="G11" t="s">
        <v>55</v>
      </c>
      <c r="H11">
        <f>SUMIFS(mt!$H:$H,mt!$I:$I,'t3'!$G11,mt!$A:$A,'t3'!$F11,mt!$E:$E,'t3'!$E$2)</f>
        <v>14850</v>
      </c>
      <c r="I11" s="20">
        <f>ROUND(H11/SUMIF(F:F,F11,H:H)*100, 4)</f>
        <v>3.8062</v>
      </c>
      <c r="K11" t="b">
        <f t="shared" si="0"/>
        <v>1</v>
      </c>
      <c r="L11" t="b">
        <f t="shared" si="1"/>
        <v>1</v>
      </c>
      <c r="M11" t="b">
        <f t="shared" si="2"/>
        <v>1</v>
      </c>
    </row>
    <row r="12" spans="1:16" x14ac:dyDescent="0.25">
      <c r="A12" s="27">
        <v>42372</v>
      </c>
      <c r="B12" t="s">
        <v>25</v>
      </c>
      <c r="C12" s="20">
        <v>8.2852999999999994</v>
      </c>
      <c r="F12" s="27">
        <v>42372</v>
      </c>
      <c r="G12" t="s">
        <v>25</v>
      </c>
      <c r="H12">
        <f>SUMIFS(mt!$H:$H,mt!$I:$I,'t3'!$G12,mt!$A:$A,'t3'!$F12,mt!$E:$E,'t3'!$E$2)</f>
        <v>32325</v>
      </c>
      <c r="I12" s="20">
        <f>ROUND(H12/SUMIF(F:F,F12,H:H)*100, 4)</f>
        <v>8.2852999999999994</v>
      </c>
      <c r="K12" t="b">
        <f t="shared" si="0"/>
        <v>1</v>
      </c>
      <c r="L12" t="b">
        <f t="shared" si="1"/>
        <v>1</v>
      </c>
      <c r="M12" t="b">
        <f t="shared" si="2"/>
        <v>1</v>
      </c>
    </row>
    <row r="13" spans="1:16" x14ac:dyDescent="0.25">
      <c r="A13" s="27">
        <v>42372</v>
      </c>
      <c r="B13" t="s">
        <v>29</v>
      </c>
      <c r="C13" s="20">
        <v>58.490299999999998</v>
      </c>
      <c r="F13" s="27">
        <v>42372</v>
      </c>
      <c r="G13" t="s">
        <v>29</v>
      </c>
      <c r="H13">
        <f>SUMIFS(mt!$H:$H,mt!$I:$I,'t3'!$G13,mt!$A:$A,'t3'!$F13,mt!$E:$E,'t3'!$E$2)</f>
        <v>228200</v>
      </c>
      <c r="I13" s="20">
        <f>ROUND(H13/SUMIF(F:F,F13,H:H)*100, 4)</f>
        <v>58.490299999999998</v>
      </c>
      <c r="K13" t="b">
        <f t="shared" si="0"/>
        <v>1</v>
      </c>
      <c r="L13" t="b">
        <f t="shared" si="1"/>
        <v>1</v>
      </c>
      <c r="M13" t="b">
        <f t="shared" si="2"/>
        <v>1</v>
      </c>
    </row>
    <row r="14" spans="1:16" x14ac:dyDescent="0.25">
      <c r="A14" s="27">
        <v>42372</v>
      </c>
      <c r="B14" t="s">
        <v>21</v>
      </c>
      <c r="C14" s="20">
        <v>29.418199999999999</v>
      </c>
      <c r="F14" s="27">
        <v>42372</v>
      </c>
      <c r="G14" t="s">
        <v>21</v>
      </c>
      <c r="H14">
        <f>SUMIFS(mt!$H:$H,mt!$I:$I,'t3'!$G14,mt!$A:$A,'t3'!$F14,mt!$E:$E,'t3'!$E$2)</f>
        <v>114775</v>
      </c>
      <c r="I14" s="20">
        <f>ROUND(H14/SUMIF(F:F,F14,H:H)*100, 4)</f>
        <v>29.418199999999999</v>
      </c>
      <c r="K14" t="b">
        <f t="shared" si="0"/>
        <v>1</v>
      </c>
      <c r="L14" t="b">
        <f t="shared" si="1"/>
        <v>1</v>
      </c>
      <c r="M14" t="b">
        <f t="shared" si="2"/>
        <v>1</v>
      </c>
    </row>
  </sheetData>
  <mergeCells count="2">
    <mergeCell ref="A1:C1"/>
    <mergeCell ref="E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912B-7EFC-4C6A-B058-A33B311BC812}">
  <sheetPr filterMode="1"/>
  <dimension ref="A1:D308"/>
  <sheetViews>
    <sheetView zoomScale="115" zoomScaleNormal="115" workbookViewId="0">
      <selection activeCell="D2" sqref="D2"/>
    </sheetView>
  </sheetViews>
  <sheetFormatPr defaultRowHeight="15" x14ac:dyDescent="0.25"/>
  <cols>
    <col min="3" max="3" width="26.7109375" bestFit="1" customWidth="1"/>
  </cols>
  <sheetData>
    <row r="1" spans="1:4" x14ac:dyDescent="0.25">
      <c r="A1" t="s">
        <v>139</v>
      </c>
      <c r="B1" t="s">
        <v>140</v>
      </c>
      <c r="C1" t="s">
        <v>65</v>
      </c>
    </row>
    <row r="2" spans="1:4" x14ac:dyDescent="0.25">
      <c r="A2" t="s">
        <v>141</v>
      </c>
      <c r="B2">
        <v>700</v>
      </c>
      <c r="C2" t="s">
        <v>44</v>
      </c>
      <c r="D2">
        <f>COUNTIF($A$2:A2,A2)</f>
        <v>1</v>
      </c>
    </row>
    <row r="3" spans="1:4" x14ac:dyDescent="0.25">
      <c r="A3" t="s">
        <v>141</v>
      </c>
      <c r="B3">
        <v>600</v>
      </c>
      <c r="C3" t="s">
        <v>42</v>
      </c>
      <c r="D3">
        <f>COUNTIF($A$2:A3,A3)</f>
        <v>2</v>
      </c>
    </row>
    <row r="4" spans="1:4" x14ac:dyDescent="0.25">
      <c r="A4" t="s">
        <v>141</v>
      </c>
      <c r="B4">
        <v>500</v>
      </c>
      <c r="C4" t="s">
        <v>40</v>
      </c>
      <c r="D4">
        <f>COUNTIF($A$2:A4,A4)</f>
        <v>3</v>
      </c>
    </row>
    <row r="5" spans="1:4" hidden="1" x14ac:dyDescent="0.25">
      <c r="A5" t="s">
        <v>141</v>
      </c>
      <c r="B5">
        <v>400</v>
      </c>
      <c r="C5" t="s">
        <v>38</v>
      </c>
      <c r="D5">
        <f>COUNTIF($A$2:A5,A5)</f>
        <v>4</v>
      </c>
    </row>
    <row r="6" spans="1:4" hidden="1" x14ac:dyDescent="0.25">
      <c r="A6" t="s">
        <v>141</v>
      </c>
      <c r="B6">
        <v>300</v>
      </c>
      <c r="C6" t="s">
        <v>36</v>
      </c>
      <c r="D6">
        <f>COUNTIF($A$2:A6,A6)</f>
        <v>5</v>
      </c>
    </row>
    <row r="7" spans="1:4" hidden="1" x14ac:dyDescent="0.25">
      <c r="A7" t="s">
        <v>141</v>
      </c>
      <c r="B7">
        <v>200</v>
      </c>
      <c r="C7" t="s">
        <v>33</v>
      </c>
      <c r="D7">
        <f>COUNTIF($A$2:A7,A7)</f>
        <v>6</v>
      </c>
    </row>
    <row r="8" spans="1:4" hidden="1" x14ac:dyDescent="0.25">
      <c r="A8" t="s">
        <v>141</v>
      </c>
      <c r="B8">
        <v>100</v>
      </c>
      <c r="C8" t="s">
        <v>31</v>
      </c>
      <c r="D8">
        <f>COUNTIF($A$2:A8,A8)</f>
        <v>7</v>
      </c>
    </row>
    <row r="9" spans="1:4" x14ac:dyDescent="0.25">
      <c r="A9" t="s">
        <v>142</v>
      </c>
      <c r="B9">
        <v>1000</v>
      </c>
      <c r="C9" t="s">
        <v>52</v>
      </c>
      <c r="D9">
        <f>COUNTIF($A$2:A9,A9)</f>
        <v>1</v>
      </c>
    </row>
    <row r="10" spans="1:4" x14ac:dyDescent="0.25">
      <c r="A10" t="s">
        <v>142</v>
      </c>
      <c r="B10">
        <v>900</v>
      </c>
      <c r="C10" t="s">
        <v>50</v>
      </c>
      <c r="D10">
        <f>COUNTIF($A$2:A10,A10)</f>
        <v>2</v>
      </c>
    </row>
    <row r="11" spans="1:4" x14ac:dyDescent="0.25">
      <c r="A11" t="s">
        <v>142</v>
      </c>
      <c r="B11">
        <v>800</v>
      </c>
      <c r="C11" t="s">
        <v>48</v>
      </c>
      <c r="D11">
        <f>COUNTIF($A$2:A11,A11)</f>
        <v>3</v>
      </c>
    </row>
    <row r="12" spans="1:4" hidden="1" x14ac:dyDescent="0.25">
      <c r="A12" t="s">
        <v>142</v>
      </c>
      <c r="B12">
        <v>135</v>
      </c>
      <c r="C12" t="s">
        <v>57</v>
      </c>
      <c r="D12">
        <f>COUNTIF($A$2:A12,A12)</f>
        <v>4</v>
      </c>
    </row>
    <row r="13" spans="1:4" hidden="1" x14ac:dyDescent="0.25">
      <c r="A13" t="s">
        <v>142</v>
      </c>
      <c r="B13">
        <v>120</v>
      </c>
      <c r="C13" t="s">
        <v>54</v>
      </c>
      <c r="D13">
        <f>COUNTIF($A$2:A13,A13)</f>
        <v>5</v>
      </c>
    </row>
    <row r="14" spans="1:4" x14ac:dyDescent="0.25">
      <c r="A14" t="s">
        <v>143</v>
      </c>
      <c r="B14">
        <v>195</v>
      </c>
      <c r="C14" t="s">
        <v>42</v>
      </c>
      <c r="D14">
        <f>COUNTIF($A$2:A14,A14)</f>
        <v>1</v>
      </c>
    </row>
    <row r="15" spans="1:4" x14ac:dyDescent="0.25">
      <c r="A15" t="s">
        <v>143</v>
      </c>
      <c r="B15">
        <v>180</v>
      </c>
      <c r="C15" t="s">
        <v>40</v>
      </c>
      <c r="D15">
        <f>COUNTIF($A$2:A15,A15)</f>
        <v>2</v>
      </c>
    </row>
    <row r="16" spans="1:4" x14ac:dyDescent="0.25">
      <c r="A16" t="s">
        <v>143</v>
      </c>
      <c r="B16">
        <v>165</v>
      </c>
      <c r="C16" t="s">
        <v>38</v>
      </c>
      <c r="D16">
        <f>COUNTIF($A$2:A16,A16)</f>
        <v>3</v>
      </c>
    </row>
    <row r="17" spans="1:4" hidden="1" x14ac:dyDescent="0.25">
      <c r="A17" t="s">
        <v>143</v>
      </c>
      <c r="B17">
        <v>150</v>
      </c>
      <c r="C17" t="s">
        <v>36</v>
      </c>
      <c r="D17">
        <f>COUNTIF($A$2:A17,A17)</f>
        <v>4</v>
      </c>
    </row>
    <row r="18" spans="1:4" x14ac:dyDescent="0.25">
      <c r="A18" t="s">
        <v>144</v>
      </c>
      <c r="B18">
        <v>700</v>
      </c>
      <c r="C18" t="s">
        <v>52</v>
      </c>
      <c r="D18">
        <f>COUNTIF($A$2:A18,A18)</f>
        <v>1</v>
      </c>
    </row>
    <row r="19" spans="1:4" x14ac:dyDescent="0.25">
      <c r="A19" t="s">
        <v>144</v>
      </c>
      <c r="B19">
        <v>600</v>
      </c>
      <c r="C19" t="s">
        <v>50</v>
      </c>
      <c r="D19">
        <f>COUNTIF($A$2:A19,A19)</f>
        <v>2</v>
      </c>
    </row>
    <row r="20" spans="1:4" x14ac:dyDescent="0.25">
      <c r="A20" t="s">
        <v>144</v>
      </c>
      <c r="B20">
        <v>500</v>
      </c>
      <c r="C20" t="s">
        <v>48</v>
      </c>
      <c r="D20">
        <f>COUNTIF($A$2:A20,A20)</f>
        <v>3</v>
      </c>
    </row>
    <row r="21" spans="1:4" hidden="1" x14ac:dyDescent="0.25">
      <c r="A21" t="s">
        <v>144</v>
      </c>
      <c r="B21">
        <v>400</v>
      </c>
      <c r="C21" t="s">
        <v>42</v>
      </c>
      <c r="D21">
        <f>COUNTIF($A$2:A21,A21)</f>
        <v>4</v>
      </c>
    </row>
    <row r="22" spans="1:4" hidden="1" x14ac:dyDescent="0.25">
      <c r="A22" t="s">
        <v>144</v>
      </c>
      <c r="B22">
        <v>300</v>
      </c>
      <c r="C22" t="s">
        <v>40</v>
      </c>
      <c r="D22">
        <f>COUNTIF($A$2:A22,A22)</f>
        <v>5</v>
      </c>
    </row>
    <row r="23" spans="1:4" hidden="1" x14ac:dyDescent="0.25">
      <c r="A23" t="s">
        <v>144</v>
      </c>
      <c r="B23">
        <v>255</v>
      </c>
      <c r="C23" t="s">
        <v>33</v>
      </c>
      <c r="D23">
        <f>COUNTIF($A$2:A23,A23)</f>
        <v>6</v>
      </c>
    </row>
    <row r="24" spans="1:4" hidden="1" x14ac:dyDescent="0.25">
      <c r="A24" t="s">
        <v>144</v>
      </c>
      <c r="B24">
        <v>240</v>
      </c>
      <c r="C24" t="s">
        <v>31</v>
      </c>
      <c r="D24">
        <f>COUNTIF($A$2:A24,A24)</f>
        <v>7</v>
      </c>
    </row>
    <row r="25" spans="1:4" hidden="1" x14ac:dyDescent="0.25">
      <c r="A25" t="s">
        <v>144</v>
      </c>
      <c r="B25">
        <v>225</v>
      </c>
      <c r="C25" t="s">
        <v>46</v>
      </c>
      <c r="D25">
        <f>COUNTIF($A$2:A25,A25)</f>
        <v>8</v>
      </c>
    </row>
    <row r="26" spans="1:4" hidden="1" x14ac:dyDescent="0.25">
      <c r="A26" t="s">
        <v>144</v>
      </c>
      <c r="B26">
        <v>210</v>
      </c>
      <c r="C26" t="s">
        <v>44</v>
      </c>
      <c r="D26">
        <f>COUNTIF($A$2:A26,A26)</f>
        <v>9</v>
      </c>
    </row>
    <row r="27" spans="1:4" hidden="1" x14ac:dyDescent="0.25">
      <c r="A27" t="s">
        <v>144</v>
      </c>
      <c r="B27">
        <v>200</v>
      </c>
      <c r="C27" t="s">
        <v>38</v>
      </c>
      <c r="D27">
        <f>COUNTIF($A$2:A27,A27)</f>
        <v>10</v>
      </c>
    </row>
    <row r="28" spans="1:4" hidden="1" x14ac:dyDescent="0.25">
      <c r="A28" t="s">
        <v>144</v>
      </c>
      <c r="B28">
        <v>100</v>
      </c>
      <c r="C28" t="s">
        <v>36</v>
      </c>
      <c r="D28">
        <f>COUNTIF($A$2:A28,A28)</f>
        <v>11</v>
      </c>
    </row>
    <row r="29" spans="1:4" x14ac:dyDescent="0.25">
      <c r="A29" t="s">
        <v>145</v>
      </c>
      <c r="B29">
        <v>1000</v>
      </c>
      <c r="C29" t="s">
        <v>24</v>
      </c>
      <c r="D29">
        <f>COUNTIF($A$2:A29,A29)</f>
        <v>1</v>
      </c>
    </row>
    <row r="30" spans="1:4" x14ac:dyDescent="0.25">
      <c r="A30" t="s">
        <v>145</v>
      </c>
      <c r="B30">
        <v>900</v>
      </c>
      <c r="C30" t="s">
        <v>57</v>
      </c>
      <c r="D30">
        <f>COUNTIF($A$2:A30,A30)</f>
        <v>2</v>
      </c>
    </row>
    <row r="31" spans="1:4" x14ac:dyDescent="0.25">
      <c r="A31" t="s">
        <v>145</v>
      </c>
      <c r="B31">
        <v>800</v>
      </c>
      <c r="C31" t="s">
        <v>54</v>
      </c>
      <c r="D31">
        <f>COUNTIF($A$2:A31,A31)</f>
        <v>3</v>
      </c>
    </row>
    <row r="32" spans="1:4" hidden="1" x14ac:dyDescent="0.25">
      <c r="A32" t="s">
        <v>145</v>
      </c>
      <c r="B32">
        <v>180</v>
      </c>
      <c r="C32" t="s">
        <v>38</v>
      </c>
      <c r="D32">
        <f>COUNTIF($A$2:A32,A32)</f>
        <v>4</v>
      </c>
    </row>
    <row r="33" spans="1:4" hidden="1" x14ac:dyDescent="0.25">
      <c r="A33" t="s">
        <v>145</v>
      </c>
      <c r="B33">
        <v>165</v>
      </c>
      <c r="C33" t="s">
        <v>36</v>
      </c>
      <c r="D33">
        <f>COUNTIF($A$2:A33,A33)</f>
        <v>5</v>
      </c>
    </row>
    <row r="34" spans="1:4" hidden="1" x14ac:dyDescent="0.25">
      <c r="A34" t="s">
        <v>145</v>
      </c>
      <c r="B34">
        <v>150</v>
      </c>
      <c r="C34" t="s">
        <v>33</v>
      </c>
      <c r="D34">
        <f>COUNTIF($A$2:A34,A34)</f>
        <v>6</v>
      </c>
    </row>
    <row r="35" spans="1:4" hidden="1" x14ac:dyDescent="0.25">
      <c r="A35" t="s">
        <v>145</v>
      </c>
      <c r="B35">
        <v>135</v>
      </c>
      <c r="C35" t="s">
        <v>31</v>
      </c>
      <c r="D35">
        <f>COUNTIF($A$2:A35,A35)</f>
        <v>7</v>
      </c>
    </row>
    <row r="36" spans="1:4" hidden="1" x14ac:dyDescent="0.25">
      <c r="A36" t="s">
        <v>145</v>
      </c>
      <c r="B36">
        <v>120</v>
      </c>
      <c r="C36" t="s">
        <v>28</v>
      </c>
      <c r="D36">
        <f>COUNTIF($A$2:A36,A36)</f>
        <v>8</v>
      </c>
    </row>
    <row r="37" spans="1:4" x14ac:dyDescent="0.25">
      <c r="A37" t="s">
        <v>146</v>
      </c>
      <c r="B37">
        <v>400</v>
      </c>
      <c r="C37" t="s">
        <v>38</v>
      </c>
      <c r="D37">
        <f>COUNTIF($A$2:A37,A37)</f>
        <v>1</v>
      </c>
    </row>
    <row r="38" spans="1:4" x14ac:dyDescent="0.25">
      <c r="A38" t="s">
        <v>146</v>
      </c>
      <c r="B38">
        <v>300</v>
      </c>
      <c r="C38" t="s">
        <v>36</v>
      </c>
      <c r="D38">
        <f>COUNTIF($A$2:A38,A38)</f>
        <v>2</v>
      </c>
    </row>
    <row r="39" spans="1:4" x14ac:dyDescent="0.25">
      <c r="A39" t="s">
        <v>146</v>
      </c>
      <c r="B39">
        <v>255</v>
      </c>
      <c r="C39" t="s">
        <v>28</v>
      </c>
      <c r="D39">
        <f>COUNTIF($A$2:A39,A39)</f>
        <v>3</v>
      </c>
    </row>
    <row r="40" spans="1:4" hidden="1" x14ac:dyDescent="0.25">
      <c r="A40" t="s">
        <v>146</v>
      </c>
      <c r="B40">
        <v>240</v>
      </c>
      <c r="C40" t="s">
        <v>24</v>
      </c>
      <c r="D40">
        <f>COUNTIF($A$2:A40,A40)</f>
        <v>4</v>
      </c>
    </row>
    <row r="41" spans="1:4" hidden="1" x14ac:dyDescent="0.25">
      <c r="A41" t="s">
        <v>146</v>
      </c>
      <c r="B41">
        <v>225</v>
      </c>
      <c r="C41" t="s">
        <v>44</v>
      </c>
      <c r="D41">
        <f>COUNTIF($A$2:A41,A41)</f>
        <v>5</v>
      </c>
    </row>
    <row r="42" spans="1:4" hidden="1" x14ac:dyDescent="0.25">
      <c r="A42" t="s">
        <v>146</v>
      </c>
      <c r="B42">
        <v>210</v>
      </c>
      <c r="C42" t="s">
        <v>42</v>
      </c>
      <c r="D42">
        <f>COUNTIF($A$2:A42,A42)</f>
        <v>6</v>
      </c>
    </row>
    <row r="43" spans="1:4" hidden="1" x14ac:dyDescent="0.25">
      <c r="A43" t="s">
        <v>146</v>
      </c>
      <c r="B43">
        <v>200</v>
      </c>
      <c r="C43" t="s">
        <v>33</v>
      </c>
      <c r="D43">
        <f>COUNTIF($A$2:A43,A43)</f>
        <v>7</v>
      </c>
    </row>
    <row r="44" spans="1:4" hidden="1" x14ac:dyDescent="0.25">
      <c r="A44" t="s">
        <v>146</v>
      </c>
      <c r="B44">
        <v>195</v>
      </c>
      <c r="C44" t="s">
        <v>40</v>
      </c>
      <c r="D44">
        <f>COUNTIF($A$2:A44,A44)</f>
        <v>8</v>
      </c>
    </row>
    <row r="45" spans="1:4" hidden="1" x14ac:dyDescent="0.25">
      <c r="A45" t="s">
        <v>146</v>
      </c>
      <c r="B45">
        <v>100</v>
      </c>
      <c r="C45" t="s">
        <v>31</v>
      </c>
      <c r="D45">
        <f>COUNTIF($A$2:A45,A45)</f>
        <v>9</v>
      </c>
    </row>
    <row r="46" spans="1:4" x14ac:dyDescent="0.25">
      <c r="A46" t="s">
        <v>147</v>
      </c>
      <c r="B46">
        <v>1000</v>
      </c>
      <c r="C46" t="s">
        <v>50</v>
      </c>
      <c r="D46">
        <f>COUNTIF($A$2:A46,A46)</f>
        <v>1</v>
      </c>
    </row>
    <row r="47" spans="1:4" x14ac:dyDescent="0.25">
      <c r="A47" t="s">
        <v>147</v>
      </c>
      <c r="B47">
        <v>900</v>
      </c>
      <c r="C47" t="s">
        <v>48</v>
      </c>
      <c r="D47">
        <f>COUNTIF($A$2:A47,A47)</f>
        <v>2</v>
      </c>
    </row>
    <row r="48" spans="1:4" x14ac:dyDescent="0.25">
      <c r="A48" t="s">
        <v>147</v>
      </c>
      <c r="B48">
        <v>800</v>
      </c>
      <c r="C48" t="s">
        <v>46</v>
      </c>
      <c r="D48">
        <f>COUNTIF($A$2:A48,A48)</f>
        <v>3</v>
      </c>
    </row>
    <row r="49" spans="1:4" hidden="1" x14ac:dyDescent="0.25">
      <c r="A49" t="s">
        <v>147</v>
      </c>
      <c r="B49">
        <v>700</v>
      </c>
      <c r="C49" t="s">
        <v>44</v>
      </c>
      <c r="D49">
        <f>COUNTIF($A$2:A49,A49)</f>
        <v>4</v>
      </c>
    </row>
    <row r="50" spans="1:4" hidden="1" x14ac:dyDescent="0.25">
      <c r="A50" t="s">
        <v>147</v>
      </c>
      <c r="B50">
        <v>600</v>
      </c>
      <c r="C50" t="s">
        <v>42</v>
      </c>
      <c r="D50">
        <f>COUNTIF($A$2:A50,A50)</f>
        <v>5</v>
      </c>
    </row>
    <row r="51" spans="1:4" hidden="1" x14ac:dyDescent="0.25">
      <c r="A51" t="s">
        <v>147</v>
      </c>
      <c r="B51">
        <v>500</v>
      </c>
      <c r="C51" t="s">
        <v>40</v>
      </c>
      <c r="D51">
        <f>COUNTIF($A$2:A51,A51)</f>
        <v>6</v>
      </c>
    </row>
    <row r="52" spans="1:4" hidden="1" x14ac:dyDescent="0.25">
      <c r="A52" t="s">
        <v>147</v>
      </c>
      <c r="B52">
        <v>120</v>
      </c>
      <c r="C52" t="s">
        <v>52</v>
      </c>
      <c r="D52">
        <f>COUNTIF($A$2:A52,A52)</f>
        <v>7</v>
      </c>
    </row>
    <row r="53" spans="1:4" x14ac:dyDescent="0.25">
      <c r="A53" t="s">
        <v>148</v>
      </c>
      <c r="B53">
        <v>210</v>
      </c>
      <c r="C53" t="s">
        <v>36</v>
      </c>
      <c r="D53">
        <f>COUNTIF($A$2:A53,A53)</f>
        <v>1</v>
      </c>
    </row>
    <row r="54" spans="1:4" x14ac:dyDescent="0.25">
      <c r="A54" t="s">
        <v>148</v>
      </c>
      <c r="B54">
        <v>195</v>
      </c>
      <c r="C54" t="s">
        <v>33</v>
      </c>
      <c r="D54">
        <f>COUNTIF($A$2:A54,A54)</f>
        <v>2</v>
      </c>
    </row>
    <row r="55" spans="1:4" x14ac:dyDescent="0.25">
      <c r="A55" t="s">
        <v>148</v>
      </c>
      <c r="B55">
        <v>180</v>
      </c>
      <c r="C55" t="s">
        <v>31</v>
      </c>
      <c r="D55">
        <f>COUNTIF($A$2:A55,A55)</f>
        <v>3</v>
      </c>
    </row>
    <row r="56" spans="1:4" hidden="1" x14ac:dyDescent="0.25">
      <c r="A56" t="s">
        <v>148</v>
      </c>
      <c r="B56">
        <v>165</v>
      </c>
      <c r="C56" t="s">
        <v>28</v>
      </c>
      <c r="D56">
        <f>COUNTIF($A$2:A56,A56)</f>
        <v>4</v>
      </c>
    </row>
    <row r="57" spans="1:4" hidden="1" x14ac:dyDescent="0.25">
      <c r="A57" t="s">
        <v>148</v>
      </c>
      <c r="B57">
        <v>150</v>
      </c>
      <c r="C57" t="s">
        <v>24</v>
      </c>
      <c r="D57">
        <f>COUNTIF($A$2:A57,A57)</f>
        <v>5</v>
      </c>
    </row>
    <row r="58" spans="1:4" hidden="1" x14ac:dyDescent="0.25">
      <c r="A58" t="s">
        <v>148</v>
      </c>
      <c r="B58">
        <v>135</v>
      </c>
      <c r="C58" t="s">
        <v>54</v>
      </c>
      <c r="D58">
        <f>COUNTIF($A$2:A58,A58)</f>
        <v>6</v>
      </c>
    </row>
    <row r="59" spans="1:4" x14ac:dyDescent="0.25">
      <c r="A59" t="s">
        <v>149</v>
      </c>
      <c r="B59">
        <v>255</v>
      </c>
      <c r="C59" t="s">
        <v>42</v>
      </c>
      <c r="D59">
        <f>COUNTIF($A$2:A59,A59)</f>
        <v>1</v>
      </c>
    </row>
    <row r="60" spans="1:4" x14ac:dyDescent="0.25">
      <c r="A60" t="s">
        <v>149</v>
      </c>
      <c r="B60">
        <v>240</v>
      </c>
      <c r="C60" t="s">
        <v>40</v>
      </c>
      <c r="D60">
        <f>COUNTIF($A$2:A60,A60)</f>
        <v>2</v>
      </c>
    </row>
    <row r="61" spans="1:4" x14ac:dyDescent="0.25">
      <c r="A61" t="s">
        <v>149</v>
      </c>
      <c r="B61">
        <v>225</v>
      </c>
      <c r="C61" t="s">
        <v>38</v>
      </c>
      <c r="D61">
        <f>COUNTIF($A$2:A61,A61)</f>
        <v>3</v>
      </c>
    </row>
    <row r="62" spans="1:4" hidden="1" x14ac:dyDescent="0.25">
      <c r="A62" t="s">
        <v>149</v>
      </c>
      <c r="B62">
        <v>200</v>
      </c>
      <c r="C62" t="s">
        <v>46</v>
      </c>
      <c r="D62">
        <f>COUNTIF($A$2:A62,A62)</f>
        <v>4</v>
      </c>
    </row>
    <row r="63" spans="1:4" hidden="1" x14ac:dyDescent="0.25">
      <c r="A63" t="s">
        <v>149</v>
      </c>
      <c r="B63">
        <v>100</v>
      </c>
      <c r="C63" t="s">
        <v>44</v>
      </c>
      <c r="D63">
        <f>COUNTIF($A$2:A63,A63)</f>
        <v>5</v>
      </c>
    </row>
    <row r="64" spans="1:4" x14ac:dyDescent="0.25">
      <c r="A64" t="s">
        <v>118</v>
      </c>
      <c r="B64">
        <v>800</v>
      </c>
      <c r="C64" t="s">
        <v>24</v>
      </c>
      <c r="D64">
        <f>COUNTIF($A$2:A64,A64)</f>
        <v>1</v>
      </c>
    </row>
    <row r="65" spans="1:4" x14ac:dyDescent="0.25">
      <c r="A65" t="s">
        <v>118</v>
      </c>
      <c r="B65">
        <v>700</v>
      </c>
      <c r="C65" t="s">
        <v>57</v>
      </c>
      <c r="D65">
        <f>COUNTIF($A$2:A65,A65)</f>
        <v>2</v>
      </c>
    </row>
    <row r="66" spans="1:4" x14ac:dyDescent="0.25">
      <c r="A66" t="s">
        <v>118</v>
      </c>
      <c r="B66">
        <v>600</v>
      </c>
      <c r="C66" t="s">
        <v>54</v>
      </c>
      <c r="D66">
        <f>COUNTIF($A$2:A66,A66)</f>
        <v>3</v>
      </c>
    </row>
    <row r="67" spans="1:4" hidden="1" x14ac:dyDescent="0.25">
      <c r="A67" t="s">
        <v>118</v>
      </c>
      <c r="B67">
        <v>500</v>
      </c>
      <c r="C67" t="s">
        <v>52</v>
      </c>
      <c r="D67">
        <f>COUNTIF($A$2:A67,A67)</f>
        <v>4</v>
      </c>
    </row>
    <row r="68" spans="1:4" hidden="1" x14ac:dyDescent="0.25">
      <c r="A68" t="s">
        <v>118</v>
      </c>
      <c r="B68">
        <v>400</v>
      </c>
      <c r="C68" t="s">
        <v>50</v>
      </c>
      <c r="D68">
        <f>COUNTIF($A$2:A68,A68)</f>
        <v>5</v>
      </c>
    </row>
    <row r="69" spans="1:4" hidden="1" x14ac:dyDescent="0.25">
      <c r="A69" t="s">
        <v>118</v>
      </c>
      <c r="B69">
        <v>300</v>
      </c>
      <c r="C69" t="s">
        <v>48</v>
      </c>
      <c r="D69">
        <f>COUNTIF($A$2:A69,A69)</f>
        <v>6</v>
      </c>
    </row>
    <row r="70" spans="1:4" x14ac:dyDescent="0.25">
      <c r="A70" t="s">
        <v>119</v>
      </c>
      <c r="B70">
        <v>1000</v>
      </c>
      <c r="C70" t="s">
        <v>31</v>
      </c>
      <c r="D70">
        <f>COUNTIF($A$2:A70,A70)</f>
        <v>1</v>
      </c>
    </row>
    <row r="71" spans="1:4" x14ac:dyDescent="0.25">
      <c r="A71" t="s">
        <v>119</v>
      </c>
      <c r="B71">
        <v>900</v>
      </c>
      <c r="C71" t="s">
        <v>28</v>
      </c>
      <c r="D71">
        <f>COUNTIF($A$2:A71,A71)</f>
        <v>2</v>
      </c>
    </row>
    <row r="72" spans="1:4" x14ac:dyDescent="0.25">
      <c r="A72" t="s">
        <v>119</v>
      </c>
      <c r="B72">
        <v>180</v>
      </c>
      <c r="C72" t="s">
        <v>42</v>
      </c>
      <c r="D72">
        <f>COUNTIF($A$2:A72,A72)</f>
        <v>3</v>
      </c>
    </row>
    <row r="73" spans="1:4" hidden="1" x14ac:dyDescent="0.25">
      <c r="A73" t="s">
        <v>119</v>
      </c>
      <c r="B73">
        <v>165</v>
      </c>
      <c r="C73" t="s">
        <v>40</v>
      </c>
      <c r="D73">
        <f>COUNTIF($A$2:A73,A73)</f>
        <v>4</v>
      </c>
    </row>
    <row r="74" spans="1:4" hidden="1" x14ac:dyDescent="0.25">
      <c r="A74" t="s">
        <v>119</v>
      </c>
      <c r="B74">
        <v>150</v>
      </c>
      <c r="C74" t="s">
        <v>38</v>
      </c>
      <c r="D74">
        <f>COUNTIF($A$2:A74,A74)</f>
        <v>5</v>
      </c>
    </row>
    <row r="75" spans="1:4" hidden="1" x14ac:dyDescent="0.25">
      <c r="A75" t="s">
        <v>119</v>
      </c>
      <c r="B75">
        <v>135</v>
      </c>
      <c r="C75" t="s">
        <v>36</v>
      </c>
      <c r="D75">
        <f>COUNTIF($A$2:A75,A75)</f>
        <v>6</v>
      </c>
    </row>
    <row r="76" spans="1:4" hidden="1" x14ac:dyDescent="0.25">
      <c r="A76" t="s">
        <v>119</v>
      </c>
      <c r="B76">
        <v>120</v>
      </c>
      <c r="C76" t="s">
        <v>33</v>
      </c>
      <c r="D76">
        <f>COUNTIF($A$2:A76,A76)</f>
        <v>7</v>
      </c>
    </row>
    <row r="77" spans="1:4" x14ac:dyDescent="0.25">
      <c r="A77" t="s">
        <v>120</v>
      </c>
      <c r="B77">
        <v>255</v>
      </c>
      <c r="C77" t="s">
        <v>52</v>
      </c>
      <c r="D77">
        <f>COUNTIF($A$2:A77,A77)</f>
        <v>1</v>
      </c>
    </row>
    <row r="78" spans="1:4" x14ac:dyDescent="0.25">
      <c r="A78" t="s">
        <v>120</v>
      </c>
      <c r="B78">
        <v>240</v>
      </c>
      <c r="C78" t="s">
        <v>50</v>
      </c>
      <c r="D78">
        <f>COUNTIF($A$2:A78,A78)</f>
        <v>2</v>
      </c>
    </row>
    <row r="79" spans="1:4" x14ac:dyDescent="0.25">
      <c r="A79" t="s">
        <v>120</v>
      </c>
      <c r="B79">
        <v>225</v>
      </c>
      <c r="C79" t="s">
        <v>48</v>
      </c>
      <c r="D79">
        <f>COUNTIF($A$2:A79,A79)</f>
        <v>3</v>
      </c>
    </row>
    <row r="80" spans="1:4" hidden="1" x14ac:dyDescent="0.25">
      <c r="A80" t="s">
        <v>120</v>
      </c>
      <c r="B80">
        <v>210</v>
      </c>
      <c r="C80" t="s">
        <v>46</v>
      </c>
      <c r="D80">
        <f>COUNTIF($A$2:A80,A80)</f>
        <v>4</v>
      </c>
    </row>
    <row r="81" spans="1:4" hidden="1" x14ac:dyDescent="0.25">
      <c r="A81" t="s">
        <v>120</v>
      </c>
      <c r="B81">
        <v>195</v>
      </c>
      <c r="C81" t="s">
        <v>44</v>
      </c>
      <c r="D81">
        <f>COUNTIF($A$2:A81,A81)</f>
        <v>5</v>
      </c>
    </row>
    <row r="82" spans="1:4" x14ac:dyDescent="0.25">
      <c r="A82" t="s">
        <v>121</v>
      </c>
      <c r="B82">
        <v>1000</v>
      </c>
      <c r="C82" t="s">
        <v>42</v>
      </c>
      <c r="D82">
        <f>COUNTIF($A$2:A82,A82)</f>
        <v>1</v>
      </c>
    </row>
    <row r="83" spans="1:4" x14ac:dyDescent="0.25">
      <c r="A83" t="s">
        <v>121</v>
      </c>
      <c r="B83">
        <v>900</v>
      </c>
      <c r="C83" t="s">
        <v>40</v>
      </c>
      <c r="D83">
        <f>COUNTIF($A$2:A83,A83)</f>
        <v>2</v>
      </c>
    </row>
    <row r="84" spans="1:4" x14ac:dyDescent="0.25">
      <c r="A84" t="s">
        <v>121</v>
      </c>
      <c r="B84">
        <v>800</v>
      </c>
      <c r="C84" t="s">
        <v>38</v>
      </c>
      <c r="D84">
        <f>COUNTIF($A$2:A84,A84)</f>
        <v>3</v>
      </c>
    </row>
    <row r="85" spans="1:4" hidden="1" x14ac:dyDescent="0.25">
      <c r="A85" t="s">
        <v>121</v>
      </c>
      <c r="B85">
        <v>700</v>
      </c>
      <c r="C85" t="s">
        <v>36</v>
      </c>
      <c r="D85">
        <f>COUNTIF($A$2:A85,A85)</f>
        <v>4</v>
      </c>
    </row>
    <row r="86" spans="1:4" hidden="1" x14ac:dyDescent="0.25">
      <c r="A86" t="s">
        <v>121</v>
      </c>
      <c r="B86">
        <v>600</v>
      </c>
      <c r="C86" t="s">
        <v>33</v>
      </c>
      <c r="D86">
        <f>COUNTIF($A$2:A86,A86)</f>
        <v>5</v>
      </c>
    </row>
    <row r="87" spans="1:4" hidden="1" x14ac:dyDescent="0.25">
      <c r="A87" t="s">
        <v>121</v>
      </c>
      <c r="B87">
        <v>500</v>
      </c>
      <c r="C87" t="s">
        <v>31</v>
      </c>
      <c r="D87">
        <f>COUNTIF($A$2:A87,A87)</f>
        <v>6</v>
      </c>
    </row>
    <row r="88" spans="1:4" hidden="1" x14ac:dyDescent="0.25">
      <c r="A88" t="s">
        <v>121</v>
      </c>
      <c r="B88">
        <v>400</v>
      </c>
      <c r="C88" t="s">
        <v>28</v>
      </c>
      <c r="D88">
        <f>COUNTIF($A$2:A88,A88)</f>
        <v>7</v>
      </c>
    </row>
    <row r="89" spans="1:4" hidden="1" x14ac:dyDescent="0.25">
      <c r="A89" t="s">
        <v>121</v>
      </c>
      <c r="B89">
        <v>300</v>
      </c>
      <c r="C89" t="s">
        <v>24</v>
      </c>
      <c r="D89">
        <f>COUNTIF($A$2:A89,A89)</f>
        <v>8</v>
      </c>
    </row>
    <row r="90" spans="1:4" hidden="1" x14ac:dyDescent="0.25">
      <c r="A90" t="s">
        <v>121</v>
      </c>
      <c r="B90">
        <v>200</v>
      </c>
      <c r="C90" t="s">
        <v>57</v>
      </c>
      <c r="D90">
        <f>COUNTIF($A$2:A90,A90)</f>
        <v>9</v>
      </c>
    </row>
    <row r="91" spans="1:4" hidden="1" x14ac:dyDescent="0.25">
      <c r="A91" t="s">
        <v>121</v>
      </c>
      <c r="B91">
        <v>120</v>
      </c>
      <c r="C91" t="s">
        <v>44</v>
      </c>
      <c r="D91">
        <f>COUNTIF($A$2:A91,A91)</f>
        <v>10</v>
      </c>
    </row>
    <row r="92" spans="1:4" hidden="1" x14ac:dyDescent="0.25">
      <c r="A92" t="s">
        <v>121</v>
      </c>
      <c r="B92">
        <v>100</v>
      </c>
      <c r="C92" t="s">
        <v>54</v>
      </c>
      <c r="D92">
        <f>COUNTIF($A$2:A92,A92)</f>
        <v>11</v>
      </c>
    </row>
    <row r="93" spans="1:4" x14ac:dyDescent="0.25">
      <c r="A93" t="s">
        <v>122</v>
      </c>
      <c r="B93">
        <v>225</v>
      </c>
      <c r="C93" t="s">
        <v>24</v>
      </c>
      <c r="D93">
        <f>COUNTIF($A$2:A93,A93)</f>
        <v>1</v>
      </c>
    </row>
    <row r="94" spans="1:4" x14ac:dyDescent="0.25">
      <c r="A94" t="s">
        <v>122</v>
      </c>
      <c r="B94">
        <v>210</v>
      </c>
      <c r="C94" t="s">
        <v>57</v>
      </c>
      <c r="D94">
        <f>COUNTIF($A$2:A94,A94)</f>
        <v>2</v>
      </c>
    </row>
    <row r="95" spans="1:4" x14ac:dyDescent="0.25">
      <c r="A95" t="s">
        <v>122</v>
      </c>
      <c r="B95">
        <v>195</v>
      </c>
      <c r="C95" t="s">
        <v>54</v>
      </c>
      <c r="D95">
        <f>COUNTIF($A$2:A95,A95)</f>
        <v>3</v>
      </c>
    </row>
    <row r="96" spans="1:4" hidden="1" x14ac:dyDescent="0.25">
      <c r="A96" t="s">
        <v>122</v>
      </c>
      <c r="B96">
        <v>180</v>
      </c>
      <c r="C96" t="s">
        <v>52</v>
      </c>
      <c r="D96">
        <f>COUNTIF($A$2:A96,A96)</f>
        <v>4</v>
      </c>
    </row>
    <row r="97" spans="1:4" hidden="1" x14ac:dyDescent="0.25">
      <c r="A97" t="s">
        <v>122</v>
      </c>
      <c r="B97">
        <v>165</v>
      </c>
      <c r="C97" t="s">
        <v>50</v>
      </c>
      <c r="D97">
        <f>COUNTIF($A$2:A97,A97)</f>
        <v>5</v>
      </c>
    </row>
    <row r="98" spans="1:4" hidden="1" x14ac:dyDescent="0.25">
      <c r="A98" t="s">
        <v>122</v>
      </c>
      <c r="B98">
        <v>150</v>
      </c>
      <c r="C98" t="s">
        <v>48</v>
      </c>
      <c r="D98">
        <f>COUNTIF($A$2:A98,A98)</f>
        <v>6</v>
      </c>
    </row>
    <row r="99" spans="1:4" hidden="1" x14ac:dyDescent="0.25">
      <c r="A99" t="s">
        <v>122</v>
      </c>
      <c r="B99">
        <v>135</v>
      </c>
      <c r="C99" t="s">
        <v>46</v>
      </c>
      <c r="D99">
        <f>COUNTIF($A$2:A99,A99)</f>
        <v>7</v>
      </c>
    </row>
    <row r="100" spans="1:4" x14ac:dyDescent="0.25">
      <c r="A100" t="s">
        <v>123</v>
      </c>
      <c r="B100">
        <v>255</v>
      </c>
      <c r="C100" t="s">
        <v>31</v>
      </c>
      <c r="D100">
        <f>COUNTIF($A$2:A100,A100)</f>
        <v>1</v>
      </c>
    </row>
    <row r="101" spans="1:4" x14ac:dyDescent="0.25">
      <c r="A101" t="s">
        <v>123</v>
      </c>
      <c r="B101">
        <v>240</v>
      </c>
      <c r="C101" t="s">
        <v>28</v>
      </c>
      <c r="D101">
        <f>COUNTIF($A$2:A101,A101)</f>
        <v>2</v>
      </c>
    </row>
    <row r="102" spans="1:4" x14ac:dyDescent="0.25">
      <c r="A102" t="s">
        <v>123</v>
      </c>
      <c r="B102">
        <v>100</v>
      </c>
      <c r="C102" t="s">
        <v>33</v>
      </c>
      <c r="D102">
        <f>COUNTIF($A$2:A102,A102)</f>
        <v>3</v>
      </c>
    </row>
    <row r="103" spans="1:4" x14ac:dyDescent="0.25">
      <c r="A103" t="s">
        <v>124</v>
      </c>
      <c r="B103">
        <v>1000</v>
      </c>
      <c r="C103" t="s">
        <v>52</v>
      </c>
      <c r="D103">
        <f>COUNTIF($A$2:A103,A103)</f>
        <v>1</v>
      </c>
    </row>
    <row r="104" spans="1:4" x14ac:dyDescent="0.25">
      <c r="A104" t="s">
        <v>124</v>
      </c>
      <c r="B104">
        <v>900</v>
      </c>
      <c r="C104" t="s">
        <v>50</v>
      </c>
      <c r="D104">
        <f>COUNTIF($A$2:A104,A104)</f>
        <v>2</v>
      </c>
    </row>
    <row r="105" spans="1:4" x14ac:dyDescent="0.25">
      <c r="A105" t="s">
        <v>124</v>
      </c>
      <c r="B105">
        <v>800</v>
      </c>
      <c r="C105" t="s">
        <v>48</v>
      </c>
      <c r="D105">
        <f>COUNTIF($A$2:A105,A105)</f>
        <v>3</v>
      </c>
    </row>
    <row r="106" spans="1:4" hidden="1" x14ac:dyDescent="0.25">
      <c r="A106" t="s">
        <v>124</v>
      </c>
      <c r="B106">
        <v>700</v>
      </c>
      <c r="C106" t="s">
        <v>46</v>
      </c>
      <c r="D106">
        <f>COUNTIF($A$2:A106,A106)</f>
        <v>4</v>
      </c>
    </row>
    <row r="107" spans="1:4" hidden="1" x14ac:dyDescent="0.25">
      <c r="A107" t="s">
        <v>124</v>
      </c>
      <c r="B107">
        <v>600</v>
      </c>
      <c r="C107" t="s">
        <v>44</v>
      </c>
      <c r="D107">
        <f>COUNTIF($A$2:A107,A107)</f>
        <v>5</v>
      </c>
    </row>
    <row r="108" spans="1:4" hidden="1" x14ac:dyDescent="0.25">
      <c r="A108" t="s">
        <v>124</v>
      </c>
      <c r="B108">
        <v>500</v>
      </c>
      <c r="C108" t="s">
        <v>42</v>
      </c>
      <c r="D108">
        <f>COUNTIF($A$2:A108,A108)</f>
        <v>6</v>
      </c>
    </row>
    <row r="109" spans="1:4" hidden="1" x14ac:dyDescent="0.25">
      <c r="A109" t="s">
        <v>124</v>
      </c>
      <c r="B109">
        <v>400</v>
      </c>
      <c r="C109" t="s">
        <v>40</v>
      </c>
      <c r="D109">
        <f>COUNTIF($A$2:A109,A109)</f>
        <v>7</v>
      </c>
    </row>
    <row r="110" spans="1:4" hidden="1" x14ac:dyDescent="0.25">
      <c r="A110" t="s">
        <v>124</v>
      </c>
      <c r="B110">
        <v>300</v>
      </c>
      <c r="C110" t="s">
        <v>38</v>
      </c>
      <c r="D110">
        <f>COUNTIF($A$2:A110,A110)</f>
        <v>8</v>
      </c>
    </row>
    <row r="111" spans="1:4" hidden="1" x14ac:dyDescent="0.25">
      <c r="A111" t="s">
        <v>124</v>
      </c>
      <c r="B111">
        <v>200</v>
      </c>
      <c r="C111" t="s">
        <v>36</v>
      </c>
      <c r="D111">
        <f>COUNTIF($A$2:A111,A111)</f>
        <v>9</v>
      </c>
    </row>
    <row r="112" spans="1:4" hidden="1" x14ac:dyDescent="0.25">
      <c r="A112" t="s">
        <v>124</v>
      </c>
      <c r="B112">
        <v>135</v>
      </c>
      <c r="C112" t="s">
        <v>57</v>
      </c>
      <c r="D112">
        <f>COUNTIF($A$2:A112,A112)</f>
        <v>10</v>
      </c>
    </row>
    <row r="113" spans="1:4" hidden="1" x14ac:dyDescent="0.25">
      <c r="A113" t="s">
        <v>124</v>
      </c>
      <c r="B113">
        <v>120</v>
      </c>
      <c r="C113" t="s">
        <v>54</v>
      </c>
      <c r="D113">
        <f>COUNTIF($A$2:A113,A113)</f>
        <v>11</v>
      </c>
    </row>
    <row r="114" spans="1:4" x14ac:dyDescent="0.25">
      <c r="A114" t="s">
        <v>150</v>
      </c>
      <c r="B114">
        <v>195</v>
      </c>
      <c r="C114" t="s">
        <v>33</v>
      </c>
      <c r="D114">
        <f>COUNTIF($A$2:A114,A114)</f>
        <v>1</v>
      </c>
    </row>
    <row r="115" spans="1:4" x14ac:dyDescent="0.25">
      <c r="A115" t="s">
        <v>150</v>
      </c>
      <c r="B115">
        <v>180</v>
      </c>
      <c r="C115" t="s">
        <v>31</v>
      </c>
      <c r="D115">
        <f>COUNTIF($A$2:A115,A115)</f>
        <v>2</v>
      </c>
    </row>
    <row r="116" spans="1:4" x14ac:dyDescent="0.25">
      <c r="A116" t="s">
        <v>150</v>
      </c>
      <c r="B116">
        <v>165</v>
      </c>
      <c r="C116" t="s">
        <v>28</v>
      </c>
      <c r="D116">
        <f>COUNTIF($A$2:A116,A116)</f>
        <v>3</v>
      </c>
    </row>
    <row r="117" spans="1:4" hidden="1" x14ac:dyDescent="0.25">
      <c r="A117" t="s">
        <v>150</v>
      </c>
      <c r="B117">
        <v>150</v>
      </c>
      <c r="C117" t="s">
        <v>24</v>
      </c>
      <c r="D117">
        <f>COUNTIF($A$2:A117,A117)</f>
        <v>4</v>
      </c>
    </row>
    <row r="118" spans="1:4" x14ac:dyDescent="0.25">
      <c r="A118" t="s">
        <v>151</v>
      </c>
      <c r="B118">
        <v>300</v>
      </c>
      <c r="C118" t="s">
        <v>48</v>
      </c>
      <c r="D118">
        <f>COUNTIF($A$2:A118,A118)</f>
        <v>1</v>
      </c>
    </row>
    <row r="119" spans="1:4" x14ac:dyDescent="0.25">
      <c r="A119" t="s">
        <v>151</v>
      </c>
      <c r="B119">
        <v>255</v>
      </c>
      <c r="C119" t="s">
        <v>42</v>
      </c>
      <c r="D119">
        <f>COUNTIF($A$2:A119,A119)</f>
        <v>2</v>
      </c>
    </row>
    <row r="120" spans="1:4" x14ac:dyDescent="0.25">
      <c r="A120" t="s">
        <v>151</v>
      </c>
      <c r="B120">
        <v>240</v>
      </c>
      <c r="C120" t="s">
        <v>40</v>
      </c>
      <c r="D120">
        <f>COUNTIF($A$2:A120,A120)</f>
        <v>3</v>
      </c>
    </row>
    <row r="121" spans="1:4" hidden="1" x14ac:dyDescent="0.25">
      <c r="A121" t="s">
        <v>151</v>
      </c>
      <c r="B121">
        <v>225</v>
      </c>
      <c r="C121" t="s">
        <v>38</v>
      </c>
      <c r="D121">
        <f>COUNTIF($A$2:A121,A121)</f>
        <v>4</v>
      </c>
    </row>
    <row r="122" spans="1:4" hidden="1" x14ac:dyDescent="0.25">
      <c r="A122" t="s">
        <v>151</v>
      </c>
      <c r="B122">
        <v>210</v>
      </c>
      <c r="C122" t="s">
        <v>36</v>
      </c>
      <c r="D122">
        <f>COUNTIF($A$2:A122,A122)</f>
        <v>5</v>
      </c>
    </row>
    <row r="123" spans="1:4" hidden="1" x14ac:dyDescent="0.25">
      <c r="A123" t="s">
        <v>151</v>
      </c>
      <c r="B123">
        <v>200</v>
      </c>
      <c r="C123" t="s">
        <v>46</v>
      </c>
      <c r="D123">
        <f>COUNTIF($A$2:A123,A123)</f>
        <v>6</v>
      </c>
    </row>
    <row r="124" spans="1:4" hidden="1" x14ac:dyDescent="0.25">
      <c r="A124" t="s">
        <v>151</v>
      </c>
      <c r="B124">
        <v>100</v>
      </c>
      <c r="C124" t="s">
        <v>44</v>
      </c>
      <c r="D124">
        <f>COUNTIF($A$2:A124,A124)</f>
        <v>7</v>
      </c>
    </row>
    <row r="125" spans="1:4" x14ac:dyDescent="0.25">
      <c r="A125" t="s">
        <v>152</v>
      </c>
      <c r="B125">
        <v>900</v>
      </c>
      <c r="C125" t="s">
        <v>28</v>
      </c>
      <c r="D125">
        <f>COUNTIF($A$2:A125,A125)</f>
        <v>1</v>
      </c>
    </row>
    <row r="126" spans="1:4" x14ac:dyDescent="0.25">
      <c r="A126" t="s">
        <v>152</v>
      </c>
      <c r="B126">
        <v>800</v>
      </c>
      <c r="C126" t="s">
        <v>24</v>
      </c>
      <c r="D126">
        <f>COUNTIF($A$2:A126,A126)</f>
        <v>2</v>
      </c>
    </row>
    <row r="127" spans="1:4" x14ac:dyDescent="0.25">
      <c r="A127" t="s">
        <v>152</v>
      </c>
      <c r="B127">
        <v>700</v>
      </c>
      <c r="C127" t="s">
        <v>57</v>
      </c>
      <c r="D127">
        <f>COUNTIF($A$2:A127,A127)</f>
        <v>3</v>
      </c>
    </row>
    <row r="128" spans="1:4" hidden="1" x14ac:dyDescent="0.25">
      <c r="A128" t="s">
        <v>152</v>
      </c>
      <c r="B128">
        <v>600</v>
      </c>
      <c r="C128" t="s">
        <v>54</v>
      </c>
      <c r="D128">
        <f>COUNTIF($A$2:A128,A128)</f>
        <v>4</v>
      </c>
    </row>
    <row r="129" spans="1:4" hidden="1" x14ac:dyDescent="0.25">
      <c r="A129" t="s">
        <v>152</v>
      </c>
      <c r="B129">
        <v>500</v>
      </c>
      <c r="C129" t="s">
        <v>52</v>
      </c>
      <c r="D129">
        <f>COUNTIF($A$2:A129,A129)</f>
        <v>5</v>
      </c>
    </row>
    <row r="130" spans="1:4" hidden="1" x14ac:dyDescent="0.25">
      <c r="A130" t="s">
        <v>152</v>
      </c>
      <c r="B130">
        <v>400</v>
      </c>
      <c r="C130" t="s">
        <v>50</v>
      </c>
      <c r="D130">
        <f>COUNTIF($A$2:A130,A130)</f>
        <v>6</v>
      </c>
    </row>
    <row r="131" spans="1:4" x14ac:dyDescent="0.25">
      <c r="A131" t="s">
        <v>153</v>
      </c>
      <c r="B131">
        <v>1000</v>
      </c>
      <c r="C131" t="s">
        <v>31</v>
      </c>
      <c r="D131">
        <f>COUNTIF($A$2:A131,A131)</f>
        <v>1</v>
      </c>
    </row>
    <row r="132" spans="1:4" x14ac:dyDescent="0.25">
      <c r="A132" t="s">
        <v>153</v>
      </c>
      <c r="B132">
        <v>225</v>
      </c>
      <c r="C132" t="s">
        <v>48</v>
      </c>
      <c r="D132">
        <f>COUNTIF($A$2:A132,A132)</f>
        <v>2</v>
      </c>
    </row>
    <row r="133" spans="1:4" x14ac:dyDescent="0.25">
      <c r="A133" t="s">
        <v>153</v>
      </c>
      <c r="B133">
        <v>210</v>
      </c>
      <c r="C133" t="s">
        <v>46</v>
      </c>
      <c r="D133">
        <f>COUNTIF($A$2:A133,A133)</f>
        <v>3</v>
      </c>
    </row>
    <row r="134" spans="1:4" hidden="1" x14ac:dyDescent="0.25">
      <c r="A134" t="s">
        <v>153</v>
      </c>
      <c r="B134">
        <v>195</v>
      </c>
      <c r="C134" t="s">
        <v>44</v>
      </c>
      <c r="D134">
        <f>COUNTIF($A$2:A134,A134)</f>
        <v>4</v>
      </c>
    </row>
    <row r="135" spans="1:4" hidden="1" x14ac:dyDescent="0.25">
      <c r="A135" t="s">
        <v>153</v>
      </c>
      <c r="B135">
        <v>180</v>
      </c>
      <c r="C135" t="s">
        <v>42</v>
      </c>
      <c r="D135">
        <f>COUNTIF($A$2:A135,A135)</f>
        <v>5</v>
      </c>
    </row>
    <row r="136" spans="1:4" hidden="1" x14ac:dyDescent="0.25">
      <c r="A136" t="s">
        <v>153</v>
      </c>
      <c r="B136">
        <v>165</v>
      </c>
      <c r="C136" t="s">
        <v>40</v>
      </c>
      <c r="D136">
        <f>COUNTIF($A$2:A136,A136)</f>
        <v>6</v>
      </c>
    </row>
    <row r="137" spans="1:4" hidden="1" x14ac:dyDescent="0.25">
      <c r="A137" t="s">
        <v>153</v>
      </c>
      <c r="B137">
        <v>150</v>
      </c>
      <c r="C137" t="s">
        <v>38</v>
      </c>
      <c r="D137">
        <f>COUNTIF($A$2:A137,A137)</f>
        <v>7</v>
      </c>
    </row>
    <row r="138" spans="1:4" hidden="1" x14ac:dyDescent="0.25">
      <c r="A138" t="s">
        <v>153</v>
      </c>
      <c r="B138">
        <v>135</v>
      </c>
      <c r="C138" t="s">
        <v>36</v>
      </c>
      <c r="D138">
        <f>COUNTIF($A$2:A138,A138)</f>
        <v>8</v>
      </c>
    </row>
    <row r="139" spans="1:4" hidden="1" x14ac:dyDescent="0.25">
      <c r="A139" t="s">
        <v>153</v>
      </c>
      <c r="B139">
        <v>120</v>
      </c>
      <c r="C139" t="s">
        <v>33</v>
      </c>
      <c r="D139">
        <f>COUNTIF($A$2:A139,A139)</f>
        <v>9</v>
      </c>
    </row>
    <row r="140" spans="1:4" x14ac:dyDescent="0.25">
      <c r="A140" t="s">
        <v>154</v>
      </c>
      <c r="B140">
        <v>500</v>
      </c>
      <c r="C140" t="s">
        <v>31</v>
      </c>
      <c r="D140">
        <f>COUNTIF($A$2:A140,A140)</f>
        <v>1</v>
      </c>
    </row>
    <row r="141" spans="1:4" x14ac:dyDescent="0.25">
      <c r="A141" t="s">
        <v>154</v>
      </c>
      <c r="B141">
        <v>400</v>
      </c>
      <c r="C141" t="s">
        <v>28</v>
      </c>
      <c r="D141">
        <f>COUNTIF($A$2:A141,A141)</f>
        <v>2</v>
      </c>
    </row>
    <row r="142" spans="1:4" x14ac:dyDescent="0.25">
      <c r="A142" t="s">
        <v>154</v>
      </c>
      <c r="B142">
        <v>300</v>
      </c>
      <c r="C142" t="s">
        <v>24</v>
      </c>
      <c r="D142">
        <f>COUNTIF($A$2:A142,A142)</f>
        <v>3</v>
      </c>
    </row>
    <row r="143" spans="1:4" hidden="1" x14ac:dyDescent="0.25">
      <c r="A143" t="s">
        <v>154</v>
      </c>
      <c r="B143">
        <v>255</v>
      </c>
      <c r="C143" t="s">
        <v>52</v>
      </c>
      <c r="D143">
        <f>COUNTIF($A$2:A143,A143)</f>
        <v>4</v>
      </c>
    </row>
    <row r="144" spans="1:4" hidden="1" x14ac:dyDescent="0.25">
      <c r="A144" t="s">
        <v>154</v>
      </c>
      <c r="B144">
        <v>240</v>
      </c>
      <c r="C144" t="s">
        <v>50</v>
      </c>
      <c r="D144">
        <f>COUNTIF($A$2:A144,A144)</f>
        <v>5</v>
      </c>
    </row>
    <row r="145" spans="1:4" hidden="1" x14ac:dyDescent="0.25">
      <c r="A145" t="s">
        <v>154</v>
      </c>
      <c r="B145">
        <v>200</v>
      </c>
      <c r="C145" t="s">
        <v>57</v>
      </c>
      <c r="D145">
        <f>COUNTIF($A$2:A145,A145)</f>
        <v>6</v>
      </c>
    </row>
    <row r="146" spans="1:4" hidden="1" x14ac:dyDescent="0.25">
      <c r="A146" t="s">
        <v>154</v>
      </c>
      <c r="B146">
        <v>100</v>
      </c>
      <c r="C146" t="s">
        <v>54</v>
      </c>
      <c r="D146">
        <f>COUNTIF($A$2:A146,A146)</f>
        <v>7</v>
      </c>
    </row>
    <row r="147" spans="1:4" x14ac:dyDescent="0.25">
      <c r="A147" t="s">
        <v>155</v>
      </c>
      <c r="B147">
        <v>1000</v>
      </c>
      <c r="C147" t="s">
        <v>42</v>
      </c>
      <c r="D147">
        <f>COUNTIF($A$2:A147,A147)</f>
        <v>1</v>
      </c>
    </row>
    <row r="148" spans="1:4" x14ac:dyDescent="0.25">
      <c r="A148" t="s">
        <v>155</v>
      </c>
      <c r="B148">
        <v>900</v>
      </c>
      <c r="C148" t="s">
        <v>40</v>
      </c>
      <c r="D148">
        <f>COUNTIF($A$2:A148,A148)</f>
        <v>2</v>
      </c>
    </row>
    <row r="149" spans="1:4" x14ac:dyDescent="0.25">
      <c r="A149" t="s">
        <v>155</v>
      </c>
      <c r="B149">
        <v>800</v>
      </c>
      <c r="C149" t="s">
        <v>38</v>
      </c>
      <c r="D149">
        <f>COUNTIF($A$2:A149,A149)</f>
        <v>3</v>
      </c>
    </row>
    <row r="150" spans="1:4" hidden="1" x14ac:dyDescent="0.25">
      <c r="A150" t="s">
        <v>155</v>
      </c>
      <c r="B150">
        <v>700</v>
      </c>
      <c r="C150" t="s">
        <v>36</v>
      </c>
      <c r="D150">
        <f>COUNTIF($A$2:A150,A150)</f>
        <v>4</v>
      </c>
    </row>
    <row r="151" spans="1:4" hidden="1" x14ac:dyDescent="0.25">
      <c r="A151" t="s">
        <v>155</v>
      </c>
      <c r="B151">
        <v>600</v>
      </c>
      <c r="C151" t="s">
        <v>33</v>
      </c>
      <c r="D151">
        <f>COUNTIF($A$2:A151,A151)</f>
        <v>5</v>
      </c>
    </row>
    <row r="152" spans="1:4" x14ac:dyDescent="0.25">
      <c r="A152" t="s">
        <v>156</v>
      </c>
      <c r="B152">
        <v>240</v>
      </c>
      <c r="C152" t="s">
        <v>28</v>
      </c>
      <c r="D152">
        <f>COUNTIF($A$2:A152,A152)</f>
        <v>1</v>
      </c>
    </row>
    <row r="153" spans="1:4" x14ac:dyDescent="0.25">
      <c r="A153" t="s">
        <v>156</v>
      </c>
      <c r="B153">
        <v>225</v>
      </c>
      <c r="C153" t="s">
        <v>24</v>
      </c>
      <c r="D153">
        <f>COUNTIF($A$2:A153,A153)</f>
        <v>2</v>
      </c>
    </row>
    <row r="154" spans="1:4" x14ac:dyDescent="0.25">
      <c r="A154" t="s">
        <v>156</v>
      </c>
      <c r="B154">
        <v>210</v>
      </c>
      <c r="C154" t="s">
        <v>57</v>
      </c>
      <c r="D154">
        <f>COUNTIF($A$2:A154,A154)</f>
        <v>3</v>
      </c>
    </row>
    <row r="155" spans="1:4" hidden="1" x14ac:dyDescent="0.25">
      <c r="A155" t="s">
        <v>156</v>
      </c>
      <c r="B155">
        <v>195</v>
      </c>
      <c r="C155" t="s">
        <v>54</v>
      </c>
      <c r="D155">
        <f>COUNTIF($A$2:A155,A155)</f>
        <v>4</v>
      </c>
    </row>
    <row r="156" spans="1:4" hidden="1" x14ac:dyDescent="0.25">
      <c r="A156" t="s">
        <v>156</v>
      </c>
      <c r="B156">
        <v>180</v>
      </c>
      <c r="C156" t="s">
        <v>52</v>
      </c>
      <c r="D156">
        <f>COUNTIF($A$2:A156,A156)</f>
        <v>5</v>
      </c>
    </row>
    <row r="157" spans="1:4" hidden="1" x14ac:dyDescent="0.25">
      <c r="A157" t="s">
        <v>156</v>
      </c>
      <c r="B157">
        <v>165</v>
      </c>
      <c r="C157" t="s">
        <v>50</v>
      </c>
      <c r="D157">
        <f>COUNTIF($A$2:A157,A157)</f>
        <v>6</v>
      </c>
    </row>
    <row r="158" spans="1:4" hidden="1" x14ac:dyDescent="0.25">
      <c r="A158" t="s">
        <v>156</v>
      </c>
      <c r="B158">
        <v>150</v>
      </c>
      <c r="C158" t="s">
        <v>48</v>
      </c>
      <c r="D158">
        <f>COUNTIF($A$2:A158,A158)</f>
        <v>7</v>
      </c>
    </row>
    <row r="159" spans="1:4" hidden="1" x14ac:dyDescent="0.25">
      <c r="A159" t="s">
        <v>156</v>
      </c>
      <c r="B159">
        <v>135</v>
      </c>
      <c r="C159" t="s">
        <v>46</v>
      </c>
      <c r="D159">
        <f>COUNTIF($A$2:A159,A159)</f>
        <v>8</v>
      </c>
    </row>
    <row r="160" spans="1:4" hidden="1" x14ac:dyDescent="0.25">
      <c r="A160" t="s">
        <v>156</v>
      </c>
      <c r="B160">
        <v>120</v>
      </c>
      <c r="C160" t="s">
        <v>44</v>
      </c>
      <c r="D160">
        <f>COUNTIF($A$2:A160,A160)</f>
        <v>9</v>
      </c>
    </row>
    <row r="161" spans="1:4" x14ac:dyDescent="0.25">
      <c r="A161" t="s">
        <v>157</v>
      </c>
      <c r="B161">
        <v>400</v>
      </c>
      <c r="C161" t="s">
        <v>40</v>
      </c>
      <c r="D161">
        <f>COUNTIF($A$2:A161,A161)</f>
        <v>1</v>
      </c>
    </row>
    <row r="162" spans="1:4" x14ac:dyDescent="0.25">
      <c r="A162" t="s">
        <v>157</v>
      </c>
      <c r="B162">
        <v>300</v>
      </c>
      <c r="C162" t="s">
        <v>38</v>
      </c>
      <c r="D162">
        <f>COUNTIF($A$2:A162,A162)</f>
        <v>2</v>
      </c>
    </row>
    <row r="163" spans="1:4" x14ac:dyDescent="0.25">
      <c r="A163" t="s">
        <v>157</v>
      </c>
      <c r="B163">
        <v>255</v>
      </c>
      <c r="C163" t="s">
        <v>31</v>
      </c>
      <c r="D163">
        <f>COUNTIF($A$2:A163,A163)</f>
        <v>3</v>
      </c>
    </row>
    <row r="164" spans="1:4" hidden="1" x14ac:dyDescent="0.25">
      <c r="A164" t="s">
        <v>157</v>
      </c>
      <c r="B164">
        <v>200</v>
      </c>
      <c r="C164" t="s">
        <v>36</v>
      </c>
      <c r="D164">
        <f>COUNTIF($A$2:A164,A164)</f>
        <v>4</v>
      </c>
    </row>
    <row r="165" spans="1:4" hidden="1" x14ac:dyDescent="0.25">
      <c r="A165" t="s">
        <v>157</v>
      </c>
      <c r="B165">
        <v>100</v>
      </c>
      <c r="C165" t="s">
        <v>33</v>
      </c>
      <c r="D165">
        <f>COUNTIF($A$2:A165,A165)</f>
        <v>5</v>
      </c>
    </row>
    <row r="166" spans="1:4" x14ac:dyDescent="0.25">
      <c r="A166" t="s">
        <v>158</v>
      </c>
      <c r="B166">
        <v>1000</v>
      </c>
      <c r="C166" t="s">
        <v>52</v>
      </c>
      <c r="D166">
        <f>COUNTIF($A$2:A166,A166)</f>
        <v>1</v>
      </c>
    </row>
    <row r="167" spans="1:4" x14ac:dyDescent="0.25">
      <c r="A167" t="s">
        <v>158</v>
      </c>
      <c r="B167">
        <v>900</v>
      </c>
      <c r="C167" t="s">
        <v>50</v>
      </c>
      <c r="D167">
        <f>COUNTIF($A$2:A167,A167)</f>
        <v>2</v>
      </c>
    </row>
    <row r="168" spans="1:4" x14ac:dyDescent="0.25">
      <c r="A168" t="s">
        <v>158</v>
      </c>
      <c r="B168">
        <v>800</v>
      </c>
      <c r="C168" t="s">
        <v>48</v>
      </c>
      <c r="D168">
        <f>COUNTIF($A$2:A168,A168)</f>
        <v>3</v>
      </c>
    </row>
    <row r="169" spans="1:4" hidden="1" x14ac:dyDescent="0.25">
      <c r="A169" t="s">
        <v>158</v>
      </c>
      <c r="B169">
        <v>700</v>
      </c>
      <c r="C169" t="s">
        <v>46</v>
      </c>
      <c r="D169">
        <f>COUNTIF($A$2:A169,A169)</f>
        <v>4</v>
      </c>
    </row>
    <row r="170" spans="1:4" hidden="1" x14ac:dyDescent="0.25">
      <c r="A170" t="s">
        <v>158</v>
      </c>
      <c r="B170">
        <v>600</v>
      </c>
      <c r="C170" t="s">
        <v>44</v>
      </c>
      <c r="D170">
        <f>COUNTIF($A$2:A170,A170)</f>
        <v>5</v>
      </c>
    </row>
    <row r="171" spans="1:4" hidden="1" x14ac:dyDescent="0.25">
      <c r="A171" t="s">
        <v>158</v>
      </c>
      <c r="B171">
        <v>500</v>
      </c>
      <c r="C171" t="s">
        <v>42</v>
      </c>
      <c r="D171">
        <f>COUNTIF($A$2:A171,A171)</f>
        <v>6</v>
      </c>
    </row>
    <row r="172" spans="1:4" hidden="1" x14ac:dyDescent="0.25">
      <c r="A172" t="s">
        <v>158</v>
      </c>
      <c r="B172">
        <v>165</v>
      </c>
      <c r="C172" t="s">
        <v>28</v>
      </c>
      <c r="D172">
        <f>COUNTIF($A$2:A172,A172)</f>
        <v>7</v>
      </c>
    </row>
    <row r="173" spans="1:4" hidden="1" x14ac:dyDescent="0.25">
      <c r="A173" t="s">
        <v>158</v>
      </c>
      <c r="B173">
        <v>150</v>
      </c>
      <c r="C173" t="s">
        <v>24</v>
      </c>
      <c r="D173">
        <f>COUNTIF($A$2:A173,A173)</f>
        <v>8</v>
      </c>
    </row>
    <row r="174" spans="1:4" hidden="1" x14ac:dyDescent="0.25">
      <c r="A174" t="s">
        <v>158</v>
      </c>
      <c r="B174">
        <v>135</v>
      </c>
      <c r="C174" t="s">
        <v>57</v>
      </c>
      <c r="D174">
        <f>COUNTIF($A$2:A174,A174)</f>
        <v>9</v>
      </c>
    </row>
    <row r="175" spans="1:4" hidden="1" x14ac:dyDescent="0.25">
      <c r="A175" t="s">
        <v>158</v>
      </c>
      <c r="B175">
        <v>120</v>
      </c>
      <c r="C175" t="s">
        <v>54</v>
      </c>
      <c r="D175">
        <f>COUNTIF($A$2:A175,A175)</f>
        <v>10</v>
      </c>
    </row>
    <row r="176" spans="1:4" x14ac:dyDescent="0.25">
      <c r="A176" t="s">
        <v>125</v>
      </c>
      <c r="B176">
        <v>400</v>
      </c>
      <c r="C176" t="s">
        <v>50</v>
      </c>
      <c r="D176">
        <f>COUNTIF($A$2:A176,A176)</f>
        <v>1</v>
      </c>
    </row>
    <row r="177" spans="1:4" x14ac:dyDescent="0.25">
      <c r="A177" t="s">
        <v>125</v>
      </c>
      <c r="B177">
        <v>300</v>
      </c>
      <c r="C177" t="s">
        <v>48</v>
      </c>
      <c r="D177">
        <f>COUNTIF($A$2:A177,A177)</f>
        <v>2</v>
      </c>
    </row>
    <row r="178" spans="1:4" x14ac:dyDescent="0.25">
      <c r="A178" t="s">
        <v>125</v>
      </c>
      <c r="B178">
        <v>255</v>
      </c>
      <c r="C178" t="s">
        <v>42</v>
      </c>
      <c r="D178">
        <f>COUNTIF($A$2:A178,A178)</f>
        <v>3</v>
      </c>
    </row>
    <row r="179" spans="1:4" hidden="1" x14ac:dyDescent="0.25">
      <c r="A179" t="s">
        <v>125</v>
      </c>
      <c r="B179">
        <v>240</v>
      </c>
      <c r="C179" t="s">
        <v>40</v>
      </c>
      <c r="D179">
        <f>COUNTIF($A$2:A179,A179)</f>
        <v>4</v>
      </c>
    </row>
    <row r="180" spans="1:4" hidden="1" x14ac:dyDescent="0.25">
      <c r="A180" t="s">
        <v>125</v>
      </c>
      <c r="B180">
        <v>225</v>
      </c>
      <c r="C180" t="s">
        <v>38</v>
      </c>
      <c r="D180">
        <f>COUNTIF($A$2:A180,A180)</f>
        <v>5</v>
      </c>
    </row>
    <row r="181" spans="1:4" hidden="1" x14ac:dyDescent="0.25">
      <c r="A181" t="s">
        <v>125</v>
      </c>
      <c r="B181">
        <v>210</v>
      </c>
      <c r="C181" t="s">
        <v>36</v>
      </c>
      <c r="D181">
        <f>COUNTIF($A$2:A181,A181)</f>
        <v>6</v>
      </c>
    </row>
    <row r="182" spans="1:4" hidden="1" x14ac:dyDescent="0.25">
      <c r="A182" t="s">
        <v>125</v>
      </c>
      <c r="B182">
        <v>200</v>
      </c>
      <c r="C182" t="s">
        <v>46</v>
      </c>
      <c r="D182">
        <f>COUNTIF($A$2:A182,A182)</f>
        <v>7</v>
      </c>
    </row>
    <row r="183" spans="1:4" hidden="1" x14ac:dyDescent="0.25">
      <c r="A183" t="s">
        <v>125</v>
      </c>
      <c r="B183">
        <v>195</v>
      </c>
      <c r="C183" t="s">
        <v>33</v>
      </c>
      <c r="D183">
        <f>COUNTIF($A$2:A183,A183)</f>
        <v>8</v>
      </c>
    </row>
    <row r="184" spans="1:4" hidden="1" x14ac:dyDescent="0.25">
      <c r="A184" t="s">
        <v>125</v>
      </c>
      <c r="B184">
        <v>180</v>
      </c>
      <c r="C184" t="s">
        <v>31</v>
      </c>
      <c r="D184">
        <f>COUNTIF($A$2:A184,A184)</f>
        <v>9</v>
      </c>
    </row>
    <row r="185" spans="1:4" hidden="1" x14ac:dyDescent="0.25">
      <c r="A185" t="s">
        <v>125</v>
      </c>
      <c r="B185">
        <v>100</v>
      </c>
      <c r="C185" t="s">
        <v>44</v>
      </c>
      <c r="D185">
        <f>COUNTIF($A$2:A185,A185)</f>
        <v>10</v>
      </c>
    </row>
    <row r="186" spans="1:4" x14ac:dyDescent="0.25">
      <c r="A186" t="s">
        <v>126</v>
      </c>
      <c r="B186">
        <v>1000</v>
      </c>
      <c r="C186" t="s">
        <v>31</v>
      </c>
      <c r="D186">
        <f>COUNTIF($A$2:A186,A186)</f>
        <v>1</v>
      </c>
    </row>
    <row r="187" spans="1:4" x14ac:dyDescent="0.25">
      <c r="A187" t="s">
        <v>126</v>
      </c>
      <c r="B187">
        <v>900</v>
      </c>
      <c r="C187" t="s">
        <v>28</v>
      </c>
      <c r="D187">
        <f>COUNTIF($A$2:A187,A187)</f>
        <v>2</v>
      </c>
    </row>
    <row r="188" spans="1:4" x14ac:dyDescent="0.25">
      <c r="A188" t="s">
        <v>126</v>
      </c>
      <c r="B188">
        <v>800</v>
      </c>
      <c r="C188" t="s">
        <v>24</v>
      </c>
      <c r="D188">
        <f>COUNTIF($A$2:A188,A188)</f>
        <v>3</v>
      </c>
    </row>
    <row r="189" spans="1:4" hidden="1" x14ac:dyDescent="0.25">
      <c r="A189" t="s">
        <v>126</v>
      </c>
      <c r="B189">
        <v>700</v>
      </c>
      <c r="C189" t="s">
        <v>57</v>
      </c>
      <c r="D189">
        <f>COUNTIF($A$2:A189,A189)</f>
        <v>4</v>
      </c>
    </row>
    <row r="190" spans="1:4" hidden="1" x14ac:dyDescent="0.25">
      <c r="A190" t="s">
        <v>126</v>
      </c>
      <c r="B190">
        <v>600</v>
      </c>
      <c r="C190" t="s">
        <v>54</v>
      </c>
      <c r="D190">
        <f>COUNTIF($A$2:A190,A190)</f>
        <v>5</v>
      </c>
    </row>
    <row r="191" spans="1:4" hidden="1" x14ac:dyDescent="0.25">
      <c r="A191" t="s">
        <v>126</v>
      </c>
      <c r="B191">
        <v>500</v>
      </c>
      <c r="C191" t="s">
        <v>52</v>
      </c>
      <c r="D191">
        <f>COUNTIF($A$2:A191,A191)</f>
        <v>6</v>
      </c>
    </row>
    <row r="192" spans="1:4" x14ac:dyDescent="0.25">
      <c r="A192" t="s">
        <v>127</v>
      </c>
      <c r="B192">
        <v>195</v>
      </c>
      <c r="C192" t="s">
        <v>44</v>
      </c>
      <c r="D192">
        <f>COUNTIF($A$2:A192,A192)</f>
        <v>1</v>
      </c>
    </row>
    <row r="193" spans="1:4" x14ac:dyDescent="0.25">
      <c r="A193" t="s">
        <v>127</v>
      </c>
      <c r="B193">
        <v>180</v>
      </c>
      <c r="C193" t="s">
        <v>42</v>
      </c>
      <c r="D193">
        <f>COUNTIF($A$2:A193,A193)</f>
        <v>2</v>
      </c>
    </row>
    <row r="194" spans="1:4" x14ac:dyDescent="0.25">
      <c r="A194" t="s">
        <v>127</v>
      </c>
      <c r="B194">
        <v>165</v>
      </c>
      <c r="C194" t="s">
        <v>40</v>
      </c>
      <c r="D194">
        <f>COUNTIF($A$2:A194,A194)</f>
        <v>3</v>
      </c>
    </row>
    <row r="195" spans="1:4" hidden="1" x14ac:dyDescent="0.25">
      <c r="A195" t="s">
        <v>127</v>
      </c>
      <c r="B195">
        <v>150</v>
      </c>
      <c r="C195" t="s">
        <v>38</v>
      </c>
      <c r="D195">
        <f>COUNTIF($A$2:A195,A195)</f>
        <v>4</v>
      </c>
    </row>
    <row r="196" spans="1:4" hidden="1" x14ac:dyDescent="0.25">
      <c r="A196" t="s">
        <v>127</v>
      </c>
      <c r="B196">
        <v>135</v>
      </c>
      <c r="C196" t="s">
        <v>36</v>
      </c>
      <c r="D196">
        <f>COUNTIF($A$2:A196,A196)</f>
        <v>5</v>
      </c>
    </row>
    <row r="197" spans="1:4" hidden="1" x14ac:dyDescent="0.25">
      <c r="A197" t="s">
        <v>127</v>
      </c>
      <c r="B197">
        <v>120</v>
      </c>
      <c r="C197" t="s">
        <v>33</v>
      </c>
      <c r="D197">
        <f>COUNTIF($A$2:A197,A197)</f>
        <v>6</v>
      </c>
    </row>
    <row r="198" spans="1:4" x14ac:dyDescent="0.25">
      <c r="A198" t="s">
        <v>128</v>
      </c>
      <c r="B198">
        <v>255</v>
      </c>
      <c r="C198" t="s">
        <v>52</v>
      </c>
      <c r="D198">
        <f>COUNTIF($A$2:A198,A198)</f>
        <v>1</v>
      </c>
    </row>
    <row r="199" spans="1:4" x14ac:dyDescent="0.25">
      <c r="A199" t="s">
        <v>128</v>
      </c>
      <c r="B199">
        <v>240</v>
      </c>
      <c r="C199" t="s">
        <v>50</v>
      </c>
      <c r="D199">
        <f>COUNTIF($A$2:A199,A199)</f>
        <v>2</v>
      </c>
    </row>
    <row r="200" spans="1:4" x14ac:dyDescent="0.25">
      <c r="A200" t="s">
        <v>128</v>
      </c>
      <c r="B200">
        <v>225</v>
      </c>
      <c r="C200" t="s">
        <v>48</v>
      </c>
      <c r="D200">
        <f>COUNTIF($A$2:A200,A200)</f>
        <v>3</v>
      </c>
    </row>
    <row r="201" spans="1:4" hidden="1" x14ac:dyDescent="0.25">
      <c r="A201" t="s">
        <v>128</v>
      </c>
      <c r="B201">
        <v>210</v>
      </c>
      <c r="C201" t="s">
        <v>46</v>
      </c>
      <c r="D201">
        <f>COUNTIF($A$2:A201,A201)</f>
        <v>4</v>
      </c>
    </row>
    <row r="202" spans="1:4" hidden="1" x14ac:dyDescent="0.25">
      <c r="A202" t="s">
        <v>128</v>
      </c>
      <c r="B202">
        <v>200</v>
      </c>
      <c r="C202" t="s">
        <v>57</v>
      </c>
      <c r="D202">
        <f>COUNTIF($A$2:A202,A202)</f>
        <v>5</v>
      </c>
    </row>
    <row r="203" spans="1:4" hidden="1" x14ac:dyDescent="0.25">
      <c r="A203" t="s">
        <v>128</v>
      </c>
      <c r="B203">
        <v>100</v>
      </c>
      <c r="C203" t="s">
        <v>54</v>
      </c>
      <c r="D203">
        <f>COUNTIF($A$2:A203,A203)</f>
        <v>6</v>
      </c>
    </row>
    <row r="204" spans="1:4" x14ac:dyDescent="0.25">
      <c r="A204" t="s">
        <v>129</v>
      </c>
      <c r="B204">
        <v>800</v>
      </c>
      <c r="C204" t="s">
        <v>38</v>
      </c>
      <c r="D204">
        <f>COUNTIF($A$2:A204,A204)</f>
        <v>1</v>
      </c>
    </row>
    <row r="205" spans="1:4" x14ac:dyDescent="0.25">
      <c r="A205" t="s">
        <v>129</v>
      </c>
      <c r="B205">
        <v>700</v>
      </c>
      <c r="C205" t="s">
        <v>36</v>
      </c>
      <c r="D205">
        <f>COUNTIF($A$2:A205,A205)</f>
        <v>2</v>
      </c>
    </row>
    <row r="206" spans="1:4" x14ac:dyDescent="0.25">
      <c r="A206" t="s">
        <v>129</v>
      </c>
      <c r="B206">
        <v>600</v>
      </c>
      <c r="C206" t="s">
        <v>33</v>
      </c>
      <c r="D206">
        <f>COUNTIF($A$2:A206,A206)</f>
        <v>3</v>
      </c>
    </row>
    <row r="207" spans="1:4" hidden="1" x14ac:dyDescent="0.25">
      <c r="A207" t="s">
        <v>129</v>
      </c>
      <c r="B207">
        <v>500</v>
      </c>
      <c r="C207" t="s">
        <v>31</v>
      </c>
      <c r="D207">
        <f>COUNTIF($A$2:A207,A207)</f>
        <v>4</v>
      </c>
    </row>
    <row r="208" spans="1:4" hidden="1" x14ac:dyDescent="0.25">
      <c r="A208" t="s">
        <v>129</v>
      </c>
      <c r="B208">
        <v>400</v>
      </c>
      <c r="C208" t="s">
        <v>28</v>
      </c>
      <c r="D208">
        <f>COUNTIF($A$2:A208,A208)</f>
        <v>5</v>
      </c>
    </row>
    <row r="209" spans="1:4" hidden="1" x14ac:dyDescent="0.25">
      <c r="A209" t="s">
        <v>129</v>
      </c>
      <c r="B209">
        <v>300</v>
      </c>
      <c r="C209" t="s">
        <v>24</v>
      </c>
      <c r="D209">
        <f>COUNTIF($A$2:A209,A209)</f>
        <v>6</v>
      </c>
    </row>
    <row r="210" spans="1:4" x14ac:dyDescent="0.25">
      <c r="A210" t="s">
        <v>130</v>
      </c>
      <c r="B210">
        <v>1000</v>
      </c>
      <c r="C210" t="s">
        <v>42</v>
      </c>
      <c r="D210">
        <f>COUNTIF($A$2:A210,A210)</f>
        <v>1</v>
      </c>
    </row>
    <row r="211" spans="1:4" x14ac:dyDescent="0.25">
      <c r="A211" t="s">
        <v>130</v>
      </c>
      <c r="B211">
        <v>900</v>
      </c>
      <c r="C211" t="s">
        <v>40</v>
      </c>
      <c r="D211">
        <f>COUNTIF($A$2:A211,A211)</f>
        <v>2</v>
      </c>
    </row>
    <row r="212" spans="1:4" x14ac:dyDescent="0.25">
      <c r="A212" t="s">
        <v>130</v>
      </c>
      <c r="B212">
        <v>165</v>
      </c>
      <c r="C212" t="s">
        <v>50</v>
      </c>
      <c r="D212">
        <f>COUNTIF($A$2:A212,A212)</f>
        <v>3</v>
      </c>
    </row>
    <row r="213" spans="1:4" hidden="1" x14ac:dyDescent="0.25">
      <c r="A213" t="s">
        <v>130</v>
      </c>
      <c r="B213">
        <v>150</v>
      </c>
      <c r="C213" t="s">
        <v>48</v>
      </c>
      <c r="D213">
        <f>COUNTIF($A$2:A213,A213)</f>
        <v>4</v>
      </c>
    </row>
    <row r="214" spans="1:4" hidden="1" x14ac:dyDescent="0.25">
      <c r="A214" t="s">
        <v>130</v>
      </c>
      <c r="B214">
        <v>135</v>
      </c>
      <c r="C214" t="s">
        <v>46</v>
      </c>
      <c r="D214">
        <f>COUNTIF($A$2:A214,A214)</f>
        <v>5</v>
      </c>
    </row>
    <row r="215" spans="1:4" hidden="1" x14ac:dyDescent="0.25">
      <c r="A215" t="s">
        <v>130</v>
      </c>
      <c r="B215">
        <v>120</v>
      </c>
      <c r="C215" t="s">
        <v>44</v>
      </c>
      <c r="D215">
        <f>COUNTIF($A$2:A215,A215)</f>
        <v>6</v>
      </c>
    </row>
    <row r="216" spans="1:4" x14ac:dyDescent="0.25">
      <c r="A216" t="s">
        <v>131</v>
      </c>
      <c r="B216">
        <v>255</v>
      </c>
      <c r="C216" t="s">
        <v>31</v>
      </c>
      <c r="D216">
        <f>COUNTIF($A$2:A216,A216)</f>
        <v>1</v>
      </c>
    </row>
    <row r="217" spans="1:4" x14ac:dyDescent="0.25">
      <c r="A217" t="s">
        <v>131</v>
      </c>
      <c r="B217">
        <v>240</v>
      </c>
      <c r="C217" t="s">
        <v>28</v>
      </c>
      <c r="D217">
        <f>COUNTIF($A$2:A217,A217)</f>
        <v>2</v>
      </c>
    </row>
    <row r="218" spans="1:4" x14ac:dyDescent="0.25">
      <c r="A218" t="s">
        <v>131</v>
      </c>
      <c r="B218">
        <v>225</v>
      </c>
      <c r="C218" t="s">
        <v>24</v>
      </c>
      <c r="D218">
        <f>COUNTIF($A$2:A218,A218)</f>
        <v>3</v>
      </c>
    </row>
    <row r="219" spans="1:4" hidden="1" x14ac:dyDescent="0.25">
      <c r="A219" t="s">
        <v>131</v>
      </c>
      <c r="B219">
        <v>210</v>
      </c>
      <c r="C219" t="s">
        <v>57</v>
      </c>
      <c r="D219">
        <f>COUNTIF($A$2:A219,A219)</f>
        <v>4</v>
      </c>
    </row>
    <row r="220" spans="1:4" hidden="1" x14ac:dyDescent="0.25">
      <c r="A220" t="s">
        <v>131</v>
      </c>
      <c r="B220">
        <v>195</v>
      </c>
      <c r="C220" t="s">
        <v>54</v>
      </c>
      <c r="D220">
        <f>COUNTIF($A$2:A220,A220)</f>
        <v>5</v>
      </c>
    </row>
    <row r="221" spans="1:4" hidden="1" x14ac:dyDescent="0.25">
      <c r="A221" t="s">
        <v>131</v>
      </c>
      <c r="B221">
        <v>180</v>
      </c>
      <c r="C221" t="s">
        <v>52</v>
      </c>
      <c r="D221">
        <f>COUNTIF($A$2:A221,A221)</f>
        <v>6</v>
      </c>
    </row>
    <row r="222" spans="1:4" x14ac:dyDescent="0.25">
      <c r="A222" t="s">
        <v>159</v>
      </c>
      <c r="B222">
        <v>600</v>
      </c>
      <c r="C222" t="s">
        <v>44</v>
      </c>
      <c r="D222">
        <f>COUNTIF($A$2:A222,A222)</f>
        <v>1</v>
      </c>
    </row>
    <row r="223" spans="1:4" x14ac:dyDescent="0.25">
      <c r="A223" t="s">
        <v>159</v>
      </c>
      <c r="B223">
        <v>500</v>
      </c>
      <c r="C223" t="s">
        <v>42</v>
      </c>
      <c r="D223">
        <f>COUNTIF($A$2:A223,A223)</f>
        <v>2</v>
      </c>
    </row>
    <row r="224" spans="1:4" x14ac:dyDescent="0.25">
      <c r="A224" t="s">
        <v>159</v>
      </c>
      <c r="B224">
        <v>400</v>
      </c>
      <c r="C224" t="s">
        <v>40</v>
      </c>
      <c r="D224">
        <f>COUNTIF($A$2:A224,A224)</f>
        <v>3</v>
      </c>
    </row>
    <row r="225" spans="1:4" hidden="1" x14ac:dyDescent="0.25">
      <c r="A225" t="s">
        <v>159</v>
      </c>
      <c r="B225">
        <v>300</v>
      </c>
      <c r="C225" t="s">
        <v>38</v>
      </c>
      <c r="D225">
        <f>COUNTIF($A$2:A225,A225)</f>
        <v>4</v>
      </c>
    </row>
    <row r="226" spans="1:4" hidden="1" x14ac:dyDescent="0.25">
      <c r="A226" t="s">
        <v>159</v>
      </c>
      <c r="B226">
        <v>200</v>
      </c>
      <c r="C226" t="s">
        <v>36</v>
      </c>
      <c r="D226">
        <f>COUNTIF($A$2:A226,A226)</f>
        <v>5</v>
      </c>
    </row>
    <row r="227" spans="1:4" hidden="1" x14ac:dyDescent="0.25">
      <c r="A227" t="s">
        <v>159</v>
      </c>
      <c r="B227">
        <v>100</v>
      </c>
      <c r="C227" t="s">
        <v>33</v>
      </c>
      <c r="D227">
        <f>COUNTIF($A$2:A227,A227)</f>
        <v>6</v>
      </c>
    </row>
    <row r="228" spans="1:4" x14ac:dyDescent="0.25">
      <c r="A228" t="s">
        <v>160</v>
      </c>
      <c r="B228">
        <v>1000</v>
      </c>
      <c r="C228" t="s">
        <v>52</v>
      </c>
      <c r="D228">
        <f>COUNTIF($A$2:A228,A228)</f>
        <v>1</v>
      </c>
    </row>
    <row r="229" spans="1:4" x14ac:dyDescent="0.25">
      <c r="A229" t="s">
        <v>160</v>
      </c>
      <c r="B229">
        <v>900</v>
      </c>
      <c r="C229" t="s">
        <v>50</v>
      </c>
      <c r="D229">
        <f>COUNTIF($A$2:A229,A229)</f>
        <v>2</v>
      </c>
    </row>
    <row r="230" spans="1:4" x14ac:dyDescent="0.25">
      <c r="A230" t="s">
        <v>160</v>
      </c>
      <c r="B230">
        <v>800</v>
      </c>
      <c r="C230" t="s">
        <v>48</v>
      </c>
      <c r="D230">
        <f>COUNTIF($A$2:A230,A230)</f>
        <v>3</v>
      </c>
    </row>
    <row r="231" spans="1:4" hidden="1" x14ac:dyDescent="0.25">
      <c r="A231" t="s">
        <v>160</v>
      </c>
      <c r="B231">
        <v>700</v>
      </c>
      <c r="C231" t="s">
        <v>46</v>
      </c>
      <c r="D231">
        <f>COUNTIF($A$2:A231,A231)</f>
        <v>4</v>
      </c>
    </row>
    <row r="232" spans="1:4" hidden="1" x14ac:dyDescent="0.25">
      <c r="A232" t="s">
        <v>160</v>
      </c>
      <c r="B232">
        <v>150</v>
      </c>
      <c r="C232" t="s">
        <v>24</v>
      </c>
      <c r="D232">
        <f>COUNTIF($A$2:A232,A232)</f>
        <v>5</v>
      </c>
    </row>
    <row r="233" spans="1:4" hidden="1" x14ac:dyDescent="0.25">
      <c r="A233" t="s">
        <v>160</v>
      </c>
      <c r="B233">
        <v>135</v>
      </c>
      <c r="C233" t="s">
        <v>57</v>
      </c>
      <c r="D233">
        <f>COUNTIF($A$2:A233,A233)</f>
        <v>6</v>
      </c>
    </row>
    <row r="234" spans="1:4" hidden="1" x14ac:dyDescent="0.25">
      <c r="A234" t="s">
        <v>160</v>
      </c>
      <c r="B234">
        <v>120</v>
      </c>
      <c r="C234" t="s">
        <v>54</v>
      </c>
      <c r="D234">
        <f>COUNTIF($A$2:A234,A234)</f>
        <v>7</v>
      </c>
    </row>
    <row r="235" spans="1:4" x14ac:dyDescent="0.25">
      <c r="A235" t="s">
        <v>161</v>
      </c>
      <c r="B235">
        <v>255</v>
      </c>
      <c r="C235" t="s">
        <v>42</v>
      </c>
      <c r="D235">
        <f>COUNTIF($A$2:A235,A235)</f>
        <v>1</v>
      </c>
    </row>
    <row r="236" spans="1:4" x14ac:dyDescent="0.25">
      <c r="A236" t="s">
        <v>161</v>
      </c>
      <c r="B236">
        <v>240</v>
      </c>
      <c r="C236" t="s">
        <v>40</v>
      </c>
      <c r="D236">
        <f>COUNTIF($A$2:A236,A236)</f>
        <v>2</v>
      </c>
    </row>
    <row r="237" spans="1:4" x14ac:dyDescent="0.25">
      <c r="A237" t="s">
        <v>161</v>
      </c>
      <c r="B237">
        <v>225</v>
      </c>
      <c r="C237" t="s">
        <v>38</v>
      </c>
      <c r="D237">
        <f>COUNTIF($A$2:A237,A237)</f>
        <v>3</v>
      </c>
    </row>
    <row r="238" spans="1:4" hidden="1" x14ac:dyDescent="0.25">
      <c r="A238" t="s">
        <v>161</v>
      </c>
      <c r="B238">
        <v>210</v>
      </c>
      <c r="C238" t="s">
        <v>36</v>
      </c>
      <c r="D238">
        <f>COUNTIF($A$2:A238,A238)</f>
        <v>4</v>
      </c>
    </row>
    <row r="239" spans="1:4" hidden="1" x14ac:dyDescent="0.25">
      <c r="A239" t="s">
        <v>161</v>
      </c>
      <c r="B239">
        <v>195</v>
      </c>
      <c r="C239" t="s">
        <v>33</v>
      </c>
      <c r="D239">
        <f>COUNTIF($A$2:A239,A239)</f>
        <v>5</v>
      </c>
    </row>
    <row r="240" spans="1:4" hidden="1" x14ac:dyDescent="0.25">
      <c r="A240" t="s">
        <v>161</v>
      </c>
      <c r="B240">
        <v>180</v>
      </c>
      <c r="C240" t="s">
        <v>31</v>
      </c>
      <c r="D240">
        <f>COUNTIF($A$2:A240,A240)</f>
        <v>6</v>
      </c>
    </row>
    <row r="241" spans="1:4" hidden="1" x14ac:dyDescent="0.25">
      <c r="A241" t="s">
        <v>161</v>
      </c>
      <c r="B241">
        <v>165</v>
      </c>
      <c r="C241" t="s">
        <v>28</v>
      </c>
      <c r="D241">
        <f>COUNTIF($A$2:A241,A241)</f>
        <v>7</v>
      </c>
    </row>
    <row r="242" spans="1:4" hidden="1" x14ac:dyDescent="0.25">
      <c r="A242" t="s">
        <v>161</v>
      </c>
      <c r="B242">
        <v>100</v>
      </c>
      <c r="C242" t="s">
        <v>44</v>
      </c>
      <c r="D242">
        <f>COUNTIF($A$2:A242,A242)</f>
        <v>8</v>
      </c>
    </row>
    <row r="243" spans="1:4" x14ac:dyDescent="0.25">
      <c r="A243" t="s">
        <v>162</v>
      </c>
      <c r="B243">
        <v>700</v>
      </c>
      <c r="C243" t="s">
        <v>57</v>
      </c>
      <c r="D243">
        <f>COUNTIF($A$2:A243,A243)</f>
        <v>1</v>
      </c>
    </row>
    <row r="244" spans="1:4" x14ac:dyDescent="0.25">
      <c r="A244" t="s">
        <v>162</v>
      </c>
      <c r="B244">
        <v>600</v>
      </c>
      <c r="C244" t="s">
        <v>54</v>
      </c>
      <c r="D244">
        <f>COUNTIF($A$2:A244,A244)</f>
        <v>2</v>
      </c>
    </row>
    <row r="245" spans="1:4" x14ac:dyDescent="0.25">
      <c r="A245" t="s">
        <v>162</v>
      </c>
      <c r="B245">
        <v>500</v>
      </c>
      <c r="C245" t="s">
        <v>52</v>
      </c>
      <c r="D245">
        <f>COUNTIF($A$2:A245,A245)</f>
        <v>3</v>
      </c>
    </row>
    <row r="246" spans="1:4" hidden="1" x14ac:dyDescent="0.25">
      <c r="A246" t="s">
        <v>162</v>
      </c>
      <c r="B246">
        <v>400</v>
      </c>
      <c r="C246" t="s">
        <v>50</v>
      </c>
      <c r="D246">
        <f>COUNTIF($A$2:A246,A246)</f>
        <v>4</v>
      </c>
    </row>
    <row r="247" spans="1:4" hidden="1" x14ac:dyDescent="0.25">
      <c r="A247" t="s">
        <v>162</v>
      </c>
      <c r="B247">
        <v>300</v>
      </c>
      <c r="C247" t="s">
        <v>48</v>
      </c>
      <c r="D247">
        <f>COUNTIF($A$2:A247,A247)</f>
        <v>5</v>
      </c>
    </row>
    <row r="248" spans="1:4" hidden="1" x14ac:dyDescent="0.25">
      <c r="A248" t="s">
        <v>162</v>
      </c>
      <c r="B248">
        <v>200</v>
      </c>
      <c r="C248" t="s">
        <v>46</v>
      </c>
      <c r="D248">
        <f>COUNTIF($A$2:A248,A248)</f>
        <v>6</v>
      </c>
    </row>
    <row r="249" spans="1:4" x14ac:dyDescent="0.25">
      <c r="A249" t="s">
        <v>163</v>
      </c>
      <c r="B249">
        <v>1000</v>
      </c>
      <c r="C249" t="s">
        <v>31</v>
      </c>
      <c r="D249">
        <f>COUNTIF($A$2:A249,A249)</f>
        <v>1</v>
      </c>
    </row>
    <row r="250" spans="1:4" x14ac:dyDescent="0.25">
      <c r="A250" t="s">
        <v>163</v>
      </c>
      <c r="B250">
        <v>900</v>
      </c>
      <c r="C250" t="s">
        <v>28</v>
      </c>
      <c r="D250">
        <f>COUNTIF($A$2:A250,A250)</f>
        <v>2</v>
      </c>
    </row>
    <row r="251" spans="1:4" x14ac:dyDescent="0.25">
      <c r="A251" t="s">
        <v>163</v>
      </c>
      <c r="B251">
        <v>800</v>
      </c>
      <c r="C251" t="s">
        <v>24</v>
      </c>
      <c r="D251">
        <f>COUNTIF($A$2:A251,A251)</f>
        <v>3</v>
      </c>
    </row>
    <row r="252" spans="1:4" hidden="1" x14ac:dyDescent="0.25">
      <c r="A252" t="s">
        <v>163</v>
      </c>
      <c r="B252">
        <v>150</v>
      </c>
      <c r="C252" t="s">
        <v>38</v>
      </c>
      <c r="D252">
        <f>COUNTIF($A$2:A252,A252)</f>
        <v>4</v>
      </c>
    </row>
    <row r="253" spans="1:4" hidden="1" x14ac:dyDescent="0.25">
      <c r="A253" t="s">
        <v>163</v>
      </c>
      <c r="B253">
        <v>135</v>
      </c>
      <c r="C253" t="s">
        <v>36</v>
      </c>
      <c r="D253">
        <f>COUNTIF($A$2:A253,A253)</f>
        <v>5</v>
      </c>
    </row>
    <row r="254" spans="1:4" hidden="1" x14ac:dyDescent="0.25">
      <c r="A254" t="s">
        <v>163</v>
      </c>
      <c r="B254">
        <v>120</v>
      </c>
      <c r="C254" t="s">
        <v>33</v>
      </c>
      <c r="D254">
        <f>COUNTIF($A$2:A254,A254)</f>
        <v>6</v>
      </c>
    </row>
    <row r="255" spans="1:4" x14ac:dyDescent="0.25">
      <c r="A255" t="s">
        <v>164</v>
      </c>
      <c r="B255">
        <v>225</v>
      </c>
      <c r="C255" t="s">
        <v>48</v>
      </c>
      <c r="D255">
        <f>COUNTIF($A$2:A255,A255)</f>
        <v>1</v>
      </c>
    </row>
    <row r="256" spans="1:4" x14ac:dyDescent="0.25">
      <c r="A256" t="s">
        <v>164</v>
      </c>
      <c r="B256">
        <v>210</v>
      </c>
      <c r="C256" t="s">
        <v>46</v>
      </c>
      <c r="D256">
        <f>COUNTIF($A$2:A256,A256)</f>
        <v>2</v>
      </c>
    </row>
    <row r="257" spans="1:4" x14ac:dyDescent="0.25">
      <c r="A257" t="s">
        <v>164</v>
      </c>
      <c r="B257">
        <v>195</v>
      </c>
      <c r="C257" t="s">
        <v>44</v>
      </c>
      <c r="D257">
        <f>COUNTIF($A$2:A257,A257)</f>
        <v>3</v>
      </c>
    </row>
    <row r="258" spans="1:4" hidden="1" x14ac:dyDescent="0.25">
      <c r="A258" t="s">
        <v>164</v>
      </c>
      <c r="B258">
        <v>180</v>
      </c>
      <c r="C258" t="s">
        <v>42</v>
      </c>
      <c r="D258">
        <f>COUNTIF($A$2:A258,A258)</f>
        <v>4</v>
      </c>
    </row>
    <row r="259" spans="1:4" hidden="1" x14ac:dyDescent="0.25">
      <c r="A259" t="s">
        <v>164</v>
      </c>
      <c r="B259">
        <v>165</v>
      </c>
      <c r="C259" t="s">
        <v>40</v>
      </c>
      <c r="D259">
        <f>COUNTIF($A$2:A259,A259)</f>
        <v>5</v>
      </c>
    </row>
    <row r="260" spans="1:4" x14ac:dyDescent="0.25">
      <c r="A260" t="s">
        <v>165</v>
      </c>
      <c r="B260">
        <v>400</v>
      </c>
      <c r="C260" t="s">
        <v>28</v>
      </c>
      <c r="D260">
        <f>COUNTIF($A$2:A260,A260)</f>
        <v>1</v>
      </c>
    </row>
    <row r="261" spans="1:4" x14ac:dyDescent="0.25">
      <c r="A261" t="s">
        <v>165</v>
      </c>
      <c r="B261">
        <v>300</v>
      </c>
      <c r="C261" t="s">
        <v>24</v>
      </c>
      <c r="D261">
        <f>COUNTIF($A$2:A261,A261)</f>
        <v>2</v>
      </c>
    </row>
    <row r="262" spans="1:4" x14ac:dyDescent="0.25">
      <c r="A262" t="s">
        <v>165</v>
      </c>
      <c r="B262">
        <v>255</v>
      </c>
      <c r="C262" t="s">
        <v>52</v>
      </c>
      <c r="D262">
        <f>COUNTIF($A$2:A262,A262)</f>
        <v>3</v>
      </c>
    </row>
    <row r="263" spans="1:4" hidden="1" x14ac:dyDescent="0.25">
      <c r="A263" t="s">
        <v>165</v>
      </c>
      <c r="B263">
        <v>240</v>
      </c>
      <c r="C263" t="s">
        <v>50</v>
      </c>
      <c r="D263">
        <f>COUNTIF($A$2:A263,A263)</f>
        <v>4</v>
      </c>
    </row>
    <row r="264" spans="1:4" hidden="1" x14ac:dyDescent="0.25">
      <c r="A264" t="s">
        <v>165</v>
      </c>
      <c r="B264">
        <v>200</v>
      </c>
      <c r="C264" t="s">
        <v>57</v>
      </c>
      <c r="D264">
        <f>COUNTIF($A$2:A264,A264)</f>
        <v>5</v>
      </c>
    </row>
    <row r="265" spans="1:4" hidden="1" x14ac:dyDescent="0.25">
      <c r="A265" t="s">
        <v>165</v>
      </c>
      <c r="B265">
        <v>100</v>
      </c>
      <c r="C265" t="s">
        <v>54</v>
      </c>
      <c r="D265">
        <f>COUNTIF($A$2:A265,A265)</f>
        <v>6</v>
      </c>
    </row>
    <row r="266" spans="1:4" x14ac:dyDescent="0.25">
      <c r="A266" t="s">
        <v>166</v>
      </c>
      <c r="B266">
        <v>900</v>
      </c>
      <c r="C266" t="s">
        <v>40</v>
      </c>
      <c r="D266">
        <f>COUNTIF($A$2:A266,A266)</f>
        <v>1</v>
      </c>
    </row>
    <row r="267" spans="1:4" x14ac:dyDescent="0.25">
      <c r="A267" t="s">
        <v>166</v>
      </c>
      <c r="B267">
        <v>800</v>
      </c>
      <c r="C267" t="s">
        <v>38</v>
      </c>
      <c r="D267">
        <f>COUNTIF($A$2:A267,A267)</f>
        <v>2</v>
      </c>
    </row>
    <row r="268" spans="1:4" x14ac:dyDescent="0.25">
      <c r="A268" t="s">
        <v>166</v>
      </c>
      <c r="B268">
        <v>700</v>
      </c>
      <c r="C268" t="s">
        <v>36</v>
      </c>
      <c r="D268">
        <f>COUNTIF($A$2:A268,A268)</f>
        <v>3</v>
      </c>
    </row>
    <row r="269" spans="1:4" hidden="1" x14ac:dyDescent="0.25">
      <c r="A269" t="s">
        <v>166</v>
      </c>
      <c r="B269">
        <v>600</v>
      </c>
      <c r="C269" t="s">
        <v>33</v>
      </c>
      <c r="D269">
        <f>COUNTIF($A$2:A269,A269)</f>
        <v>4</v>
      </c>
    </row>
    <row r="270" spans="1:4" hidden="1" x14ac:dyDescent="0.25">
      <c r="A270" t="s">
        <v>166</v>
      </c>
      <c r="B270">
        <v>500</v>
      </c>
      <c r="C270" t="s">
        <v>31</v>
      </c>
      <c r="D270">
        <f>COUNTIF($A$2:A270,A270)</f>
        <v>5</v>
      </c>
    </row>
    <row r="271" spans="1:4" x14ac:dyDescent="0.25">
      <c r="A271" t="s">
        <v>167</v>
      </c>
      <c r="B271">
        <v>1000</v>
      </c>
      <c r="C271" t="s">
        <v>42</v>
      </c>
      <c r="D271">
        <f>COUNTIF($A$2:A271,A271)</f>
        <v>1</v>
      </c>
    </row>
    <row r="272" spans="1:4" x14ac:dyDescent="0.25">
      <c r="A272" t="s">
        <v>167</v>
      </c>
      <c r="B272">
        <v>180</v>
      </c>
      <c r="C272" t="s">
        <v>52</v>
      </c>
      <c r="D272">
        <f>COUNTIF($A$2:A272,A272)</f>
        <v>2</v>
      </c>
    </row>
    <row r="273" spans="1:4" x14ac:dyDescent="0.25">
      <c r="A273" t="s">
        <v>167</v>
      </c>
      <c r="B273">
        <v>165</v>
      </c>
      <c r="C273" t="s">
        <v>50</v>
      </c>
      <c r="D273">
        <f>COUNTIF($A$2:A273,A273)</f>
        <v>3</v>
      </c>
    </row>
    <row r="274" spans="1:4" hidden="1" x14ac:dyDescent="0.25">
      <c r="A274" t="s">
        <v>167</v>
      </c>
      <c r="B274">
        <v>150</v>
      </c>
      <c r="C274" t="s">
        <v>48</v>
      </c>
      <c r="D274">
        <f>COUNTIF($A$2:A274,A274)</f>
        <v>4</v>
      </c>
    </row>
    <row r="275" spans="1:4" hidden="1" x14ac:dyDescent="0.25">
      <c r="A275" t="s">
        <v>167</v>
      </c>
      <c r="B275">
        <v>135</v>
      </c>
      <c r="C275" t="s">
        <v>46</v>
      </c>
      <c r="D275">
        <f>COUNTIF($A$2:A275,A275)</f>
        <v>5</v>
      </c>
    </row>
    <row r="276" spans="1:4" hidden="1" x14ac:dyDescent="0.25">
      <c r="A276" t="s">
        <v>167</v>
      </c>
      <c r="B276">
        <v>120</v>
      </c>
      <c r="C276" t="s">
        <v>44</v>
      </c>
      <c r="D276">
        <f>COUNTIF($A$2:A276,A276)</f>
        <v>6</v>
      </c>
    </row>
    <row r="277" spans="1:4" x14ac:dyDescent="0.25">
      <c r="A277" t="s">
        <v>132</v>
      </c>
      <c r="B277">
        <v>240</v>
      </c>
      <c r="C277" t="s">
        <v>28</v>
      </c>
      <c r="D277">
        <f>COUNTIF($A$2:A277,A277)</f>
        <v>1</v>
      </c>
    </row>
    <row r="278" spans="1:4" x14ac:dyDescent="0.25">
      <c r="A278" t="s">
        <v>132</v>
      </c>
      <c r="B278">
        <v>225</v>
      </c>
      <c r="C278" t="s">
        <v>24</v>
      </c>
      <c r="D278">
        <f>COUNTIF($A$2:A278,A278)</f>
        <v>2</v>
      </c>
    </row>
    <row r="279" spans="1:4" x14ac:dyDescent="0.25">
      <c r="A279" t="s">
        <v>132</v>
      </c>
      <c r="B279">
        <v>210</v>
      </c>
      <c r="C279" t="s">
        <v>57</v>
      </c>
      <c r="D279">
        <f>COUNTIF($A$2:A279,A279)</f>
        <v>3</v>
      </c>
    </row>
    <row r="280" spans="1:4" hidden="1" x14ac:dyDescent="0.25">
      <c r="A280" t="s">
        <v>132</v>
      </c>
      <c r="B280">
        <v>195</v>
      </c>
      <c r="C280" t="s">
        <v>54</v>
      </c>
      <c r="D280">
        <f>COUNTIF($A$2:A280,A280)</f>
        <v>4</v>
      </c>
    </row>
    <row r="281" spans="1:4" x14ac:dyDescent="0.25">
      <c r="A281" t="s">
        <v>133</v>
      </c>
      <c r="B281">
        <v>300</v>
      </c>
      <c r="C281" t="s">
        <v>38</v>
      </c>
      <c r="D281">
        <f>COUNTIF($A$2:A281,A281)</f>
        <v>1</v>
      </c>
    </row>
    <row r="282" spans="1:4" x14ac:dyDescent="0.25">
      <c r="A282" t="s">
        <v>133</v>
      </c>
      <c r="B282">
        <v>255</v>
      </c>
      <c r="C282" t="s">
        <v>31</v>
      </c>
      <c r="D282">
        <f>COUNTIF($A$2:A282,A282)</f>
        <v>2</v>
      </c>
    </row>
    <row r="283" spans="1:4" x14ac:dyDescent="0.25">
      <c r="A283" t="s">
        <v>133</v>
      </c>
      <c r="B283">
        <v>200</v>
      </c>
      <c r="C283" t="s">
        <v>36</v>
      </c>
      <c r="D283">
        <f>COUNTIF($A$2:A283,A283)</f>
        <v>3</v>
      </c>
    </row>
    <row r="284" spans="1:4" hidden="1" x14ac:dyDescent="0.25">
      <c r="A284" t="s">
        <v>133</v>
      </c>
      <c r="B284">
        <v>100</v>
      </c>
      <c r="C284" t="s">
        <v>33</v>
      </c>
      <c r="D284">
        <f>COUNTIF($A$2:A284,A284)</f>
        <v>4</v>
      </c>
    </row>
    <row r="285" spans="1:4" x14ac:dyDescent="0.25">
      <c r="A285" t="s">
        <v>134</v>
      </c>
      <c r="B285">
        <v>800</v>
      </c>
      <c r="C285" t="s">
        <v>48</v>
      </c>
      <c r="D285">
        <f>COUNTIF($A$2:A285,A285)</f>
        <v>1</v>
      </c>
    </row>
    <row r="286" spans="1:4" x14ac:dyDescent="0.25">
      <c r="A286" t="s">
        <v>134</v>
      </c>
      <c r="B286">
        <v>700</v>
      </c>
      <c r="C286" t="s">
        <v>46</v>
      </c>
      <c r="D286">
        <f>COUNTIF($A$2:A286,A286)</f>
        <v>2</v>
      </c>
    </row>
    <row r="287" spans="1:4" x14ac:dyDescent="0.25">
      <c r="A287" t="s">
        <v>134</v>
      </c>
      <c r="B287">
        <v>600</v>
      </c>
      <c r="C287" t="s">
        <v>44</v>
      </c>
      <c r="D287">
        <f>COUNTIF($A$2:A287,A287)</f>
        <v>3</v>
      </c>
    </row>
    <row r="288" spans="1:4" hidden="1" x14ac:dyDescent="0.25">
      <c r="A288" t="s">
        <v>134</v>
      </c>
      <c r="B288">
        <v>500</v>
      </c>
      <c r="C288" t="s">
        <v>42</v>
      </c>
      <c r="D288">
        <f>COUNTIF($A$2:A288,A288)</f>
        <v>4</v>
      </c>
    </row>
    <row r="289" spans="1:4" hidden="1" x14ac:dyDescent="0.25">
      <c r="A289" t="s">
        <v>134</v>
      </c>
      <c r="B289">
        <v>400</v>
      </c>
      <c r="C289" t="s">
        <v>40</v>
      </c>
      <c r="D289">
        <f>COUNTIF($A$2:A289,A289)</f>
        <v>5</v>
      </c>
    </row>
    <row r="290" spans="1:4" x14ac:dyDescent="0.25">
      <c r="A290" t="s">
        <v>135</v>
      </c>
      <c r="B290">
        <v>1000</v>
      </c>
      <c r="C290" t="s">
        <v>52</v>
      </c>
      <c r="D290">
        <f>COUNTIF($A$2:A290,A290)</f>
        <v>1</v>
      </c>
    </row>
    <row r="291" spans="1:4" x14ac:dyDescent="0.25">
      <c r="A291" t="s">
        <v>135</v>
      </c>
      <c r="B291">
        <v>900</v>
      </c>
      <c r="C291" t="s">
        <v>50</v>
      </c>
      <c r="D291">
        <f>COUNTIF($A$2:A291,A291)</f>
        <v>2</v>
      </c>
    </row>
    <row r="292" spans="1:4" x14ac:dyDescent="0.25">
      <c r="A292" t="s">
        <v>135</v>
      </c>
      <c r="B292">
        <v>135</v>
      </c>
      <c r="C292" t="s">
        <v>57</v>
      </c>
      <c r="D292">
        <f>COUNTIF($A$2:A292,A292)</f>
        <v>3</v>
      </c>
    </row>
    <row r="293" spans="1:4" hidden="1" x14ac:dyDescent="0.25">
      <c r="A293" t="s">
        <v>135</v>
      </c>
      <c r="B293">
        <v>120</v>
      </c>
      <c r="C293" t="s">
        <v>54</v>
      </c>
      <c r="D293">
        <f>COUNTIF($A$2:A293,A293)</f>
        <v>4</v>
      </c>
    </row>
    <row r="294" spans="1:4" x14ac:dyDescent="0.25">
      <c r="A294" t="s">
        <v>136</v>
      </c>
      <c r="B294">
        <v>165</v>
      </c>
      <c r="C294" t="s">
        <v>28</v>
      </c>
      <c r="D294">
        <f>COUNTIF($A$2:A294,A294)</f>
        <v>1</v>
      </c>
    </row>
    <row r="295" spans="1:4" x14ac:dyDescent="0.25">
      <c r="A295" t="s">
        <v>136</v>
      </c>
      <c r="B295">
        <v>150</v>
      </c>
      <c r="C295" t="s">
        <v>24</v>
      </c>
      <c r="D295">
        <f>COUNTIF($A$2:A295,A295)</f>
        <v>2</v>
      </c>
    </row>
    <row r="296" spans="1:4" x14ac:dyDescent="0.25">
      <c r="A296" t="s">
        <v>137</v>
      </c>
      <c r="B296">
        <v>210</v>
      </c>
      <c r="C296" t="s">
        <v>36</v>
      </c>
      <c r="D296">
        <f>COUNTIF($A$2:A296,A296)</f>
        <v>1</v>
      </c>
    </row>
    <row r="297" spans="1:4" x14ac:dyDescent="0.25">
      <c r="A297" t="s">
        <v>137</v>
      </c>
      <c r="B297">
        <v>195</v>
      </c>
      <c r="C297" t="s">
        <v>33</v>
      </c>
      <c r="D297">
        <f>COUNTIF($A$2:A297,A297)</f>
        <v>2</v>
      </c>
    </row>
    <row r="298" spans="1:4" x14ac:dyDescent="0.25">
      <c r="A298" t="s">
        <v>137</v>
      </c>
      <c r="B298">
        <v>180</v>
      </c>
      <c r="C298" t="s">
        <v>31</v>
      </c>
      <c r="D298">
        <f>COUNTIF($A$2:A298,A298)</f>
        <v>3</v>
      </c>
    </row>
    <row r="299" spans="1:4" x14ac:dyDescent="0.25">
      <c r="A299" t="s">
        <v>138</v>
      </c>
      <c r="B299">
        <v>600</v>
      </c>
      <c r="C299" t="s">
        <v>54</v>
      </c>
      <c r="D299">
        <f>COUNTIF($A$2:A299,A299)</f>
        <v>1</v>
      </c>
    </row>
    <row r="300" spans="1:4" x14ac:dyDescent="0.25">
      <c r="A300" t="s">
        <v>138</v>
      </c>
      <c r="B300">
        <v>500</v>
      </c>
      <c r="C300" t="s">
        <v>52</v>
      </c>
      <c r="D300">
        <f>COUNTIF($A$2:A300,A300)</f>
        <v>2</v>
      </c>
    </row>
    <row r="301" spans="1:4" x14ac:dyDescent="0.25">
      <c r="A301" t="s">
        <v>138</v>
      </c>
      <c r="B301">
        <v>400</v>
      </c>
      <c r="C301" t="s">
        <v>50</v>
      </c>
      <c r="D301">
        <f>COUNTIF($A$2:A301,A301)</f>
        <v>3</v>
      </c>
    </row>
    <row r="302" spans="1:4" hidden="1" x14ac:dyDescent="0.25">
      <c r="A302" t="s">
        <v>138</v>
      </c>
      <c r="B302">
        <v>300</v>
      </c>
      <c r="C302" t="s">
        <v>48</v>
      </c>
      <c r="D302">
        <f>COUNTIF($A$2:A302,A302)</f>
        <v>4</v>
      </c>
    </row>
    <row r="303" spans="1:4" hidden="1" x14ac:dyDescent="0.25">
      <c r="A303" t="s">
        <v>138</v>
      </c>
      <c r="B303">
        <v>255</v>
      </c>
      <c r="C303" t="s">
        <v>42</v>
      </c>
      <c r="D303">
        <f>COUNTIF($A$2:A303,A303)</f>
        <v>5</v>
      </c>
    </row>
    <row r="304" spans="1:4" hidden="1" x14ac:dyDescent="0.25">
      <c r="A304" t="s">
        <v>138</v>
      </c>
      <c r="B304">
        <v>240</v>
      </c>
      <c r="C304" t="s">
        <v>40</v>
      </c>
      <c r="D304">
        <f>COUNTIF($A$2:A304,A304)</f>
        <v>6</v>
      </c>
    </row>
    <row r="305" spans="1:4" hidden="1" x14ac:dyDescent="0.25">
      <c r="A305" t="s">
        <v>138</v>
      </c>
      <c r="B305">
        <v>225</v>
      </c>
      <c r="C305" t="s">
        <v>38</v>
      </c>
      <c r="D305">
        <f>COUNTIF($A$2:A305,A305)</f>
        <v>7</v>
      </c>
    </row>
    <row r="306" spans="1:4" hidden="1" x14ac:dyDescent="0.25">
      <c r="A306" t="s">
        <v>138</v>
      </c>
      <c r="B306">
        <v>200</v>
      </c>
      <c r="C306" t="s">
        <v>46</v>
      </c>
      <c r="D306">
        <f>COUNTIF($A$2:A306,A306)</f>
        <v>8</v>
      </c>
    </row>
    <row r="307" spans="1:4" hidden="1" x14ac:dyDescent="0.25">
      <c r="A307" t="s">
        <v>138</v>
      </c>
      <c r="B307">
        <v>100</v>
      </c>
      <c r="C307" t="s">
        <v>44</v>
      </c>
      <c r="D307">
        <f>COUNTIF($A$2:A307,A307)</f>
        <v>9</v>
      </c>
    </row>
    <row r="308" spans="1:4" hidden="1" x14ac:dyDescent="0.25"/>
  </sheetData>
  <autoFilter ref="A1:D308" xr:uid="{B21A912B-7EFC-4C6A-B058-A33B311BC812}">
    <filterColumn colId="3">
      <filters>
        <filter val="1"/>
        <filter val="2"/>
        <filter val="3"/>
      </filters>
    </filterColumn>
  </autoFilter>
  <sortState xmlns:xlrd2="http://schemas.microsoft.com/office/spreadsheetml/2017/richdata2" ref="A2:D307">
    <sortCondition ref="A2:A307"/>
    <sortCondition descending="1" ref="B2:B30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26B1D-19C6-409E-991F-A6C2DD187B26}">
  <sheetPr>
    <tabColor theme="9" tint="0.79998168889431442"/>
  </sheetPr>
  <dimension ref="A1:O145"/>
  <sheetViews>
    <sheetView zoomScale="115" zoomScaleNormal="115" workbookViewId="0">
      <selection activeCell="O4" sqref="O4"/>
    </sheetView>
  </sheetViews>
  <sheetFormatPr defaultRowHeight="15" x14ac:dyDescent="0.25"/>
  <cols>
    <col min="1" max="1" width="18.28515625" bestFit="1" customWidth="1"/>
    <col min="3" max="3" width="26.7109375" bestFit="1" customWidth="1"/>
    <col min="6" max="6" width="11.28515625" bestFit="1" customWidth="1"/>
    <col min="9" max="9" width="26.7109375" bestFit="1" customWidth="1"/>
  </cols>
  <sheetData>
    <row r="1" spans="1:15" x14ac:dyDescent="0.25">
      <c r="A1" s="33" t="s">
        <v>168</v>
      </c>
      <c r="B1" s="33"/>
      <c r="C1" s="33"/>
      <c r="E1" s="35" t="s">
        <v>169</v>
      </c>
      <c r="F1" s="35"/>
      <c r="G1" s="35"/>
      <c r="H1" s="35"/>
      <c r="I1" s="35"/>
    </row>
    <row r="2" spans="1:15" x14ac:dyDescent="0.25">
      <c r="A2" s="5" t="s">
        <v>2</v>
      </c>
      <c r="B2" s="5" t="s">
        <v>4</v>
      </c>
      <c r="C2" s="5" t="s">
        <v>14</v>
      </c>
      <c r="E2" s="5" t="s">
        <v>139</v>
      </c>
      <c r="F2" s="5" t="s">
        <v>2</v>
      </c>
      <c r="G2" s="5" t="s">
        <v>4</v>
      </c>
      <c r="H2" s="5" t="s">
        <v>140</v>
      </c>
      <c r="I2" s="5" t="s">
        <v>14</v>
      </c>
      <c r="K2" t="b">
        <f t="shared" ref="K2" si="0">B2=G2</f>
        <v>1</v>
      </c>
      <c r="L2" t="b">
        <f>C2=I2</f>
        <v>1</v>
      </c>
      <c r="N2" t="b">
        <v>1</v>
      </c>
      <c r="O2">
        <f>COUNTIF($K:$L,N2)</f>
        <v>288</v>
      </c>
    </row>
    <row r="3" spans="1:15" x14ac:dyDescent="0.25">
      <c r="A3" s="28" t="s">
        <v>115</v>
      </c>
      <c r="B3">
        <v>1</v>
      </c>
      <c r="C3" t="s">
        <v>44</v>
      </c>
      <c r="E3" t="s">
        <v>141</v>
      </c>
      <c r="F3" s="28">
        <f>LEFT(E3,5)+0</f>
        <v>42370</v>
      </c>
      <c r="G3">
        <f>RIGHT(E3,2)+0</f>
        <v>1</v>
      </c>
      <c r="H3">
        <v>700</v>
      </c>
      <c r="I3" t="s">
        <v>44</v>
      </c>
      <c r="K3" t="b">
        <f t="shared" ref="K3:K66" si="1">B3=G3</f>
        <v>1</v>
      </c>
      <c r="L3" t="b">
        <f t="shared" ref="L3:L66" si="2">C3=I3</f>
        <v>1</v>
      </c>
      <c r="N3" t="b">
        <v>0</v>
      </c>
      <c r="O3">
        <f>COUNTIF($K:$L,N3)</f>
        <v>0</v>
      </c>
    </row>
    <row r="4" spans="1:15" x14ac:dyDescent="0.25">
      <c r="A4" s="28" t="s">
        <v>115</v>
      </c>
      <c r="B4">
        <v>1</v>
      </c>
      <c r="C4" t="s">
        <v>42</v>
      </c>
      <c r="E4" t="s">
        <v>141</v>
      </c>
      <c r="F4" s="28">
        <f t="shared" ref="F4:F67" si="3">LEFT(E4,5)+0</f>
        <v>42370</v>
      </c>
      <c r="G4">
        <f t="shared" ref="G4:G67" si="4">RIGHT(E4,2)+0</f>
        <v>1</v>
      </c>
      <c r="H4">
        <v>600</v>
      </c>
      <c r="I4" t="s">
        <v>42</v>
      </c>
      <c r="K4" t="b">
        <f t="shared" si="1"/>
        <v>1</v>
      </c>
      <c r="L4" t="b">
        <f t="shared" si="2"/>
        <v>1</v>
      </c>
    </row>
    <row r="5" spans="1:15" x14ac:dyDescent="0.25">
      <c r="A5" s="28" t="s">
        <v>115</v>
      </c>
      <c r="B5">
        <v>1</v>
      </c>
      <c r="C5" t="s">
        <v>40</v>
      </c>
      <c r="E5" t="s">
        <v>141</v>
      </c>
      <c r="F5" s="28">
        <f t="shared" si="3"/>
        <v>42370</v>
      </c>
      <c r="G5">
        <f t="shared" si="4"/>
        <v>1</v>
      </c>
      <c r="H5">
        <v>500</v>
      </c>
      <c r="I5" t="s">
        <v>40</v>
      </c>
      <c r="K5" t="b">
        <f t="shared" si="1"/>
        <v>1</v>
      </c>
      <c r="L5" t="b">
        <f t="shared" si="2"/>
        <v>1</v>
      </c>
    </row>
    <row r="6" spans="1:15" x14ac:dyDescent="0.25">
      <c r="A6" s="28" t="s">
        <v>115</v>
      </c>
      <c r="B6">
        <v>2</v>
      </c>
      <c r="C6" t="s">
        <v>52</v>
      </c>
      <c r="E6" t="s">
        <v>142</v>
      </c>
      <c r="F6" s="28">
        <f t="shared" si="3"/>
        <v>42370</v>
      </c>
      <c r="G6">
        <f t="shared" si="4"/>
        <v>2</v>
      </c>
      <c r="H6">
        <v>1000</v>
      </c>
      <c r="I6" t="s">
        <v>52</v>
      </c>
      <c r="K6" t="b">
        <f t="shared" si="1"/>
        <v>1</v>
      </c>
      <c r="L6" t="b">
        <f t="shared" si="2"/>
        <v>1</v>
      </c>
    </row>
    <row r="7" spans="1:15" x14ac:dyDescent="0.25">
      <c r="A7" s="28" t="s">
        <v>115</v>
      </c>
      <c r="B7">
        <v>2</v>
      </c>
      <c r="C7" t="s">
        <v>50</v>
      </c>
      <c r="E7" t="s">
        <v>142</v>
      </c>
      <c r="F7" s="28">
        <f t="shared" si="3"/>
        <v>42370</v>
      </c>
      <c r="G7">
        <f t="shared" si="4"/>
        <v>2</v>
      </c>
      <c r="H7">
        <v>900</v>
      </c>
      <c r="I7" t="s">
        <v>50</v>
      </c>
      <c r="K7" t="b">
        <f t="shared" si="1"/>
        <v>1</v>
      </c>
      <c r="L7" t="b">
        <f t="shared" si="2"/>
        <v>1</v>
      </c>
    </row>
    <row r="8" spans="1:15" x14ac:dyDescent="0.25">
      <c r="A8" s="28" t="s">
        <v>115</v>
      </c>
      <c r="B8">
        <v>2</v>
      </c>
      <c r="C8" t="s">
        <v>48</v>
      </c>
      <c r="E8" t="s">
        <v>142</v>
      </c>
      <c r="F8" s="28">
        <f t="shared" si="3"/>
        <v>42370</v>
      </c>
      <c r="G8">
        <f t="shared" si="4"/>
        <v>2</v>
      </c>
      <c r="H8">
        <v>800</v>
      </c>
      <c r="I8" t="s">
        <v>48</v>
      </c>
      <c r="K8" t="b">
        <f t="shared" si="1"/>
        <v>1</v>
      </c>
      <c r="L8" t="b">
        <f t="shared" si="2"/>
        <v>1</v>
      </c>
    </row>
    <row r="9" spans="1:15" x14ac:dyDescent="0.25">
      <c r="A9" s="28" t="s">
        <v>115</v>
      </c>
      <c r="B9">
        <v>3</v>
      </c>
      <c r="C9" t="s">
        <v>42</v>
      </c>
      <c r="E9" t="s">
        <v>143</v>
      </c>
      <c r="F9" s="28">
        <f t="shared" si="3"/>
        <v>42370</v>
      </c>
      <c r="G9">
        <f t="shared" si="4"/>
        <v>3</v>
      </c>
      <c r="H9">
        <v>195</v>
      </c>
      <c r="I9" t="s">
        <v>42</v>
      </c>
      <c r="K9" t="b">
        <f t="shared" si="1"/>
        <v>1</v>
      </c>
      <c r="L9" t="b">
        <f t="shared" si="2"/>
        <v>1</v>
      </c>
    </row>
    <row r="10" spans="1:15" x14ac:dyDescent="0.25">
      <c r="A10" s="28" t="s">
        <v>115</v>
      </c>
      <c r="B10">
        <v>3</v>
      </c>
      <c r="C10" t="s">
        <v>40</v>
      </c>
      <c r="E10" t="s">
        <v>143</v>
      </c>
      <c r="F10" s="28">
        <f t="shared" si="3"/>
        <v>42370</v>
      </c>
      <c r="G10">
        <f t="shared" si="4"/>
        <v>3</v>
      </c>
      <c r="H10">
        <v>180</v>
      </c>
      <c r="I10" t="s">
        <v>40</v>
      </c>
      <c r="K10" t="b">
        <f t="shared" si="1"/>
        <v>1</v>
      </c>
      <c r="L10" t="b">
        <f t="shared" si="2"/>
        <v>1</v>
      </c>
    </row>
    <row r="11" spans="1:15" x14ac:dyDescent="0.25">
      <c r="A11" s="28" t="s">
        <v>115</v>
      </c>
      <c r="B11">
        <v>3</v>
      </c>
      <c r="C11" t="s">
        <v>38</v>
      </c>
      <c r="E11" t="s">
        <v>143</v>
      </c>
      <c r="F11" s="28">
        <f t="shared" si="3"/>
        <v>42370</v>
      </c>
      <c r="G11">
        <f t="shared" si="4"/>
        <v>3</v>
      </c>
      <c r="H11">
        <v>165</v>
      </c>
      <c r="I11" t="s">
        <v>38</v>
      </c>
      <c r="K11" t="b">
        <f t="shared" si="1"/>
        <v>1</v>
      </c>
      <c r="L11" t="b">
        <f t="shared" si="2"/>
        <v>1</v>
      </c>
    </row>
    <row r="12" spans="1:15" x14ac:dyDescent="0.25">
      <c r="A12" s="28" t="s">
        <v>115</v>
      </c>
      <c r="B12">
        <v>4</v>
      </c>
      <c r="C12" t="s">
        <v>52</v>
      </c>
      <c r="E12" t="s">
        <v>144</v>
      </c>
      <c r="F12" s="28">
        <f t="shared" si="3"/>
        <v>42370</v>
      </c>
      <c r="G12">
        <f t="shared" si="4"/>
        <v>4</v>
      </c>
      <c r="H12">
        <v>700</v>
      </c>
      <c r="I12" t="s">
        <v>52</v>
      </c>
      <c r="K12" t="b">
        <f t="shared" si="1"/>
        <v>1</v>
      </c>
      <c r="L12" t="b">
        <f t="shared" si="2"/>
        <v>1</v>
      </c>
    </row>
    <row r="13" spans="1:15" x14ac:dyDescent="0.25">
      <c r="A13" s="28" t="s">
        <v>115</v>
      </c>
      <c r="B13">
        <v>4</v>
      </c>
      <c r="C13" t="s">
        <v>50</v>
      </c>
      <c r="E13" t="s">
        <v>144</v>
      </c>
      <c r="F13" s="28">
        <f t="shared" si="3"/>
        <v>42370</v>
      </c>
      <c r="G13">
        <f t="shared" si="4"/>
        <v>4</v>
      </c>
      <c r="H13">
        <v>600</v>
      </c>
      <c r="I13" t="s">
        <v>50</v>
      </c>
      <c r="K13" t="b">
        <f t="shared" si="1"/>
        <v>1</v>
      </c>
      <c r="L13" t="b">
        <f t="shared" si="2"/>
        <v>1</v>
      </c>
    </row>
    <row r="14" spans="1:15" x14ac:dyDescent="0.25">
      <c r="A14" s="28" t="s">
        <v>115</v>
      </c>
      <c r="B14">
        <v>4</v>
      </c>
      <c r="C14" t="s">
        <v>48</v>
      </c>
      <c r="E14" t="s">
        <v>144</v>
      </c>
      <c r="F14" s="28">
        <f t="shared" si="3"/>
        <v>42370</v>
      </c>
      <c r="G14">
        <f t="shared" si="4"/>
        <v>4</v>
      </c>
      <c r="H14">
        <v>500</v>
      </c>
      <c r="I14" t="s">
        <v>48</v>
      </c>
      <c r="K14" t="b">
        <f t="shared" si="1"/>
        <v>1</v>
      </c>
      <c r="L14" t="b">
        <f t="shared" si="2"/>
        <v>1</v>
      </c>
    </row>
    <row r="15" spans="1:15" x14ac:dyDescent="0.25">
      <c r="A15" s="28" t="s">
        <v>115</v>
      </c>
      <c r="B15">
        <v>5</v>
      </c>
      <c r="C15" t="s">
        <v>24</v>
      </c>
      <c r="E15" t="s">
        <v>145</v>
      </c>
      <c r="F15" s="28">
        <f t="shared" si="3"/>
        <v>42370</v>
      </c>
      <c r="G15">
        <f t="shared" si="4"/>
        <v>5</v>
      </c>
      <c r="H15">
        <v>1000</v>
      </c>
      <c r="I15" t="s">
        <v>24</v>
      </c>
      <c r="K15" t="b">
        <f t="shared" si="1"/>
        <v>1</v>
      </c>
      <c r="L15" t="b">
        <f t="shared" si="2"/>
        <v>1</v>
      </c>
    </row>
    <row r="16" spans="1:15" x14ac:dyDescent="0.25">
      <c r="A16" s="28" t="s">
        <v>115</v>
      </c>
      <c r="B16">
        <v>5</v>
      </c>
      <c r="C16" t="s">
        <v>57</v>
      </c>
      <c r="E16" t="s">
        <v>145</v>
      </c>
      <c r="F16" s="28">
        <f t="shared" si="3"/>
        <v>42370</v>
      </c>
      <c r="G16">
        <f t="shared" si="4"/>
        <v>5</v>
      </c>
      <c r="H16">
        <v>900</v>
      </c>
      <c r="I16" t="s">
        <v>57</v>
      </c>
      <c r="K16" t="b">
        <f t="shared" si="1"/>
        <v>1</v>
      </c>
      <c r="L16" t="b">
        <f t="shared" si="2"/>
        <v>1</v>
      </c>
    </row>
    <row r="17" spans="1:12" x14ac:dyDescent="0.25">
      <c r="A17" s="28" t="s">
        <v>115</v>
      </c>
      <c r="B17">
        <v>5</v>
      </c>
      <c r="C17" t="s">
        <v>54</v>
      </c>
      <c r="E17" t="s">
        <v>145</v>
      </c>
      <c r="F17" s="28">
        <f t="shared" si="3"/>
        <v>42370</v>
      </c>
      <c r="G17">
        <f t="shared" si="4"/>
        <v>5</v>
      </c>
      <c r="H17">
        <v>800</v>
      </c>
      <c r="I17" t="s">
        <v>54</v>
      </c>
      <c r="K17" t="b">
        <f t="shared" si="1"/>
        <v>1</v>
      </c>
      <c r="L17" t="b">
        <f t="shared" si="2"/>
        <v>1</v>
      </c>
    </row>
    <row r="18" spans="1:12" x14ac:dyDescent="0.25">
      <c r="A18" s="28" t="s">
        <v>115</v>
      </c>
      <c r="B18">
        <v>6</v>
      </c>
      <c r="C18" t="s">
        <v>38</v>
      </c>
      <c r="E18" t="s">
        <v>146</v>
      </c>
      <c r="F18" s="28">
        <f t="shared" si="3"/>
        <v>42370</v>
      </c>
      <c r="G18">
        <f t="shared" si="4"/>
        <v>6</v>
      </c>
      <c r="H18">
        <v>400</v>
      </c>
      <c r="I18" t="s">
        <v>38</v>
      </c>
      <c r="K18" t="b">
        <f t="shared" si="1"/>
        <v>1</v>
      </c>
      <c r="L18" t="b">
        <f t="shared" si="2"/>
        <v>1</v>
      </c>
    </row>
    <row r="19" spans="1:12" x14ac:dyDescent="0.25">
      <c r="A19" s="28" t="s">
        <v>115</v>
      </c>
      <c r="B19">
        <v>6</v>
      </c>
      <c r="C19" t="s">
        <v>36</v>
      </c>
      <c r="E19" t="s">
        <v>146</v>
      </c>
      <c r="F19" s="28">
        <f t="shared" si="3"/>
        <v>42370</v>
      </c>
      <c r="G19">
        <f t="shared" si="4"/>
        <v>6</v>
      </c>
      <c r="H19">
        <v>300</v>
      </c>
      <c r="I19" t="s">
        <v>36</v>
      </c>
      <c r="K19" t="b">
        <f t="shared" si="1"/>
        <v>1</v>
      </c>
      <c r="L19" t="b">
        <f t="shared" si="2"/>
        <v>1</v>
      </c>
    </row>
    <row r="20" spans="1:12" x14ac:dyDescent="0.25">
      <c r="A20" s="28" t="s">
        <v>115</v>
      </c>
      <c r="B20">
        <v>6</v>
      </c>
      <c r="C20" t="s">
        <v>28</v>
      </c>
      <c r="E20" t="s">
        <v>146</v>
      </c>
      <c r="F20" s="28">
        <f t="shared" si="3"/>
        <v>42370</v>
      </c>
      <c r="G20">
        <f t="shared" si="4"/>
        <v>6</v>
      </c>
      <c r="H20">
        <v>255</v>
      </c>
      <c r="I20" t="s">
        <v>28</v>
      </c>
      <c r="K20" t="b">
        <f t="shared" si="1"/>
        <v>1</v>
      </c>
      <c r="L20" t="b">
        <f t="shared" si="2"/>
        <v>1</v>
      </c>
    </row>
    <row r="21" spans="1:12" x14ac:dyDescent="0.25">
      <c r="A21" s="28" t="s">
        <v>115</v>
      </c>
      <c r="B21">
        <v>7</v>
      </c>
      <c r="C21" t="s">
        <v>50</v>
      </c>
      <c r="E21" t="s">
        <v>147</v>
      </c>
      <c r="F21" s="28">
        <f t="shared" si="3"/>
        <v>42370</v>
      </c>
      <c r="G21">
        <f t="shared" si="4"/>
        <v>7</v>
      </c>
      <c r="H21">
        <v>1000</v>
      </c>
      <c r="I21" t="s">
        <v>50</v>
      </c>
      <c r="K21" t="b">
        <f t="shared" si="1"/>
        <v>1</v>
      </c>
      <c r="L21" t="b">
        <f t="shared" si="2"/>
        <v>1</v>
      </c>
    </row>
    <row r="22" spans="1:12" x14ac:dyDescent="0.25">
      <c r="A22" s="28" t="s">
        <v>115</v>
      </c>
      <c r="B22">
        <v>7</v>
      </c>
      <c r="C22" t="s">
        <v>48</v>
      </c>
      <c r="E22" t="s">
        <v>147</v>
      </c>
      <c r="F22" s="28">
        <f t="shared" si="3"/>
        <v>42370</v>
      </c>
      <c r="G22">
        <f t="shared" si="4"/>
        <v>7</v>
      </c>
      <c r="H22">
        <v>900</v>
      </c>
      <c r="I22" t="s">
        <v>48</v>
      </c>
      <c r="K22" t="b">
        <f t="shared" si="1"/>
        <v>1</v>
      </c>
      <c r="L22" t="b">
        <f t="shared" si="2"/>
        <v>1</v>
      </c>
    </row>
    <row r="23" spans="1:12" x14ac:dyDescent="0.25">
      <c r="A23" s="28" t="s">
        <v>115</v>
      </c>
      <c r="B23">
        <v>7</v>
      </c>
      <c r="C23" t="s">
        <v>46</v>
      </c>
      <c r="E23" t="s">
        <v>147</v>
      </c>
      <c r="F23" s="28">
        <f t="shared" si="3"/>
        <v>42370</v>
      </c>
      <c r="G23">
        <f t="shared" si="4"/>
        <v>7</v>
      </c>
      <c r="H23">
        <v>800</v>
      </c>
      <c r="I23" t="s">
        <v>46</v>
      </c>
      <c r="K23" t="b">
        <f t="shared" si="1"/>
        <v>1</v>
      </c>
      <c r="L23" t="b">
        <f t="shared" si="2"/>
        <v>1</v>
      </c>
    </row>
    <row r="24" spans="1:12" x14ac:dyDescent="0.25">
      <c r="A24" s="28" t="s">
        <v>115</v>
      </c>
      <c r="B24">
        <v>8</v>
      </c>
      <c r="C24" t="s">
        <v>36</v>
      </c>
      <c r="E24" t="s">
        <v>148</v>
      </c>
      <c r="F24" s="28">
        <f t="shared" si="3"/>
        <v>42370</v>
      </c>
      <c r="G24">
        <f t="shared" si="4"/>
        <v>8</v>
      </c>
      <c r="H24">
        <v>210</v>
      </c>
      <c r="I24" t="s">
        <v>36</v>
      </c>
      <c r="K24" t="b">
        <f t="shared" si="1"/>
        <v>1</v>
      </c>
      <c r="L24" t="b">
        <f t="shared" si="2"/>
        <v>1</v>
      </c>
    </row>
    <row r="25" spans="1:12" x14ac:dyDescent="0.25">
      <c r="A25" s="28" t="s">
        <v>115</v>
      </c>
      <c r="B25">
        <v>8</v>
      </c>
      <c r="C25" t="s">
        <v>33</v>
      </c>
      <c r="E25" t="s">
        <v>148</v>
      </c>
      <c r="F25" s="28">
        <f t="shared" si="3"/>
        <v>42370</v>
      </c>
      <c r="G25">
        <f t="shared" si="4"/>
        <v>8</v>
      </c>
      <c r="H25">
        <v>195</v>
      </c>
      <c r="I25" t="s">
        <v>33</v>
      </c>
      <c r="K25" t="b">
        <f t="shared" si="1"/>
        <v>1</v>
      </c>
      <c r="L25" t="b">
        <f t="shared" si="2"/>
        <v>1</v>
      </c>
    </row>
    <row r="26" spans="1:12" x14ac:dyDescent="0.25">
      <c r="A26" s="28" t="s">
        <v>115</v>
      </c>
      <c r="B26">
        <v>8</v>
      </c>
      <c r="C26" t="s">
        <v>31</v>
      </c>
      <c r="E26" t="s">
        <v>148</v>
      </c>
      <c r="F26" s="28">
        <f t="shared" si="3"/>
        <v>42370</v>
      </c>
      <c r="G26">
        <f t="shared" si="4"/>
        <v>8</v>
      </c>
      <c r="H26">
        <v>180</v>
      </c>
      <c r="I26" t="s">
        <v>31</v>
      </c>
      <c r="K26" t="b">
        <f t="shared" si="1"/>
        <v>1</v>
      </c>
      <c r="L26" t="b">
        <f t="shared" si="2"/>
        <v>1</v>
      </c>
    </row>
    <row r="27" spans="1:12" x14ac:dyDescent="0.25">
      <c r="A27" s="28" t="s">
        <v>115</v>
      </c>
      <c r="B27">
        <v>9</v>
      </c>
      <c r="C27" t="s">
        <v>42</v>
      </c>
      <c r="E27" t="s">
        <v>149</v>
      </c>
      <c r="F27" s="28">
        <f t="shared" si="3"/>
        <v>42370</v>
      </c>
      <c r="G27">
        <f t="shared" si="4"/>
        <v>9</v>
      </c>
      <c r="H27">
        <v>255</v>
      </c>
      <c r="I27" t="s">
        <v>42</v>
      </c>
      <c r="K27" t="b">
        <f t="shared" si="1"/>
        <v>1</v>
      </c>
      <c r="L27" t="b">
        <f t="shared" si="2"/>
        <v>1</v>
      </c>
    </row>
    <row r="28" spans="1:12" x14ac:dyDescent="0.25">
      <c r="A28" s="28" t="s">
        <v>115</v>
      </c>
      <c r="B28">
        <v>9</v>
      </c>
      <c r="C28" t="s">
        <v>40</v>
      </c>
      <c r="E28" t="s">
        <v>149</v>
      </c>
      <c r="F28" s="28">
        <f t="shared" si="3"/>
        <v>42370</v>
      </c>
      <c r="G28">
        <f t="shared" si="4"/>
        <v>9</v>
      </c>
      <c r="H28">
        <v>240</v>
      </c>
      <c r="I28" t="s">
        <v>40</v>
      </c>
      <c r="K28" t="b">
        <f t="shared" si="1"/>
        <v>1</v>
      </c>
      <c r="L28" t="b">
        <f t="shared" si="2"/>
        <v>1</v>
      </c>
    </row>
    <row r="29" spans="1:12" x14ac:dyDescent="0.25">
      <c r="A29" s="28" t="s">
        <v>115</v>
      </c>
      <c r="B29">
        <v>9</v>
      </c>
      <c r="C29" t="s">
        <v>38</v>
      </c>
      <c r="E29" t="s">
        <v>149</v>
      </c>
      <c r="F29" s="28">
        <f t="shared" si="3"/>
        <v>42370</v>
      </c>
      <c r="G29">
        <f t="shared" si="4"/>
        <v>9</v>
      </c>
      <c r="H29">
        <v>225</v>
      </c>
      <c r="I29" t="s">
        <v>38</v>
      </c>
      <c r="K29" t="b">
        <f t="shared" si="1"/>
        <v>1</v>
      </c>
      <c r="L29" t="b">
        <f t="shared" si="2"/>
        <v>1</v>
      </c>
    </row>
    <row r="30" spans="1:12" x14ac:dyDescent="0.25">
      <c r="A30" s="28" t="s">
        <v>115</v>
      </c>
      <c r="B30">
        <v>10</v>
      </c>
      <c r="C30" t="s">
        <v>24</v>
      </c>
      <c r="E30" t="s">
        <v>118</v>
      </c>
      <c r="F30" s="28">
        <f t="shared" si="3"/>
        <v>42370</v>
      </c>
      <c r="G30">
        <f t="shared" si="4"/>
        <v>10</v>
      </c>
      <c r="H30">
        <v>800</v>
      </c>
      <c r="I30" t="s">
        <v>24</v>
      </c>
      <c r="K30" t="b">
        <f t="shared" si="1"/>
        <v>1</v>
      </c>
      <c r="L30" t="b">
        <f t="shared" si="2"/>
        <v>1</v>
      </c>
    </row>
    <row r="31" spans="1:12" x14ac:dyDescent="0.25">
      <c r="A31" s="28" t="s">
        <v>115</v>
      </c>
      <c r="B31">
        <v>10</v>
      </c>
      <c r="C31" t="s">
        <v>57</v>
      </c>
      <c r="E31" t="s">
        <v>118</v>
      </c>
      <c r="F31" s="28">
        <f t="shared" si="3"/>
        <v>42370</v>
      </c>
      <c r="G31">
        <f t="shared" si="4"/>
        <v>10</v>
      </c>
      <c r="H31">
        <v>700</v>
      </c>
      <c r="I31" t="s">
        <v>57</v>
      </c>
      <c r="K31" t="b">
        <f t="shared" si="1"/>
        <v>1</v>
      </c>
      <c r="L31" t="b">
        <f t="shared" si="2"/>
        <v>1</v>
      </c>
    </row>
    <row r="32" spans="1:12" x14ac:dyDescent="0.25">
      <c r="A32" s="28" t="s">
        <v>115</v>
      </c>
      <c r="B32">
        <v>10</v>
      </c>
      <c r="C32" t="s">
        <v>54</v>
      </c>
      <c r="E32" t="s">
        <v>118</v>
      </c>
      <c r="F32" s="28">
        <f t="shared" si="3"/>
        <v>42370</v>
      </c>
      <c r="G32">
        <f t="shared" si="4"/>
        <v>10</v>
      </c>
      <c r="H32">
        <v>600</v>
      </c>
      <c r="I32" t="s">
        <v>54</v>
      </c>
      <c r="K32" t="b">
        <f t="shared" si="1"/>
        <v>1</v>
      </c>
      <c r="L32" t="b">
        <f t="shared" si="2"/>
        <v>1</v>
      </c>
    </row>
    <row r="33" spans="1:12" x14ac:dyDescent="0.25">
      <c r="A33" s="28" t="s">
        <v>115</v>
      </c>
      <c r="B33">
        <v>11</v>
      </c>
      <c r="C33" t="s">
        <v>31</v>
      </c>
      <c r="E33" t="s">
        <v>119</v>
      </c>
      <c r="F33" s="28">
        <f t="shared" si="3"/>
        <v>42370</v>
      </c>
      <c r="G33">
        <f t="shared" si="4"/>
        <v>11</v>
      </c>
      <c r="H33">
        <v>1000</v>
      </c>
      <c r="I33" t="s">
        <v>31</v>
      </c>
      <c r="K33" t="b">
        <f t="shared" si="1"/>
        <v>1</v>
      </c>
      <c r="L33" t="b">
        <f t="shared" si="2"/>
        <v>1</v>
      </c>
    </row>
    <row r="34" spans="1:12" x14ac:dyDescent="0.25">
      <c r="A34" s="28" t="s">
        <v>115</v>
      </c>
      <c r="B34">
        <v>11</v>
      </c>
      <c r="C34" t="s">
        <v>28</v>
      </c>
      <c r="E34" t="s">
        <v>119</v>
      </c>
      <c r="F34" s="28">
        <f t="shared" si="3"/>
        <v>42370</v>
      </c>
      <c r="G34">
        <f t="shared" si="4"/>
        <v>11</v>
      </c>
      <c r="H34">
        <v>900</v>
      </c>
      <c r="I34" t="s">
        <v>28</v>
      </c>
      <c r="K34" t="b">
        <f t="shared" si="1"/>
        <v>1</v>
      </c>
      <c r="L34" t="b">
        <f t="shared" si="2"/>
        <v>1</v>
      </c>
    </row>
    <row r="35" spans="1:12" x14ac:dyDescent="0.25">
      <c r="A35" s="28" t="s">
        <v>115</v>
      </c>
      <c r="B35">
        <v>11</v>
      </c>
      <c r="C35" t="s">
        <v>42</v>
      </c>
      <c r="E35" t="s">
        <v>119</v>
      </c>
      <c r="F35" s="28">
        <f t="shared" si="3"/>
        <v>42370</v>
      </c>
      <c r="G35">
        <f t="shared" si="4"/>
        <v>11</v>
      </c>
      <c r="H35">
        <v>180</v>
      </c>
      <c r="I35" t="s">
        <v>42</v>
      </c>
      <c r="K35" t="b">
        <f t="shared" si="1"/>
        <v>1</v>
      </c>
      <c r="L35" t="b">
        <f t="shared" si="2"/>
        <v>1</v>
      </c>
    </row>
    <row r="36" spans="1:12" x14ac:dyDescent="0.25">
      <c r="A36" s="28" t="s">
        <v>115</v>
      </c>
      <c r="B36">
        <v>12</v>
      </c>
      <c r="C36" t="s">
        <v>52</v>
      </c>
      <c r="E36" t="s">
        <v>120</v>
      </c>
      <c r="F36" s="28">
        <f t="shared" si="3"/>
        <v>42370</v>
      </c>
      <c r="G36">
        <f t="shared" si="4"/>
        <v>12</v>
      </c>
      <c r="H36">
        <v>255</v>
      </c>
      <c r="I36" t="s">
        <v>52</v>
      </c>
      <c r="K36" t="b">
        <f t="shared" si="1"/>
        <v>1</v>
      </c>
      <c r="L36" t="b">
        <f t="shared" si="2"/>
        <v>1</v>
      </c>
    </row>
    <row r="37" spans="1:12" x14ac:dyDescent="0.25">
      <c r="A37" s="28" t="s">
        <v>115</v>
      </c>
      <c r="B37">
        <v>12</v>
      </c>
      <c r="C37" t="s">
        <v>50</v>
      </c>
      <c r="E37" t="s">
        <v>120</v>
      </c>
      <c r="F37" s="28">
        <f t="shared" si="3"/>
        <v>42370</v>
      </c>
      <c r="G37">
        <f t="shared" si="4"/>
        <v>12</v>
      </c>
      <c r="H37">
        <v>240</v>
      </c>
      <c r="I37" t="s">
        <v>50</v>
      </c>
      <c r="K37" t="b">
        <f t="shared" si="1"/>
        <v>1</v>
      </c>
      <c r="L37" t="b">
        <f t="shared" si="2"/>
        <v>1</v>
      </c>
    </row>
    <row r="38" spans="1:12" x14ac:dyDescent="0.25">
      <c r="A38" s="28" t="s">
        <v>115</v>
      </c>
      <c r="B38">
        <v>12</v>
      </c>
      <c r="C38" t="s">
        <v>48</v>
      </c>
      <c r="E38" t="s">
        <v>120</v>
      </c>
      <c r="F38" s="28">
        <f t="shared" si="3"/>
        <v>42370</v>
      </c>
      <c r="G38">
        <f t="shared" si="4"/>
        <v>12</v>
      </c>
      <c r="H38">
        <v>225</v>
      </c>
      <c r="I38" t="s">
        <v>48</v>
      </c>
      <c r="K38" t="b">
        <f t="shared" si="1"/>
        <v>1</v>
      </c>
      <c r="L38" t="b">
        <f t="shared" si="2"/>
        <v>1</v>
      </c>
    </row>
    <row r="39" spans="1:12" x14ac:dyDescent="0.25">
      <c r="A39" s="28" t="s">
        <v>115</v>
      </c>
      <c r="B39">
        <v>13</v>
      </c>
      <c r="C39" t="s">
        <v>42</v>
      </c>
      <c r="E39" t="s">
        <v>121</v>
      </c>
      <c r="F39" s="28">
        <f t="shared" si="3"/>
        <v>42370</v>
      </c>
      <c r="G39">
        <f t="shared" si="4"/>
        <v>13</v>
      </c>
      <c r="H39">
        <v>1000</v>
      </c>
      <c r="I39" t="s">
        <v>42</v>
      </c>
      <c r="K39" t="b">
        <f t="shared" si="1"/>
        <v>1</v>
      </c>
      <c r="L39" t="b">
        <f t="shared" si="2"/>
        <v>1</v>
      </c>
    </row>
    <row r="40" spans="1:12" x14ac:dyDescent="0.25">
      <c r="A40" s="28" t="s">
        <v>115</v>
      </c>
      <c r="B40">
        <v>13</v>
      </c>
      <c r="C40" t="s">
        <v>40</v>
      </c>
      <c r="E40" t="s">
        <v>121</v>
      </c>
      <c r="F40" s="28">
        <f t="shared" si="3"/>
        <v>42370</v>
      </c>
      <c r="G40">
        <f t="shared" si="4"/>
        <v>13</v>
      </c>
      <c r="H40">
        <v>900</v>
      </c>
      <c r="I40" t="s">
        <v>40</v>
      </c>
      <c r="K40" t="b">
        <f t="shared" si="1"/>
        <v>1</v>
      </c>
      <c r="L40" t="b">
        <f t="shared" si="2"/>
        <v>1</v>
      </c>
    </row>
    <row r="41" spans="1:12" x14ac:dyDescent="0.25">
      <c r="A41" s="28" t="s">
        <v>115</v>
      </c>
      <c r="B41">
        <v>13</v>
      </c>
      <c r="C41" t="s">
        <v>38</v>
      </c>
      <c r="E41" t="s">
        <v>121</v>
      </c>
      <c r="F41" s="28">
        <f t="shared" si="3"/>
        <v>42370</v>
      </c>
      <c r="G41">
        <f t="shared" si="4"/>
        <v>13</v>
      </c>
      <c r="H41">
        <v>800</v>
      </c>
      <c r="I41" t="s">
        <v>38</v>
      </c>
      <c r="K41" t="b">
        <f t="shared" si="1"/>
        <v>1</v>
      </c>
      <c r="L41" t="b">
        <f t="shared" si="2"/>
        <v>1</v>
      </c>
    </row>
    <row r="42" spans="1:12" x14ac:dyDescent="0.25">
      <c r="A42" s="28" t="s">
        <v>115</v>
      </c>
      <c r="B42">
        <v>14</v>
      </c>
      <c r="C42" t="s">
        <v>24</v>
      </c>
      <c r="E42" t="s">
        <v>122</v>
      </c>
      <c r="F42" s="28">
        <f t="shared" si="3"/>
        <v>42370</v>
      </c>
      <c r="G42">
        <f t="shared" si="4"/>
        <v>14</v>
      </c>
      <c r="H42">
        <v>225</v>
      </c>
      <c r="I42" t="s">
        <v>24</v>
      </c>
      <c r="K42" t="b">
        <f t="shared" si="1"/>
        <v>1</v>
      </c>
      <c r="L42" t="b">
        <f t="shared" si="2"/>
        <v>1</v>
      </c>
    </row>
    <row r="43" spans="1:12" x14ac:dyDescent="0.25">
      <c r="A43" s="28" t="s">
        <v>115</v>
      </c>
      <c r="B43">
        <v>14</v>
      </c>
      <c r="C43" t="s">
        <v>57</v>
      </c>
      <c r="E43" t="s">
        <v>122</v>
      </c>
      <c r="F43" s="28">
        <f t="shared" si="3"/>
        <v>42370</v>
      </c>
      <c r="G43">
        <f t="shared" si="4"/>
        <v>14</v>
      </c>
      <c r="H43">
        <v>210</v>
      </c>
      <c r="I43" t="s">
        <v>57</v>
      </c>
      <c r="K43" t="b">
        <f t="shared" si="1"/>
        <v>1</v>
      </c>
      <c r="L43" t="b">
        <f t="shared" si="2"/>
        <v>1</v>
      </c>
    </row>
    <row r="44" spans="1:12" x14ac:dyDescent="0.25">
      <c r="A44" s="28" t="s">
        <v>115</v>
      </c>
      <c r="B44">
        <v>14</v>
      </c>
      <c r="C44" t="s">
        <v>54</v>
      </c>
      <c r="E44" t="s">
        <v>122</v>
      </c>
      <c r="F44" s="28">
        <f t="shared" si="3"/>
        <v>42370</v>
      </c>
      <c r="G44">
        <f t="shared" si="4"/>
        <v>14</v>
      </c>
      <c r="H44">
        <v>195</v>
      </c>
      <c r="I44" t="s">
        <v>54</v>
      </c>
      <c r="K44" t="b">
        <f t="shared" si="1"/>
        <v>1</v>
      </c>
      <c r="L44" t="b">
        <f t="shared" si="2"/>
        <v>1</v>
      </c>
    </row>
    <row r="45" spans="1:12" x14ac:dyDescent="0.25">
      <c r="A45" s="28" t="s">
        <v>115</v>
      </c>
      <c r="B45">
        <v>15</v>
      </c>
      <c r="C45" t="s">
        <v>31</v>
      </c>
      <c r="E45" t="s">
        <v>123</v>
      </c>
      <c r="F45" s="28">
        <f t="shared" si="3"/>
        <v>42370</v>
      </c>
      <c r="G45">
        <f t="shared" si="4"/>
        <v>15</v>
      </c>
      <c r="H45">
        <v>255</v>
      </c>
      <c r="I45" t="s">
        <v>31</v>
      </c>
      <c r="K45" t="b">
        <f t="shared" si="1"/>
        <v>1</v>
      </c>
      <c r="L45" t="b">
        <f t="shared" si="2"/>
        <v>1</v>
      </c>
    </row>
    <row r="46" spans="1:12" x14ac:dyDescent="0.25">
      <c r="A46" s="28" t="s">
        <v>115</v>
      </c>
      <c r="B46">
        <v>15</v>
      </c>
      <c r="C46" t="s">
        <v>28</v>
      </c>
      <c r="E46" t="s">
        <v>123</v>
      </c>
      <c r="F46" s="28">
        <f t="shared" si="3"/>
        <v>42370</v>
      </c>
      <c r="G46">
        <f t="shared" si="4"/>
        <v>15</v>
      </c>
      <c r="H46">
        <v>240</v>
      </c>
      <c r="I46" t="s">
        <v>28</v>
      </c>
      <c r="K46" t="b">
        <f t="shared" si="1"/>
        <v>1</v>
      </c>
      <c r="L46" t="b">
        <f t="shared" si="2"/>
        <v>1</v>
      </c>
    </row>
    <row r="47" spans="1:12" x14ac:dyDescent="0.25">
      <c r="A47" s="28" t="s">
        <v>115</v>
      </c>
      <c r="B47">
        <v>15</v>
      </c>
      <c r="C47" t="s">
        <v>33</v>
      </c>
      <c r="E47" t="s">
        <v>123</v>
      </c>
      <c r="F47" s="28">
        <f t="shared" si="3"/>
        <v>42370</v>
      </c>
      <c r="G47">
        <f t="shared" si="4"/>
        <v>15</v>
      </c>
      <c r="H47">
        <v>100</v>
      </c>
      <c r="I47" t="s">
        <v>33</v>
      </c>
      <c r="K47" t="b">
        <f t="shared" si="1"/>
        <v>1</v>
      </c>
      <c r="L47" t="b">
        <f t="shared" si="2"/>
        <v>1</v>
      </c>
    </row>
    <row r="48" spans="1:12" x14ac:dyDescent="0.25">
      <c r="A48" s="28" t="s">
        <v>115</v>
      </c>
      <c r="B48">
        <v>16</v>
      </c>
      <c r="C48" t="s">
        <v>52</v>
      </c>
      <c r="E48" t="s">
        <v>124</v>
      </c>
      <c r="F48" s="28">
        <f t="shared" si="3"/>
        <v>42370</v>
      </c>
      <c r="G48">
        <f t="shared" si="4"/>
        <v>16</v>
      </c>
      <c r="H48">
        <v>1000</v>
      </c>
      <c r="I48" t="s">
        <v>52</v>
      </c>
      <c r="K48" t="b">
        <f t="shared" si="1"/>
        <v>1</v>
      </c>
      <c r="L48" t="b">
        <f t="shared" si="2"/>
        <v>1</v>
      </c>
    </row>
    <row r="49" spans="1:12" x14ac:dyDescent="0.25">
      <c r="A49" s="28" t="s">
        <v>115</v>
      </c>
      <c r="B49">
        <v>16</v>
      </c>
      <c r="C49" t="s">
        <v>50</v>
      </c>
      <c r="E49" t="s">
        <v>124</v>
      </c>
      <c r="F49" s="28">
        <f t="shared" si="3"/>
        <v>42370</v>
      </c>
      <c r="G49">
        <f t="shared" si="4"/>
        <v>16</v>
      </c>
      <c r="H49">
        <v>900</v>
      </c>
      <c r="I49" t="s">
        <v>50</v>
      </c>
      <c r="K49" t="b">
        <f t="shared" si="1"/>
        <v>1</v>
      </c>
      <c r="L49" t="b">
        <f t="shared" si="2"/>
        <v>1</v>
      </c>
    </row>
    <row r="50" spans="1:12" x14ac:dyDescent="0.25">
      <c r="A50" s="28" t="s">
        <v>115</v>
      </c>
      <c r="B50">
        <v>16</v>
      </c>
      <c r="C50" t="s">
        <v>48</v>
      </c>
      <c r="E50" t="s">
        <v>124</v>
      </c>
      <c r="F50" s="28">
        <f t="shared" si="3"/>
        <v>42370</v>
      </c>
      <c r="G50">
        <f t="shared" si="4"/>
        <v>16</v>
      </c>
      <c r="H50">
        <v>800</v>
      </c>
      <c r="I50" t="s">
        <v>48</v>
      </c>
      <c r="K50" t="b">
        <f t="shared" si="1"/>
        <v>1</v>
      </c>
      <c r="L50" t="b">
        <f t="shared" si="2"/>
        <v>1</v>
      </c>
    </row>
    <row r="51" spans="1:12" x14ac:dyDescent="0.25">
      <c r="A51" s="28" t="s">
        <v>116</v>
      </c>
      <c r="B51">
        <v>1</v>
      </c>
      <c r="C51" t="s">
        <v>33</v>
      </c>
      <c r="E51" t="s">
        <v>150</v>
      </c>
      <c r="F51" s="28">
        <f t="shared" si="3"/>
        <v>42371</v>
      </c>
      <c r="G51">
        <f t="shared" si="4"/>
        <v>1</v>
      </c>
      <c r="H51">
        <v>195</v>
      </c>
      <c r="I51" t="s">
        <v>33</v>
      </c>
      <c r="K51" t="b">
        <f t="shared" si="1"/>
        <v>1</v>
      </c>
      <c r="L51" t="b">
        <f t="shared" si="2"/>
        <v>1</v>
      </c>
    </row>
    <row r="52" spans="1:12" x14ac:dyDescent="0.25">
      <c r="A52" s="28" t="s">
        <v>116</v>
      </c>
      <c r="B52">
        <v>1</v>
      </c>
      <c r="C52" t="s">
        <v>31</v>
      </c>
      <c r="E52" t="s">
        <v>150</v>
      </c>
      <c r="F52" s="28">
        <f t="shared" si="3"/>
        <v>42371</v>
      </c>
      <c r="G52">
        <f t="shared" si="4"/>
        <v>1</v>
      </c>
      <c r="H52">
        <v>180</v>
      </c>
      <c r="I52" t="s">
        <v>31</v>
      </c>
      <c r="K52" t="b">
        <f t="shared" si="1"/>
        <v>1</v>
      </c>
      <c r="L52" t="b">
        <f t="shared" si="2"/>
        <v>1</v>
      </c>
    </row>
    <row r="53" spans="1:12" x14ac:dyDescent="0.25">
      <c r="A53" s="28" t="s">
        <v>116</v>
      </c>
      <c r="B53">
        <v>1</v>
      </c>
      <c r="C53" t="s">
        <v>28</v>
      </c>
      <c r="E53" t="s">
        <v>150</v>
      </c>
      <c r="F53" s="28">
        <f t="shared" si="3"/>
        <v>42371</v>
      </c>
      <c r="G53">
        <f t="shared" si="4"/>
        <v>1</v>
      </c>
      <c r="H53">
        <v>165</v>
      </c>
      <c r="I53" t="s">
        <v>28</v>
      </c>
      <c r="K53" t="b">
        <f t="shared" si="1"/>
        <v>1</v>
      </c>
      <c r="L53" t="b">
        <f t="shared" si="2"/>
        <v>1</v>
      </c>
    </row>
    <row r="54" spans="1:12" x14ac:dyDescent="0.25">
      <c r="A54" s="28" t="s">
        <v>116</v>
      </c>
      <c r="B54">
        <v>2</v>
      </c>
      <c r="C54" t="s">
        <v>48</v>
      </c>
      <c r="E54" t="s">
        <v>151</v>
      </c>
      <c r="F54" s="28">
        <f t="shared" si="3"/>
        <v>42371</v>
      </c>
      <c r="G54">
        <f t="shared" si="4"/>
        <v>2</v>
      </c>
      <c r="H54">
        <v>300</v>
      </c>
      <c r="I54" t="s">
        <v>48</v>
      </c>
      <c r="K54" t="b">
        <f t="shared" si="1"/>
        <v>1</v>
      </c>
      <c r="L54" t="b">
        <f t="shared" si="2"/>
        <v>1</v>
      </c>
    </row>
    <row r="55" spans="1:12" x14ac:dyDescent="0.25">
      <c r="A55" s="28" t="s">
        <v>116</v>
      </c>
      <c r="B55">
        <v>2</v>
      </c>
      <c r="C55" t="s">
        <v>42</v>
      </c>
      <c r="E55" t="s">
        <v>151</v>
      </c>
      <c r="F55" s="28">
        <f t="shared" si="3"/>
        <v>42371</v>
      </c>
      <c r="G55">
        <f t="shared" si="4"/>
        <v>2</v>
      </c>
      <c r="H55">
        <v>255</v>
      </c>
      <c r="I55" t="s">
        <v>42</v>
      </c>
      <c r="K55" t="b">
        <f t="shared" si="1"/>
        <v>1</v>
      </c>
      <c r="L55" t="b">
        <f t="shared" si="2"/>
        <v>1</v>
      </c>
    </row>
    <row r="56" spans="1:12" x14ac:dyDescent="0.25">
      <c r="A56" s="28" t="s">
        <v>116</v>
      </c>
      <c r="B56">
        <v>2</v>
      </c>
      <c r="C56" t="s">
        <v>40</v>
      </c>
      <c r="E56" t="s">
        <v>151</v>
      </c>
      <c r="F56" s="28">
        <f t="shared" si="3"/>
        <v>42371</v>
      </c>
      <c r="G56">
        <f t="shared" si="4"/>
        <v>2</v>
      </c>
      <c r="H56">
        <v>240</v>
      </c>
      <c r="I56" t="s">
        <v>40</v>
      </c>
      <c r="K56" t="b">
        <f t="shared" si="1"/>
        <v>1</v>
      </c>
      <c r="L56" t="b">
        <f t="shared" si="2"/>
        <v>1</v>
      </c>
    </row>
    <row r="57" spans="1:12" x14ac:dyDescent="0.25">
      <c r="A57" s="28" t="s">
        <v>116</v>
      </c>
      <c r="B57">
        <v>3</v>
      </c>
      <c r="C57" t="s">
        <v>28</v>
      </c>
      <c r="E57" t="s">
        <v>152</v>
      </c>
      <c r="F57" s="28">
        <f t="shared" si="3"/>
        <v>42371</v>
      </c>
      <c r="G57">
        <f t="shared" si="4"/>
        <v>3</v>
      </c>
      <c r="H57">
        <v>900</v>
      </c>
      <c r="I57" t="s">
        <v>28</v>
      </c>
      <c r="K57" t="b">
        <f t="shared" si="1"/>
        <v>1</v>
      </c>
      <c r="L57" t="b">
        <f t="shared" si="2"/>
        <v>1</v>
      </c>
    </row>
    <row r="58" spans="1:12" x14ac:dyDescent="0.25">
      <c r="A58" s="28" t="s">
        <v>116</v>
      </c>
      <c r="B58">
        <v>3</v>
      </c>
      <c r="C58" t="s">
        <v>24</v>
      </c>
      <c r="E58" t="s">
        <v>152</v>
      </c>
      <c r="F58" s="28">
        <f t="shared" si="3"/>
        <v>42371</v>
      </c>
      <c r="G58">
        <f t="shared" si="4"/>
        <v>3</v>
      </c>
      <c r="H58">
        <v>800</v>
      </c>
      <c r="I58" t="s">
        <v>24</v>
      </c>
      <c r="K58" t="b">
        <f t="shared" si="1"/>
        <v>1</v>
      </c>
      <c r="L58" t="b">
        <f t="shared" si="2"/>
        <v>1</v>
      </c>
    </row>
    <row r="59" spans="1:12" x14ac:dyDescent="0.25">
      <c r="A59" s="28" t="s">
        <v>116</v>
      </c>
      <c r="B59">
        <v>3</v>
      </c>
      <c r="C59" t="s">
        <v>57</v>
      </c>
      <c r="E59" t="s">
        <v>152</v>
      </c>
      <c r="F59" s="28">
        <f t="shared" si="3"/>
        <v>42371</v>
      </c>
      <c r="G59">
        <f t="shared" si="4"/>
        <v>3</v>
      </c>
      <c r="H59">
        <v>700</v>
      </c>
      <c r="I59" t="s">
        <v>57</v>
      </c>
      <c r="K59" t="b">
        <f t="shared" si="1"/>
        <v>1</v>
      </c>
      <c r="L59" t="b">
        <f t="shared" si="2"/>
        <v>1</v>
      </c>
    </row>
    <row r="60" spans="1:12" x14ac:dyDescent="0.25">
      <c r="A60" s="28" t="s">
        <v>116</v>
      </c>
      <c r="B60">
        <v>4</v>
      </c>
      <c r="C60" t="s">
        <v>31</v>
      </c>
      <c r="E60" t="s">
        <v>153</v>
      </c>
      <c r="F60" s="28">
        <f t="shared" si="3"/>
        <v>42371</v>
      </c>
      <c r="G60">
        <f t="shared" si="4"/>
        <v>4</v>
      </c>
      <c r="H60">
        <v>1000</v>
      </c>
      <c r="I60" t="s">
        <v>31</v>
      </c>
      <c r="K60" t="b">
        <f t="shared" si="1"/>
        <v>1</v>
      </c>
      <c r="L60" t="b">
        <f t="shared" si="2"/>
        <v>1</v>
      </c>
    </row>
    <row r="61" spans="1:12" x14ac:dyDescent="0.25">
      <c r="A61" s="28" t="s">
        <v>116</v>
      </c>
      <c r="B61">
        <v>4</v>
      </c>
      <c r="C61" t="s">
        <v>48</v>
      </c>
      <c r="E61" t="s">
        <v>153</v>
      </c>
      <c r="F61" s="28">
        <f t="shared" si="3"/>
        <v>42371</v>
      </c>
      <c r="G61">
        <f t="shared" si="4"/>
        <v>4</v>
      </c>
      <c r="H61">
        <v>225</v>
      </c>
      <c r="I61" t="s">
        <v>48</v>
      </c>
      <c r="K61" t="b">
        <f t="shared" si="1"/>
        <v>1</v>
      </c>
      <c r="L61" t="b">
        <f t="shared" si="2"/>
        <v>1</v>
      </c>
    </row>
    <row r="62" spans="1:12" x14ac:dyDescent="0.25">
      <c r="A62" s="28" t="s">
        <v>116</v>
      </c>
      <c r="B62">
        <v>4</v>
      </c>
      <c r="C62" t="s">
        <v>46</v>
      </c>
      <c r="E62" t="s">
        <v>153</v>
      </c>
      <c r="F62" s="28">
        <f t="shared" si="3"/>
        <v>42371</v>
      </c>
      <c r="G62">
        <f t="shared" si="4"/>
        <v>4</v>
      </c>
      <c r="H62">
        <v>210</v>
      </c>
      <c r="I62" t="s">
        <v>46</v>
      </c>
      <c r="K62" t="b">
        <f t="shared" si="1"/>
        <v>1</v>
      </c>
      <c r="L62" t="b">
        <f t="shared" si="2"/>
        <v>1</v>
      </c>
    </row>
    <row r="63" spans="1:12" x14ac:dyDescent="0.25">
      <c r="A63" s="28" t="s">
        <v>116</v>
      </c>
      <c r="B63">
        <v>5</v>
      </c>
      <c r="C63" t="s">
        <v>31</v>
      </c>
      <c r="E63" t="s">
        <v>154</v>
      </c>
      <c r="F63" s="28">
        <f t="shared" si="3"/>
        <v>42371</v>
      </c>
      <c r="G63">
        <f t="shared" si="4"/>
        <v>5</v>
      </c>
      <c r="H63">
        <v>500</v>
      </c>
      <c r="I63" t="s">
        <v>31</v>
      </c>
      <c r="K63" t="b">
        <f t="shared" si="1"/>
        <v>1</v>
      </c>
      <c r="L63" t="b">
        <f t="shared" si="2"/>
        <v>1</v>
      </c>
    </row>
    <row r="64" spans="1:12" x14ac:dyDescent="0.25">
      <c r="A64" s="28" t="s">
        <v>116</v>
      </c>
      <c r="B64">
        <v>5</v>
      </c>
      <c r="C64" t="s">
        <v>28</v>
      </c>
      <c r="E64" t="s">
        <v>154</v>
      </c>
      <c r="F64" s="28">
        <f t="shared" si="3"/>
        <v>42371</v>
      </c>
      <c r="G64">
        <f t="shared" si="4"/>
        <v>5</v>
      </c>
      <c r="H64">
        <v>400</v>
      </c>
      <c r="I64" t="s">
        <v>28</v>
      </c>
      <c r="K64" t="b">
        <f t="shared" si="1"/>
        <v>1</v>
      </c>
      <c r="L64" t="b">
        <f t="shared" si="2"/>
        <v>1</v>
      </c>
    </row>
    <row r="65" spans="1:12" x14ac:dyDescent="0.25">
      <c r="A65" s="28" t="s">
        <v>116</v>
      </c>
      <c r="B65">
        <v>5</v>
      </c>
      <c r="C65" t="s">
        <v>24</v>
      </c>
      <c r="E65" t="s">
        <v>154</v>
      </c>
      <c r="F65" s="28">
        <f t="shared" si="3"/>
        <v>42371</v>
      </c>
      <c r="G65">
        <f t="shared" si="4"/>
        <v>5</v>
      </c>
      <c r="H65">
        <v>300</v>
      </c>
      <c r="I65" t="s">
        <v>24</v>
      </c>
      <c r="K65" t="b">
        <f t="shared" si="1"/>
        <v>1</v>
      </c>
      <c r="L65" t="b">
        <f t="shared" si="2"/>
        <v>1</v>
      </c>
    </row>
    <row r="66" spans="1:12" x14ac:dyDescent="0.25">
      <c r="A66" s="28" t="s">
        <v>116</v>
      </c>
      <c r="B66">
        <v>6</v>
      </c>
      <c r="C66" t="s">
        <v>42</v>
      </c>
      <c r="E66" t="s">
        <v>155</v>
      </c>
      <c r="F66" s="28">
        <f t="shared" si="3"/>
        <v>42371</v>
      </c>
      <c r="G66">
        <f t="shared" si="4"/>
        <v>6</v>
      </c>
      <c r="H66">
        <v>1000</v>
      </c>
      <c r="I66" t="s">
        <v>42</v>
      </c>
      <c r="K66" t="b">
        <f t="shared" si="1"/>
        <v>1</v>
      </c>
      <c r="L66" t="b">
        <f t="shared" si="2"/>
        <v>1</v>
      </c>
    </row>
    <row r="67" spans="1:12" x14ac:dyDescent="0.25">
      <c r="A67" s="28" t="s">
        <v>116</v>
      </c>
      <c r="B67">
        <v>6</v>
      </c>
      <c r="C67" t="s">
        <v>40</v>
      </c>
      <c r="E67" t="s">
        <v>155</v>
      </c>
      <c r="F67" s="28">
        <f t="shared" si="3"/>
        <v>42371</v>
      </c>
      <c r="G67">
        <f t="shared" si="4"/>
        <v>6</v>
      </c>
      <c r="H67">
        <v>900</v>
      </c>
      <c r="I67" t="s">
        <v>40</v>
      </c>
      <c r="K67" t="b">
        <f t="shared" ref="K67:K130" si="5">B67=G67</f>
        <v>1</v>
      </c>
      <c r="L67" t="b">
        <f t="shared" ref="L67:L130" si="6">C67=I67</f>
        <v>1</v>
      </c>
    </row>
    <row r="68" spans="1:12" x14ac:dyDescent="0.25">
      <c r="A68" s="28" t="s">
        <v>116</v>
      </c>
      <c r="B68">
        <v>6</v>
      </c>
      <c r="C68" t="s">
        <v>38</v>
      </c>
      <c r="E68" t="s">
        <v>155</v>
      </c>
      <c r="F68" s="28">
        <f t="shared" ref="F68:F131" si="7">LEFT(E68,5)+0</f>
        <v>42371</v>
      </c>
      <c r="G68">
        <f t="shared" ref="G68:G131" si="8">RIGHT(E68,2)+0</f>
        <v>6</v>
      </c>
      <c r="H68">
        <v>800</v>
      </c>
      <c r="I68" t="s">
        <v>38</v>
      </c>
      <c r="K68" t="b">
        <f t="shared" si="5"/>
        <v>1</v>
      </c>
      <c r="L68" t="b">
        <f t="shared" si="6"/>
        <v>1</v>
      </c>
    </row>
    <row r="69" spans="1:12" x14ac:dyDescent="0.25">
      <c r="A69" s="28" t="s">
        <v>116</v>
      </c>
      <c r="B69">
        <v>7</v>
      </c>
      <c r="C69" t="s">
        <v>28</v>
      </c>
      <c r="E69" t="s">
        <v>156</v>
      </c>
      <c r="F69" s="28">
        <f t="shared" si="7"/>
        <v>42371</v>
      </c>
      <c r="G69">
        <f t="shared" si="8"/>
        <v>7</v>
      </c>
      <c r="H69">
        <v>240</v>
      </c>
      <c r="I69" t="s">
        <v>28</v>
      </c>
      <c r="K69" t="b">
        <f t="shared" si="5"/>
        <v>1</v>
      </c>
      <c r="L69" t="b">
        <f t="shared" si="6"/>
        <v>1</v>
      </c>
    </row>
    <row r="70" spans="1:12" x14ac:dyDescent="0.25">
      <c r="A70" s="28" t="s">
        <v>116</v>
      </c>
      <c r="B70">
        <v>7</v>
      </c>
      <c r="C70" t="s">
        <v>24</v>
      </c>
      <c r="E70" t="s">
        <v>156</v>
      </c>
      <c r="F70" s="28">
        <f t="shared" si="7"/>
        <v>42371</v>
      </c>
      <c r="G70">
        <f t="shared" si="8"/>
        <v>7</v>
      </c>
      <c r="H70">
        <v>225</v>
      </c>
      <c r="I70" t="s">
        <v>24</v>
      </c>
      <c r="K70" t="b">
        <f t="shared" si="5"/>
        <v>1</v>
      </c>
      <c r="L70" t="b">
        <f t="shared" si="6"/>
        <v>1</v>
      </c>
    </row>
    <row r="71" spans="1:12" x14ac:dyDescent="0.25">
      <c r="A71" s="28" t="s">
        <v>116</v>
      </c>
      <c r="B71">
        <v>7</v>
      </c>
      <c r="C71" t="s">
        <v>57</v>
      </c>
      <c r="E71" t="s">
        <v>156</v>
      </c>
      <c r="F71" s="28">
        <f t="shared" si="7"/>
        <v>42371</v>
      </c>
      <c r="G71">
        <f t="shared" si="8"/>
        <v>7</v>
      </c>
      <c r="H71">
        <v>210</v>
      </c>
      <c r="I71" t="s">
        <v>57</v>
      </c>
      <c r="K71" t="b">
        <f t="shared" si="5"/>
        <v>1</v>
      </c>
      <c r="L71" t="b">
        <f t="shared" si="6"/>
        <v>1</v>
      </c>
    </row>
    <row r="72" spans="1:12" x14ac:dyDescent="0.25">
      <c r="A72" s="28" t="s">
        <v>116</v>
      </c>
      <c r="B72">
        <v>8</v>
      </c>
      <c r="C72" t="s">
        <v>40</v>
      </c>
      <c r="E72" t="s">
        <v>157</v>
      </c>
      <c r="F72" s="28">
        <f t="shared" si="7"/>
        <v>42371</v>
      </c>
      <c r="G72">
        <f t="shared" si="8"/>
        <v>8</v>
      </c>
      <c r="H72">
        <v>400</v>
      </c>
      <c r="I72" t="s">
        <v>40</v>
      </c>
      <c r="K72" t="b">
        <f t="shared" si="5"/>
        <v>1</v>
      </c>
      <c r="L72" t="b">
        <f t="shared" si="6"/>
        <v>1</v>
      </c>
    </row>
    <row r="73" spans="1:12" x14ac:dyDescent="0.25">
      <c r="A73" s="28" t="s">
        <v>116</v>
      </c>
      <c r="B73">
        <v>8</v>
      </c>
      <c r="C73" t="s">
        <v>38</v>
      </c>
      <c r="E73" t="s">
        <v>157</v>
      </c>
      <c r="F73" s="28">
        <f t="shared" si="7"/>
        <v>42371</v>
      </c>
      <c r="G73">
        <f t="shared" si="8"/>
        <v>8</v>
      </c>
      <c r="H73">
        <v>300</v>
      </c>
      <c r="I73" t="s">
        <v>38</v>
      </c>
      <c r="K73" t="b">
        <f t="shared" si="5"/>
        <v>1</v>
      </c>
      <c r="L73" t="b">
        <f t="shared" si="6"/>
        <v>1</v>
      </c>
    </row>
    <row r="74" spans="1:12" x14ac:dyDescent="0.25">
      <c r="A74" s="28" t="s">
        <v>116</v>
      </c>
      <c r="B74">
        <v>8</v>
      </c>
      <c r="C74" t="s">
        <v>31</v>
      </c>
      <c r="E74" t="s">
        <v>157</v>
      </c>
      <c r="F74" s="28">
        <f t="shared" si="7"/>
        <v>42371</v>
      </c>
      <c r="G74">
        <f t="shared" si="8"/>
        <v>8</v>
      </c>
      <c r="H74">
        <v>255</v>
      </c>
      <c r="I74" t="s">
        <v>31</v>
      </c>
      <c r="K74" t="b">
        <f t="shared" si="5"/>
        <v>1</v>
      </c>
      <c r="L74" t="b">
        <f t="shared" si="6"/>
        <v>1</v>
      </c>
    </row>
    <row r="75" spans="1:12" x14ac:dyDescent="0.25">
      <c r="A75" s="28" t="s">
        <v>116</v>
      </c>
      <c r="B75">
        <v>9</v>
      </c>
      <c r="C75" t="s">
        <v>52</v>
      </c>
      <c r="E75" t="s">
        <v>158</v>
      </c>
      <c r="F75" s="28">
        <f t="shared" si="7"/>
        <v>42371</v>
      </c>
      <c r="G75">
        <f t="shared" si="8"/>
        <v>9</v>
      </c>
      <c r="H75">
        <v>1000</v>
      </c>
      <c r="I75" t="s">
        <v>52</v>
      </c>
      <c r="K75" t="b">
        <f t="shared" si="5"/>
        <v>1</v>
      </c>
      <c r="L75" t="b">
        <f t="shared" si="6"/>
        <v>1</v>
      </c>
    </row>
    <row r="76" spans="1:12" x14ac:dyDescent="0.25">
      <c r="A76" s="28" t="s">
        <v>116</v>
      </c>
      <c r="B76">
        <v>9</v>
      </c>
      <c r="C76" t="s">
        <v>50</v>
      </c>
      <c r="E76" t="s">
        <v>158</v>
      </c>
      <c r="F76" s="28">
        <f t="shared" si="7"/>
        <v>42371</v>
      </c>
      <c r="G76">
        <f t="shared" si="8"/>
        <v>9</v>
      </c>
      <c r="H76">
        <v>900</v>
      </c>
      <c r="I76" t="s">
        <v>50</v>
      </c>
      <c r="K76" t="b">
        <f t="shared" si="5"/>
        <v>1</v>
      </c>
      <c r="L76" t="b">
        <f t="shared" si="6"/>
        <v>1</v>
      </c>
    </row>
    <row r="77" spans="1:12" x14ac:dyDescent="0.25">
      <c r="A77" s="28" t="s">
        <v>116</v>
      </c>
      <c r="B77">
        <v>9</v>
      </c>
      <c r="C77" t="s">
        <v>48</v>
      </c>
      <c r="E77" t="s">
        <v>158</v>
      </c>
      <c r="F77" s="28">
        <f t="shared" si="7"/>
        <v>42371</v>
      </c>
      <c r="G77">
        <f t="shared" si="8"/>
        <v>9</v>
      </c>
      <c r="H77">
        <v>800</v>
      </c>
      <c r="I77" t="s">
        <v>48</v>
      </c>
      <c r="K77" t="b">
        <f t="shared" si="5"/>
        <v>1</v>
      </c>
      <c r="L77" t="b">
        <f t="shared" si="6"/>
        <v>1</v>
      </c>
    </row>
    <row r="78" spans="1:12" x14ac:dyDescent="0.25">
      <c r="A78" s="28" t="s">
        <v>116</v>
      </c>
      <c r="B78">
        <v>10</v>
      </c>
      <c r="C78" t="s">
        <v>50</v>
      </c>
      <c r="E78" t="s">
        <v>125</v>
      </c>
      <c r="F78" s="28">
        <f t="shared" si="7"/>
        <v>42371</v>
      </c>
      <c r="G78">
        <f t="shared" si="8"/>
        <v>10</v>
      </c>
      <c r="H78">
        <v>400</v>
      </c>
      <c r="I78" t="s">
        <v>50</v>
      </c>
      <c r="K78" t="b">
        <f t="shared" si="5"/>
        <v>1</v>
      </c>
      <c r="L78" t="b">
        <f t="shared" si="6"/>
        <v>1</v>
      </c>
    </row>
    <row r="79" spans="1:12" x14ac:dyDescent="0.25">
      <c r="A79" s="28" t="s">
        <v>116</v>
      </c>
      <c r="B79">
        <v>10</v>
      </c>
      <c r="C79" t="s">
        <v>48</v>
      </c>
      <c r="E79" t="s">
        <v>125</v>
      </c>
      <c r="F79" s="28">
        <f t="shared" si="7"/>
        <v>42371</v>
      </c>
      <c r="G79">
        <f t="shared" si="8"/>
        <v>10</v>
      </c>
      <c r="H79">
        <v>300</v>
      </c>
      <c r="I79" t="s">
        <v>48</v>
      </c>
      <c r="K79" t="b">
        <f t="shared" si="5"/>
        <v>1</v>
      </c>
      <c r="L79" t="b">
        <f t="shared" si="6"/>
        <v>1</v>
      </c>
    </row>
    <row r="80" spans="1:12" x14ac:dyDescent="0.25">
      <c r="A80" s="28" t="s">
        <v>116</v>
      </c>
      <c r="B80">
        <v>10</v>
      </c>
      <c r="C80" t="s">
        <v>42</v>
      </c>
      <c r="E80" t="s">
        <v>125</v>
      </c>
      <c r="F80" s="28">
        <f t="shared" si="7"/>
        <v>42371</v>
      </c>
      <c r="G80">
        <f t="shared" si="8"/>
        <v>10</v>
      </c>
      <c r="H80">
        <v>255</v>
      </c>
      <c r="I80" t="s">
        <v>42</v>
      </c>
      <c r="K80" t="b">
        <f t="shared" si="5"/>
        <v>1</v>
      </c>
      <c r="L80" t="b">
        <f t="shared" si="6"/>
        <v>1</v>
      </c>
    </row>
    <row r="81" spans="1:12" x14ac:dyDescent="0.25">
      <c r="A81" s="28" t="s">
        <v>116</v>
      </c>
      <c r="B81">
        <v>11</v>
      </c>
      <c r="C81" t="s">
        <v>31</v>
      </c>
      <c r="E81" t="s">
        <v>126</v>
      </c>
      <c r="F81" s="28">
        <f t="shared" si="7"/>
        <v>42371</v>
      </c>
      <c r="G81">
        <f t="shared" si="8"/>
        <v>11</v>
      </c>
      <c r="H81">
        <v>1000</v>
      </c>
      <c r="I81" t="s">
        <v>31</v>
      </c>
      <c r="K81" t="b">
        <f t="shared" si="5"/>
        <v>1</v>
      </c>
      <c r="L81" t="b">
        <f t="shared" si="6"/>
        <v>1</v>
      </c>
    </row>
    <row r="82" spans="1:12" x14ac:dyDescent="0.25">
      <c r="A82" s="28" t="s">
        <v>116</v>
      </c>
      <c r="B82">
        <v>11</v>
      </c>
      <c r="C82" t="s">
        <v>28</v>
      </c>
      <c r="E82" t="s">
        <v>126</v>
      </c>
      <c r="F82" s="28">
        <f t="shared" si="7"/>
        <v>42371</v>
      </c>
      <c r="G82">
        <f t="shared" si="8"/>
        <v>11</v>
      </c>
      <c r="H82">
        <v>900</v>
      </c>
      <c r="I82" t="s">
        <v>28</v>
      </c>
      <c r="K82" t="b">
        <f t="shared" si="5"/>
        <v>1</v>
      </c>
      <c r="L82" t="b">
        <f t="shared" si="6"/>
        <v>1</v>
      </c>
    </row>
    <row r="83" spans="1:12" x14ac:dyDescent="0.25">
      <c r="A83" s="28" t="s">
        <v>116</v>
      </c>
      <c r="B83">
        <v>11</v>
      </c>
      <c r="C83" t="s">
        <v>24</v>
      </c>
      <c r="E83" t="s">
        <v>126</v>
      </c>
      <c r="F83" s="28">
        <f t="shared" si="7"/>
        <v>42371</v>
      </c>
      <c r="G83">
        <f t="shared" si="8"/>
        <v>11</v>
      </c>
      <c r="H83">
        <v>800</v>
      </c>
      <c r="I83" t="s">
        <v>24</v>
      </c>
      <c r="K83" t="b">
        <f t="shared" si="5"/>
        <v>1</v>
      </c>
      <c r="L83" t="b">
        <f t="shared" si="6"/>
        <v>1</v>
      </c>
    </row>
    <row r="84" spans="1:12" x14ac:dyDescent="0.25">
      <c r="A84" s="28" t="s">
        <v>116</v>
      </c>
      <c r="B84">
        <v>12</v>
      </c>
      <c r="C84" t="s">
        <v>44</v>
      </c>
      <c r="E84" t="s">
        <v>127</v>
      </c>
      <c r="F84" s="28">
        <f t="shared" si="7"/>
        <v>42371</v>
      </c>
      <c r="G84">
        <f t="shared" si="8"/>
        <v>12</v>
      </c>
      <c r="H84">
        <v>195</v>
      </c>
      <c r="I84" t="s">
        <v>44</v>
      </c>
      <c r="K84" t="b">
        <f t="shared" si="5"/>
        <v>1</v>
      </c>
      <c r="L84" t="b">
        <f t="shared" si="6"/>
        <v>1</v>
      </c>
    </row>
    <row r="85" spans="1:12" x14ac:dyDescent="0.25">
      <c r="A85" s="28" t="s">
        <v>116</v>
      </c>
      <c r="B85">
        <v>12</v>
      </c>
      <c r="C85" t="s">
        <v>42</v>
      </c>
      <c r="E85" t="s">
        <v>127</v>
      </c>
      <c r="F85" s="28">
        <f t="shared" si="7"/>
        <v>42371</v>
      </c>
      <c r="G85">
        <f t="shared" si="8"/>
        <v>12</v>
      </c>
      <c r="H85">
        <v>180</v>
      </c>
      <c r="I85" t="s">
        <v>42</v>
      </c>
      <c r="K85" t="b">
        <f t="shared" si="5"/>
        <v>1</v>
      </c>
      <c r="L85" t="b">
        <f t="shared" si="6"/>
        <v>1</v>
      </c>
    </row>
    <row r="86" spans="1:12" x14ac:dyDescent="0.25">
      <c r="A86" s="28" t="s">
        <v>116</v>
      </c>
      <c r="B86">
        <v>12</v>
      </c>
      <c r="C86" t="s">
        <v>40</v>
      </c>
      <c r="E86" t="s">
        <v>127</v>
      </c>
      <c r="F86" s="28">
        <f t="shared" si="7"/>
        <v>42371</v>
      </c>
      <c r="G86">
        <f t="shared" si="8"/>
        <v>12</v>
      </c>
      <c r="H86">
        <v>165</v>
      </c>
      <c r="I86" t="s">
        <v>40</v>
      </c>
      <c r="K86" t="b">
        <f t="shared" si="5"/>
        <v>1</v>
      </c>
      <c r="L86" t="b">
        <f t="shared" si="6"/>
        <v>1</v>
      </c>
    </row>
    <row r="87" spans="1:12" x14ac:dyDescent="0.25">
      <c r="A87" s="28" t="s">
        <v>116</v>
      </c>
      <c r="B87">
        <v>13</v>
      </c>
      <c r="C87" t="s">
        <v>52</v>
      </c>
      <c r="E87" t="s">
        <v>128</v>
      </c>
      <c r="F87" s="28">
        <f t="shared" si="7"/>
        <v>42371</v>
      </c>
      <c r="G87">
        <f t="shared" si="8"/>
        <v>13</v>
      </c>
      <c r="H87">
        <v>255</v>
      </c>
      <c r="I87" t="s">
        <v>52</v>
      </c>
      <c r="K87" t="b">
        <f t="shared" si="5"/>
        <v>1</v>
      </c>
      <c r="L87" t="b">
        <f t="shared" si="6"/>
        <v>1</v>
      </c>
    </row>
    <row r="88" spans="1:12" x14ac:dyDescent="0.25">
      <c r="A88" s="28" t="s">
        <v>116</v>
      </c>
      <c r="B88">
        <v>13</v>
      </c>
      <c r="C88" t="s">
        <v>50</v>
      </c>
      <c r="E88" t="s">
        <v>128</v>
      </c>
      <c r="F88" s="28">
        <f t="shared" si="7"/>
        <v>42371</v>
      </c>
      <c r="G88">
        <f t="shared" si="8"/>
        <v>13</v>
      </c>
      <c r="H88">
        <v>240</v>
      </c>
      <c r="I88" t="s">
        <v>50</v>
      </c>
      <c r="K88" t="b">
        <f t="shared" si="5"/>
        <v>1</v>
      </c>
      <c r="L88" t="b">
        <f t="shared" si="6"/>
        <v>1</v>
      </c>
    </row>
    <row r="89" spans="1:12" x14ac:dyDescent="0.25">
      <c r="A89" s="28" t="s">
        <v>116</v>
      </c>
      <c r="B89">
        <v>13</v>
      </c>
      <c r="C89" t="s">
        <v>48</v>
      </c>
      <c r="E89" t="s">
        <v>128</v>
      </c>
      <c r="F89" s="28">
        <f t="shared" si="7"/>
        <v>42371</v>
      </c>
      <c r="G89">
        <f t="shared" si="8"/>
        <v>13</v>
      </c>
      <c r="H89">
        <v>225</v>
      </c>
      <c r="I89" t="s">
        <v>48</v>
      </c>
      <c r="K89" t="b">
        <f t="shared" si="5"/>
        <v>1</v>
      </c>
      <c r="L89" t="b">
        <f t="shared" si="6"/>
        <v>1</v>
      </c>
    </row>
    <row r="90" spans="1:12" x14ac:dyDescent="0.25">
      <c r="A90" s="28" t="s">
        <v>116</v>
      </c>
      <c r="B90">
        <v>14</v>
      </c>
      <c r="C90" t="s">
        <v>38</v>
      </c>
      <c r="E90" t="s">
        <v>129</v>
      </c>
      <c r="F90" s="28">
        <f t="shared" si="7"/>
        <v>42371</v>
      </c>
      <c r="G90">
        <f t="shared" si="8"/>
        <v>14</v>
      </c>
      <c r="H90">
        <v>800</v>
      </c>
      <c r="I90" t="s">
        <v>38</v>
      </c>
      <c r="K90" t="b">
        <f t="shared" si="5"/>
        <v>1</v>
      </c>
      <c r="L90" t="b">
        <f t="shared" si="6"/>
        <v>1</v>
      </c>
    </row>
    <row r="91" spans="1:12" x14ac:dyDescent="0.25">
      <c r="A91" s="28" t="s">
        <v>116</v>
      </c>
      <c r="B91">
        <v>14</v>
      </c>
      <c r="C91" t="s">
        <v>36</v>
      </c>
      <c r="E91" t="s">
        <v>129</v>
      </c>
      <c r="F91" s="28">
        <f t="shared" si="7"/>
        <v>42371</v>
      </c>
      <c r="G91">
        <f t="shared" si="8"/>
        <v>14</v>
      </c>
      <c r="H91">
        <v>700</v>
      </c>
      <c r="I91" t="s">
        <v>36</v>
      </c>
      <c r="K91" t="b">
        <f t="shared" si="5"/>
        <v>1</v>
      </c>
      <c r="L91" t="b">
        <f t="shared" si="6"/>
        <v>1</v>
      </c>
    </row>
    <row r="92" spans="1:12" x14ac:dyDescent="0.25">
      <c r="A92" s="28" t="s">
        <v>116</v>
      </c>
      <c r="B92">
        <v>14</v>
      </c>
      <c r="C92" t="s">
        <v>33</v>
      </c>
      <c r="E92" t="s">
        <v>129</v>
      </c>
      <c r="F92" s="28">
        <f t="shared" si="7"/>
        <v>42371</v>
      </c>
      <c r="G92">
        <f t="shared" si="8"/>
        <v>14</v>
      </c>
      <c r="H92">
        <v>600</v>
      </c>
      <c r="I92" t="s">
        <v>33</v>
      </c>
      <c r="K92" t="b">
        <f t="shared" si="5"/>
        <v>1</v>
      </c>
      <c r="L92" t="b">
        <f t="shared" si="6"/>
        <v>1</v>
      </c>
    </row>
    <row r="93" spans="1:12" x14ac:dyDescent="0.25">
      <c r="A93" s="28" t="s">
        <v>116</v>
      </c>
      <c r="B93">
        <v>15</v>
      </c>
      <c r="C93" t="s">
        <v>42</v>
      </c>
      <c r="E93" t="s">
        <v>130</v>
      </c>
      <c r="F93" s="28">
        <f t="shared" si="7"/>
        <v>42371</v>
      </c>
      <c r="G93">
        <f t="shared" si="8"/>
        <v>15</v>
      </c>
      <c r="H93">
        <v>1000</v>
      </c>
      <c r="I93" t="s">
        <v>42</v>
      </c>
      <c r="K93" t="b">
        <f t="shared" si="5"/>
        <v>1</v>
      </c>
      <c r="L93" t="b">
        <f t="shared" si="6"/>
        <v>1</v>
      </c>
    </row>
    <row r="94" spans="1:12" x14ac:dyDescent="0.25">
      <c r="A94" s="28" t="s">
        <v>116</v>
      </c>
      <c r="B94">
        <v>15</v>
      </c>
      <c r="C94" t="s">
        <v>40</v>
      </c>
      <c r="E94" t="s">
        <v>130</v>
      </c>
      <c r="F94" s="28">
        <f t="shared" si="7"/>
        <v>42371</v>
      </c>
      <c r="G94">
        <f t="shared" si="8"/>
        <v>15</v>
      </c>
      <c r="H94">
        <v>900</v>
      </c>
      <c r="I94" t="s">
        <v>40</v>
      </c>
      <c r="K94" t="b">
        <f t="shared" si="5"/>
        <v>1</v>
      </c>
      <c r="L94" t="b">
        <f t="shared" si="6"/>
        <v>1</v>
      </c>
    </row>
    <row r="95" spans="1:12" x14ac:dyDescent="0.25">
      <c r="A95" s="28" t="s">
        <v>116</v>
      </c>
      <c r="B95">
        <v>15</v>
      </c>
      <c r="C95" t="s">
        <v>50</v>
      </c>
      <c r="E95" t="s">
        <v>130</v>
      </c>
      <c r="F95" s="28">
        <f t="shared" si="7"/>
        <v>42371</v>
      </c>
      <c r="G95">
        <f t="shared" si="8"/>
        <v>15</v>
      </c>
      <c r="H95">
        <v>165</v>
      </c>
      <c r="I95" t="s">
        <v>50</v>
      </c>
      <c r="K95" t="b">
        <f t="shared" si="5"/>
        <v>1</v>
      </c>
      <c r="L95" t="b">
        <f t="shared" si="6"/>
        <v>1</v>
      </c>
    </row>
    <row r="96" spans="1:12" x14ac:dyDescent="0.25">
      <c r="A96" s="28" t="s">
        <v>116</v>
      </c>
      <c r="B96">
        <v>16</v>
      </c>
      <c r="C96" t="s">
        <v>31</v>
      </c>
      <c r="E96" t="s">
        <v>131</v>
      </c>
      <c r="F96" s="28">
        <f t="shared" si="7"/>
        <v>42371</v>
      </c>
      <c r="G96">
        <f t="shared" si="8"/>
        <v>16</v>
      </c>
      <c r="H96">
        <v>255</v>
      </c>
      <c r="I96" t="s">
        <v>31</v>
      </c>
      <c r="K96" t="b">
        <f t="shared" si="5"/>
        <v>1</v>
      </c>
      <c r="L96" t="b">
        <f t="shared" si="6"/>
        <v>1</v>
      </c>
    </row>
    <row r="97" spans="1:12" x14ac:dyDescent="0.25">
      <c r="A97" s="28" t="s">
        <v>116</v>
      </c>
      <c r="B97">
        <v>16</v>
      </c>
      <c r="C97" t="s">
        <v>28</v>
      </c>
      <c r="E97" t="s">
        <v>131</v>
      </c>
      <c r="F97" s="28">
        <f t="shared" si="7"/>
        <v>42371</v>
      </c>
      <c r="G97">
        <f t="shared" si="8"/>
        <v>16</v>
      </c>
      <c r="H97">
        <v>240</v>
      </c>
      <c r="I97" t="s">
        <v>28</v>
      </c>
      <c r="K97" t="b">
        <f t="shared" si="5"/>
        <v>1</v>
      </c>
      <c r="L97" t="b">
        <f t="shared" si="6"/>
        <v>1</v>
      </c>
    </row>
    <row r="98" spans="1:12" x14ac:dyDescent="0.25">
      <c r="A98" s="28" t="s">
        <v>116</v>
      </c>
      <c r="B98">
        <v>16</v>
      </c>
      <c r="C98" t="s">
        <v>24</v>
      </c>
      <c r="E98" t="s">
        <v>131</v>
      </c>
      <c r="F98" s="28">
        <f t="shared" si="7"/>
        <v>42371</v>
      </c>
      <c r="G98">
        <f t="shared" si="8"/>
        <v>16</v>
      </c>
      <c r="H98">
        <v>225</v>
      </c>
      <c r="I98" t="s">
        <v>24</v>
      </c>
      <c r="K98" t="b">
        <f t="shared" si="5"/>
        <v>1</v>
      </c>
      <c r="L98" t="b">
        <f t="shared" si="6"/>
        <v>1</v>
      </c>
    </row>
    <row r="99" spans="1:12" x14ac:dyDescent="0.25">
      <c r="A99" s="28" t="s">
        <v>117</v>
      </c>
      <c r="B99">
        <v>1</v>
      </c>
      <c r="C99" t="s">
        <v>44</v>
      </c>
      <c r="E99" t="s">
        <v>159</v>
      </c>
      <c r="F99" s="28">
        <f t="shared" si="7"/>
        <v>42372</v>
      </c>
      <c r="G99">
        <f t="shared" si="8"/>
        <v>1</v>
      </c>
      <c r="H99">
        <v>600</v>
      </c>
      <c r="I99" t="s">
        <v>44</v>
      </c>
      <c r="K99" t="b">
        <f t="shared" si="5"/>
        <v>1</v>
      </c>
      <c r="L99" t="b">
        <f t="shared" si="6"/>
        <v>1</v>
      </c>
    </row>
    <row r="100" spans="1:12" x14ac:dyDescent="0.25">
      <c r="A100" s="28" t="s">
        <v>117</v>
      </c>
      <c r="B100">
        <v>1</v>
      </c>
      <c r="C100" t="s">
        <v>42</v>
      </c>
      <c r="E100" t="s">
        <v>159</v>
      </c>
      <c r="F100" s="28">
        <f t="shared" si="7"/>
        <v>42372</v>
      </c>
      <c r="G100">
        <f t="shared" si="8"/>
        <v>1</v>
      </c>
      <c r="H100">
        <v>500</v>
      </c>
      <c r="I100" t="s">
        <v>42</v>
      </c>
      <c r="K100" t="b">
        <f t="shared" si="5"/>
        <v>1</v>
      </c>
      <c r="L100" t="b">
        <f t="shared" si="6"/>
        <v>1</v>
      </c>
    </row>
    <row r="101" spans="1:12" x14ac:dyDescent="0.25">
      <c r="A101" s="28" t="s">
        <v>117</v>
      </c>
      <c r="B101">
        <v>1</v>
      </c>
      <c r="C101" t="s">
        <v>40</v>
      </c>
      <c r="E101" t="s">
        <v>159</v>
      </c>
      <c r="F101" s="28">
        <f t="shared" si="7"/>
        <v>42372</v>
      </c>
      <c r="G101">
        <f t="shared" si="8"/>
        <v>1</v>
      </c>
      <c r="H101">
        <v>400</v>
      </c>
      <c r="I101" t="s">
        <v>40</v>
      </c>
      <c r="K101" t="b">
        <f t="shared" si="5"/>
        <v>1</v>
      </c>
      <c r="L101" t="b">
        <f t="shared" si="6"/>
        <v>1</v>
      </c>
    </row>
    <row r="102" spans="1:12" x14ac:dyDescent="0.25">
      <c r="A102" s="28" t="s">
        <v>117</v>
      </c>
      <c r="B102">
        <v>2</v>
      </c>
      <c r="C102" t="s">
        <v>52</v>
      </c>
      <c r="E102" t="s">
        <v>160</v>
      </c>
      <c r="F102" s="28">
        <f t="shared" si="7"/>
        <v>42372</v>
      </c>
      <c r="G102">
        <f t="shared" si="8"/>
        <v>2</v>
      </c>
      <c r="H102">
        <v>1000</v>
      </c>
      <c r="I102" t="s">
        <v>52</v>
      </c>
      <c r="K102" t="b">
        <f t="shared" si="5"/>
        <v>1</v>
      </c>
      <c r="L102" t="b">
        <f t="shared" si="6"/>
        <v>1</v>
      </c>
    </row>
    <row r="103" spans="1:12" x14ac:dyDescent="0.25">
      <c r="A103" s="28" t="s">
        <v>117</v>
      </c>
      <c r="B103">
        <v>2</v>
      </c>
      <c r="C103" t="s">
        <v>50</v>
      </c>
      <c r="E103" t="s">
        <v>160</v>
      </c>
      <c r="F103" s="28">
        <f t="shared" si="7"/>
        <v>42372</v>
      </c>
      <c r="G103">
        <f t="shared" si="8"/>
        <v>2</v>
      </c>
      <c r="H103">
        <v>900</v>
      </c>
      <c r="I103" t="s">
        <v>50</v>
      </c>
      <c r="K103" t="b">
        <f t="shared" si="5"/>
        <v>1</v>
      </c>
      <c r="L103" t="b">
        <f t="shared" si="6"/>
        <v>1</v>
      </c>
    </row>
    <row r="104" spans="1:12" x14ac:dyDescent="0.25">
      <c r="A104" s="28" t="s">
        <v>117</v>
      </c>
      <c r="B104">
        <v>2</v>
      </c>
      <c r="C104" t="s">
        <v>48</v>
      </c>
      <c r="E104" t="s">
        <v>160</v>
      </c>
      <c r="F104" s="28">
        <f t="shared" si="7"/>
        <v>42372</v>
      </c>
      <c r="G104">
        <f t="shared" si="8"/>
        <v>2</v>
      </c>
      <c r="H104">
        <v>800</v>
      </c>
      <c r="I104" t="s">
        <v>48</v>
      </c>
      <c r="K104" t="b">
        <f t="shared" si="5"/>
        <v>1</v>
      </c>
      <c r="L104" t="b">
        <f t="shared" si="6"/>
        <v>1</v>
      </c>
    </row>
    <row r="105" spans="1:12" x14ac:dyDescent="0.25">
      <c r="A105" s="28" t="s">
        <v>117</v>
      </c>
      <c r="B105">
        <v>3</v>
      </c>
      <c r="C105" t="s">
        <v>42</v>
      </c>
      <c r="E105" t="s">
        <v>161</v>
      </c>
      <c r="F105" s="28">
        <f t="shared" si="7"/>
        <v>42372</v>
      </c>
      <c r="G105">
        <f t="shared" si="8"/>
        <v>3</v>
      </c>
      <c r="H105">
        <v>255</v>
      </c>
      <c r="I105" t="s">
        <v>42</v>
      </c>
      <c r="K105" t="b">
        <f t="shared" si="5"/>
        <v>1</v>
      </c>
      <c r="L105" t="b">
        <f t="shared" si="6"/>
        <v>1</v>
      </c>
    </row>
    <row r="106" spans="1:12" x14ac:dyDescent="0.25">
      <c r="A106" s="28" t="s">
        <v>117</v>
      </c>
      <c r="B106">
        <v>3</v>
      </c>
      <c r="C106" t="s">
        <v>40</v>
      </c>
      <c r="E106" t="s">
        <v>161</v>
      </c>
      <c r="F106" s="28">
        <f t="shared" si="7"/>
        <v>42372</v>
      </c>
      <c r="G106">
        <f t="shared" si="8"/>
        <v>3</v>
      </c>
      <c r="H106">
        <v>240</v>
      </c>
      <c r="I106" t="s">
        <v>40</v>
      </c>
      <c r="K106" t="b">
        <f t="shared" si="5"/>
        <v>1</v>
      </c>
      <c r="L106" t="b">
        <f t="shared" si="6"/>
        <v>1</v>
      </c>
    </row>
    <row r="107" spans="1:12" x14ac:dyDescent="0.25">
      <c r="A107" s="28" t="s">
        <v>117</v>
      </c>
      <c r="B107">
        <v>3</v>
      </c>
      <c r="C107" t="s">
        <v>38</v>
      </c>
      <c r="E107" t="s">
        <v>161</v>
      </c>
      <c r="F107" s="28">
        <f t="shared" si="7"/>
        <v>42372</v>
      </c>
      <c r="G107">
        <f t="shared" si="8"/>
        <v>3</v>
      </c>
      <c r="H107">
        <v>225</v>
      </c>
      <c r="I107" t="s">
        <v>38</v>
      </c>
      <c r="K107" t="b">
        <f t="shared" si="5"/>
        <v>1</v>
      </c>
      <c r="L107" t="b">
        <f t="shared" si="6"/>
        <v>1</v>
      </c>
    </row>
    <row r="108" spans="1:12" x14ac:dyDescent="0.25">
      <c r="A108" s="28" t="s">
        <v>117</v>
      </c>
      <c r="B108">
        <v>4</v>
      </c>
      <c r="C108" t="s">
        <v>57</v>
      </c>
      <c r="E108" t="s">
        <v>162</v>
      </c>
      <c r="F108" s="28">
        <f t="shared" si="7"/>
        <v>42372</v>
      </c>
      <c r="G108">
        <f t="shared" si="8"/>
        <v>4</v>
      </c>
      <c r="H108">
        <v>700</v>
      </c>
      <c r="I108" t="s">
        <v>57</v>
      </c>
      <c r="K108" t="b">
        <f t="shared" si="5"/>
        <v>1</v>
      </c>
      <c r="L108" t="b">
        <f t="shared" si="6"/>
        <v>1</v>
      </c>
    </row>
    <row r="109" spans="1:12" x14ac:dyDescent="0.25">
      <c r="A109" s="28" t="s">
        <v>117</v>
      </c>
      <c r="B109">
        <v>4</v>
      </c>
      <c r="C109" t="s">
        <v>54</v>
      </c>
      <c r="E109" t="s">
        <v>162</v>
      </c>
      <c r="F109" s="28">
        <f t="shared" si="7"/>
        <v>42372</v>
      </c>
      <c r="G109">
        <f t="shared" si="8"/>
        <v>4</v>
      </c>
      <c r="H109">
        <v>600</v>
      </c>
      <c r="I109" t="s">
        <v>54</v>
      </c>
      <c r="K109" t="b">
        <f t="shared" si="5"/>
        <v>1</v>
      </c>
      <c r="L109" t="b">
        <f t="shared" si="6"/>
        <v>1</v>
      </c>
    </row>
    <row r="110" spans="1:12" x14ac:dyDescent="0.25">
      <c r="A110" s="28" t="s">
        <v>117</v>
      </c>
      <c r="B110">
        <v>4</v>
      </c>
      <c r="C110" t="s">
        <v>52</v>
      </c>
      <c r="E110" t="s">
        <v>162</v>
      </c>
      <c r="F110" s="28">
        <f t="shared" si="7"/>
        <v>42372</v>
      </c>
      <c r="G110">
        <f t="shared" si="8"/>
        <v>4</v>
      </c>
      <c r="H110">
        <v>500</v>
      </c>
      <c r="I110" t="s">
        <v>52</v>
      </c>
      <c r="K110" t="b">
        <f t="shared" si="5"/>
        <v>1</v>
      </c>
      <c r="L110" t="b">
        <f t="shared" si="6"/>
        <v>1</v>
      </c>
    </row>
    <row r="111" spans="1:12" x14ac:dyDescent="0.25">
      <c r="A111" s="28" t="s">
        <v>117</v>
      </c>
      <c r="B111">
        <v>5</v>
      </c>
      <c r="C111" t="s">
        <v>31</v>
      </c>
      <c r="E111" t="s">
        <v>163</v>
      </c>
      <c r="F111" s="28">
        <f t="shared" si="7"/>
        <v>42372</v>
      </c>
      <c r="G111">
        <f t="shared" si="8"/>
        <v>5</v>
      </c>
      <c r="H111">
        <v>1000</v>
      </c>
      <c r="I111" t="s">
        <v>31</v>
      </c>
      <c r="K111" t="b">
        <f t="shared" si="5"/>
        <v>1</v>
      </c>
      <c r="L111" t="b">
        <f t="shared" si="6"/>
        <v>1</v>
      </c>
    </row>
    <row r="112" spans="1:12" x14ac:dyDescent="0.25">
      <c r="A112" s="28" t="s">
        <v>117</v>
      </c>
      <c r="B112">
        <v>5</v>
      </c>
      <c r="C112" t="s">
        <v>28</v>
      </c>
      <c r="E112" t="s">
        <v>163</v>
      </c>
      <c r="F112" s="28">
        <f t="shared" si="7"/>
        <v>42372</v>
      </c>
      <c r="G112">
        <f t="shared" si="8"/>
        <v>5</v>
      </c>
      <c r="H112">
        <v>900</v>
      </c>
      <c r="I112" t="s">
        <v>28</v>
      </c>
      <c r="K112" t="b">
        <f t="shared" si="5"/>
        <v>1</v>
      </c>
      <c r="L112" t="b">
        <f t="shared" si="6"/>
        <v>1</v>
      </c>
    </row>
    <row r="113" spans="1:12" x14ac:dyDescent="0.25">
      <c r="A113" s="28" t="s">
        <v>117</v>
      </c>
      <c r="B113">
        <v>5</v>
      </c>
      <c r="C113" t="s">
        <v>24</v>
      </c>
      <c r="E113" t="s">
        <v>163</v>
      </c>
      <c r="F113" s="28">
        <f t="shared" si="7"/>
        <v>42372</v>
      </c>
      <c r="G113">
        <f t="shared" si="8"/>
        <v>5</v>
      </c>
      <c r="H113">
        <v>800</v>
      </c>
      <c r="I113" t="s">
        <v>24</v>
      </c>
      <c r="K113" t="b">
        <f t="shared" si="5"/>
        <v>1</v>
      </c>
      <c r="L113" t="b">
        <f t="shared" si="6"/>
        <v>1</v>
      </c>
    </row>
    <row r="114" spans="1:12" x14ac:dyDescent="0.25">
      <c r="A114" s="28" t="s">
        <v>117</v>
      </c>
      <c r="B114">
        <v>6</v>
      </c>
      <c r="C114" t="s">
        <v>48</v>
      </c>
      <c r="E114" t="s">
        <v>164</v>
      </c>
      <c r="F114" s="28">
        <f t="shared" si="7"/>
        <v>42372</v>
      </c>
      <c r="G114">
        <f t="shared" si="8"/>
        <v>6</v>
      </c>
      <c r="H114">
        <v>225</v>
      </c>
      <c r="I114" t="s">
        <v>48</v>
      </c>
      <c r="K114" t="b">
        <f t="shared" si="5"/>
        <v>1</v>
      </c>
      <c r="L114" t="b">
        <f t="shared" si="6"/>
        <v>1</v>
      </c>
    </row>
    <row r="115" spans="1:12" x14ac:dyDescent="0.25">
      <c r="A115" s="28" t="s">
        <v>117</v>
      </c>
      <c r="B115">
        <v>6</v>
      </c>
      <c r="C115" t="s">
        <v>46</v>
      </c>
      <c r="E115" t="s">
        <v>164</v>
      </c>
      <c r="F115" s="28">
        <f t="shared" si="7"/>
        <v>42372</v>
      </c>
      <c r="G115">
        <f t="shared" si="8"/>
        <v>6</v>
      </c>
      <c r="H115">
        <v>210</v>
      </c>
      <c r="I115" t="s">
        <v>46</v>
      </c>
      <c r="K115" t="b">
        <f t="shared" si="5"/>
        <v>1</v>
      </c>
      <c r="L115" t="b">
        <f t="shared" si="6"/>
        <v>1</v>
      </c>
    </row>
    <row r="116" spans="1:12" x14ac:dyDescent="0.25">
      <c r="A116" s="28" t="s">
        <v>117</v>
      </c>
      <c r="B116">
        <v>6</v>
      </c>
      <c r="C116" t="s">
        <v>44</v>
      </c>
      <c r="E116" t="s">
        <v>164</v>
      </c>
      <c r="F116" s="28">
        <f t="shared" si="7"/>
        <v>42372</v>
      </c>
      <c r="G116">
        <f t="shared" si="8"/>
        <v>6</v>
      </c>
      <c r="H116">
        <v>195</v>
      </c>
      <c r="I116" t="s">
        <v>44</v>
      </c>
      <c r="K116" t="b">
        <f t="shared" si="5"/>
        <v>1</v>
      </c>
      <c r="L116" t="b">
        <f t="shared" si="6"/>
        <v>1</v>
      </c>
    </row>
    <row r="117" spans="1:12" x14ac:dyDescent="0.25">
      <c r="A117" s="28" t="s">
        <v>117</v>
      </c>
      <c r="B117">
        <v>7</v>
      </c>
      <c r="C117" t="s">
        <v>28</v>
      </c>
      <c r="E117" t="s">
        <v>165</v>
      </c>
      <c r="F117" s="28">
        <f t="shared" si="7"/>
        <v>42372</v>
      </c>
      <c r="G117">
        <f t="shared" si="8"/>
        <v>7</v>
      </c>
      <c r="H117">
        <v>400</v>
      </c>
      <c r="I117" t="s">
        <v>28</v>
      </c>
      <c r="K117" t="b">
        <f t="shared" si="5"/>
        <v>1</v>
      </c>
      <c r="L117" t="b">
        <f t="shared" si="6"/>
        <v>1</v>
      </c>
    </row>
    <row r="118" spans="1:12" x14ac:dyDescent="0.25">
      <c r="A118" s="28" t="s">
        <v>117</v>
      </c>
      <c r="B118">
        <v>7</v>
      </c>
      <c r="C118" t="s">
        <v>24</v>
      </c>
      <c r="E118" t="s">
        <v>165</v>
      </c>
      <c r="F118" s="28">
        <f t="shared" si="7"/>
        <v>42372</v>
      </c>
      <c r="G118">
        <f t="shared" si="8"/>
        <v>7</v>
      </c>
      <c r="H118">
        <v>300</v>
      </c>
      <c r="I118" t="s">
        <v>24</v>
      </c>
      <c r="K118" t="b">
        <f t="shared" si="5"/>
        <v>1</v>
      </c>
      <c r="L118" t="b">
        <f t="shared" si="6"/>
        <v>1</v>
      </c>
    </row>
    <row r="119" spans="1:12" x14ac:dyDescent="0.25">
      <c r="A119" s="28" t="s">
        <v>117</v>
      </c>
      <c r="B119">
        <v>7</v>
      </c>
      <c r="C119" t="s">
        <v>52</v>
      </c>
      <c r="E119" t="s">
        <v>165</v>
      </c>
      <c r="F119" s="28">
        <f t="shared" si="7"/>
        <v>42372</v>
      </c>
      <c r="G119">
        <f t="shared" si="8"/>
        <v>7</v>
      </c>
      <c r="H119">
        <v>255</v>
      </c>
      <c r="I119" t="s">
        <v>52</v>
      </c>
      <c r="K119" t="b">
        <f t="shared" si="5"/>
        <v>1</v>
      </c>
      <c r="L119" t="b">
        <f t="shared" si="6"/>
        <v>1</v>
      </c>
    </row>
    <row r="120" spans="1:12" x14ac:dyDescent="0.25">
      <c r="A120" s="28" t="s">
        <v>117</v>
      </c>
      <c r="B120">
        <v>8</v>
      </c>
      <c r="C120" t="s">
        <v>40</v>
      </c>
      <c r="E120" t="s">
        <v>166</v>
      </c>
      <c r="F120" s="28">
        <f t="shared" si="7"/>
        <v>42372</v>
      </c>
      <c r="G120">
        <f t="shared" si="8"/>
        <v>8</v>
      </c>
      <c r="H120">
        <v>900</v>
      </c>
      <c r="I120" t="s">
        <v>40</v>
      </c>
      <c r="K120" t="b">
        <f t="shared" si="5"/>
        <v>1</v>
      </c>
      <c r="L120" t="b">
        <f t="shared" si="6"/>
        <v>1</v>
      </c>
    </row>
    <row r="121" spans="1:12" x14ac:dyDescent="0.25">
      <c r="A121" s="28" t="s">
        <v>117</v>
      </c>
      <c r="B121">
        <v>8</v>
      </c>
      <c r="C121" t="s">
        <v>38</v>
      </c>
      <c r="E121" t="s">
        <v>166</v>
      </c>
      <c r="F121" s="28">
        <f t="shared" si="7"/>
        <v>42372</v>
      </c>
      <c r="G121">
        <f t="shared" si="8"/>
        <v>8</v>
      </c>
      <c r="H121">
        <v>800</v>
      </c>
      <c r="I121" t="s">
        <v>38</v>
      </c>
      <c r="K121" t="b">
        <f t="shared" si="5"/>
        <v>1</v>
      </c>
      <c r="L121" t="b">
        <f t="shared" si="6"/>
        <v>1</v>
      </c>
    </row>
    <row r="122" spans="1:12" x14ac:dyDescent="0.25">
      <c r="A122" s="28" t="s">
        <v>117</v>
      </c>
      <c r="B122">
        <v>8</v>
      </c>
      <c r="C122" t="s">
        <v>36</v>
      </c>
      <c r="E122" t="s">
        <v>166</v>
      </c>
      <c r="F122" s="28">
        <f t="shared" si="7"/>
        <v>42372</v>
      </c>
      <c r="G122">
        <f t="shared" si="8"/>
        <v>8</v>
      </c>
      <c r="H122">
        <v>700</v>
      </c>
      <c r="I122" t="s">
        <v>36</v>
      </c>
      <c r="K122" t="b">
        <f t="shared" si="5"/>
        <v>1</v>
      </c>
      <c r="L122" t="b">
        <f t="shared" si="6"/>
        <v>1</v>
      </c>
    </row>
    <row r="123" spans="1:12" x14ac:dyDescent="0.25">
      <c r="A123" s="28" t="s">
        <v>117</v>
      </c>
      <c r="B123">
        <v>9</v>
      </c>
      <c r="C123" t="s">
        <v>42</v>
      </c>
      <c r="E123" t="s">
        <v>167</v>
      </c>
      <c r="F123" s="28">
        <f t="shared" si="7"/>
        <v>42372</v>
      </c>
      <c r="G123">
        <f t="shared" si="8"/>
        <v>9</v>
      </c>
      <c r="H123">
        <v>1000</v>
      </c>
      <c r="I123" t="s">
        <v>42</v>
      </c>
      <c r="K123" t="b">
        <f t="shared" si="5"/>
        <v>1</v>
      </c>
      <c r="L123" t="b">
        <f t="shared" si="6"/>
        <v>1</v>
      </c>
    </row>
    <row r="124" spans="1:12" x14ac:dyDescent="0.25">
      <c r="A124" s="28" t="s">
        <v>117</v>
      </c>
      <c r="B124">
        <v>9</v>
      </c>
      <c r="C124" t="s">
        <v>52</v>
      </c>
      <c r="E124" t="s">
        <v>167</v>
      </c>
      <c r="F124" s="28">
        <f t="shared" si="7"/>
        <v>42372</v>
      </c>
      <c r="G124">
        <f t="shared" si="8"/>
        <v>9</v>
      </c>
      <c r="H124">
        <v>180</v>
      </c>
      <c r="I124" t="s">
        <v>52</v>
      </c>
      <c r="K124" t="b">
        <f t="shared" si="5"/>
        <v>1</v>
      </c>
      <c r="L124" t="b">
        <f t="shared" si="6"/>
        <v>1</v>
      </c>
    </row>
    <row r="125" spans="1:12" x14ac:dyDescent="0.25">
      <c r="A125" s="28" t="s">
        <v>117</v>
      </c>
      <c r="B125">
        <v>9</v>
      </c>
      <c r="C125" t="s">
        <v>50</v>
      </c>
      <c r="E125" t="s">
        <v>167</v>
      </c>
      <c r="F125" s="28">
        <f t="shared" si="7"/>
        <v>42372</v>
      </c>
      <c r="G125">
        <f t="shared" si="8"/>
        <v>9</v>
      </c>
      <c r="H125">
        <v>165</v>
      </c>
      <c r="I125" t="s">
        <v>50</v>
      </c>
      <c r="K125" t="b">
        <f t="shared" si="5"/>
        <v>1</v>
      </c>
      <c r="L125" t="b">
        <f t="shared" si="6"/>
        <v>1</v>
      </c>
    </row>
    <row r="126" spans="1:12" x14ac:dyDescent="0.25">
      <c r="A126" s="28" t="s">
        <v>117</v>
      </c>
      <c r="B126">
        <v>10</v>
      </c>
      <c r="C126" t="s">
        <v>28</v>
      </c>
      <c r="E126" t="s">
        <v>132</v>
      </c>
      <c r="F126" s="28">
        <f t="shared" si="7"/>
        <v>42372</v>
      </c>
      <c r="G126">
        <f t="shared" si="8"/>
        <v>10</v>
      </c>
      <c r="H126">
        <v>240</v>
      </c>
      <c r="I126" t="s">
        <v>28</v>
      </c>
      <c r="K126" t="b">
        <f t="shared" si="5"/>
        <v>1</v>
      </c>
      <c r="L126" t="b">
        <f t="shared" si="6"/>
        <v>1</v>
      </c>
    </row>
    <row r="127" spans="1:12" x14ac:dyDescent="0.25">
      <c r="A127" s="28" t="s">
        <v>117</v>
      </c>
      <c r="B127">
        <v>10</v>
      </c>
      <c r="C127" t="s">
        <v>24</v>
      </c>
      <c r="E127" t="s">
        <v>132</v>
      </c>
      <c r="F127" s="28">
        <f t="shared" si="7"/>
        <v>42372</v>
      </c>
      <c r="G127">
        <f t="shared" si="8"/>
        <v>10</v>
      </c>
      <c r="H127">
        <v>225</v>
      </c>
      <c r="I127" t="s">
        <v>24</v>
      </c>
      <c r="K127" t="b">
        <f t="shared" si="5"/>
        <v>1</v>
      </c>
      <c r="L127" t="b">
        <f t="shared" si="6"/>
        <v>1</v>
      </c>
    </row>
    <row r="128" spans="1:12" x14ac:dyDescent="0.25">
      <c r="A128" s="28" t="s">
        <v>117</v>
      </c>
      <c r="B128">
        <v>10</v>
      </c>
      <c r="C128" t="s">
        <v>57</v>
      </c>
      <c r="E128" t="s">
        <v>132</v>
      </c>
      <c r="F128" s="28">
        <f t="shared" si="7"/>
        <v>42372</v>
      </c>
      <c r="G128">
        <f t="shared" si="8"/>
        <v>10</v>
      </c>
      <c r="H128">
        <v>210</v>
      </c>
      <c r="I128" t="s">
        <v>57</v>
      </c>
      <c r="K128" t="b">
        <f t="shared" si="5"/>
        <v>1</v>
      </c>
      <c r="L128" t="b">
        <f t="shared" si="6"/>
        <v>1</v>
      </c>
    </row>
    <row r="129" spans="1:12" x14ac:dyDescent="0.25">
      <c r="A129" s="28" t="s">
        <v>117</v>
      </c>
      <c r="B129">
        <v>11</v>
      </c>
      <c r="C129" t="s">
        <v>38</v>
      </c>
      <c r="E129" t="s">
        <v>133</v>
      </c>
      <c r="F129" s="28">
        <f t="shared" si="7"/>
        <v>42372</v>
      </c>
      <c r="G129">
        <f t="shared" si="8"/>
        <v>11</v>
      </c>
      <c r="H129">
        <v>300</v>
      </c>
      <c r="I129" t="s">
        <v>38</v>
      </c>
      <c r="K129" t="b">
        <f t="shared" si="5"/>
        <v>1</v>
      </c>
      <c r="L129" t="b">
        <f t="shared" si="6"/>
        <v>1</v>
      </c>
    </row>
    <row r="130" spans="1:12" x14ac:dyDescent="0.25">
      <c r="A130" s="28" t="s">
        <v>117</v>
      </c>
      <c r="B130">
        <v>11</v>
      </c>
      <c r="C130" t="s">
        <v>31</v>
      </c>
      <c r="E130" t="s">
        <v>133</v>
      </c>
      <c r="F130" s="28">
        <f t="shared" si="7"/>
        <v>42372</v>
      </c>
      <c r="G130">
        <f t="shared" si="8"/>
        <v>11</v>
      </c>
      <c r="H130">
        <v>255</v>
      </c>
      <c r="I130" t="s">
        <v>31</v>
      </c>
      <c r="K130" t="b">
        <f t="shared" si="5"/>
        <v>1</v>
      </c>
      <c r="L130" t="b">
        <f t="shared" si="6"/>
        <v>1</v>
      </c>
    </row>
    <row r="131" spans="1:12" x14ac:dyDescent="0.25">
      <c r="A131" s="28" t="s">
        <v>117</v>
      </c>
      <c r="B131">
        <v>11</v>
      </c>
      <c r="C131" t="s">
        <v>36</v>
      </c>
      <c r="E131" t="s">
        <v>133</v>
      </c>
      <c r="F131" s="28">
        <f t="shared" si="7"/>
        <v>42372</v>
      </c>
      <c r="G131">
        <f t="shared" si="8"/>
        <v>11</v>
      </c>
      <c r="H131">
        <v>200</v>
      </c>
      <c r="I131" t="s">
        <v>36</v>
      </c>
      <c r="K131" t="b">
        <f t="shared" ref="K131:K145" si="9">B131=G131</f>
        <v>1</v>
      </c>
      <c r="L131" t="b">
        <f t="shared" ref="L131:L145" si="10">C131=I131</f>
        <v>1</v>
      </c>
    </row>
    <row r="132" spans="1:12" x14ac:dyDescent="0.25">
      <c r="A132" s="28" t="s">
        <v>117</v>
      </c>
      <c r="B132">
        <v>12</v>
      </c>
      <c r="C132" t="s">
        <v>48</v>
      </c>
      <c r="E132" t="s">
        <v>134</v>
      </c>
      <c r="F132" s="28">
        <f t="shared" ref="F132:F145" si="11">LEFT(E132,5)+0</f>
        <v>42372</v>
      </c>
      <c r="G132">
        <f t="shared" ref="G132:G145" si="12">RIGHT(E132,2)+0</f>
        <v>12</v>
      </c>
      <c r="H132">
        <v>800</v>
      </c>
      <c r="I132" t="s">
        <v>48</v>
      </c>
      <c r="K132" t="b">
        <f t="shared" si="9"/>
        <v>1</v>
      </c>
      <c r="L132" t="b">
        <f t="shared" si="10"/>
        <v>1</v>
      </c>
    </row>
    <row r="133" spans="1:12" x14ac:dyDescent="0.25">
      <c r="A133" s="28" t="s">
        <v>117</v>
      </c>
      <c r="B133">
        <v>12</v>
      </c>
      <c r="C133" t="s">
        <v>46</v>
      </c>
      <c r="E133" t="s">
        <v>134</v>
      </c>
      <c r="F133" s="28">
        <f t="shared" si="11"/>
        <v>42372</v>
      </c>
      <c r="G133">
        <f t="shared" si="12"/>
        <v>12</v>
      </c>
      <c r="H133">
        <v>700</v>
      </c>
      <c r="I133" t="s">
        <v>46</v>
      </c>
      <c r="K133" t="b">
        <f t="shared" si="9"/>
        <v>1</v>
      </c>
      <c r="L133" t="b">
        <f t="shared" si="10"/>
        <v>1</v>
      </c>
    </row>
    <row r="134" spans="1:12" x14ac:dyDescent="0.25">
      <c r="A134" s="28" t="s">
        <v>117</v>
      </c>
      <c r="B134">
        <v>12</v>
      </c>
      <c r="C134" t="s">
        <v>44</v>
      </c>
      <c r="E134" t="s">
        <v>134</v>
      </c>
      <c r="F134" s="28">
        <f t="shared" si="11"/>
        <v>42372</v>
      </c>
      <c r="G134">
        <f t="shared" si="12"/>
        <v>12</v>
      </c>
      <c r="H134">
        <v>600</v>
      </c>
      <c r="I134" t="s">
        <v>44</v>
      </c>
      <c r="K134" t="b">
        <f t="shared" si="9"/>
        <v>1</v>
      </c>
      <c r="L134" t="b">
        <f t="shared" si="10"/>
        <v>1</v>
      </c>
    </row>
    <row r="135" spans="1:12" x14ac:dyDescent="0.25">
      <c r="A135" s="28" t="s">
        <v>117</v>
      </c>
      <c r="B135">
        <v>13</v>
      </c>
      <c r="C135" t="s">
        <v>52</v>
      </c>
      <c r="E135" t="s">
        <v>135</v>
      </c>
      <c r="F135" s="28">
        <f t="shared" si="11"/>
        <v>42372</v>
      </c>
      <c r="G135">
        <f t="shared" si="12"/>
        <v>13</v>
      </c>
      <c r="H135">
        <v>1000</v>
      </c>
      <c r="I135" t="s">
        <v>52</v>
      </c>
      <c r="K135" t="b">
        <f t="shared" si="9"/>
        <v>1</v>
      </c>
      <c r="L135" t="b">
        <f t="shared" si="10"/>
        <v>1</v>
      </c>
    </row>
    <row r="136" spans="1:12" x14ac:dyDescent="0.25">
      <c r="A136" s="28" t="s">
        <v>117</v>
      </c>
      <c r="B136">
        <v>13</v>
      </c>
      <c r="C136" t="s">
        <v>50</v>
      </c>
      <c r="E136" t="s">
        <v>135</v>
      </c>
      <c r="F136" s="28">
        <f t="shared" si="11"/>
        <v>42372</v>
      </c>
      <c r="G136">
        <f t="shared" si="12"/>
        <v>13</v>
      </c>
      <c r="H136">
        <v>900</v>
      </c>
      <c r="I136" t="s">
        <v>50</v>
      </c>
      <c r="K136" t="b">
        <f t="shared" si="9"/>
        <v>1</v>
      </c>
      <c r="L136" t="b">
        <f t="shared" si="10"/>
        <v>1</v>
      </c>
    </row>
    <row r="137" spans="1:12" x14ac:dyDescent="0.25">
      <c r="A137" s="28" t="s">
        <v>117</v>
      </c>
      <c r="B137">
        <v>13</v>
      </c>
      <c r="C137" t="s">
        <v>57</v>
      </c>
      <c r="E137" t="s">
        <v>135</v>
      </c>
      <c r="F137" s="28">
        <f t="shared" si="11"/>
        <v>42372</v>
      </c>
      <c r="G137">
        <f t="shared" si="12"/>
        <v>13</v>
      </c>
      <c r="H137">
        <v>135</v>
      </c>
      <c r="I137" t="s">
        <v>57</v>
      </c>
      <c r="K137" t="b">
        <f t="shared" si="9"/>
        <v>1</v>
      </c>
      <c r="L137" t="b">
        <f t="shared" si="10"/>
        <v>1</v>
      </c>
    </row>
    <row r="138" spans="1:12" x14ac:dyDescent="0.25">
      <c r="A138" s="28" t="s">
        <v>117</v>
      </c>
      <c r="B138">
        <v>14</v>
      </c>
      <c r="C138" t="s">
        <v>28</v>
      </c>
      <c r="E138" t="s">
        <v>136</v>
      </c>
      <c r="F138" s="28">
        <f t="shared" si="11"/>
        <v>42372</v>
      </c>
      <c r="G138">
        <f t="shared" si="12"/>
        <v>14</v>
      </c>
      <c r="H138">
        <v>165</v>
      </c>
      <c r="I138" t="s">
        <v>28</v>
      </c>
      <c r="K138" t="b">
        <f t="shared" si="9"/>
        <v>1</v>
      </c>
      <c r="L138" t="b">
        <f t="shared" si="10"/>
        <v>1</v>
      </c>
    </row>
    <row r="139" spans="1:12" x14ac:dyDescent="0.25">
      <c r="A139" s="28" t="s">
        <v>117</v>
      </c>
      <c r="B139">
        <v>14</v>
      </c>
      <c r="C139" t="s">
        <v>24</v>
      </c>
      <c r="E139" t="s">
        <v>136</v>
      </c>
      <c r="F139" s="28">
        <f t="shared" si="11"/>
        <v>42372</v>
      </c>
      <c r="G139">
        <f t="shared" si="12"/>
        <v>14</v>
      </c>
      <c r="H139">
        <v>150</v>
      </c>
      <c r="I139" t="s">
        <v>24</v>
      </c>
      <c r="K139" t="b">
        <f t="shared" si="9"/>
        <v>1</v>
      </c>
      <c r="L139" t="b">
        <f t="shared" si="10"/>
        <v>1</v>
      </c>
    </row>
    <row r="140" spans="1:12" x14ac:dyDescent="0.25">
      <c r="A140" s="28" t="s">
        <v>117</v>
      </c>
      <c r="B140">
        <v>15</v>
      </c>
      <c r="C140" t="s">
        <v>36</v>
      </c>
      <c r="E140" t="s">
        <v>137</v>
      </c>
      <c r="F140" s="28">
        <f t="shared" si="11"/>
        <v>42372</v>
      </c>
      <c r="G140">
        <f t="shared" si="12"/>
        <v>15</v>
      </c>
      <c r="H140">
        <v>210</v>
      </c>
      <c r="I140" t="s">
        <v>36</v>
      </c>
      <c r="K140" t="b">
        <f t="shared" si="9"/>
        <v>1</v>
      </c>
      <c r="L140" t="b">
        <f t="shared" si="10"/>
        <v>1</v>
      </c>
    </row>
    <row r="141" spans="1:12" x14ac:dyDescent="0.25">
      <c r="A141" s="28" t="s">
        <v>117</v>
      </c>
      <c r="B141">
        <v>15</v>
      </c>
      <c r="C141" t="s">
        <v>33</v>
      </c>
      <c r="E141" t="s">
        <v>137</v>
      </c>
      <c r="F141" s="28">
        <f t="shared" si="11"/>
        <v>42372</v>
      </c>
      <c r="G141">
        <f t="shared" si="12"/>
        <v>15</v>
      </c>
      <c r="H141">
        <v>195</v>
      </c>
      <c r="I141" t="s">
        <v>33</v>
      </c>
      <c r="K141" t="b">
        <f t="shared" si="9"/>
        <v>1</v>
      </c>
      <c r="L141" t="b">
        <f t="shared" si="10"/>
        <v>1</v>
      </c>
    </row>
    <row r="142" spans="1:12" x14ac:dyDescent="0.25">
      <c r="A142" s="28" t="s">
        <v>117</v>
      </c>
      <c r="B142">
        <v>15</v>
      </c>
      <c r="C142" t="s">
        <v>31</v>
      </c>
      <c r="E142" t="s">
        <v>137</v>
      </c>
      <c r="F142" s="28">
        <f t="shared" si="11"/>
        <v>42372</v>
      </c>
      <c r="G142">
        <f t="shared" si="12"/>
        <v>15</v>
      </c>
      <c r="H142">
        <v>180</v>
      </c>
      <c r="I142" t="s">
        <v>31</v>
      </c>
      <c r="K142" t="b">
        <f t="shared" si="9"/>
        <v>1</v>
      </c>
      <c r="L142" t="b">
        <f t="shared" si="10"/>
        <v>1</v>
      </c>
    </row>
    <row r="143" spans="1:12" x14ac:dyDescent="0.25">
      <c r="A143" s="28" t="s">
        <v>117</v>
      </c>
      <c r="B143">
        <v>16</v>
      </c>
      <c r="C143" t="s">
        <v>54</v>
      </c>
      <c r="E143" t="s">
        <v>138</v>
      </c>
      <c r="F143" s="28">
        <f t="shared" si="11"/>
        <v>42372</v>
      </c>
      <c r="G143">
        <f t="shared" si="12"/>
        <v>16</v>
      </c>
      <c r="H143">
        <v>600</v>
      </c>
      <c r="I143" t="s">
        <v>54</v>
      </c>
      <c r="K143" t="b">
        <f t="shared" si="9"/>
        <v>1</v>
      </c>
      <c r="L143" t="b">
        <f t="shared" si="10"/>
        <v>1</v>
      </c>
    </row>
    <row r="144" spans="1:12" x14ac:dyDescent="0.25">
      <c r="A144" s="28" t="s">
        <v>117</v>
      </c>
      <c r="B144">
        <v>16</v>
      </c>
      <c r="C144" t="s">
        <v>52</v>
      </c>
      <c r="E144" t="s">
        <v>138</v>
      </c>
      <c r="F144" s="28">
        <f t="shared" si="11"/>
        <v>42372</v>
      </c>
      <c r="G144">
        <f t="shared" si="12"/>
        <v>16</v>
      </c>
      <c r="H144">
        <v>500</v>
      </c>
      <c r="I144" t="s">
        <v>52</v>
      </c>
      <c r="K144" t="b">
        <f t="shared" si="9"/>
        <v>1</v>
      </c>
      <c r="L144" t="b">
        <f t="shared" si="10"/>
        <v>1</v>
      </c>
    </row>
    <row r="145" spans="1:12" x14ac:dyDescent="0.25">
      <c r="A145" s="28" t="s">
        <v>117</v>
      </c>
      <c r="B145">
        <v>16</v>
      </c>
      <c r="C145" t="s">
        <v>50</v>
      </c>
      <c r="E145" t="s">
        <v>138</v>
      </c>
      <c r="F145" s="28">
        <f t="shared" si="11"/>
        <v>42372</v>
      </c>
      <c r="G145">
        <f t="shared" si="12"/>
        <v>16</v>
      </c>
      <c r="H145">
        <v>400</v>
      </c>
      <c r="I145" t="s">
        <v>50</v>
      </c>
      <c r="K145" t="b">
        <f t="shared" si="9"/>
        <v>1</v>
      </c>
      <c r="L145" t="b">
        <f t="shared" si="10"/>
        <v>1</v>
      </c>
    </row>
  </sheetData>
  <mergeCells count="2">
    <mergeCell ref="A1:C1"/>
    <mergeCell ref="E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98E19-A1D7-44D4-8A2B-11432F173E64}">
  <sheetPr>
    <tabColor theme="9" tint="0.79998168889431442"/>
  </sheetPr>
  <dimension ref="A1:R65"/>
  <sheetViews>
    <sheetView zoomScale="115" zoomScaleNormal="115" workbookViewId="0">
      <selection activeCell="A2" sqref="A2"/>
    </sheetView>
  </sheetViews>
  <sheetFormatPr defaultRowHeight="15" x14ac:dyDescent="0.25"/>
  <cols>
    <col min="1" max="1" width="18.28515625" bestFit="1" customWidth="1"/>
    <col min="3" max="3" width="14.85546875" customWidth="1"/>
    <col min="4" max="4" width="20.5703125" customWidth="1"/>
    <col min="6" max="6" width="25.28515625" customWidth="1"/>
    <col min="12" max="12" width="10.7109375" bestFit="1" customWidth="1"/>
  </cols>
  <sheetData>
    <row r="1" spans="1:18" x14ac:dyDescent="0.25">
      <c r="A1" s="33" t="s">
        <v>168</v>
      </c>
      <c r="B1" s="33"/>
      <c r="C1" s="33"/>
      <c r="D1" s="33"/>
      <c r="E1" s="21"/>
      <c r="F1" s="34" t="s">
        <v>169</v>
      </c>
      <c r="G1" s="34"/>
      <c r="H1" s="34"/>
      <c r="I1" s="34"/>
      <c r="J1" s="34"/>
      <c r="K1" s="34"/>
      <c r="L1" s="34"/>
      <c r="M1" s="34"/>
    </row>
    <row r="2" spans="1:18" ht="30" x14ac:dyDescent="0.25">
      <c r="A2" s="31" t="s">
        <v>2</v>
      </c>
      <c r="B2" s="31" t="s">
        <v>4</v>
      </c>
      <c r="C2" s="32" t="s">
        <v>7</v>
      </c>
      <c r="D2" s="32" t="s">
        <v>16</v>
      </c>
      <c r="F2" s="32" t="s">
        <v>16</v>
      </c>
      <c r="H2" s="31" t="s">
        <v>4</v>
      </c>
      <c r="I2" s="31" t="s">
        <v>61</v>
      </c>
      <c r="J2" s="31" t="s">
        <v>170</v>
      </c>
      <c r="L2" s="31" t="s">
        <v>64</v>
      </c>
      <c r="M2" s="31" t="s">
        <v>170</v>
      </c>
      <c r="O2" t="b">
        <f>D2=F2</f>
        <v>1</v>
      </c>
      <c r="Q2" t="b">
        <v>1</v>
      </c>
      <c r="R2">
        <f>COUNTIF($O:$O,Q2)</f>
        <v>64</v>
      </c>
    </row>
    <row r="3" spans="1:18" x14ac:dyDescent="0.25">
      <c r="A3" s="28">
        <v>42370</v>
      </c>
      <c r="B3">
        <v>1</v>
      </c>
      <c r="C3" t="s">
        <v>35</v>
      </c>
      <c r="D3">
        <v>286000</v>
      </c>
      <c r="F3">
        <f>SUMIFS(mt!$H:$H,mt!$E:$E,'t5'!$C3,mt!$B:$B,'t5'!$B3,mt!$A:$A, "&lt;="&amp;'t5'!$A3)</f>
        <v>286000</v>
      </c>
      <c r="H3" s="20">
        <v>1</v>
      </c>
      <c r="I3" s="20" t="str">
        <f>VLOOKUP(H3,mt!$B:$I,8,0)</f>
        <v>СПб</v>
      </c>
      <c r="J3" s="20">
        <f>COUNTIF($B$3:$B$65,H3)</f>
        <v>9</v>
      </c>
      <c r="L3" t="s">
        <v>35</v>
      </c>
      <c r="M3">
        <f>COUNTIF($C$3:$C$65,L3)</f>
        <v>21</v>
      </c>
      <c r="O3" t="b">
        <f t="shared" ref="O3:O65" si="0">D3=F3</f>
        <v>1</v>
      </c>
      <c r="Q3" t="b">
        <v>0</v>
      </c>
      <c r="R3">
        <f>COUNTIF($O:$O,Q3)</f>
        <v>0</v>
      </c>
    </row>
    <row r="4" spans="1:18" x14ac:dyDescent="0.25">
      <c r="A4" s="28">
        <v>42371</v>
      </c>
      <c r="B4">
        <v>1</v>
      </c>
      <c r="C4" t="s">
        <v>35</v>
      </c>
      <c r="D4">
        <v>286000</v>
      </c>
      <c r="F4">
        <f>SUMIFS(mt!$H:$H,mt!$E:$E,'t5'!$C4,mt!$B:$B,'t5'!$B4,mt!$A:$A, "&lt;="&amp;'t5'!$A4)</f>
        <v>286000</v>
      </c>
      <c r="H4" s="20">
        <v>6</v>
      </c>
      <c r="I4" s="20" t="str">
        <f>VLOOKUP(H4,mt!$B:$I,8,0)</f>
        <v>СПб</v>
      </c>
      <c r="J4" s="20">
        <f t="shared" ref="J4:J9" si="1">COUNTIF($B$3:$B$65,H4)</f>
        <v>9</v>
      </c>
      <c r="L4" t="s">
        <v>23</v>
      </c>
      <c r="M4">
        <f t="shared" ref="M4:M5" si="2">COUNTIF($C$3:$C$65,L4)</f>
        <v>21</v>
      </c>
      <c r="O4" t="b">
        <f t="shared" si="0"/>
        <v>1</v>
      </c>
    </row>
    <row r="5" spans="1:18" x14ac:dyDescent="0.25">
      <c r="A5" s="28">
        <v>42372</v>
      </c>
      <c r="B5">
        <v>1</v>
      </c>
      <c r="C5" t="s">
        <v>35</v>
      </c>
      <c r="D5">
        <v>510000</v>
      </c>
      <c r="F5">
        <f>SUMIFS(mt!$H:$H,mt!$E:$E,'t5'!$C5,mt!$B:$B,'t5'!$B5,mt!$A:$A, "&lt;="&amp;'t5'!$A5)</f>
        <v>510000</v>
      </c>
      <c r="H5" s="20">
        <v>7</v>
      </c>
      <c r="I5" s="20" t="str">
        <f>VLOOKUP(H5,mt!$B:$I,8,0)</f>
        <v>СПб</v>
      </c>
      <c r="J5" s="20">
        <f t="shared" si="1"/>
        <v>9</v>
      </c>
      <c r="L5" t="s">
        <v>27</v>
      </c>
      <c r="M5">
        <f t="shared" si="2"/>
        <v>21</v>
      </c>
      <c r="O5" t="b">
        <f t="shared" si="0"/>
        <v>1</v>
      </c>
    </row>
    <row r="6" spans="1:18" x14ac:dyDescent="0.25">
      <c r="A6" s="28">
        <v>42370</v>
      </c>
      <c r="B6">
        <v>1</v>
      </c>
      <c r="C6" t="s">
        <v>23</v>
      </c>
      <c r="D6">
        <v>7000</v>
      </c>
      <c r="F6">
        <f>SUMIFS(mt!$H:$H,mt!$E:$E,'t5'!$C6,mt!$B:$B,'t5'!$B6,mt!$A:$A, "&lt;="&amp;'t5'!$A6)</f>
        <v>7000</v>
      </c>
      <c r="H6" s="20">
        <v>8</v>
      </c>
      <c r="I6" s="20" t="str">
        <f>VLOOKUP(H6,mt!$B:$I,8,0)</f>
        <v>СПб</v>
      </c>
      <c r="J6" s="20">
        <f t="shared" si="1"/>
        <v>9</v>
      </c>
      <c r="O6" t="b">
        <f t="shared" si="0"/>
        <v>1</v>
      </c>
    </row>
    <row r="7" spans="1:18" x14ac:dyDescent="0.25">
      <c r="A7" s="28">
        <v>42371</v>
      </c>
      <c r="B7">
        <v>1</v>
      </c>
      <c r="C7" t="s">
        <v>23</v>
      </c>
      <c r="D7">
        <v>22000</v>
      </c>
      <c r="F7">
        <f>SUMIFS(mt!$H:$H,mt!$E:$E,'t5'!$C7,mt!$B:$B,'t5'!$B7,mt!$A:$A, "&lt;="&amp;'t5'!$A7)</f>
        <v>22000</v>
      </c>
      <c r="H7" s="20">
        <v>11</v>
      </c>
      <c r="I7" s="20" t="str">
        <f>VLOOKUP(H7,mt!$B:$I,8,0)</f>
        <v>СПб</v>
      </c>
      <c r="J7" s="20">
        <f t="shared" si="1"/>
        <v>9</v>
      </c>
      <c r="O7" t="b">
        <f t="shared" si="0"/>
        <v>1</v>
      </c>
    </row>
    <row r="8" spans="1:18" x14ac:dyDescent="0.25">
      <c r="A8" s="28">
        <v>42372</v>
      </c>
      <c r="B8">
        <v>1</v>
      </c>
      <c r="C8" t="s">
        <v>23</v>
      </c>
      <c r="D8">
        <v>28000</v>
      </c>
      <c r="F8">
        <f>SUMIFS(mt!$H:$H,mt!$E:$E,'t5'!$C8,mt!$B:$B,'t5'!$B8,mt!$A:$A, "&lt;="&amp;'t5'!$A8)</f>
        <v>28000</v>
      </c>
      <c r="H8" s="20">
        <v>12</v>
      </c>
      <c r="I8" s="20" t="str">
        <f>VLOOKUP(H8,mt!$B:$I,8,0)</f>
        <v>СПб</v>
      </c>
      <c r="J8" s="20">
        <f t="shared" si="1"/>
        <v>9</v>
      </c>
      <c r="O8" t="b">
        <f t="shared" si="0"/>
        <v>1</v>
      </c>
    </row>
    <row r="9" spans="1:18" x14ac:dyDescent="0.25">
      <c r="A9" s="28">
        <v>42370</v>
      </c>
      <c r="B9">
        <v>1</v>
      </c>
      <c r="C9" t="s">
        <v>27</v>
      </c>
      <c r="D9">
        <v>11000</v>
      </c>
      <c r="F9">
        <f>SUMIFS(mt!$H:$H,mt!$E:$E,'t5'!$C9,mt!$B:$B,'t5'!$B9,mt!$A:$A, "&lt;="&amp;'t5'!$A9)</f>
        <v>11000</v>
      </c>
      <c r="H9" s="20">
        <v>13</v>
      </c>
      <c r="I9" s="20" t="str">
        <f>VLOOKUP(H9,mt!$B:$I,8,0)</f>
        <v>СПб</v>
      </c>
      <c r="J9" s="20">
        <f t="shared" si="1"/>
        <v>9</v>
      </c>
      <c r="O9" t="b">
        <f t="shared" si="0"/>
        <v>1</v>
      </c>
    </row>
    <row r="10" spans="1:18" x14ac:dyDescent="0.25">
      <c r="A10" s="28">
        <v>42371</v>
      </c>
      <c r="B10">
        <v>1</v>
      </c>
      <c r="C10" t="s">
        <v>27</v>
      </c>
      <c r="D10">
        <v>45650</v>
      </c>
      <c r="F10">
        <f>SUMIFS(mt!$H:$H,mt!$E:$E,'t5'!$C10,mt!$B:$B,'t5'!$B10,mt!$A:$A, "&lt;="&amp;'t5'!$A10)</f>
        <v>45650</v>
      </c>
      <c r="O10" t="b">
        <f t="shared" si="0"/>
        <v>1</v>
      </c>
    </row>
    <row r="11" spans="1:18" x14ac:dyDescent="0.25">
      <c r="A11" s="28">
        <v>42372</v>
      </c>
      <c r="B11">
        <v>1</v>
      </c>
      <c r="C11" t="s">
        <v>27</v>
      </c>
      <c r="D11">
        <v>48650</v>
      </c>
      <c r="F11">
        <f>SUMIFS(mt!$H:$H,mt!$E:$E,'t5'!$C11,mt!$B:$B,'t5'!$B11,mt!$A:$A, "&lt;="&amp;'t5'!$A11)</f>
        <v>48650</v>
      </c>
      <c r="O11" t="b">
        <f t="shared" si="0"/>
        <v>1</v>
      </c>
    </row>
    <row r="12" spans="1:18" x14ac:dyDescent="0.25">
      <c r="A12" s="28">
        <v>42370</v>
      </c>
      <c r="B12">
        <v>6</v>
      </c>
      <c r="C12" t="s">
        <v>35</v>
      </c>
      <c r="D12">
        <v>186000</v>
      </c>
      <c r="F12">
        <f>SUMIFS(mt!$H:$H,mt!$E:$E,'t5'!$C12,mt!$B:$B,'t5'!$B12,mt!$A:$A, "&lt;="&amp;'t5'!$A12)</f>
        <v>186000</v>
      </c>
      <c r="O12" t="b">
        <f t="shared" si="0"/>
        <v>1</v>
      </c>
    </row>
    <row r="13" spans="1:18" x14ac:dyDescent="0.25">
      <c r="A13" s="28">
        <v>42371</v>
      </c>
      <c r="B13">
        <v>6</v>
      </c>
      <c r="C13" t="s">
        <v>35</v>
      </c>
      <c r="D13">
        <v>720000</v>
      </c>
      <c r="F13">
        <f>SUMIFS(mt!$H:$H,mt!$E:$E,'t5'!$C13,mt!$B:$B,'t5'!$B13,mt!$A:$A, "&lt;="&amp;'t5'!$A13)</f>
        <v>720000</v>
      </c>
      <c r="O13" t="b">
        <f t="shared" si="0"/>
        <v>1</v>
      </c>
    </row>
    <row r="14" spans="1:18" x14ac:dyDescent="0.25">
      <c r="A14" s="28">
        <v>42372</v>
      </c>
      <c r="B14">
        <v>6</v>
      </c>
      <c r="C14" t="s">
        <v>35</v>
      </c>
      <c r="D14">
        <v>841200</v>
      </c>
      <c r="F14">
        <f>SUMIFS(mt!$H:$H,mt!$E:$E,'t5'!$C14,mt!$B:$B,'t5'!$B14,mt!$A:$A, "&lt;="&amp;'t5'!$A14)</f>
        <v>841200</v>
      </c>
      <c r="O14" t="b">
        <f t="shared" si="0"/>
        <v>1</v>
      </c>
    </row>
    <row r="15" spans="1:18" x14ac:dyDescent="0.25">
      <c r="A15" s="28">
        <v>42370</v>
      </c>
      <c r="B15">
        <v>6</v>
      </c>
      <c r="C15" t="s">
        <v>23</v>
      </c>
      <c r="D15">
        <v>26250</v>
      </c>
      <c r="F15">
        <f>SUMIFS(mt!$H:$H,mt!$E:$E,'t5'!$C15,mt!$B:$B,'t5'!$B15,mt!$A:$A, "&lt;="&amp;'t5'!$A15)</f>
        <v>26250</v>
      </c>
      <c r="O15" t="b">
        <f t="shared" si="0"/>
        <v>1</v>
      </c>
    </row>
    <row r="16" spans="1:18" x14ac:dyDescent="0.25">
      <c r="A16" s="28">
        <v>42371</v>
      </c>
      <c r="B16">
        <v>6</v>
      </c>
      <c r="C16" t="s">
        <v>23</v>
      </c>
      <c r="D16">
        <v>26250</v>
      </c>
      <c r="F16">
        <f>SUMIFS(mt!$H:$H,mt!$E:$E,'t5'!$C16,mt!$B:$B,'t5'!$B16,mt!$A:$A, "&lt;="&amp;'t5'!$A16)</f>
        <v>26250</v>
      </c>
      <c r="O16" t="b">
        <f t="shared" si="0"/>
        <v>1</v>
      </c>
    </row>
    <row r="17" spans="1:15" x14ac:dyDescent="0.25">
      <c r="A17" s="28">
        <v>42372</v>
      </c>
      <c r="B17">
        <v>6</v>
      </c>
      <c r="C17" t="s">
        <v>23</v>
      </c>
      <c r="D17">
        <v>28200</v>
      </c>
      <c r="F17">
        <f>SUMIFS(mt!$H:$H,mt!$E:$E,'t5'!$C17,mt!$B:$B,'t5'!$B17,mt!$A:$A, "&lt;="&amp;'t5'!$A17)</f>
        <v>28200</v>
      </c>
      <c r="O17" t="b">
        <f t="shared" si="0"/>
        <v>1</v>
      </c>
    </row>
    <row r="18" spans="1:15" x14ac:dyDescent="0.25">
      <c r="A18" s="28">
        <v>42370</v>
      </c>
      <c r="B18">
        <v>6</v>
      </c>
      <c r="C18" t="s">
        <v>27</v>
      </c>
      <c r="D18">
        <v>41600</v>
      </c>
      <c r="F18">
        <f>SUMIFS(mt!$H:$H,mt!$E:$E,'t5'!$C18,mt!$B:$B,'t5'!$B18,mt!$A:$A, "&lt;="&amp;'t5'!$A18)</f>
        <v>41600</v>
      </c>
      <c r="O18" t="b">
        <f t="shared" si="0"/>
        <v>1</v>
      </c>
    </row>
    <row r="19" spans="1:15" x14ac:dyDescent="0.25">
      <c r="A19" s="28">
        <v>42371</v>
      </c>
      <c r="B19">
        <v>6</v>
      </c>
      <c r="C19" t="s">
        <v>27</v>
      </c>
      <c r="D19">
        <v>59600</v>
      </c>
      <c r="F19">
        <f>SUMIFS(mt!$H:$H,mt!$E:$E,'t5'!$C19,mt!$B:$B,'t5'!$B19,mt!$A:$A, "&lt;="&amp;'t5'!$A19)</f>
        <v>59600</v>
      </c>
      <c r="O19" t="b">
        <f t="shared" si="0"/>
        <v>1</v>
      </c>
    </row>
    <row r="20" spans="1:15" x14ac:dyDescent="0.25">
      <c r="A20" s="28">
        <v>42372</v>
      </c>
      <c r="B20">
        <v>6</v>
      </c>
      <c r="C20" t="s">
        <v>27</v>
      </c>
      <c r="D20">
        <v>59600</v>
      </c>
      <c r="F20">
        <f>SUMIFS(mt!$H:$H,mt!$E:$E,'t5'!$C20,mt!$B:$B,'t5'!$B20,mt!$A:$A, "&lt;="&amp;'t5'!$A20)</f>
        <v>59600</v>
      </c>
      <c r="O20" t="b">
        <f t="shared" si="0"/>
        <v>1</v>
      </c>
    </row>
    <row r="21" spans="1:15" x14ac:dyDescent="0.25">
      <c r="A21" s="28">
        <v>42370</v>
      </c>
      <c r="B21">
        <v>7</v>
      </c>
      <c r="C21" t="s">
        <v>35</v>
      </c>
      <c r="D21">
        <v>436000</v>
      </c>
      <c r="F21">
        <f>SUMIFS(mt!$H:$H,mt!$E:$E,'t5'!$C21,mt!$B:$B,'t5'!$B21,mt!$A:$A, "&lt;="&amp;'t5'!$A21)</f>
        <v>436000</v>
      </c>
      <c r="O21" t="b">
        <f t="shared" si="0"/>
        <v>1</v>
      </c>
    </row>
    <row r="22" spans="1:15" x14ac:dyDescent="0.25">
      <c r="A22" s="28">
        <v>42371</v>
      </c>
      <c r="B22">
        <v>7</v>
      </c>
      <c r="C22" t="s">
        <v>35</v>
      </c>
      <c r="D22">
        <v>482200</v>
      </c>
      <c r="F22">
        <f>SUMIFS(mt!$H:$H,mt!$E:$E,'t5'!$C22,mt!$B:$B,'t5'!$B22,mt!$A:$A, "&lt;="&amp;'t5'!$A22)</f>
        <v>482200</v>
      </c>
      <c r="O22" t="b">
        <f t="shared" si="0"/>
        <v>1</v>
      </c>
    </row>
    <row r="23" spans="1:15" x14ac:dyDescent="0.25">
      <c r="A23" s="28">
        <v>42372</v>
      </c>
      <c r="B23">
        <v>7</v>
      </c>
      <c r="C23" t="s">
        <v>35</v>
      </c>
      <c r="D23">
        <v>482200</v>
      </c>
      <c r="F23">
        <f>SUMIFS(mt!$H:$H,mt!$E:$E,'t5'!$C23,mt!$B:$B,'t5'!$B23,mt!$A:$A, "&lt;="&amp;'t5'!$A23)</f>
        <v>482200</v>
      </c>
      <c r="O23" t="b">
        <f t="shared" si="0"/>
        <v>1</v>
      </c>
    </row>
    <row r="24" spans="1:15" x14ac:dyDescent="0.25">
      <c r="A24" s="28">
        <v>42370</v>
      </c>
      <c r="B24">
        <v>7</v>
      </c>
      <c r="C24" t="s">
        <v>23</v>
      </c>
      <c r="D24">
        <v>46600</v>
      </c>
      <c r="F24">
        <f>SUMIFS(mt!$H:$H,mt!$E:$E,'t5'!$C24,mt!$B:$B,'t5'!$B24,mt!$A:$A, "&lt;="&amp;'t5'!$A24)</f>
        <v>46600</v>
      </c>
      <c r="O24" t="b">
        <f t="shared" si="0"/>
        <v>1</v>
      </c>
    </row>
    <row r="25" spans="1:15" x14ac:dyDescent="0.25">
      <c r="A25" s="28">
        <v>42371</v>
      </c>
      <c r="B25">
        <v>7</v>
      </c>
      <c r="C25" t="s">
        <v>23</v>
      </c>
      <c r="D25">
        <v>118900</v>
      </c>
      <c r="F25">
        <f>SUMIFS(mt!$H:$H,mt!$E:$E,'t5'!$C25,mt!$B:$B,'t5'!$B25,mt!$A:$A, "&lt;="&amp;'t5'!$A25)</f>
        <v>118900</v>
      </c>
      <c r="O25" t="b">
        <f t="shared" si="0"/>
        <v>1</v>
      </c>
    </row>
    <row r="26" spans="1:15" x14ac:dyDescent="0.25">
      <c r="A26" s="28">
        <v>42372</v>
      </c>
      <c r="B26">
        <v>7</v>
      </c>
      <c r="C26" t="s">
        <v>23</v>
      </c>
      <c r="D26">
        <v>191500</v>
      </c>
      <c r="F26">
        <f>SUMIFS(mt!$H:$H,mt!$E:$E,'t5'!$C26,mt!$B:$B,'t5'!$B26,mt!$A:$A, "&lt;="&amp;'t5'!$A26)</f>
        <v>191500</v>
      </c>
      <c r="O26" t="b">
        <f t="shared" si="0"/>
        <v>1</v>
      </c>
    </row>
    <row r="27" spans="1:15" x14ac:dyDescent="0.25">
      <c r="A27" s="28">
        <v>42370</v>
      </c>
      <c r="B27">
        <v>7</v>
      </c>
      <c r="C27" t="s">
        <v>27</v>
      </c>
      <c r="D27">
        <v>0</v>
      </c>
      <c r="F27">
        <f>SUMIFS(mt!$H:$H,mt!$E:$E,'t5'!$C27,mt!$B:$B,'t5'!$B27,mt!$A:$A, "&lt;="&amp;'t5'!$A27)</f>
        <v>0</v>
      </c>
      <c r="O27" t="b">
        <f t="shared" si="0"/>
        <v>1</v>
      </c>
    </row>
    <row r="28" spans="1:15" x14ac:dyDescent="0.25">
      <c r="A28" s="28">
        <v>42371</v>
      </c>
      <c r="B28">
        <v>7</v>
      </c>
      <c r="C28" t="s">
        <v>27</v>
      </c>
      <c r="D28">
        <v>31950</v>
      </c>
      <c r="F28">
        <f>SUMIFS(mt!$H:$H,mt!$E:$E,'t5'!$C28,mt!$B:$B,'t5'!$B28,mt!$A:$A, "&lt;="&amp;'t5'!$A28)</f>
        <v>31950</v>
      </c>
      <c r="O28" t="b">
        <f t="shared" si="0"/>
        <v>1</v>
      </c>
    </row>
    <row r="29" spans="1:15" x14ac:dyDescent="0.25">
      <c r="A29" s="28">
        <v>42372</v>
      </c>
      <c r="B29">
        <v>7</v>
      </c>
      <c r="C29" t="s">
        <v>27</v>
      </c>
      <c r="D29">
        <v>82950</v>
      </c>
      <c r="F29">
        <f>SUMIFS(mt!$H:$H,mt!$E:$E,'t5'!$C29,mt!$B:$B,'t5'!$B29,mt!$A:$A, "&lt;="&amp;'t5'!$A29)</f>
        <v>82950</v>
      </c>
      <c r="O29" t="b">
        <f t="shared" si="0"/>
        <v>1</v>
      </c>
    </row>
    <row r="30" spans="1:15" x14ac:dyDescent="0.25">
      <c r="A30" s="28">
        <v>42370</v>
      </c>
      <c r="B30">
        <v>8</v>
      </c>
      <c r="C30" t="s">
        <v>35</v>
      </c>
      <c r="D30">
        <v>4200</v>
      </c>
      <c r="F30">
        <f>SUMIFS(mt!$H:$H,mt!$E:$E,'t5'!$C30,mt!$B:$B,'t5'!$B30,mt!$A:$A, "&lt;="&amp;'t5'!$A30)</f>
        <v>4200</v>
      </c>
      <c r="O30" t="b">
        <f t="shared" si="0"/>
        <v>1</v>
      </c>
    </row>
    <row r="31" spans="1:15" x14ac:dyDescent="0.25">
      <c r="A31" s="28">
        <v>42371</v>
      </c>
      <c r="B31">
        <v>8</v>
      </c>
      <c r="C31" t="s">
        <v>35</v>
      </c>
      <c r="D31">
        <v>178200</v>
      </c>
      <c r="F31">
        <f>SUMIFS(mt!$H:$H,mt!$E:$E,'t5'!$C31,mt!$B:$B,'t5'!$B31,mt!$A:$A, "&lt;="&amp;'t5'!$A31)</f>
        <v>178200</v>
      </c>
      <c r="O31" t="b">
        <f t="shared" si="0"/>
        <v>1</v>
      </c>
    </row>
    <row r="32" spans="1:15" x14ac:dyDescent="0.25">
      <c r="A32" s="28">
        <v>42372</v>
      </c>
      <c r="B32">
        <v>8</v>
      </c>
      <c r="C32" t="s">
        <v>35</v>
      </c>
      <c r="D32">
        <v>612200</v>
      </c>
      <c r="F32">
        <f>SUMIFS(mt!$H:$H,mt!$E:$E,'t5'!$C32,mt!$B:$B,'t5'!$B32,mt!$A:$A, "&lt;="&amp;'t5'!$A32)</f>
        <v>612200</v>
      </c>
      <c r="O32" t="b">
        <f t="shared" si="0"/>
        <v>1</v>
      </c>
    </row>
    <row r="33" spans="1:15" x14ac:dyDescent="0.25">
      <c r="A33" s="28">
        <v>42370</v>
      </c>
      <c r="B33">
        <v>8</v>
      </c>
      <c r="C33" t="s">
        <v>23</v>
      </c>
      <c r="D33">
        <v>35250</v>
      </c>
      <c r="F33">
        <f>SUMIFS(mt!$H:$H,mt!$E:$E,'t5'!$C33,mt!$B:$B,'t5'!$B33,mt!$A:$A, "&lt;="&amp;'t5'!$A33)</f>
        <v>35250</v>
      </c>
      <c r="O33" t="b">
        <f t="shared" si="0"/>
        <v>1</v>
      </c>
    </row>
    <row r="34" spans="1:15" x14ac:dyDescent="0.25">
      <c r="A34" s="28">
        <v>42371</v>
      </c>
      <c r="B34">
        <v>8</v>
      </c>
      <c r="C34" t="s">
        <v>23</v>
      </c>
      <c r="D34">
        <v>35250</v>
      </c>
      <c r="F34">
        <f>SUMIFS(mt!$H:$H,mt!$E:$E,'t5'!$C34,mt!$B:$B,'t5'!$B34,mt!$A:$A, "&lt;="&amp;'t5'!$A34)</f>
        <v>35250</v>
      </c>
      <c r="O34" t="b">
        <f t="shared" si="0"/>
        <v>1</v>
      </c>
    </row>
    <row r="35" spans="1:15" x14ac:dyDescent="0.25">
      <c r="A35" s="28">
        <v>42372</v>
      </c>
      <c r="B35">
        <v>8</v>
      </c>
      <c r="C35" t="s">
        <v>23</v>
      </c>
      <c r="D35">
        <v>35250</v>
      </c>
      <c r="F35">
        <f>SUMIFS(mt!$H:$H,mt!$E:$E,'t5'!$C35,mt!$B:$B,'t5'!$B35,mt!$A:$A, "&lt;="&amp;'t5'!$A35)</f>
        <v>35250</v>
      </c>
      <c r="O35" t="b">
        <f t="shared" si="0"/>
        <v>1</v>
      </c>
    </row>
    <row r="36" spans="1:15" x14ac:dyDescent="0.25">
      <c r="A36" s="28">
        <v>42370</v>
      </c>
      <c r="B36">
        <v>8</v>
      </c>
      <c r="C36" t="s">
        <v>27</v>
      </c>
      <c r="D36">
        <v>34650</v>
      </c>
      <c r="F36">
        <f>SUMIFS(mt!$H:$H,mt!$E:$E,'t5'!$C36,mt!$B:$B,'t5'!$B36,mt!$A:$A, "&lt;="&amp;'t5'!$A36)</f>
        <v>34650</v>
      </c>
      <c r="O36" t="b">
        <f t="shared" si="0"/>
        <v>1</v>
      </c>
    </row>
    <row r="37" spans="1:15" x14ac:dyDescent="0.25">
      <c r="A37" s="28">
        <v>42371</v>
      </c>
      <c r="B37">
        <v>8</v>
      </c>
      <c r="C37" t="s">
        <v>27</v>
      </c>
      <c r="D37">
        <v>50400</v>
      </c>
      <c r="F37">
        <f>SUMIFS(mt!$H:$H,mt!$E:$E,'t5'!$C37,mt!$B:$B,'t5'!$B37,mt!$A:$A, "&lt;="&amp;'t5'!$A37)</f>
        <v>50400</v>
      </c>
      <c r="O37" t="b">
        <f t="shared" si="0"/>
        <v>1</v>
      </c>
    </row>
    <row r="38" spans="1:15" x14ac:dyDescent="0.25">
      <c r="A38" s="28">
        <v>42372</v>
      </c>
      <c r="B38">
        <v>8</v>
      </c>
      <c r="C38" t="s">
        <v>27</v>
      </c>
      <c r="D38">
        <v>93400</v>
      </c>
      <c r="F38">
        <f>SUMIFS(mt!$H:$H,mt!$E:$E,'t5'!$C38,mt!$B:$B,'t5'!$B38,mt!$A:$A, "&lt;="&amp;'t5'!$A38)</f>
        <v>93400</v>
      </c>
      <c r="O38" t="b">
        <f t="shared" si="0"/>
        <v>1</v>
      </c>
    </row>
    <row r="39" spans="1:15" x14ac:dyDescent="0.25">
      <c r="A39" s="28">
        <v>42370</v>
      </c>
      <c r="B39">
        <v>11</v>
      </c>
      <c r="C39" t="s">
        <v>35</v>
      </c>
      <c r="D39">
        <v>98700</v>
      </c>
      <c r="F39">
        <f>SUMIFS(mt!$H:$H,mt!$E:$E,'t5'!$C39,mt!$B:$B,'t5'!$B39,mt!$A:$A, "&lt;="&amp;'t5'!$A39)</f>
        <v>98700</v>
      </c>
      <c r="O39" t="b">
        <f t="shared" si="0"/>
        <v>1</v>
      </c>
    </row>
    <row r="40" spans="1:15" x14ac:dyDescent="0.25">
      <c r="A40" s="28">
        <v>42371</v>
      </c>
      <c r="B40">
        <v>11</v>
      </c>
      <c r="C40" t="s">
        <v>35</v>
      </c>
      <c r="D40">
        <v>98700</v>
      </c>
      <c r="F40">
        <f>SUMIFS(mt!$H:$H,mt!$E:$E,'t5'!$C40,mt!$B:$B,'t5'!$B40,mt!$A:$A, "&lt;="&amp;'t5'!$A40)</f>
        <v>98700</v>
      </c>
      <c r="O40" t="b">
        <f t="shared" si="0"/>
        <v>1</v>
      </c>
    </row>
    <row r="41" spans="1:15" x14ac:dyDescent="0.25">
      <c r="A41" s="28">
        <v>42372</v>
      </c>
      <c r="B41">
        <v>11</v>
      </c>
      <c r="C41" t="s">
        <v>35</v>
      </c>
      <c r="D41">
        <v>192700</v>
      </c>
      <c r="F41">
        <f>SUMIFS(mt!$H:$H,mt!$E:$E,'t5'!$C41,mt!$B:$B,'t5'!$B41,mt!$A:$A, "&lt;="&amp;'t5'!$A41)</f>
        <v>192700</v>
      </c>
      <c r="O41" t="b">
        <f t="shared" si="0"/>
        <v>1</v>
      </c>
    </row>
    <row r="42" spans="1:15" x14ac:dyDescent="0.25">
      <c r="A42" s="28">
        <v>42370</v>
      </c>
      <c r="B42">
        <v>11</v>
      </c>
      <c r="C42" t="s">
        <v>23</v>
      </c>
      <c r="D42">
        <v>0</v>
      </c>
      <c r="F42">
        <f>SUMIFS(mt!$H:$H,mt!$E:$E,'t5'!$C42,mt!$B:$B,'t5'!$B42,mt!$A:$A, "&lt;="&amp;'t5'!$A42)</f>
        <v>0</v>
      </c>
      <c r="O42" t="b">
        <f t="shared" si="0"/>
        <v>1</v>
      </c>
    </row>
    <row r="43" spans="1:15" x14ac:dyDescent="0.25">
      <c r="A43" s="28">
        <v>42371</v>
      </c>
      <c r="B43">
        <v>11</v>
      </c>
      <c r="C43" t="s">
        <v>23</v>
      </c>
      <c r="D43">
        <v>210000</v>
      </c>
      <c r="F43">
        <f>SUMIFS(mt!$H:$H,mt!$E:$E,'t5'!$C43,mt!$B:$B,'t5'!$B43,mt!$A:$A, "&lt;="&amp;'t5'!$A43)</f>
        <v>210000</v>
      </c>
      <c r="O43" t="b">
        <f t="shared" si="0"/>
        <v>1</v>
      </c>
    </row>
    <row r="44" spans="1:15" x14ac:dyDescent="0.25">
      <c r="A44" s="28">
        <v>42372</v>
      </c>
      <c r="B44">
        <v>11</v>
      </c>
      <c r="C44" t="s">
        <v>23</v>
      </c>
      <c r="D44">
        <v>210000</v>
      </c>
      <c r="F44">
        <f>SUMIFS(mt!$H:$H,mt!$E:$E,'t5'!$C44,mt!$B:$B,'t5'!$B44,mt!$A:$A, "&lt;="&amp;'t5'!$A44)</f>
        <v>210000</v>
      </c>
      <c r="O44" t="b">
        <f t="shared" si="0"/>
        <v>1</v>
      </c>
    </row>
    <row r="45" spans="1:15" x14ac:dyDescent="0.25">
      <c r="A45" s="28">
        <v>42370</v>
      </c>
      <c r="B45">
        <v>11</v>
      </c>
      <c r="C45" t="s">
        <v>27</v>
      </c>
      <c r="D45">
        <v>161600</v>
      </c>
      <c r="F45">
        <f>SUMIFS(mt!$H:$H,mt!$E:$E,'t5'!$C45,mt!$B:$B,'t5'!$B45,mt!$A:$A, "&lt;="&amp;'t5'!$A45)</f>
        <v>161600</v>
      </c>
      <c r="O45" t="b">
        <f t="shared" si="0"/>
        <v>1</v>
      </c>
    </row>
    <row r="46" spans="1:15" x14ac:dyDescent="0.25">
      <c r="A46" s="28">
        <v>42371</v>
      </c>
      <c r="B46">
        <v>11</v>
      </c>
      <c r="C46" t="s">
        <v>27</v>
      </c>
      <c r="D46">
        <v>330100</v>
      </c>
      <c r="F46">
        <f>SUMIFS(mt!$H:$H,mt!$E:$E,'t5'!$C46,mt!$B:$B,'t5'!$B46,mt!$A:$A, "&lt;="&amp;'t5'!$A46)</f>
        <v>330100</v>
      </c>
      <c r="O46" t="b">
        <f t="shared" si="0"/>
        <v>1</v>
      </c>
    </row>
    <row r="47" spans="1:15" x14ac:dyDescent="0.25">
      <c r="A47" s="28">
        <v>42372</v>
      </c>
      <c r="B47">
        <v>11</v>
      </c>
      <c r="C47" t="s">
        <v>27</v>
      </c>
      <c r="D47">
        <v>345850</v>
      </c>
      <c r="F47">
        <f>SUMIFS(mt!$H:$H,mt!$E:$E,'t5'!$C47,mt!$B:$B,'t5'!$B47,mt!$A:$A, "&lt;="&amp;'t5'!$A47)</f>
        <v>345850</v>
      </c>
      <c r="O47" t="b">
        <f t="shared" si="0"/>
        <v>1</v>
      </c>
    </row>
    <row r="48" spans="1:15" x14ac:dyDescent="0.25">
      <c r="A48" s="28">
        <v>42370</v>
      </c>
      <c r="B48">
        <v>12</v>
      </c>
      <c r="C48" t="s">
        <v>35</v>
      </c>
      <c r="D48">
        <v>70200</v>
      </c>
      <c r="F48">
        <f>SUMIFS(mt!$H:$H,mt!$E:$E,'t5'!$C48,mt!$B:$B,'t5'!$B48,mt!$A:$A, "&lt;="&amp;'t5'!$A48)</f>
        <v>70200</v>
      </c>
      <c r="O48" t="b">
        <f t="shared" si="0"/>
        <v>1</v>
      </c>
    </row>
    <row r="49" spans="1:15" x14ac:dyDescent="0.25">
      <c r="A49" s="28">
        <v>42371</v>
      </c>
      <c r="B49">
        <v>12</v>
      </c>
      <c r="C49" t="s">
        <v>35</v>
      </c>
      <c r="D49">
        <v>168900</v>
      </c>
      <c r="F49">
        <f>SUMIFS(mt!$H:$H,mt!$E:$E,'t5'!$C49,mt!$B:$B,'t5'!$B49,mt!$A:$A, "&lt;="&amp;'t5'!$A49)</f>
        <v>168900</v>
      </c>
      <c r="O49" t="b">
        <f t="shared" si="0"/>
        <v>1</v>
      </c>
    </row>
    <row r="50" spans="1:15" x14ac:dyDescent="0.25">
      <c r="A50" s="28">
        <v>42372</v>
      </c>
      <c r="B50">
        <v>12</v>
      </c>
      <c r="C50" t="s">
        <v>35</v>
      </c>
      <c r="D50">
        <v>542900</v>
      </c>
      <c r="F50">
        <f>SUMIFS(mt!$H:$H,mt!$E:$E,'t5'!$C50,mt!$B:$B,'t5'!$B50,mt!$A:$A, "&lt;="&amp;'t5'!$A50)</f>
        <v>542900</v>
      </c>
      <c r="O50" t="b">
        <f t="shared" si="0"/>
        <v>1</v>
      </c>
    </row>
    <row r="51" spans="1:15" x14ac:dyDescent="0.25">
      <c r="A51" s="28">
        <v>42370</v>
      </c>
      <c r="B51">
        <v>12</v>
      </c>
      <c r="C51" t="s">
        <v>23</v>
      </c>
      <c r="D51">
        <v>29550</v>
      </c>
      <c r="F51">
        <f>SUMIFS(mt!$H:$H,mt!$E:$E,'t5'!$C51,mt!$B:$B,'t5'!$B51,mt!$A:$A, "&lt;="&amp;'t5'!$A51)</f>
        <v>29550</v>
      </c>
      <c r="O51" t="b">
        <f t="shared" si="0"/>
        <v>1</v>
      </c>
    </row>
    <row r="52" spans="1:15" x14ac:dyDescent="0.25">
      <c r="A52" s="28">
        <v>42371</v>
      </c>
      <c r="B52">
        <v>12</v>
      </c>
      <c r="C52" t="s">
        <v>23</v>
      </c>
      <c r="D52">
        <v>31500</v>
      </c>
      <c r="F52">
        <f>SUMIFS(mt!$H:$H,mt!$E:$E,'t5'!$C52,mt!$B:$B,'t5'!$B52,mt!$A:$A, "&lt;="&amp;'t5'!$A52)</f>
        <v>31500</v>
      </c>
      <c r="O52" t="b">
        <f t="shared" si="0"/>
        <v>1</v>
      </c>
    </row>
    <row r="53" spans="1:15" x14ac:dyDescent="0.25">
      <c r="A53" s="28">
        <v>42372</v>
      </c>
      <c r="B53">
        <v>12</v>
      </c>
      <c r="C53" t="s">
        <v>23</v>
      </c>
      <c r="D53">
        <v>37500</v>
      </c>
      <c r="F53">
        <f>SUMIFS(mt!$H:$H,mt!$E:$E,'t5'!$C53,mt!$B:$B,'t5'!$B53,mt!$A:$A, "&lt;="&amp;'t5'!$A53)</f>
        <v>37500</v>
      </c>
      <c r="O53" t="b">
        <f t="shared" si="0"/>
        <v>1</v>
      </c>
    </row>
    <row r="54" spans="1:15" x14ac:dyDescent="0.25">
      <c r="A54" s="28">
        <v>42370</v>
      </c>
      <c r="B54">
        <v>12</v>
      </c>
      <c r="C54" t="s">
        <v>27</v>
      </c>
      <c r="D54">
        <v>0</v>
      </c>
      <c r="F54">
        <f>SUMIFS(mt!$H:$H,mt!$E:$E,'t5'!$C54,mt!$B:$B,'t5'!$B54,mt!$A:$A, "&lt;="&amp;'t5'!$A54)</f>
        <v>0</v>
      </c>
      <c r="O54" t="b">
        <f t="shared" si="0"/>
        <v>1</v>
      </c>
    </row>
    <row r="55" spans="1:15" x14ac:dyDescent="0.25">
      <c r="A55" s="28">
        <v>42371</v>
      </c>
      <c r="B55">
        <v>12</v>
      </c>
      <c r="C55" t="s">
        <v>27</v>
      </c>
      <c r="D55">
        <v>3600</v>
      </c>
      <c r="F55">
        <f>SUMIFS(mt!$H:$H,mt!$E:$E,'t5'!$C55,mt!$B:$B,'t5'!$B55,mt!$A:$A, "&lt;="&amp;'t5'!$A55)</f>
        <v>3600</v>
      </c>
      <c r="O55" t="b">
        <f t="shared" si="0"/>
        <v>1</v>
      </c>
    </row>
    <row r="56" spans="1:15" x14ac:dyDescent="0.25">
      <c r="A56" s="28">
        <v>42372</v>
      </c>
      <c r="B56">
        <v>12</v>
      </c>
      <c r="C56" t="s">
        <v>27</v>
      </c>
      <c r="D56">
        <v>3600</v>
      </c>
      <c r="F56">
        <f>SUMIFS(mt!$H:$H,mt!$E:$E,'t5'!$C56,mt!$B:$B,'t5'!$B56,mt!$A:$A, "&lt;="&amp;'t5'!$A56)</f>
        <v>3600</v>
      </c>
      <c r="O56" t="b">
        <f t="shared" si="0"/>
        <v>1</v>
      </c>
    </row>
    <row r="57" spans="1:15" x14ac:dyDescent="0.25">
      <c r="A57" s="28">
        <v>42370</v>
      </c>
      <c r="B57">
        <v>13</v>
      </c>
      <c r="C57" t="s">
        <v>35</v>
      </c>
      <c r="D57">
        <v>534000</v>
      </c>
      <c r="F57">
        <f>SUMIFS(mt!$H:$H,mt!$E:$E,'t5'!$C57,mt!$B:$B,'t5'!$B57,mt!$A:$A, "&lt;="&amp;'t5'!$A57)</f>
        <v>534000</v>
      </c>
      <c r="O57" t="b">
        <f t="shared" si="0"/>
        <v>1</v>
      </c>
    </row>
    <row r="58" spans="1:15" x14ac:dyDescent="0.25">
      <c r="A58" s="28">
        <v>42371</v>
      </c>
      <c r="B58">
        <v>13</v>
      </c>
      <c r="C58" t="s">
        <v>35</v>
      </c>
      <c r="D58">
        <v>604200</v>
      </c>
      <c r="F58">
        <f>SUMIFS(mt!$H:$H,mt!$E:$E,'t5'!$C58,mt!$B:$B,'t5'!$B58,mt!$A:$A, "&lt;="&amp;'t5'!$A58)</f>
        <v>604200</v>
      </c>
      <c r="O58" t="b">
        <f t="shared" si="0"/>
        <v>1</v>
      </c>
    </row>
    <row r="59" spans="1:15" x14ac:dyDescent="0.25">
      <c r="A59" s="28">
        <v>42372</v>
      </c>
      <c r="B59">
        <v>13</v>
      </c>
      <c r="C59" t="s">
        <v>35</v>
      </c>
      <c r="D59">
        <v>604200</v>
      </c>
      <c r="F59">
        <f>SUMIFS(mt!$H:$H,mt!$E:$E,'t5'!$C59,mt!$B:$B,'t5'!$B59,mt!$A:$A, "&lt;="&amp;'t5'!$A59)</f>
        <v>604200</v>
      </c>
      <c r="O59" t="b">
        <f t="shared" si="0"/>
        <v>1</v>
      </c>
    </row>
    <row r="60" spans="1:15" x14ac:dyDescent="0.25">
      <c r="A60" s="28">
        <v>42370</v>
      </c>
      <c r="B60">
        <v>13</v>
      </c>
      <c r="C60" t="s">
        <v>23</v>
      </c>
      <c r="D60">
        <v>46200</v>
      </c>
      <c r="F60">
        <f>SUMIFS(mt!$H:$H,mt!$E:$E,'t5'!$C60,mt!$B:$B,'t5'!$B60,mt!$A:$A, "&lt;="&amp;'t5'!$A60)</f>
        <v>46200</v>
      </c>
      <c r="O60" t="b">
        <f t="shared" si="0"/>
        <v>1</v>
      </c>
    </row>
    <row r="61" spans="1:15" x14ac:dyDescent="0.25">
      <c r="A61" s="28">
        <v>42371</v>
      </c>
      <c r="B61">
        <v>13</v>
      </c>
      <c r="C61" t="s">
        <v>23</v>
      </c>
      <c r="D61">
        <v>88800</v>
      </c>
      <c r="F61">
        <f>SUMIFS(mt!$H:$H,mt!$E:$E,'t5'!$C61,mt!$B:$B,'t5'!$B61,mt!$A:$A, "&lt;="&amp;'t5'!$A61)</f>
        <v>88800</v>
      </c>
      <c r="O61" t="b">
        <f t="shared" si="0"/>
        <v>1</v>
      </c>
    </row>
    <row r="62" spans="1:15" x14ac:dyDescent="0.25">
      <c r="A62" s="28">
        <v>42372</v>
      </c>
      <c r="B62">
        <v>13</v>
      </c>
      <c r="C62" t="s">
        <v>23</v>
      </c>
      <c r="D62">
        <v>213800</v>
      </c>
      <c r="F62">
        <f>SUMIFS(mt!$H:$H,mt!$E:$E,'t5'!$C62,mt!$B:$B,'t5'!$B62,mt!$A:$A, "&lt;="&amp;'t5'!$A62)</f>
        <v>213800</v>
      </c>
      <c r="O62" t="b">
        <f t="shared" si="0"/>
        <v>1</v>
      </c>
    </row>
    <row r="63" spans="1:15" x14ac:dyDescent="0.25">
      <c r="A63" s="28">
        <v>42370</v>
      </c>
      <c r="B63">
        <v>13</v>
      </c>
      <c r="C63" t="s">
        <v>27</v>
      </c>
      <c r="D63">
        <v>94000</v>
      </c>
      <c r="F63">
        <f>SUMIFS(mt!$H:$H,mt!$E:$E,'t5'!$C63,mt!$B:$B,'t5'!$B63,mt!$A:$A, "&lt;="&amp;'t5'!$A63)</f>
        <v>94000</v>
      </c>
      <c r="O63" t="b">
        <f t="shared" si="0"/>
        <v>1</v>
      </c>
    </row>
    <row r="64" spans="1:15" x14ac:dyDescent="0.25">
      <c r="A64" s="28">
        <v>42371</v>
      </c>
      <c r="B64">
        <v>13</v>
      </c>
      <c r="C64" t="s">
        <v>27</v>
      </c>
      <c r="D64">
        <v>97000</v>
      </c>
      <c r="F64">
        <f>SUMIFS(mt!$H:$H,mt!$E:$E,'t5'!$C64,mt!$B:$B,'t5'!$B64,mt!$A:$A, "&lt;="&amp;'t5'!$A64)</f>
        <v>97000</v>
      </c>
      <c r="O64" t="b">
        <f t="shared" si="0"/>
        <v>1</v>
      </c>
    </row>
    <row r="65" spans="1:15" x14ac:dyDescent="0.25">
      <c r="A65" s="28">
        <v>42372</v>
      </c>
      <c r="B65">
        <v>13</v>
      </c>
      <c r="C65" t="s">
        <v>27</v>
      </c>
      <c r="D65">
        <v>99025</v>
      </c>
      <c r="F65">
        <f>SUMIFS(mt!$H:$H,mt!$E:$E,'t5'!$C65,mt!$B:$B,'t5'!$B65,mt!$A:$A, "&lt;="&amp;'t5'!$A65)</f>
        <v>99025</v>
      </c>
      <c r="O65" t="b">
        <f t="shared" si="0"/>
        <v>1</v>
      </c>
    </row>
  </sheetData>
  <mergeCells count="2">
    <mergeCell ref="A1:D1"/>
    <mergeCell ref="F1:M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A2:D35"/>
  <sheetViews>
    <sheetView topLeftCell="A4" zoomScale="130" zoomScaleNormal="130" workbookViewId="0">
      <selection activeCell="B28" sqref="B28:C28"/>
    </sheetView>
  </sheetViews>
  <sheetFormatPr defaultRowHeight="15" x14ac:dyDescent="0.25"/>
  <cols>
    <col min="1" max="1" width="20.140625" bestFit="1" customWidth="1"/>
    <col min="2" max="2" width="27.85546875" bestFit="1" customWidth="1"/>
    <col min="3" max="3" width="27.5703125" bestFit="1" customWidth="1"/>
    <col min="5" max="5" width="13.28515625" bestFit="1" customWidth="1"/>
  </cols>
  <sheetData>
    <row r="2" spans="1:3" ht="15" customHeight="1" x14ac:dyDescent="0.25"/>
    <row r="16" spans="1:3" x14ac:dyDescent="0.25">
      <c r="A16" s="18" t="s">
        <v>2</v>
      </c>
      <c r="B16" s="18" t="s">
        <v>71</v>
      </c>
      <c r="C16" s="18" t="s">
        <v>72</v>
      </c>
    </row>
    <row r="17" spans="1:4" x14ac:dyDescent="0.25">
      <c r="A17" s="24">
        <v>44732</v>
      </c>
      <c r="B17" s="25">
        <v>1782</v>
      </c>
      <c r="C17" s="25">
        <v>663</v>
      </c>
      <c r="D17" s="20"/>
    </row>
    <row r="18" spans="1:4" x14ac:dyDescent="0.25">
      <c r="A18" s="24">
        <v>44733</v>
      </c>
      <c r="B18" s="25">
        <v>1546</v>
      </c>
      <c r="C18" s="25">
        <v>692</v>
      </c>
      <c r="D18" s="20"/>
    </row>
    <row r="19" spans="1:4" x14ac:dyDescent="0.25">
      <c r="A19" s="24">
        <v>44734</v>
      </c>
      <c r="B19" s="25">
        <v>1360</v>
      </c>
      <c r="C19" s="25">
        <v>689</v>
      </c>
      <c r="D19" s="20"/>
    </row>
    <row r="20" spans="1:4" x14ac:dyDescent="0.25">
      <c r="B20" s="25">
        <f>SUM(B17:B19)</f>
        <v>4688</v>
      </c>
      <c r="C20" s="25">
        <f>SUM(C17:C19)</f>
        <v>2044</v>
      </c>
      <c r="D20" s="20"/>
    </row>
    <row r="21" spans="1:4" x14ac:dyDescent="0.25">
      <c r="B21" s="20"/>
      <c r="C21" s="20"/>
      <c r="D21" s="20"/>
    </row>
    <row r="22" spans="1:4" x14ac:dyDescent="0.25">
      <c r="A22" t="s">
        <v>74</v>
      </c>
      <c r="B22" s="20">
        <f>D22*0.75</f>
        <v>13308</v>
      </c>
      <c r="C22" s="20">
        <f>D22*0.25</f>
        <v>4436</v>
      </c>
      <c r="D22" s="20">
        <v>17744</v>
      </c>
    </row>
    <row r="23" spans="1:4" x14ac:dyDescent="0.25">
      <c r="A23" t="s">
        <v>75</v>
      </c>
      <c r="B23" s="20">
        <f>ROUND(B22*2/3, 0)</f>
        <v>8872</v>
      </c>
      <c r="C23" s="20"/>
      <c r="D23" s="20"/>
    </row>
    <row r="24" spans="1:4" x14ac:dyDescent="0.25">
      <c r="D24" s="20"/>
    </row>
    <row r="25" spans="1:4" x14ac:dyDescent="0.25">
      <c r="A25" t="s">
        <v>171</v>
      </c>
      <c r="B25" s="20">
        <f>B22-B23</f>
        <v>4436</v>
      </c>
      <c r="C25" s="20">
        <f>C22</f>
        <v>4436</v>
      </c>
      <c r="D25" s="20">
        <f>B25+B26+C25</f>
        <v>17744</v>
      </c>
    </row>
    <row r="26" spans="1:4" x14ac:dyDescent="0.25">
      <c r="A26" t="s">
        <v>172</v>
      </c>
      <c r="B26" s="20">
        <f>B23</f>
        <v>8872</v>
      </c>
      <c r="C26" s="20"/>
    </row>
    <row r="27" spans="1:4" x14ac:dyDescent="0.25">
      <c r="D27" s="20"/>
    </row>
    <row r="28" spans="1:4" x14ac:dyDescent="0.25">
      <c r="B28" s="20">
        <f>B26</f>
        <v>8872</v>
      </c>
      <c r="C28" s="20">
        <f>C25+B25</f>
        <v>8872</v>
      </c>
      <c r="D28" s="20">
        <f>B28+C28</f>
        <v>17744</v>
      </c>
    </row>
    <row r="30" spans="1:4" x14ac:dyDescent="0.25">
      <c r="A30" s="17">
        <v>44732</v>
      </c>
      <c r="B30" s="23">
        <f>B17/B$28</f>
        <v>0.20085662759242562</v>
      </c>
      <c r="C30" s="23">
        <f>C17/C$28</f>
        <v>7.472948602344455E-2</v>
      </c>
    </row>
    <row r="31" spans="1:4" x14ac:dyDescent="0.25">
      <c r="A31" s="17">
        <v>44733</v>
      </c>
      <c r="B31" s="23">
        <f>B18/B$28</f>
        <v>0.1742560865644725</v>
      </c>
      <c r="C31" s="23">
        <f>C18/C$28</f>
        <v>7.7998196573489637E-2</v>
      </c>
    </row>
    <row r="32" spans="1:4" x14ac:dyDescent="0.25">
      <c r="A32" s="17">
        <v>44734</v>
      </c>
      <c r="B32" s="23">
        <f>B19/B$28</f>
        <v>0.15329125338142471</v>
      </c>
      <c r="C32" s="23">
        <f>C19/C$28</f>
        <v>7.7660054102795306E-2</v>
      </c>
    </row>
    <row r="33" spans="1:3" x14ac:dyDescent="0.25">
      <c r="B33" s="23">
        <f>B20/B$28</f>
        <v>0.52840396753832286</v>
      </c>
      <c r="C33" s="23">
        <f>C20/C$28</f>
        <v>0.23038773669972948</v>
      </c>
    </row>
    <row r="35" spans="1:3" ht="30" x14ac:dyDescent="0.25">
      <c r="A35" s="51" t="s">
        <v>189</v>
      </c>
      <c r="B35" s="22">
        <f>B20-B28*C33</f>
        <v>2644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79998168889431442"/>
  </sheetPr>
  <dimension ref="A1"/>
  <sheetViews>
    <sheetView zoomScale="115" zoomScaleNormal="115" workbookViewId="0">
      <selection activeCell="E13" sqref="E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Z884"/>
  <sheetViews>
    <sheetView tabSelected="1" workbookViewId="0">
      <selection activeCell="U24" sqref="U24"/>
    </sheetView>
  </sheetViews>
  <sheetFormatPr defaultRowHeight="15" x14ac:dyDescent="0.25"/>
  <cols>
    <col min="1" max="1" width="10.7109375" bestFit="1" customWidth="1"/>
    <col min="2" max="2" width="9" customWidth="1"/>
    <col min="3" max="3" width="9.7109375" customWidth="1"/>
    <col min="4" max="4" width="11.42578125" customWidth="1"/>
    <col min="5" max="6" width="12.7109375" customWidth="1"/>
    <col min="7" max="7" width="12.28515625" customWidth="1"/>
    <col min="8" max="8" width="10.28515625" customWidth="1"/>
    <col min="9" max="9" width="13.85546875" style="20" customWidth="1"/>
    <col min="12" max="12" width="20" bestFit="1" customWidth="1"/>
    <col min="15" max="15" width="15.85546875" customWidth="1"/>
    <col min="20" max="20" width="11.5703125" customWidth="1"/>
  </cols>
  <sheetData>
    <row r="1" spans="1:26" x14ac:dyDescent="0.25">
      <c r="L1" s="48">
        <v>2500000</v>
      </c>
    </row>
    <row r="2" spans="1:26" ht="30" x14ac:dyDescent="0.25">
      <c r="A2" s="37" t="s">
        <v>2</v>
      </c>
      <c r="B2" s="31" t="s">
        <v>178</v>
      </c>
      <c r="C2" s="31" t="s">
        <v>76</v>
      </c>
      <c r="D2" s="38" t="s">
        <v>73</v>
      </c>
      <c r="E2" s="31" t="s">
        <v>176</v>
      </c>
      <c r="F2" s="31" t="s">
        <v>174</v>
      </c>
      <c r="G2" s="31" t="s">
        <v>175</v>
      </c>
      <c r="H2" s="31" t="s">
        <v>177</v>
      </c>
      <c r="I2" s="37" t="s">
        <v>182</v>
      </c>
      <c r="K2" s="32" t="s">
        <v>183</v>
      </c>
      <c r="L2" s="32" t="s">
        <v>179</v>
      </c>
      <c r="N2" s="32" t="s">
        <v>76</v>
      </c>
      <c r="O2" s="32" t="s">
        <v>73</v>
      </c>
      <c r="P2" s="32" t="s">
        <v>181</v>
      </c>
      <c r="Q2" s="32" t="s">
        <v>180</v>
      </c>
      <c r="R2" s="32" t="s">
        <v>183</v>
      </c>
      <c r="S2" s="32" t="s">
        <v>106</v>
      </c>
      <c r="T2" s="32" t="s">
        <v>173</v>
      </c>
      <c r="V2" s="39" t="s">
        <v>176</v>
      </c>
      <c r="W2" s="39"/>
      <c r="X2" s="32" t="s">
        <v>170</v>
      </c>
    </row>
    <row r="3" spans="1:26" x14ac:dyDescent="0.25">
      <c r="A3" s="10">
        <v>43831</v>
      </c>
      <c r="B3" s="44">
        <f>DAY(A3)</f>
        <v>1</v>
      </c>
      <c r="C3" s="10" t="str">
        <f>YEAR(A3)&amp;TEXT(MONTH(A3), "00")</f>
        <v>202001</v>
      </c>
      <c r="D3" s="44">
        <v>0</v>
      </c>
      <c r="E3" s="45">
        <f>IF( D3&lt;&gt; 0, (D3-K3) / VLOOKUP(C3,N:S,6,0), 0)</f>
        <v>0</v>
      </c>
      <c r="F3" s="46" t="str">
        <f>IF(AND(MONTH(A3)=1, DAY(A3)=1), "Да", "Нет")</f>
        <v>Да</v>
      </c>
      <c r="G3" s="45" t="str">
        <f>IF(DAY(A3)=15, "Да", "Нет")</f>
        <v>Нет</v>
      </c>
      <c r="H3" s="44" t="str">
        <f t="shared" ref="H3:H66" si="0">IF(D3=0,IF(F3="Да","Нет","Да"),IF(OR(E3&gt;=3,E3&lt;=-3),IF(G3="Да","Нет","Да"),"Нет"))</f>
        <v>Нет</v>
      </c>
      <c r="I3" s="47">
        <f>IF(H3="Да",IF(DAY(A3)=15,K3+VLOOKUP($C3,N:S,6,0)*3.8, K3),D3)</f>
        <v>0</v>
      </c>
      <c r="J3" s="19"/>
      <c r="K3" s="43">
        <f>VLOOKUP(C3,N:S,5,0)</f>
        <v>3915.5</v>
      </c>
      <c r="L3" s="43">
        <f>IF(D3&lt;&gt;0,IF((D3-K3)^2 &gt; $L$1, 0, (D3-K3)^2), 0)</f>
        <v>0</v>
      </c>
      <c r="N3" s="7" t="s">
        <v>77</v>
      </c>
      <c r="O3" s="25">
        <f>SUMIFS($D:$D,$C:$C,$N3)</f>
        <v>117465</v>
      </c>
      <c r="P3" s="25">
        <f>COUNTIFS($D:$D, "&lt;&gt;0",$C:$C,$N3)</f>
        <v>30</v>
      </c>
      <c r="Q3" s="40">
        <f>COUNTIFS($D:$D, 0, $C:$C, $N3)</f>
        <v>1</v>
      </c>
      <c r="R3" s="41">
        <f>O3/P3</f>
        <v>3915.5</v>
      </c>
      <c r="S3" s="41">
        <f>(SUMIFS($L:$L,$C:$C,$N3)/P3) ^ (1/2)</f>
        <v>295.68233235461781</v>
      </c>
      <c r="T3" s="41">
        <f>SUMIFS($I:$I,$C:$C,$N3)</f>
        <v>112204.5</v>
      </c>
      <c r="V3" s="25">
        <v>-3</v>
      </c>
      <c r="W3" s="25">
        <f>V3+0.5</f>
        <v>-2.5</v>
      </c>
      <c r="X3" s="25">
        <f>COUNTIFS($E:$E, "&gt;"&amp;V3, $E:$E, "&lt;="&amp;W3)</f>
        <v>1</v>
      </c>
      <c r="Z3" s="49">
        <f>X3/SUM($X$3:$X$13)</f>
        <v>1.1723329425556857E-3</v>
      </c>
    </row>
    <row r="4" spans="1:26" x14ac:dyDescent="0.25">
      <c r="A4" s="10">
        <v>43832</v>
      </c>
      <c r="B4" s="44">
        <f t="shared" ref="B4:B67" si="1">DAY(A4)</f>
        <v>2</v>
      </c>
      <c r="C4" s="10" t="str">
        <f t="shared" ref="C4:C67" si="2">YEAR(A4)&amp;TEXT(MONTH(A4), "00")</f>
        <v>202001</v>
      </c>
      <c r="D4" s="44">
        <v>3502</v>
      </c>
      <c r="E4" s="45">
        <f>IF( D4&lt;&gt; 0, (D4-K4) / VLOOKUP(C4,N:S,6,0), 0)</f>
        <v>-1.3984602891459916</v>
      </c>
      <c r="F4" s="46" t="str">
        <f>IF(AND(MONTH(A4)=1, DAY(A4)=1), "Да", "Нет")</f>
        <v>Нет</v>
      </c>
      <c r="G4" s="45" t="str">
        <f>IF(DAY(A4)=15, "Да", "Нет")</f>
        <v>Нет</v>
      </c>
      <c r="H4" s="44" t="str">
        <f t="shared" si="0"/>
        <v>Нет</v>
      </c>
      <c r="I4" s="47">
        <f>IF(H4="Да",IF(DAY(A4)=15,K4+VLOOKUP($C4,N:S,6,0)*3.8, K4),D4)</f>
        <v>3502</v>
      </c>
      <c r="J4" s="19"/>
      <c r="K4" s="43">
        <f>VLOOKUP(C4,N:S,5,0)</f>
        <v>3915.5</v>
      </c>
      <c r="L4" s="43">
        <f t="shared" ref="L4:L67" si="3">IF(D4&lt;&gt;0,IF((D4-K4)^2 &gt; $L$1, 0, (D4-K4)^2), 0)</f>
        <v>170982.25</v>
      </c>
      <c r="N4" s="7" t="s">
        <v>78</v>
      </c>
      <c r="O4" s="25">
        <f>SUMIFS($D:$D,$C:$C,$N4)</f>
        <v>103468</v>
      </c>
      <c r="P4" s="25">
        <f>COUNTIFS($D:$D, "&lt;&gt;0",$C:$C,$N4)</f>
        <v>27</v>
      </c>
      <c r="Q4" s="42">
        <f>COUNTIFS($D:$D, 0, $C:$C, $N4)</f>
        <v>2</v>
      </c>
      <c r="R4" s="41">
        <f t="shared" ref="R4:R31" si="4">O4/P4</f>
        <v>3832.1481481481483</v>
      </c>
      <c r="S4" s="41">
        <f>(SUMIFS($L:$L,$C:$C,$N4)/P4) ^ (1/2)</f>
        <v>340.76098973650181</v>
      </c>
      <c r="T4" s="41">
        <f>SUMIFS($I:$I,$C:$C,$N4)</f>
        <v>111132.29629629629</v>
      </c>
      <c r="V4" s="25">
        <f>W3</f>
        <v>-2.5</v>
      </c>
      <c r="W4" s="25">
        <f>V4+0.5</f>
        <v>-2</v>
      </c>
      <c r="X4" s="25">
        <f>COUNTIFS($E:$E, "&gt;"&amp;V4, $E:$E, "&lt;="&amp;W4)</f>
        <v>2</v>
      </c>
      <c r="Z4" s="49">
        <f>X4/SUM($X$3:$X$13)</f>
        <v>2.3446658851113715E-3</v>
      </c>
    </row>
    <row r="5" spans="1:26" x14ac:dyDescent="0.25">
      <c r="A5" s="10">
        <v>43833</v>
      </c>
      <c r="B5" s="44">
        <f t="shared" si="1"/>
        <v>3</v>
      </c>
      <c r="C5" s="10" t="str">
        <f t="shared" si="2"/>
        <v>202001</v>
      </c>
      <c r="D5" s="44">
        <v>3664</v>
      </c>
      <c r="E5" s="45">
        <f>IF( D5&lt;&gt; 0, (D5-K5) / VLOOKUP(C5,N:S,6,0), 0)</f>
        <v>-0.85057500053256807</v>
      </c>
      <c r="F5" s="46" t="str">
        <f>IF(AND(MONTH(A5)=1, DAY(A5)=1), "Да", "Нет")</f>
        <v>Нет</v>
      </c>
      <c r="G5" s="45" t="str">
        <f>IF(DAY(A5)=15, "Да", "Нет")</f>
        <v>Нет</v>
      </c>
      <c r="H5" s="44" t="str">
        <f t="shared" si="0"/>
        <v>Нет</v>
      </c>
      <c r="I5" s="47">
        <f>IF(H5="Да",IF(DAY(A5)=15,K5+VLOOKUP($C5,N:S,6,0)*3.8, K5),D5)</f>
        <v>3664</v>
      </c>
      <c r="J5" s="19"/>
      <c r="K5" s="43">
        <f>VLOOKUP(C5,N:S,5,0)</f>
        <v>3915.5</v>
      </c>
      <c r="L5" s="43">
        <f t="shared" si="3"/>
        <v>63252.25</v>
      </c>
      <c r="N5" s="7" t="s">
        <v>79</v>
      </c>
      <c r="O5" s="25">
        <f>SUMIFS($D:$D,$C:$C,$N5)</f>
        <v>109091</v>
      </c>
      <c r="P5" s="25">
        <f>COUNTIFS($D:$D, "&lt;&gt;0",$C:$C,$N5)</f>
        <v>31</v>
      </c>
      <c r="Q5" s="25">
        <f>COUNTIFS($D:$D, 0, $C:$C, $N5)</f>
        <v>0</v>
      </c>
      <c r="R5" s="41">
        <f t="shared" si="4"/>
        <v>3519.0645161290322</v>
      </c>
      <c r="S5" s="41">
        <f>(SUMIFS($L:$L,$C:$C,$N5)/P5) ^ (1/2)</f>
        <v>391.55823058729493</v>
      </c>
      <c r="T5" s="41">
        <f>SUMIFS($I:$I,$C:$C,$N5)</f>
        <v>109091</v>
      </c>
      <c r="V5" s="25">
        <f>W4</f>
        <v>-2</v>
      </c>
      <c r="W5" s="25">
        <f>V5+0.5</f>
        <v>-1.5</v>
      </c>
      <c r="X5" s="25">
        <f>COUNTIFS($E:$E, "&gt;"&amp;V5, $E:$E, "&lt;="&amp;W5)</f>
        <v>18</v>
      </c>
      <c r="Z5" s="49">
        <f t="shared" ref="Z4:Z13" si="5">X5/SUM($X$3:$X$13)</f>
        <v>2.1101992966002344E-2</v>
      </c>
    </row>
    <row r="6" spans="1:26" x14ac:dyDescent="0.25">
      <c r="A6" s="10">
        <v>43834</v>
      </c>
      <c r="B6" s="44">
        <f t="shared" si="1"/>
        <v>4</v>
      </c>
      <c r="C6" s="10" t="str">
        <f t="shared" si="2"/>
        <v>202001</v>
      </c>
      <c r="D6" s="44">
        <v>3727</v>
      </c>
      <c r="E6" s="45">
        <f>IF( D6&lt;&gt; 0, (D6-K6) / VLOOKUP(C6,N:S,6,0), 0)</f>
        <v>-0.63750849940512555</v>
      </c>
      <c r="F6" s="46" t="str">
        <f>IF(AND(MONTH(A6)=1, DAY(A6)=1), "Да", "Нет")</f>
        <v>Нет</v>
      </c>
      <c r="G6" s="45" t="str">
        <f>IF(DAY(A6)=15, "Да", "Нет")</f>
        <v>Нет</v>
      </c>
      <c r="H6" s="44" t="str">
        <f t="shared" si="0"/>
        <v>Нет</v>
      </c>
      <c r="I6" s="47">
        <f>IF(H6="Да",IF(DAY(A6)=15,K6+VLOOKUP($C6,N:S,6,0)*3.8, K6),D6)</f>
        <v>3727</v>
      </c>
      <c r="J6" s="19"/>
      <c r="K6" s="43">
        <f>VLOOKUP(C6,N:S,5,0)</f>
        <v>3915.5</v>
      </c>
      <c r="L6" s="43">
        <f t="shared" si="3"/>
        <v>35532.25</v>
      </c>
      <c r="N6" s="7" t="s">
        <v>80</v>
      </c>
      <c r="O6" s="25">
        <f>SUMIFS($D:$D,$C:$C,$N6)</f>
        <v>89363</v>
      </c>
      <c r="P6" s="25">
        <f>COUNTIFS($D:$D, "&lt;&gt;0",$C:$C,$N6)</f>
        <v>30</v>
      </c>
      <c r="Q6" s="25">
        <f>COUNTIFS($D:$D, 0, $C:$C, $N6)</f>
        <v>0</v>
      </c>
      <c r="R6" s="41">
        <f t="shared" si="4"/>
        <v>2978.7666666666669</v>
      </c>
      <c r="S6" s="41">
        <f>(SUMIFS($L:$L,$C:$C,$N6)/P6) ^ (1/2)</f>
        <v>256.61224747769847</v>
      </c>
      <c r="T6" s="41">
        <f>SUMIFS($I:$I,$C:$C,$N6)</f>
        <v>89363</v>
      </c>
      <c r="V6" s="25">
        <f t="shared" ref="V6:V20" si="6">W5</f>
        <v>-1.5</v>
      </c>
      <c r="W6" s="25">
        <f t="shared" ref="W6:W20" si="7">V6+0.5</f>
        <v>-1</v>
      </c>
      <c r="X6" s="25">
        <f>COUNTIFS($E:$E, "&gt;"&amp;V6, $E:$E, "&lt;="&amp;W6)</f>
        <v>88</v>
      </c>
      <c r="Z6" s="49">
        <f t="shared" si="5"/>
        <v>0.10316529894490035</v>
      </c>
    </row>
    <row r="7" spans="1:26" x14ac:dyDescent="0.25">
      <c r="A7" s="10">
        <v>43835</v>
      </c>
      <c r="B7" s="44">
        <f t="shared" si="1"/>
        <v>5</v>
      </c>
      <c r="C7" s="10" t="str">
        <f t="shared" si="2"/>
        <v>202001</v>
      </c>
      <c r="D7" s="44">
        <v>3889</v>
      </c>
      <c r="E7" s="45">
        <f>IF( D7&lt;&gt; 0, (D7-K7) / VLOOKUP(C7,N:S,6,0), 0)</f>
        <v>-8.9623210791702004E-2</v>
      </c>
      <c r="F7" s="46" t="str">
        <f>IF(AND(MONTH(A7)=1, DAY(A7)=1), "Да", "Нет")</f>
        <v>Нет</v>
      </c>
      <c r="G7" s="45" t="str">
        <f>IF(DAY(A7)=15, "Да", "Нет")</f>
        <v>Нет</v>
      </c>
      <c r="H7" s="44" t="str">
        <f t="shared" si="0"/>
        <v>Нет</v>
      </c>
      <c r="I7" s="47">
        <f>IF(H7="Да",IF(DAY(A7)=15,K7+VLOOKUP($C7,N:S,6,0)*3.8, K7),D7)</f>
        <v>3889</v>
      </c>
      <c r="J7" s="19"/>
      <c r="K7" s="43">
        <f>VLOOKUP(C7,N:S,5,0)</f>
        <v>3915.5</v>
      </c>
      <c r="L7" s="43">
        <f t="shared" si="3"/>
        <v>702.25</v>
      </c>
      <c r="N7" s="7" t="s">
        <v>81</v>
      </c>
      <c r="O7" s="25">
        <f>SUMIFS($D:$D,$C:$C,$N7)</f>
        <v>104853</v>
      </c>
      <c r="P7" s="25">
        <f>COUNTIFS($D:$D, "&lt;&gt;0",$C:$C,$N7)</f>
        <v>31</v>
      </c>
      <c r="Q7" s="25">
        <f>COUNTIFS($D:$D, 0, $C:$C, $N7)</f>
        <v>0</v>
      </c>
      <c r="R7" s="41">
        <f t="shared" si="4"/>
        <v>3382.3548387096776</v>
      </c>
      <c r="S7" s="41">
        <f>(SUMIFS($L:$L,$C:$C,$N7)/P7) ^ (1/2)</f>
        <v>340.58777925787751</v>
      </c>
      <c r="T7" s="41">
        <f>SUMIFS($I:$I,$C:$C,$N7)</f>
        <v>104853</v>
      </c>
      <c r="V7" s="25">
        <f t="shared" si="6"/>
        <v>-1</v>
      </c>
      <c r="W7" s="25">
        <f t="shared" si="7"/>
        <v>-0.5</v>
      </c>
      <c r="X7" s="25">
        <f>COUNTIFS($E:$E, "&gt;"&amp;V7, $E:$E, "&lt;="&amp;W7)</f>
        <v>180</v>
      </c>
      <c r="Z7" s="49">
        <f t="shared" si="5"/>
        <v>0.21101992966002345</v>
      </c>
    </row>
    <row r="8" spans="1:26" x14ac:dyDescent="0.25">
      <c r="A8" s="10">
        <v>43836</v>
      </c>
      <c r="B8" s="44">
        <f t="shared" si="1"/>
        <v>6</v>
      </c>
      <c r="C8" s="10" t="str">
        <f t="shared" si="2"/>
        <v>202001</v>
      </c>
      <c r="D8" s="44">
        <v>3540</v>
      </c>
      <c r="E8" s="45">
        <f>IF( D8&lt;&gt; 0, (D8-K8) / VLOOKUP(C8,N:S,6,0), 0)</f>
        <v>-1.2699439868786453</v>
      </c>
      <c r="F8" s="46" t="str">
        <f>IF(AND(MONTH(A8)=1, DAY(A8)=1), "Да", "Нет")</f>
        <v>Нет</v>
      </c>
      <c r="G8" s="45" t="str">
        <f>IF(DAY(A8)=15, "Да", "Нет")</f>
        <v>Нет</v>
      </c>
      <c r="H8" s="44" t="str">
        <f t="shared" si="0"/>
        <v>Нет</v>
      </c>
      <c r="I8" s="47">
        <f>IF(H8="Да",IF(DAY(A8)=15,K8+VLOOKUP($C8,N:S,6,0)*3.8, K8),D8)</f>
        <v>3540</v>
      </c>
      <c r="J8" s="19"/>
      <c r="K8" s="43">
        <f>VLOOKUP(C8,N:S,5,0)</f>
        <v>3915.5</v>
      </c>
      <c r="L8" s="43">
        <f t="shared" si="3"/>
        <v>141000.25</v>
      </c>
      <c r="N8" s="7" t="s">
        <v>82</v>
      </c>
      <c r="O8" s="25">
        <f>SUMIFS($D:$D,$C:$C,$N8)</f>
        <v>120498</v>
      </c>
      <c r="P8" s="25">
        <f>COUNTIFS($D:$D, "&lt;&gt;0",$C:$C,$N8)</f>
        <v>30</v>
      </c>
      <c r="Q8" s="25">
        <f>COUNTIFS($D:$D, 0, $C:$C, $N8)</f>
        <v>0</v>
      </c>
      <c r="R8" s="41">
        <f t="shared" si="4"/>
        <v>4016.6</v>
      </c>
      <c r="S8" s="41">
        <f>(SUMIFS($L:$L,$C:$C,$N8)/P8) ^ (1/2)</f>
        <v>312.45144689482032</v>
      </c>
      <c r="T8" s="41">
        <f>SUMIFS($I:$I,$C:$C,$N8)</f>
        <v>120498</v>
      </c>
      <c r="V8" s="25">
        <f t="shared" si="6"/>
        <v>-0.5</v>
      </c>
      <c r="W8" s="25">
        <f t="shared" si="7"/>
        <v>0</v>
      </c>
      <c r="X8" s="25">
        <f>COUNTIFS($E:$E, "&gt;"&amp;V8, $E:$E, "&lt;="&amp;W8)</f>
        <v>227</v>
      </c>
      <c r="Z8" s="49">
        <f t="shared" si="5"/>
        <v>0.26611957796014069</v>
      </c>
    </row>
    <row r="9" spans="1:26" x14ac:dyDescent="0.25">
      <c r="A9" s="10">
        <v>43837</v>
      </c>
      <c r="B9" s="44">
        <f t="shared" si="1"/>
        <v>7</v>
      </c>
      <c r="C9" s="10" t="str">
        <f t="shared" si="2"/>
        <v>202001</v>
      </c>
      <c r="D9" s="44">
        <v>3582</v>
      </c>
      <c r="E9" s="45">
        <f>IF( D9&lt;&gt; 0, (D9-K9) / VLOOKUP(C9,N:S,6,0), 0)</f>
        <v>-1.1278996527936835</v>
      </c>
      <c r="F9" s="46" t="str">
        <f>IF(AND(MONTH(A9)=1, DAY(A9)=1), "Да", "Нет")</f>
        <v>Нет</v>
      </c>
      <c r="G9" s="45" t="str">
        <f>IF(DAY(A9)=15, "Да", "Нет")</f>
        <v>Нет</v>
      </c>
      <c r="H9" s="44" t="str">
        <f t="shared" si="0"/>
        <v>Нет</v>
      </c>
      <c r="I9" s="47">
        <f>IF(H9="Да",IF(DAY(A9)=15,K9+VLOOKUP($C9,N:S,6,0)*3.8, K9),D9)</f>
        <v>3582</v>
      </c>
      <c r="J9" s="19"/>
      <c r="K9" s="43">
        <f>VLOOKUP(C9,N:S,5,0)</f>
        <v>3915.5</v>
      </c>
      <c r="L9" s="43">
        <f t="shared" si="3"/>
        <v>111222.25</v>
      </c>
      <c r="N9" s="7" t="s">
        <v>83</v>
      </c>
      <c r="O9" s="25">
        <f>SUMIFS($D:$D,$C:$C,$N9)</f>
        <v>139527</v>
      </c>
      <c r="P9" s="25">
        <f>COUNTIFS($D:$D, "&lt;&gt;0",$C:$C,$N9)</f>
        <v>31</v>
      </c>
      <c r="Q9" s="25">
        <f>COUNTIFS($D:$D, 0, $C:$C, $N9)</f>
        <v>0</v>
      </c>
      <c r="R9" s="41">
        <f t="shared" si="4"/>
        <v>4500.8709677419356</v>
      </c>
      <c r="S9" s="41">
        <f>(SUMIFS($L:$L,$C:$C,$N9)/P9) ^ (1/2)</f>
        <v>248.93039970202008</v>
      </c>
      <c r="T9" s="41">
        <f>SUMIFS($I:$I,$C:$C,$N9)</f>
        <v>139527</v>
      </c>
      <c r="V9" s="25">
        <f>W8</f>
        <v>0</v>
      </c>
      <c r="W9" s="25">
        <f t="shared" si="7"/>
        <v>0.5</v>
      </c>
      <c r="X9" s="25">
        <f>COUNTIFS($E:$E, "&gt;"&amp;V9, $E:$E, "&lt;="&amp;W9)</f>
        <v>181</v>
      </c>
      <c r="Z9" s="49">
        <f t="shared" si="5"/>
        <v>0.21219226260257915</v>
      </c>
    </row>
    <row r="10" spans="1:26" x14ac:dyDescent="0.25">
      <c r="A10" s="10">
        <v>43838</v>
      </c>
      <c r="B10" s="44">
        <f t="shared" si="1"/>
        <v>8</v>
      </c>
      <c r="C10" s="10" t="str">
        <f t="shared" si="2"/>
        <v>202001</v>
      </c>
      <c r="D10" s="44">
        <v>3763</v>
      </c>
      <c r="E10" s="45">
        <f>IF( D10&lt;&gt; 0, (D10-K10) / VLOOKUP(C10,N:S,6,0), 0)</f>
        <v>-0.51575621304658692</v>
      </c>
      <c r="F10" s="46" t="str">
        <f>IF(AND(MONTH(A10)=1, DAY(A10)=1), "Да", "Нет")</f>
        <v>Нет</v>
      </c>
      <c r="G10" s="45" t="str">
        <f>IF(DAY(A10)=15, "Да", "Нет")</f>
        <v>Нет</v>
      </c>
      <c r="H10" s="44" t="str">
        <f t="shared" si="0"/>
        <v>Нет</v>
      </c>
      <c r="I10" s="47">
        <f>IF(H10="Да",IF(DAY(A10)=15,K10+VLOOKUP($C10,N:S,6,0)*3.8, K10),D10)</f>
        <v>3763</v>
      </c>
      <c r="J10" s="19"/>
      <c r="K10" s="43">
        <f>VLOOKUP(C10,N:S,5,0)</f>
        <v>3915.5</v>
      </c>
      <c r="L10" s="43">
        <f t="shared" si="3"/>
        <v>23256.25</v>
      </c>
      <c r="N10" s="7" t="s">
        <v>84</v>
      </c>
      <c r="O10" s="25">
        <f>SUMIFS($D:$D,$C:$C,$N10)</f>
        <v>145903</v>
      </c>
      <c r="P10" s="25">
        <f>COUNTIFS($D:$D, "&lt;&gt;0",$C:$C,$N10)</f>
        <v>31</v>
      </c>
      <c r="Q10" s="25">
        <f>COUNTIFS($D:$D, 0, $C:$C, $N10)</f>
        <v>0</v>
      </c>
      <c r="R10" s="41">
        <f t="shared" si="4"/>
        <v>4706.5483870967746</v>
      </c>
      <c r="S10" s="41">
        <f>(SUMIFS($L:$L,$C:$C,$N10)/P10) ^ (1/2)</f>
        <v>348.91128724701116</v>
      </c>
      <c r="T10" s="41">
        <f>SUMIFS($I:$I,$C:$C,$N10)</f>
        <v>145903</v>
      </c>
      <c r="V10" s="25">
        <f t="shared" si="6"/>
        <v>0.5</v>
      </c>
      <c r="W10" s="25">
        <f>V10+0.5</f>
        <v>1</v>
      </c>
      <c r="X10" s="25">
        <f>COUNTIFS($E:$E, "&gt;"&amp;V10, $E:$E, "&lt;="&amp;W10)</f>
        <v>98</v>
      </c>
      <c r="Z10" s="49">
        <f t="shared" si="5"/>
        <v>0.11488862837045721</v>
      </c>
    </row>
    <row r="11" spans="1:26" x14ac:dyDescent="0.25">
      <c r="A11" s="10">
        <v>43839</v>
      </c>
      <c r="B11" s="44">
        <f t="shared" si="1"/>
        <v>9</v>
      </c>
      <c r="C11" s="10" t="str">
        <f t="shared" si="2"/>
        <v>202001</v>
      </c>
      <c r="D11" s="44">
        <v>3570</v>
      </c>
      <c r="E11" s="45">
        <f>IF( D11&lt;&gt; 0, (D11-K11) / VLOOKUP(C11,N:S,6,0), 0)</f>
        <v>-1.1684837482465298</v>
      </c>
      <c r="F11" s="46" t="str">
        <f>IF(AND(MONTH(A11)=1, DAY(A11)=1), "Да", "Нет")</f>
        <v>Нет</v>
      </c>
      <c r="G11" s="45" t="str">
        <f>IF(DAY(A11)=15, "Да", "Нет")</f>
        <v>Нет</v>
      </c>
      <c r="H11" s="44" t="str">
        <f t="shared" si="0"/>
        <v>Нет</v>
      </c>
      <c r="I11" s="47">
        <f>IF(H11="Да",IF(DAY(A11)=15,K11+VLOOKUP($C11,N:S,6,0)*3.8, K11),D11)</f>
        <v>3570</v>
      </c>
      <c r="J11" s="19"/>
      <c r="K11" s="43">
        <f>VLOOKUP(C11,N:S,5,0)</f>
        <v>3915.5</v>
      </c>
      <c r="L11" s="43">
        <f t="shared" si="3"/>
        <v>119370.25</v>
      </c>
      <c r="N11" s="7" t="s">
        <v>85</v>
      </c>
      <c r="O11" s="25">
        <f>SUMIFS($D:$D,$C:$C,$N11)</f>
        <v>130164</v>
      </c>
      <c r="P11" s="25">
        <f>COUNTIFS($D:$D, "&lt;&gt;0",$C:$C,$N11)</f>
        <v>30</v>
      </c>
      <c r="Q11" s="25">
        <f>COUNTIFS($D:$D, 0, $C:$C, $N11)</f>
        <v>0</v>
      </c>
      <c r="R11" s="41">
        <f t="shared" si="4"/>
        <v>4338.8</v>
      </c>
      <c r="S11" s="41">
        <f>(SUMIFS($L:$L,$C:$C,$N11)/P11) ^ (1/2)</f>
        <v>266.11568912786788</v>
      </c>
      <c r="T11" s="41">
        <f>SUMIFS($I:$I,$C:$C,$N11)</f>
        <v>130164</v>
      </c>
      <c r="V11" s="25">
        <f>W10</f>
        <v>1</v>
      </c>
      <c r="W11" s="25">
        <f>V11+0.5</f>
        <v>1.5</v>
      </c>
      <c r="X11" s="25">
        <f>COUNTIFS($E:$E, "&gt;"&amp;V11, $E:$E, "&lt;="&amp;W11)</f>
        <v>47</v>
      </c>
      <c r="Z11" s="49">
        <f t="shared" si="5"/>
        <v>5.5099648300117231E-2</v>
      </c>
    </row>
    <row r="12" spans="1:26" x14ac:dyDescent="0.25">
      <c r="A12" s="10">
        <v>43840</v>
      </c>
      <c r="B12" s="44">
        <f t="shared" si="1"/>
        <v>10</v>
      </c>
      <c r="C12" s="10" t="str">
        <f t="shared" si="2"/>
        <v>202001</v>
      </c>
      <c r="D12" s="44">
        <v>3664</v>
      </c>
      <c r="E12" s="45">
        <f>IF( D12&lt;&gt; 0, (D12-K12) / VLOOKUP(C12,N:S,6,0), 0)</f>
        <v>-0.85057500053256807</v>
      </c>
      <c r="F12" s="46" t="str">
        <f>IF(AND(MONTH(A12)=1, DAY(A12)=1), "Да", "Нет")</f>
        <v>Нет</v>
      </c>
      <c r="G12" s="45" t="str">
        <f>IF(DAY(A12)=15, "Да", "Нет")</f>
        <v>Нет</v>
      </c>
      <c r="H12" s="44" t="str">
        <f t="shared" si="0"/>
        <v>Нет</v>
      </c>
      <c r="I12" s="47">
        <f>IF(H12="Да",IF(DAY(A12)=15,K12+VLOOKUP($C12,N:S,6,0)*3.8, K12),D12)</f>
        <v>3664</v>
      </c>
      <c r="J12" s="19"/>
      <c r="K12" s="43">
        <f>VLOOKUP(C12,N:S,5,0)</f>
        <v>3915.5</v>
      </c>
      <c r="L12" s="43">
        <f t="shared" si="3"/>
        <v>63252.25</v>
      </c>
      <c r="N12" s="7" t="s">
        <v>86</v>
      </c>
      <c r="O12" s="25">
        <f>SUMIFS($D:$D,$C:$C,$N12)</f>
        <v>45155</v>
      </c>
      <c r="P12" s="25">
        <f>COUNTIFS($D:$D, "&lt;&gt;0",$C:$C,$N12)</f>
        <v>11</v>
      </c>
      <c r="Q12" s="42">
        <f>COUNTIFS($D:$D, 0, $C:$C, $N12)</f>
        <v>20</v>
      </c>
      <c r="R12" s="41">
        <f t="shared" si="4"/>
        <v>4105</v>
      </c>
      <c r="S12" s="41">
        <f>(SUMIFS($L:$L,$C:$C,$N12)/P12) ^ (1/2)</f>
        <v>207.21135455024046</v>
      </c>
      <c r="T12" s="41">
        <f>SUMIFS($I:$I,$C:$C,$N12)</f>
        <v>128042.40314729091</v>
      </c>
      <c r="V12" s="25">
        <f t="shared" si="6"/>
        <v>1.5</v>
      </c>
      <c r="W12" s="25">
        <f t="shared" si="7"/>
        <v>2</v>
      </c>
      <c r="X12" s="25">
        <f>COUNTIFS($E:$E, "&gt;"&amp;V12, $E:$E, "&lt;="&amp;W12)</f>
        <v>9</v>
      </c>
      <c r="Z12" s="49">
        <f t="shared" si="5"/>
        <v>1.0550996483001172E-2</v>
      </c>
    </row>
    <row r="13" spans="1:26" x14ac:dyDescent="0.25">
      <c r="A13" s="10">
        <v>43841</v>
      </c>
      <c r="B13" s="44">
        <f t="shared" si="1"/>
        <v>11</v>
      </c>
      <c r="C13" s="10" t="str">
        <f t="shared" si="2"/>
        <v>202001</v>
      </c>
      <c r="D13" s="44">
        <v>3985</v>
      </c>
      <c r="E13" s="45">
        <f>IF( D13&lt;&gt; 0, (D13-K13) / VLOOKUP(C13,N:S,6,0), 0)</f>
        <v>0.23504955283106752</v>
      </c>
      <c r="F13" s="46" t="str">
        <f>IF(AND(MONTH(A13)=1, DAY(A13)=1), "Да", "Нет")</f>
        <v>Нет</v>
      </c>
      <c r="G13" s="45" t="str">
        <f>IF(DAY(A13)=15, "Да", "Нет")</f>
        <v>Нет</v>
      </c>
      <c r="H13" s="44" t="str">
        <f t="shared" si="0"/>
        <v>Нет</v>
      </c>
      <c r="I13" s="47">
        <f>IF(H13="Да",IF(DAY(A13)=15,K13+VLOOKUP($C13,N:S,6,0)*3.8, K13),D13)</f>
        <v>3985</v>
      </c>
      <c r="J13" s="19"/>
      <c r="K13" s="43">
        <f>VLOOKUP(C13,N:S,5,0)</f>
        <v>3915.5</v>
      </c>
      <c r="L13" s="43">
        <f t="shared" si="3"/>
        <v>4830.25</v>
      </c>
      <c r="N13" s="7" t="s">
        <v>87</v>
      </c>
      <c r="O13" s="25">
        <f>SUMIFS($D:$D,$C:$C,$N13)</f>
        <v>114848</v>
      </c>
      <c r="P13" s="25">
        <f>COUNTIFS($D:$D, "&lt;&gt;0",$C:$C,$N13)</f>
        <v>28</v>
      </c>
      <c r="Q13" s="25">
        <f>COUNTIFS($D:$D, 0, $C:$C, $N13)</f>
        <v>2</v>
      </c>
      <c r="R13" s="41">
        <f t="shared" si="4"/>
        <v>4101.7142857142853</v>
      </c>
      <c r="S13" s="41">
        <f>(SUMIFS($L:$L,$C:$C,$N13)/P13) ^ (1/2)</f>
        <v>317.3888846220558</v>
      </c>
      <c r="T13" s="41">
        <f>SUMIFS($I:$I,$C:$C,$N13)</f>
        <v>123051.42857142858</v>
      </c>
      <c r="V13" s="25">
        <f t="shared" si="6"/>
        <v>2</v>
      </c>
      <c r="W13" s="25">
        <f t="shared" si="7"/>
        <v>2.5</v>
      </c>
      <c r="X13" s="25">
        <f>COUNTIFS($E:$E, "&gt;"&amp;V13, $E:$E, "&lt;="&amp;W13)</f>
        <v>2</v>
      </c>
      <c r="Z13" s="49">
        <f t="shared" si="5"/>
        <v>2.3446658851113715E-3</v>
      </c>
    </row>
    <row r="14" spans="1:26" x14ac:dyDescent="0.25">
      <c r="A14" s="10">
        <v>43842</v>
      </c>
      <c r="B14" s="44">
        <f t="shared" si="1"/>
        <v>12</v>
      </c>
      <c r="C14" s="10" t="str">
        <f t="shared" si="2"/>
        <v>202001</v>
      </c>
      <c r="D14" s="44">
        <v>3771</v>
      </c>
      <c r="E14" s="45">
        <f>IF( D14&lt;&gt; 0, (D14-K14) / VLOOKUP(C14,N:S,6,0), 0)</f>
        <v>-0.4887001494113562</v>
      </c>
      <c r="F14" s="46" t="str">
        <f>IF(AND(MONTH(A14)=1, DAY(A14)=1), "Да", "Нет")</f>
        <v>Нет</v>
      </c>
      <c r="G14" s="45" t="str">
        <f>IF(DAY(A14)=15, "Да", "Нет")</f>
        <v>Нет</v>
      </c>
      <c r="H14" s="44" t="str">
        <f t="shared" si="0"/>
        <v>Нет</v>
      </c>
      <c r="I14" s="47">
        <f>IF(H14="Да",IF(DAY(A14)=15,K14+VLOOKUP($C14,N:S,6,0)*3.8, K14),D14)</f>
        <v>3771</v>
      </c>
      <c r="J14" s="19"/>
      <c r="K14" s="43">
        <f>VLOOKUP(C14,N:S,5,0)</f>
        <v>3915.5</v>
      </c>
      <c r="L14" s="43">
        <f t="shared" si="3"/>
        <v>20880.25</v>
      </c>
      <c r="N14" s="7" t="s">
        <v>88</v>
      </c>
      <c r="O14" s="25">
        <f>SUMIFS($D:$D,$C:$C,$N14)</f>
        <v>134256</v>
      </c>
      <c r="P14" s="25">
        <f>COUNTIFS($D:$D, "&lt;&gt;0",$C:$C,$N14)</f>
        <v>31</v>
      </c>
      <c r="Q14" s="25">
        <f>COUNTIFS($D:$D, 0, $C:$C, $N14)</f>
        <v>0</v>
      </c>
      <c r="R14" s="41">
        <f t="shared" si="4"/>
        <v>4330.8387096774195</v>
      </c>
      <c r="S14" s="41">
        <f>(SUMIFS($L:$L,$C:$C,$N14)/P14) ^ (1/2)</f>
        <v>323.17149115463332</v>
      </c>
      <c r="T14" s="41">
        <f>SUMIFS($I:$I,$C:$C,$N14)</f>
        <v>134256</v>
      </c>
      <c r="V14" s="25">
        <f t="shared" si="6"/>
        <v>2.5</v>
      </c>
      <c r="W14" s="25">
        <f t="shared" si="7"/>
        <v>3</v>
      </c>
      <c r="X14" s="25">
        <f>COUNTIFS($E:$E, "&gt;"&amp;V14, $E:$E, "&lt;="&amp;W14)</f>
        <v>5</v>
      </c>
    </row>
    <row r="15" spans="1:26" x14ac:dyDescent="0.25">
      <c r="A15" s="10">
        <v>43843</v>
      </c>
      <c r="B15" s="44">
        <f t="shared" si="1"/>
        <v>13</v>
      </c>
      <c r="C15" s="10" t="str">
        <f t="shared" si="2"/>
        <v>202001</v>
      </c>
      <c r="D15" s="44">
        <v>3494</v>
      </c>
      <c r="E15" s="45">
        <f>IF( D15&lt;&gt; 0, (D15-K15) / VLOOKUP(C15,N:S,6,0), 0)</f>
        <v>-1.4255163527812222</v>
      </c>
      <c r="F15" s="46" t="str">
        <f>IF(AND(MONTH(A15)=1, DAY(A15)=1), "Да", "Нет")</f>
        <v>Нет</v>
      </c>
      <c r="G15" s="45" t="str">
        <f>IF(DAY(A15)=15, "Да", "Нет")</f>
        <v>Нет</v>
      </c>
      <c r="H15" s="44" t="str">
        <f t="shared" si="0"/>
        <v>Нет</v>
      </c>
      <c r="I15" s="47">
        <f>IF(H15="Да",IF(DAY(A15)=15,K15+VLOOKUP($C15,N:S,6,0)*3.8, K15),D15)</f>
        <v>3494</v>
      </c>
      <c r="J15" s="19"/>
      <c r="K15" s="43">
        <f>VLOOKUP(C15,N:S,5,0)</f>
        <v>3915.5</v>
      </c>
      <c r="L15" s="43">
        <f t="shared" si="3"/>
        <v>177662.25</v>
      </c>
      <c r="N15" s="7" t="s">
        <v>89</v>
      </c>
      <c r="O15" s="25">
        <f>SUMIFS($D:$D,$C:$C,$N15)</f>
        <v>126049</v>
      </c>
      <c r="P15" s="25">
        <f>COUNTIFS($D:$D, "&lt;&gt;0",$C:$C,$N15)</f>
        <v>30</v>
      </c>
      <c r="Q15" s="40">
        <f>COUNTIFS($D:$D, 0, $C:$C, $N15)</f>
        <v>1</v>
      </c>
      <c r="R15" s="41">
        <f t="shared" si="4"/>
        <v>4201.6333333333332</v>
      </c>
      <c r="S15" s="41">
        <f>(SUMIFS($L:$L,$C:$C,$N15)/P15) ^ (1/2)</f>
        <v>151.40111917977652</v>
      </c>
      <c r="T15" s="41">
        <f>SUMIFS($I:$I,$C:$C,$N15)</f>
        <v>126049</v>
      </c>
      <c r="V15" s="25">
        <f t="shared" si="6"/>
        <v>3</v>
      </c>
      <c r="W15" s="25">
        <f t="shared" si="7"/>
        <v>3.5</v>
      </c>
      <c r="X15" s="25">
        <f>COUNTIFS($E:$E, "&gt;"&amp;V15, $E:$E, "&lt;="&amp;W15)</f>
        <v>3</v>
      </c>
    </row>
    <row r="16" spans="1:26" x14ac:dyDescent="0.25">
      <c r="A16" s="10">
        <v>43844</v>
      </c>
      <c r="B16" s="44">
        <f t="shared" si="1"/>
        <v>14</v>
      </c>
      <c r="C16" s="10" t="str">
        <f t="shared" si="2"/>
        <v>202001</v>
      </c>
      <c r="D16" s="44">
        <v>3586</v>
      </c>
      <c r="E16" s="45">
        <f>IF( D16&lt;&gt; 0, (D16-K16) / VLOOKUP(C16,N:S,6,0), 0)</f>
        <v>-1.1143716209760683</v>
      </c>
      <c r="F16" s="46" t="str">
        <f>IF(AND(MONTH(A16)=1, DAY(A16)=1), "Да", "Нет")</f>
        <v>Нет</v>
      </c>
      <c r="G16" s="45" t="str">
        <f>IF(DAY(A16)=15, "Да", "Нет")</f>
        <v>Нет</v>
      </c>
      <c r="H16" s="44" t="str">
        <f t="shared" si="0"/>
        <v>Нет</v>
      </c>
      <c r="I16" s="47">
        <f>IF(H16="Да",IF(DAY(A16)=15,K16+VLOOKUP($C16,N:S,6,0)*3.8, K16),D16)</f>
        <v>3586</v>
      </c>
      <c r="J16" s="19"/>
      <c r="K16" s="43">
        <f>VLOOKUP(C16,N:S,5,0)</f>
        <v>3915.5</v>
      </c>
      <c r="L16" s="43">
        <f t="shared" si="3"/>
        <v>108570.25</v>
      </c>
      <c r="N16" s="7" t="s">
        <v>90</v>
      </c>
      <c r="O16" s="25">
        <f>SUMIFS($D:$D,$C:$C,$N16)</f>
        <v>119612</v>
      </c>
      <c r="P16" s="25">
        <f>COUNTIFS($D:$D, "&lt;&gt;0",$C:$C,$N16)</f>
        <v>28</v>
      </c>
      <c r="Q16" s="25">
        <f>COUNTIFS($D:$D, 0, $C:$C, $N16)</f>
        <v>0</v>
      </c>
      <c r="R16" s="41">
        <f t="shared" si="4"/>
        <v>4271.8571428571431</v>
      </c>
      <c r="S16" s="41">
        <f>(SUMIFS($L:$L,$C:$C,$N16)/P16) ^ (1/2)</f>
        <v>257.01302277812891</v>
      </c>
      <c r="T16" s="41">
        <f>SUMIFS($I:$I,$C:$C,$N16)</f>
        <v>119612</v>
      </c>
      <c r="V16" s="25">
        <f t="shared" si="6"/>
        <v>3.5</v>
      </c>
      <c r="W16" s="25">
        <f t="shared" si="7"/>
        <v>4</v>
      </c>
      <c r="X16" s="25">
        <f>COUNTIFS($E:$E, "&gt;"&amp;V16, $E:$E, "&lt;="&amp;W16)</f>
        <v>7</v>
      </c>
    </row>
    <row r="17" spans="1:24" x14ac:dyDescent="0.25">
      <c r="A17" s="10">
        <v>43845</v>
      </c>
      <c r="B17" s="44">
        <f t="shared" si="1"/>
        <v>15</v>
      </c>
      <c r="C17" s="10" t="str">
        <f t="shared" si="2"/>
        <v>202001</v>
      </c>
      <c r="D17" s="44">
        <v>4788</v>
      </c>
      <c r="E17" s="45">
        <f>IF( D17&lt;&gt; 0, (D17-K17) / VLOOKUP(C17,N:S,6,0), 0)</f>
        <v>2.9508019402173584</v>
      </c>
      <c r="F17" s="46" t="str">
        <f>IF(AND(MONTH(A17)=1, DAY(A17)=1), "Да", "Нет")</f>
        <v>Нет</v>
      </c>
      <c r="G17" s="45" t="str">
        <f>IF(DAY(A17)=15, "Да", "Нет")</f>
        <v>Да</v>
      </c>
      <c r="H17" s="44" t="str">
        <f t="shared" si="0"/>
        <v>Нет</v>
      </c>
      <c r="I17" s="47">
        <f>IF(H17="Да",IF(DAY(A17)=15,K17+VLOOKUP($C17,N:S,6,0)*3.8, K17),D17)</f>
        <v>4788</v>
      </c>
      <c r="J17" s="19"/>
      <c r="K17" s="43">
        <f>VLOOKUP(C17,N:S,5,0)</f>
        <v>3915.5</v>
      </c>
      <c r="L17" s="43">
        <f t="shared" si="3"/>
        <v>761256.25</v>
      </c>
      <c r="N17" s="7" t="s">
        <v>91</v>
      </c>
      <c r="O17" s="25">
        <f>SUMIFS($D:$D,$C:$C,$N17)</f>
        <v>133880</v>
      </c>
      <c r="P17" s="25">
        <f>COUNTIFS($D:$D, "&lt;&gt;0",$C:$C,$N17)</f>
        <v>31</v>
      </c>
      <c r="Q17" s="25">
        <f>COUNTIFS($D:$D, 0, $C:$C, $N17)</f>
        <v>0</v>
      </c>
      <c r="R17" s="41">
        <f t="shared" si="4"/>
        <v>4318.7096774193551</v>
      </c>
      <c r="S17" s="41">
        <f>(SUMIFS($L:$L,$C:$C,$N17)/P17) ^ (1/2)</f>
        <v>257.51469654877104</v>
      </c>
      <c r="T17" s="41">
        <f>SUMIFS($I:$I,$C:$C,$N17)</f>
        <v>133880</v>
      </c>
      <c r="V17" s="25">
        <f t="shared" si="6"/>
        <v>4</v>
      </c>
      <c r="W17" s="25">
        <f t="shared" si="7"/>
        <v>4.5</v>
      </c>
      <c r="X17" s="25">
        <f>COUNTIFS($E:$E, "&gt;"&amp;V17, $E:$E, "&lt;="&amp;W17)</f>
        <v>6</v>
      </c>
    </row>
    <row r="18" spans="1:24" x14ac:dyDescent="0.25">
      <c r="A18" s="10">
        <v>43846</v>
      </c>
      <c r="B18" s="44">
        <f t="shared" si="1"/>
        <v>16</v>
      </c>
      <c r="C18" s="10" t="str">
        <f t="shared" si="2"/>
        <v>202001</v>
      </c>
      <c r="D18" s="44">
        <v>3773</v>
      </c>
      <c r="E18" s="45">
        <f>IF( D18&lt;&gt; 0, (D18-K18) / VLOOKUP(C18,N:S,6,0), 0)</f>
        <v>-0.48193613350254849</v>
      </c>
      <c r="F18" s="46" t="str">
        <f>IF(AND(MONTH(A18)=1, DAY(A18)=1), "Да", "Нет")</f>
        <v>Нет</v>
      </c>
      <c r="G18" s="45" t="str">
        <f>IF(DAY(A18)=15, "Да", "Нет")</f>
        <v>Нет</v>
      </c>
      <c r="H18" s="44" t="str">
        <f t="shared" si="0"/>
        <v>Нет</v>
      </c>
      <c r="I18" s="47">
        <f>IF(H18="Да",IF(DAY(A18)=15,K18+VLOOKUP($C18,N:S,6,0)*3.8, K18),D18)</f>
        <v>3773</v>
      </c>
      <c r="J18" s="19"/>
      <c r="K18" s="43">
        <f>VLOOKUP(C18,N:S,5,0)</f>
        <v>3915.5</v>
      </c>
      <c r="L18" s="43">
        <f t="shared" si="3"/>
        <v>20306.25</v>
      </c>
      <c r="N18" s="7" t="s">
        <v>92</v>
      </c>
      <c r="O18" s="25">
        <f>SUMIFS($D:$D,$C:$C,$N18)</f>
        <v>129286</v>
      </c>
      <c r="P18" s="25">
        <f>COUNTIFS($D:$D, "&lt;&gt;0",$C:$C,$N18)</f>
        <v>30</v>
      </c>
      <c r="Q18" s="25">
        <f>COUNTIFS($D:$D, 0, $C:$C, $N18)</f>
        <v>0</v>
      </c>
      <c r="R18" s="41">
        <f t="shared" si="4"/>
        <v>4309.5333333333338</v>
      </c>
      <c r="S18" s="41">
        <f>(SUMIFS($L:$L,$C:$C,$N18)/P18) ^ (1/2)</f>
        <v>230.39715468922111</v>
      </c>
      <c r="T18" s="41">
        <f>SUMIFS($I:$I,$C:$C,$N18)</f>
        <v>129286</v>
      </c>
      <c r="V18" s="25">
        <f t="shared" si="6"/>
        <v>4.5</v>
      </c>
      <c r="W18" s="25">
        <f t="shared" si="7"/>
        <v>5</v>
      </c>
      <c r="X18" s="25">
        <f>COUNTIFS($E:$E, "&gt;"&amp;V18, $E:$E, "&lt;="&amp;W18)</f>
        <v>5</v>
      </c>
    </row>
    <row r="19" spans="1:24" x14ac:dyDescent="0.25">
      <c r="A19" s="10">
        <v>43847</v>
      </c>
      <c r="B19" s="44">
        <f t="shared" si="1"/>
        <v>17</v>
      </c>
      <c r="C19" s="10" t="str">
        <f t="shared" si="2"/>
        <v>202001</v>
      </c>
      <c r="D19" s="44">
        <v>3867</v>
      </c>
      <c r="E19" s="45">
        <f>IF( D19&lt;&gt; 0, (D19-K19) / VLOOKUP(C19,N:S,6,0), 0)</f>
        <v>-0.16402738578858667</v>
      </c>
      <c r="F19" s="46" t="str">
        <f>IF(AND(MONTH(A19)=1, DAY(A19)=1), "Да", "Нет")</f>
        <v>Нет</v>
      </c>
      <c r="G19" s="45" t="str">
        <f>IF(DAY(A19)=15, "Да", "Нет")</f>
        <v>Нет</v>
      </c>
      <c r="H19" s="44" t="str">
        <f t="shared" si="0"/>
        <v>Нет</v>
      </c>
      <c r="I19" s="47">
        <f>IF(H19="Да",IF(DAY(A19)=15,K19+VLOOKUP($C19,N:S,6,0)*3.8, K19),D19)</f>
        <v>3867</v>
      </c>
      <c r="J19" s="19"/>
      <c r="K19" s="43">
        <f>VLOOKUP(C19,N:S,5,0)</f>
        <v>3915.5</v>
      </c>
      <c r="L19" s="43">
        <f t="shared" si="3"/>
        <v>2352.25</v>
      </c>
      <c r="N19" s="7" t="s">
        <v>93</v>
      </c>
      <c r="O19" s="25">
        <f>SUMIFS($D:$D,$C:$C,$N19)</f>
        <v>142784</v>
      </c>
      <c r="P19" s="25">
        <f>COUNTIFS($D:$D, "&lt;&gt;0",$C:$C,$N19)</f>
        <v>31</v>
      </c>
      <c r="Q19" s="25">
        <f>COUNTIFS($D:$D, 0, $C:$C, $N19)</f>
        <v>0</v>
      </c>
      <c r="R19" s="41">
        <f t="shared" si="4"/>
        <v>4605.9354838709678</v>
      </c>
      <c r="S19" s="41">
        <f>(SUMIFS($L:$L,$C:$C,$N19)/P19) ^ (1/2)</f>
        <v>371.78722109985569</v>
      </c>
      <c r="T19" s="41">
        <f>SUMIFS($I:$I,$C:$C,$N19)</f>
        <v>142784</v>
      </c>
      <c r="V19" s="25">
        <f t="shared" si="6"/>
        <v>5</v>
      </c>
      <c r="W19" s="25">
        <f t="shared" si="7"/>
        <v>5.5</v>
      </c>
      <c r="X19" s="25">
        <f>COUNTIFS($E:$E, "&gt;"&amp;V19, $E:$E, "&lt;="&amp;W19)</f>
        <v>0</v>
      </c>
    </row>
    <row r="20" spans="1:24" x14ac:dyDescent="0.25">
      <c r="A20" s="10">
        <v>43848</v>
      </c>
      <c r="B20" s="44">
        <f t="shared" si="1"/>
        <v>18</v>
      </c>
      <c r="C20" s="10" t="str">
        <f t="shared" si="2"/>
        <v>202001</v>
      </c>
      <c r="D20" s="44">
        <v>3810</v>
      </c>
      <c r="E20" s="45">
        <f>IF( D20&lt;&gt; 0, (D20-K20) / VLOOKUP(C20,N:S,6,0), 0)</f>
        <v>-0.35680183918960606</v>
      </c>
      <c r="F20" s="46" t="str">
        <f>IF(AND(MONTH(A20)=1, DAY(A20)=1), "Да", "Нет")</f>
        <v>Нет</v>
      </c>
      <c r="G20" s="45" t="str">
        <f>IF(DAY(A20)=15, "Да", "Нет")</f>
        <v>Нет</v>
      </c>
      <c r="H20" s="44" t="str">
        <f t="shared" si="0"/>
        <v>Нет</v>
      </c>
      <c r="I20" s="47">
        <f>IF(H20="Да",IF(DAY(A20)=15,K20+VLOOKUP($C20,N:S,6,0)*3.8, K20),D20)</f>
        <v>3810</v>
      </c>
      <c r="J20" s="19"/>
      <c r="K20" s="43">
        <f>VLOOKUP(C20,N:S,5,0)</f>
        <v>3915.5</v>
      </c>
      <c r="L20" s="43">
        <f t="shared" si="3"/>
        <v>11130.25</v>
      </c>
      <c r="N20" s="7" t="s">
        <v>94</v>
      </c>
      <c r="O20" s="25">
        <f>SUMIFS($D:$D,$C:$C,$N20)</f>
        <v>153357</v>
      </c>
      <c r="P20" s="25">
        <f>COUNTIFS($D:$D, "&lt;&gt;0",$C:$C,$N20)</f>
        <v>30</v>
      </c>
      <c r="Q20" s="25">
        <f>COUNTIFS($D:$D, 0, $C:$C, $N20)</f>
        <v>0</v>
      </c>
      <c r="R20" s="41">
        <f t="shared" si="4"/>
        <v>5111.8999999999996</v>
      </c>
      <c r="S20" s="41">
        <f>(SUMIFS($L:$L,$C:$C,$N20)/P20) ^ (1/2)</f>
        <v>327.96527763367476</v>
      </c>
      <c r="T20" s="41">
        <f>SUMIFS($I:$I,$C:$C,$N20)</f>
        <v>153357</v>
      </c>
      <c r="V20" s="25">
        <f t="shared" si="6"/>
        <v>5.5</v>
      </c>
      <c r="W20" s="25">
        <f t="shared" si="7"/>
        <v>6</v>
      </c>
      <c r="X20" s="25">
        <f>COUNTIFS($E:$E, "&gt;"&amp;V20, $E:$E, "&lt;="&amp;W20)</f>
        <v>0</v>
      </c>
    </row>
    <row r="21" spans="1:24" x14ac:dyDescent="0.25">
      <c r="A21" s="10">
        <v>43849</v>
      </c>
      <c r="B21" s="44">
        <f t="shared" si="1"/>
        <v>19</v>
      </c>
      <c r="C21" s="10" t="str">
        <f t="shared" si="2"/>
        <v>202001</v>
      </c>
      <c r="D21" s="44">
        <v>3945</v>
      </c>
      <c r="E21" s="45">
        <f>IF( D21&lt;&gt; 0, (D21-K21) / VLOOKUP(C21,N:S,6,0), 0)</f>
        <v>9.9769234654913538E-2</v>
      </c>
      <c r="F21" s="46" t="str">
        <f>IF(AND(MONTH(A21)=1, DAY(A21)=1), "Да", "Нет")</f>
        <v>Нет</v>
      </c>
      <c r="G21" s="45" t="str">
        <f>IF(DAY(A21)=15, "Да", "Нет")</f>
        <v>Нет</v>
      </c>
      <c r="H21" s="44" t="str">
        <f t="shared" si="0"/>
        <v>Нет</v>
      </c>
      <c r="I21" s="47">
        <f>IF(H21="Да",IF(DAY(A21)=15,K21+VLOOKUP($C21,N:S,6,0)*3.8, K21),D21)</f>
        <v>3945</v>
      </c>
      <c r="J21" s="19"/>
      <c r="K21" s="43">
        <f>VLOOKUP(C21,N:S,5,0)</f>
        <v>3915.5</v>
      </c>
      <c r="L21" s="43">
        <f t="shared" si="3"/>
        <v>870.25</v>
      </c>
      <c r="N21" s="7" t="s">
        <v>95</v>
      </c>
      <c r="O21" s="25">
        <f>SUMIFS($D:$D,$C:$C,$N21)</f>
        <v>161613</v>
      </c>
      <c r="P21" s="25">
        <f>COUNTIFS($D:$D, "&lt;&gt;0",$C:$C,$N21)</f>
        <v>31</v>
      </c>
      <c r="Q21" s="25">
        <f>COUNTIFS($D:$D, 0, $C:$C, $N21)</f>
        <v>0</v>
      </c>
      <c r="R21" s="41">
        <f t="shared" si="4"/>
        <v>5213.322580645161</v>
      </c>
      <c r="S21" s="41">
        <f>(SUMIFS($L:$L,$C:$C,$N21)/P21) ^ (1/2)</f>
        <v>594.72614392198022</v>
      </c>
      <c r="T21" s="41">
        <f>SUMIFS($I:$I,$C:$C,$N21)</f>
        <v>161613</v>
      </c>
    </row>
    <row r="22" spans="1:24" x14ac:dyDescent="0.25">
      <c r="A22" s="10">
        <v>43850</v>
      </c>
      <c r="B22" s="44">
        <f t="shared" si="1"/>
        <v>20</v>
      </c>
      <c r="C22" s="10" t="str">
        <f t="shared" si="2"/>
        <v>202001</v>
      </c>
      <c r="D22" s="44">
        <v>3681</v>
      </c>
      <c r="E22" s="45">
        <f>IF( D22&lt;&gt; 0, (D22-K22) / VLOOKUP(C22,N:S,6,0), 0)</f>
        <v>-0.79308086530770261</v>
      </c>
      <c r="F22" s="46" t="str">
        <f>IF(AND(MONTH(A22)=1, DAY(A22)=1), "Да", "Нет")</f>
        <v>Нет</v>
      </c>
      <c r="G22" s="45" t="str">
        <f>IF(DAY(A22)=15, "Да", "Нет")</f>
        <v>Нет</v>
      </c>
      <c r="H22" s="44" t="str">
        <f t="shared" si="0"/>
        <v>Нет</v>
      </c>
      <c r="I22" s="47">
        <f>IF(H22="Да",IF(DAY(A22)=15,K22+VLOOKUP($C22,N:S,6,0)*3.8, K22),D22)</f>
        <v>3681</v>
      </c>
      <c r="J22" s="19"/>
      <c r="K22" s="43">
        <f>VLOOKUP(C22,N:S,5,0)</f>
        <v>3915.5</v>
      </c>
      <c r="L22" s="43">
        <f t="shared" si="3"/>
        <v>54990.25</v>
      </c>
      <c r="N22" s="7" t="s">
        <v>96</v>
      </c>
      <c r="O22" s="25">
        <f>SUMIFS($D:$D,$C:$C,$N22)</f>
        <v>161349</v>
      </c>
      <c r="P22" s="25">
        <f>COUNTIFS($D:$D, "&lt;&gt;0",$C:$C,$N22)</f>
        <v>31</v>
      </c>
      <c r="Q22" s="25">
        <f>COUNTIFS($D:$D, 0, $C:$C, $N22)</f>
        <v>0</v>
      </c>
      <c r="R22" s="41">
        <f t="shared" si="4"/>
        <v>5204.8064516129034</v>
      </c>
      <c r="S22" s="41">
        <f>(SUMIFS($L:$L,$C:$C,$N22)/P22) ^ (1/2)</f>
        <v>371.36369612158688</v>
      </c>
      <c r="T22" s="41">
        <f>SUMIFS($I:$I,$C:$C,$N22)</f>
        <v>161349</v>
      </c>
    </row>
    <row r="23" spans="1:24" x14ac:dyDescent="0.25">
      <c r="A23" s="10">
        <v>43851</v>
      </c>
      <c r="B23" s="44">
        <f t="shared" si="1"/>
        <v>21</v>
      </c>
      <c r="C23" s="10" t="str">
        <f t="shared" si="2"/>
        <v>202001</v>
      </c>
      <c r="D23" s="44">
        <v>3453</v>
      </c>
      <c r="E23" s="45">
        <f>IF( D23&lt;&gt; 0, (D23-K23) / VLOOKUP(C23,N:S,6,0), 0)</f>
        <v>-1.5641786789117802</v>
      </c>
      <c r="F23" s="46" t="str">
        <f>IF(AND(MONTH(A23)=1, DAY(A23)=1), "Да", "Нет")</f>
        <v>Нет</v>
      </c>
      <c r="G23" s="45" t="str">
        <f>IF(DAY(A23)=15, "Да", "Нет")</f>
        <v>Нет</v>
      </c>
      <c r="H23" s="44" t="str">
        <f t="shared" si="0"/>
        <v>Нет</v>
      </c>
      <c r="I23" s="47">
        <f>IF(H23="Да",IF(DAY(A23)=15,K23+VLOOKUP($C23,N:S,6,0)*3.8, K23),D23)</f>
        <v>3453</v>
      </c>
      <c r="J23" s="19"/>
      <c r="K23" s="43">
        <f>VLOOKUP(C23,N:S,5,0)</f>
        <v>3915.5</v>
      </c>
      <c r="L23" s="43">
        <f t="shared" si="3"/>
        <v>213906.25</v>
      </c>
      <c r="N23" s="7" t="s">
        <v>97</v>
      </c>
      <c r="O23" s="25">
        <f>SUMIFS($D:$D,$C:$C,$N23)</f>
        <v>142778</v>
      </c>
      <c r="P23" s="25">
        <f>COUNTIFS($D:$D, "&lt;&gt;0",$C:$C,$N23)</f>
        <v>30</v>
      </c>
      <c r="Q23" s="25">
        <f>COUNTIFS($D:$D, 0, $C:$C, $N23)</f>
        <v>0</v>
      </c>
      <c r="R23" s="41">
        <f t="shared" si="4"/>
        <v>4759.2666666666664</v>
      </c>
      <c r="S23" s="41">
        <f>(SUMIFS($L:$L,$C:$C,$N23)/P23) ^ (1/2)</f>
        <v>256.67566218002742</v>
      </c>
      <c r="T23" s="41">
        <f>SUMIFS($I:$I,$C:$C,$N23)</f>
        <v>142778</v>
      </c>
    </row>
    <row r="24" spans="1:24" x14ac:dyDescent="0.25">
      <c r="A24" s="10">
        <v>43852</v>
      </c>
      <c r="B24" s="44">
        <f t="shared" si="1"/>
        <v>22</v>
      </c>
      <c r="C24" s="10" t="str">
        <f t="shared" si="2"/>
        <v>202001</v>
      </c>
      <c r="D24" s="44">
        <v>3653</v>
      </c>
      <c r="E24" s="45">
        <f>IF( D24&lt;&gt; 0, (D24-K24) / VLOOKUP(C24,N:S,6,0), 0)</f>
        <v>-0.88777708803101041</v>
      </c>
      <c r="F24" s="46" t="str">
        <f>IF(AND(MONTH(A24)=1, DAY(A24)=1), "Да", "Нет")</f>
        <v>Нет</v>
      </c>
      <c r="G24" s="45" t="str">
        <f>IF(DAY(A24)=15, "Да", "Нет")</f>
        <v>Нет</v>
      </c>
      <c r="H24" s="44" t="str">
        <f t="shared" si="0"/>
        <v>Нет</v>
      </c>
      <c r="I24" s="47">
        <f>IF(H24="Да",IF(DAY(A24)=15,K24+VLOOKUP($C24,N:S,6,0)*3.8, K24),D24)</f>
        <v>3653</v>
      </c>
      <c r="J24" s="19"/>
      <c r="K24" s="43">
        <f>VLOOKUP(C24,N:S,5,0)</f>
        <v>3915.5</v>
      </c>
      <c r="L24" s="43">
        <f t="shared" si="3"/>
        <v>68906.25</v>
      </c>
      <c r="N24" s="7" t="s">
        <v>98</v>
      </c>
      <c r="O24" s="25">
        <f>SUMIFS($D:$D,$C:$C,$N24)</f>
        <v>144867</v>
      </c>
      <c r="P24" s="25">
        <f>COUNTIFS($D:$D, "&lt;&gt;0",$C:$C,$N24)</f>
        <v>31</v>
      </c>
      <c r="Q24" s="25">
        <f>COUNTIFS($D:$D, 0, $C:$C, $N24)</f>
        <v>0</v>
      </c>
      <c r="R24" s="41">
        <f t="shared" si="4"/>
        <v>4673.1290322580644</v>
      </c>
      <c r="S24" s="41">
        <f>(SUMIFS($L:$L,$C:$C,$N24)/P24) ^ (1/2)</f>
        <v>248.53256318555037</v>
      </c>
      <c r="T24" s="41">
        <f>SUMIFS($I:$I,$C:$C,$N24)</f>
        <v>144867</v>
      </c>
    </row>
    <row r="25" spans="1:24" x14ac:dyDescent="0.25">
      <c r="A25" s="10">
        <v>43853</v>
      </c>
      <c r="B25" s="44">
        <f t="shared" si="1"/>
        <v>23</v>
      </c>
      <c r="C25" s="10" t="str">
        <f t="shared" si="2"/>
        <v>202001</v>
      </c>
      <c r="D25" s="44">
        <v>3629</v>
      </c>
      <c r="E25" s="45">
        <f>IF( D25&lt;&gt; 0, (D25-K25) / VLOOKUP(C25,N:S,6,0), 0)</f>
        <v>-0.96894527893670268</v>
      </c>
      <c r="F25" s="46" t="str">
        <f>IF(AND(MONTH(A25)=1, DAY(A25)=1), "Да", "Нет")</f>
        <v>Нет</v>
      </c>
      <c r="G25" s="45" t="str">
        <f>IF(DAY(A25)=15, "Да", "Нет")</f>
        <v>Нет</v>
      </c>
      <c r="H25" s="44" t="str">
        <f t="shared" si="0"/>
        <v>Нет</v>
      </c>
      <c r="I25" s="47">
        <f>IF(H25="Да",IF(DAY(A25)=15,K25+VLOOKUP($C25,N:S,6,0)*3.8, K25),D25)</f>
        <v>3629</v>
      </c>
      <c r="J25" s="19"/>
      <c r="K25" s="43">
        <f>VLOOKUP(C25,N:S,5,0)</f>
        <v>3915.5</v>
      </c>
      <c r="L25" s="43">
        <f t="shared" si="3"/>
        <v>82082.25</v>
      </c>
      <c r="N25" s="7" t="s">
        <v>99</v>
      </c>
      <c r="O25" s="25">
        <f>SUMIFS($D:$D,$C:$C,$N25)</f>
        <v>136761</v>
      </c>
      <c r="P25" s="25">
        <f>COUNTIFS($D:$D, "&lt;&gt;0",$C:$C,$N25)</f>
        <v>30</v>
      </c>
      <c r="Q25" s="25">
        <f>COUNTIFS($D:$D, 0, $C:$C, $N25)</f>
        <v>0</v>
      </c>
      <c r="R25" s="41">
        <f t="shared" si="4"/>
        <v>4558.7</v>
      </c>
      <c r="S25" s="41">
        <f>(SUMIFS($L:$L,$C:$C,$N25)/P25) ^ (1/2)</f>
        <v>269.64027270915352</v>
      </c>
      <c r="T25" s="41">
        <f>SUMIFS($I:$I,$C:$C,$N25)</f>
        <v>136761</v>
      </c>
    </row>
    <row r="26" spans="1:24" x14ac:dyDescent="0.25">
      <c r="A26" s="10">
        <v>43854</v>
      </c>
      <c r="B26" s="44">
        <f t="shared" si="1"/>
        <v>24</v>
      </c>
      <c r="C26" s="10" t="str">
        <f t="shared" si="2"/>
        <v>202001</v>
      </c>
      <c r="D26" s="44">
        <v>3607</v>
      </c>
      <c r="E26" s="45">
        <f>IF( D26&lt;&gt; 0, (D26-K26) / VLOOKUP(C26,N:S,6,0), 0)</f>
        <v>-1.0433494539335875</v>
      </c>
      <c r="F26" s="46" t="str">
        <f>IF(AND(MONTH(A26)=1, DAY(A26)=1), "Да", "Нет")</f>
        <v>Нет</v>
      </c>
      <c r="G26" s="45" t="str">
        <f>IF(DAY(A26)=15, "Да", "Нет")</f>
        <v>Нет</v>
      </c>
      <c r="H26" s="44" t="str">
        <f t="shared" si="0"/>
        <v>Нет</v>
      </c>
      <c r="I26" s="47">
        <f>IF(H26="Да",IF(DAY(A26)=15,K26+VLOOKUP($C26,N:S,6,0)*3.8, K26),D26)</f>
        <v>3607</v>
      </c>
      <c r="J26" s="19"/>
      <c r="K26" s="43">
        <f>VLOOKUP(C26,N:S,5,0)</f>
        <v>3915.5</v>
      </c>
      <c r="L26" s="43">
        <f t="shared" si="3"/>
        <v>95172.25</v>
      </c>
      <c r="N26" s="7" t="s">
        <v>100</v>
      </c>
      <c r="O26" s="25">
        <f>SUMIFS($D:$D,$C:$C,$N26)</f>
        <v>152224</v>
      </c>
      <c r="P26" s="25">
        <f>COUNTIFS($D:$D, "&lt;&gt;0",$C:$C,$N26)</f>
        <v>31</v>
      </c>
      <c r="Q26" s="25">
        <f>COUNTIFS($D:$D, 0, $C:$C, $N26)</f>
        <v>0</v>
      </c>
      <c r="R26" s="41">
        <f t="shared" si="4"/>
        <v>4910.4516129032254</v>
      </c>
      <c r="S26" s="41">
        <f>(SUMIFS($L:$L,$C:$C,$N26)/P26) ^ (1/2)</f>
        <v>317.95091159255736</v>
      </c>
      <c r="T26" s="41">
        <f>SUMIFS($I:$I,$C:$C,$N26)</f>
        <v>152224</v>
      </c>
    </row>
    <row r="27" spans="1:24" x14ac:dyDescent="0.25">
      <c r="A27" s="10">
        <v>43855</v>
      </c>
      <c r="B27" s="44">
        <f t="shared" si="1"/>
        <v>25</v>
      </c>
      <c r="C27" s="10" t="str">
        <f t="shared" si="2"/>
        <v>202001</v>
      </c>
      <c r="D27" s="44">
        <v>9176</v>
      </c>
      <c r="E27" s="45">
        <f>IF( D27&lt;&gt; 0, (D27-K27) / VLOOKUP(C27,N:S,6,0), 0)</f>
        <v>17.791052844141447</v>
      </c>
      <c r="F27" s="46" t="str">
        <f>IF(AND(MONTH(A27)=1, DAY(A27)=1), "Да", "Нет")</f>
        <v>Нет</v>
      </c>
      <c r="G27" s="45" t="str">
        <f>IF(DAY(A27)=15, "Да", "Нет")</f>
        <v>Нет</v>
      </c>
      <c r="H27" s="44" t="str">
        <f t="shared" si="0"/>
        <v>Да</v>
      </c>
      <c r="I27" s="47">
        <f>IF(H27="Да",IF(DAY(A27)=15,K27+VLOOKUP($C27,N:S,6,0)*3.8, K27),D27)</f>
        <v>3915.5</v>
      </c>
      <c r="J27" s="19"/>
      <c r="K27" s="43">
        <f>VLOOKUP(C27,N:S,5,0)</f>
        <v>3915.5</v>
      </c>
      <c r="L27" s="43">
        <f t="shared" si="3"/>
        <v>0</v>
      </c>
      <c r="N27" s="7" t="s">
        <v>101</v>
      </c>
      <c r="O27" s="25">
        <f>SUMIFS($D:$D,$C:$C,$N27)</f>
        <v>140305</v>
      </c>
      <c r="P27" s="25">
        <f>COUNTIFS($D:$D, "&lt;&gt;0",$C:$C,$N27)</f>
        <v>30</v>
      </c>
      <c r="Q27" s="40">
        <f>COUNTIFS($D:$D, 0, $C:$C, $N27)</f>
        <v>1</v>
      </c>
      <c r="R27" s="41">
        <f t="shared" si="4"/>
        <v>4676.833333333333</v>
      </c>
      <c r="S27" s="41">
        <f>(SUMIFS($L:$L,$C:$C,$N27)/P27) ^ (1/2)</f>
        <v>262.15289220012221</v>
      </c>
      <c r="T27" s="41">
        <f>SUMIFS($I:$I,$C:$C,$N27)</f>
        <v>140305</v>
      </c>
      <c r="U27" s="19"/>
    </row>
    <row r="28" spans="1:24" x14ac:dyDescent="0.25">
      <c r="A28" s="10">
        <v>43856</v>
      </c>
      <c r="B28" s="44">
        <f t="shared" si="1"/>
        <v>26</v>
      </c>
      <c r="C28" s="10" t="str">
        <f t="shared" si="2"/>
        <v>202001</v>
      </c>
      <c r="D28" s="44">
        <v>3822</v>
      </c>
      <c r="E28" s="45">
        <f>IF( D28&lt;&gt; 0, (D28-K28) / VLOOKUP(C28,N:S,6,0), 0)</f>
        <v>-0.31621774373675987</v>
      </c>
      <c r="F28" s="46" t="str">
        <f>IF(AND(MONTH(A28)=1, DAY(A28)=1), "Да", "Нет")</f>
        <v>Нет</v>
      </c>
      <c r="G28" s="45" t="str">
        <f>IF(DAY(A28)=15, "Да", "Нет")</f>
        <v>Нет</v>
      </c>
      <c r="H28" s="44" t="str">
        <f t="shared" si="0"/>
        <v>Нет</v>
      </c>
      <c r="I28" s="47">
        <f>IF(H28="Да",IF(DAY(A28)=15,K28+VLOOKUP($C28,N:S,6,0)*3.8, K28),D28)</f>
        <v>3822</v>
      </c>
      <c r="J28" s="19"/>
      <c r="K28" s="43">
        <f>VLOOKUP(C28,N:S,5,0)</f>
        <v>3915.5</v>
      </c>
      <c r="L28" s="43">
        <f t="shared" si="3"/>
        <v>8742.25</v>
      </c>
      <c r="N28" s="7" t="s">
        <v>102</v>
      </c>
      <c r="O28" s="25">
        <f>SUMIFS($D:$D,$C:$C,$N28)</f>
        <v>132860</v>
      </c>
      <c r="P28" s="25">
        <f>COUNTIFS($D:$D, "&lt;&gt;0",$C:$C,$N28)</f>
        <v>28</v>
      </c>
      <c r="Q28" s="25">
        <f>COUNTIFS($D:$D, 0, $C:$C, $N28)</f>
        <v>0</v>
      </c>
      <c r="R28" s="41">
        <f t="shared" si="4"/>
        <v>4745</v>
      </c>
      <c r="S28" s="41">
        <f>(SUMIFS($L:$L,$C:$C,$N28)/P28) ^ (1/2)</f>
        <v>232.01539357797546</v>
      </c>
      <c r="T28" s="41">
        <f>SUMIFS($I:$I,$C:$C,$N28)</f>
        <v>132860</v>
      </c>
    </row>
    <row r="29" spans="1:24" x14ac:dyDescent="0.25">
      <c r="A29" s="10">
        <v>43857</v>
      </c>
      <c r="B29" s="44">
        <f t="shared" si="1"/>
        <v>27</v>
      </c>
      <c r="C29" s="10" t="str">
        <f t="shared" si="2"/>
        <v>202001</v>
      </c>
      <c r="D29" s="44">
        <v>3744</v>
      </c>
      <c r="E29" s="45">
        <f>IF( D29&lt;&gt; 0, (D29-K29) / VLOOKUP(C29,N:S,6,0), 0)</f>
        <v>-0.58001436418026009</v>
      </c>
      <c r="F29" s="46" t="str">
        <f>IF(AND(MONTH(A29)=1, DAY(A29)=1), "Да", "Нет")</f>
        <v>Нет</v>
      </c>
      <c r="G29" s="45" t="str">
        <f>IF(DAY(A29)=15, "Да", "Нет")</f>
        <v>Нет</v>
      </c>
      <c r="H29" s="44" t="str">
        <f t="shared" si="0"/>
        <v>Нет</v>
      </c>
      <c r="I29" s="47">
        <f>IF(H29="Да",IF(DAY(A29)=15,K29+VLOOKUP($C29,N:S,6,0)*3.8, K29),D29)</f>
        <v>3744</v>
      </c>
      <c r="J29" s="19"/>
      <c r="K29" s="43">
        <f>VLOOKUP(C29,N:S,5,0)</f>
        <v>3915.5</v>
      </c>
      <c r="L29" s="43">
        <f t="shared" si="3"/>
        <v>29412.25</v>
      </c>
      <c r="N29" s="7" t="s">
        <v>103</v>
      </c>
      <c r="O29" s="25">
        <f>SUMIFS($D:$D,$C:$C,$N29)</f>
        <v>148043</v>
      </c>
      <c r="P29" s="25">
        <f>COUNTIFS($D:$D, "&lt;&gt;0",$C:$C,$N29)</f>
        <v>31</v>
      </c>
      <c r="Q29" s="25">
        <f>COUNTIFS($D:$D, 0, $C:$C, $N29)</f>
        <v>0</v>
      </c>
      <c r="R29" s="41">
        <f t="shared" si="4"/>
        <v>4775.5806451612907</v>
      </c>
      <c r="S29" s="41">
        <f>(SUMIFS($L:$L,$C:$C,$N29)/P29) ^ (1/2)</f>
        <v>307.33461581312821</v>
      </c>
      <c r="T29" s="41">
        <f>SUMIFS($I:$I,$C:$C,$N29)</f>
        <v>148043</v>
      </c>
    </row>
    <row r="30" spans="1:24" x14ac:dyDescent="0.25">
      <c r="A30" s="10">
        <v>43858</v>
      </c>
      <c r="B30" s="44">
        <f t="shared" si="1"/>
        <v>28</v>
      </c>
      <c r="C30" s="10" t="str">
        <f t="shared" si="2"/>
        <v>202001</v>
      </c>
      <c r="D30" s="44">
        <v>3731</v>
      </c>
      <c r="E30" s="45">
        <f>IF( D30&lt;&gt; 0, (D30-K30) / VLOOKUP(C30,N:S,6,0), 0)</f>
        <v>-0.62398046758751013</v>
      </c>
      <c r="F30" s="46" t="str">
        <f>IF(AND(MONTH(A30)=1, DAY(A30)=1), "Да", "Нет")</f>
        <v>Нет</v>
      </c>
      <c r="G30" s="45" t="str">
        <f>IF(DAY(A30)=15, "Да", "Нет")</f>
        <v>Нет</v>
      </c>
      <c r="H30" s="44" t="str">
        <f t="shared" si="0"/>
        <v>Нет</v>
      </c>
      <c r="I30" s="47">
        <f>IF(H30="Да",IF(DAY(A30)=15,K30+VLOOKUP($C30,N:S,6,0)*3.8, K30),D30)</f>
        <v>3731</v>
      </c>
      <c r="J30" s="19"/>
      <c r="K30" s="43">
        <f>VLOOKUP(C30,N:S,5,0)</f>
        <v>3915.5</v>
      </c>
      <c r="L30" s="43">
        <f t="shared" si="3"/>
        <v>34040.25</v>
      </c>
      <c r="N30" s="7" t="s">
        <v>104</v>
      </c>
      <c r="O30" s="25">
        <f>SUMIFS($D:$D,$C:$C,$N30)</f>
        <v>143895</v>
      </c>
      <c r="P30" s="25">
        <f>COUNTIFS($D:$D, "&lt;&gt;0",$C:$C,$N30)</f>
        <v>30</v>
      </c>
      <c r="Q30" s="25">
        <f>COUNTIFS($D:$D, 0, $C:$C, $N30)</f>
        <v>0</v>
      </c>
      <c r="R30" s="41">
        <f t="shared" si="4"/>
        <v>4796.5</v>
      </c>
      <c r="S30" s="41">
        <f>(SUMIFS($L:$L,$C:$C,$N30)/P30) ^ (1/2)</f>
        <v>334.47757772382892</v>
      </c>
      <c r="T30" s="41">
        <f>SUMIFS($I:$I,$C:$C,$N30)</f>
        <v>143895</v>
      </c>
    </row>
    <row r="31" spans="1:24" x14ac:dyDescent="0.25">
      <c r="A31" s="10">
        <v>43859</v>
      </c>
      <c r="B31" s="44">
        <f t="shared" si="1"/>
        <v>29</v>
      </c>
      <c r="C31" s="10" t="str">
        <f t="shared" si="2"/>
        <v>202001</v>
      </c>
      <c r="D31" s="44">
        <v>3819</v>
      </c>
      <c r="E31" s="45">
        <f>IF( D31&lt;&gt; 0, (D31-K31) / VLOOKUP(C31,N:S,6,0), 0)</f>
        <v>-0.32636376759997143</v>
      </c>
      <c r="F31" s="46" t="str">
        <f>IF(AND(MONTH(A31)=1, DAY(A31)=1), "Да", "Нет")</f>
        <v>Нет</v>
      </c>
      <c r="G31" s="45" t="str">
        <f>IF(DAY(A31)=15, "Да", "Нет")</f>
        <v>Нет</v>
      </c>
      <c r="H31" s="44" t="str">
        <f t="shared" si="0"/>
        <v>Нет</v>
      </c>
      <c r="I31" s="47">
        <f>IF(H31="Да",IF(DAY(A31)=15,K31+VLOOKUP($C31,N:S,6,0)*3.8, K31),D31)</f>
        <v>3819</v>
      </c>
      <c r="J31" s="19"/>
      <c r="K31" s="43">
        <f>VLOOKUP(C31,N:S,5,0)</f>
        <v>3915.5</v>
      </c>
      <c r="L31" s="43">
        <f t="shared" si="3"/>
        <v>9312.25</v>
      </c>
      <c r="N31" s="7" t="s">
        <v>105</v>
      </c>
      <c r="O31" s="25">
        <f>SUMIFS($D:$D,$C:$C,$N31)</f>
        <v>156550</v>
      </c>
      <c r="P31" s="25">
        <f>COUNTIFS($D:$D, "&lt;&gt;0",$C:$C,$N31)</f>
        <v>31</v>
      </c>
      <c r="Q31" s="25">
        <f>COUNTIFS($D:$D, 0, $C:$C, $N31)</f>
        <v>0</v>
      </c>
      <c r="R31" s="41">
        <f t="shared" si="4"/>
        <v>5050</v>
      </c>
      <c r="S31" s="41">
        <f>(SUMIFS($L:$L,$C:$C,$N31)/P31) ^ (1/2)</f>
        <v>313.12854208929554</v>
      </c>
      <c r="T31" s="41">
        <f>SUMIFS($I:$I,$C:$C,$N31)</f>
        <v>156550</v>
      </c>
    </row>
    <row r="32" spans="1:24" x14ac:dyDescent="0.25">
      <c r="A32" s="10">
        <v>43860</v>
      </c>
      <c r="B32" s="44">
        <f t="shared" si="1"/>
        <v>30</v>
      </c>
      <c r="C32" s="10" t="str">
        <f t="shared" si="2"/>
        <v>202001</v>
      </c>
      <c r="D32" s="44">
        <v>3683</v>
      </c>
      <c r="E32" s="45">
        <f>IF( D32&lt;&gt; 0, (D32-K32) / VLOOKUP(C32,N:S,6,0), 0)</f>
        <v>-0.7863168493988949</v>
      </c>
      <c r="F32" s="46" t="str">
        <f>IF(AND(MONTH(A32)=1, DAY(A32)=1), "Да", "Нет")</f>
        <v>Нет</v>
      </c>
      <c r="G32" s="45" t="str">
        <f>IF(DAY(A32)=15, "Да", "Нет")</f>
        <v>Нет</v>
      </c>
      <c r="H32" s="44" t="str">
        <f t="shared" si="0"/>
        <v>Нет</v>
      </c>
      <c r="I32" s="47">
        <f>IF(H32="Да",IF(DAY(A32)=15,K32+VLOOKUP($C32,N:S,6,0)*3.8, K32),D32)</f>
        <v>3683</v>
      </c>
      <c r="J32" s="19"/>
      <c r="K32" s="43">
        <f>VLOOKUP(C32,N:S,5,0)</f>
        <v>3915.5</v>
      </c>
      <c r="L32" s="43">
        <f t="shared" si="3"/>
        <v>54056.25</v>
      </c>
    </row>
    <row r="33" spans="1:12" x14ac:dyDescent="0.25">
      <c r="A33" s="10">
        <v>43861</v>
      </c>
      <c r="B33" s="44">
        <f t="shared" si="1"/>
        <v>31</v>
      </c>
      <c r="C33" s="10" t="str">
        <f t="shared" si="2"/>
        <v>202001</v>
      </c>
      <c r="D33" s="44">
        <v>3547</v>
      </c>
      <c r="E33" s="45">
        <f>IF( D33&lt;&gt; 0, (D33-K33) / VLOOKUP(C33,N:S,6,0), 0)</f>
        <v>-1.2462699311978183</v>
      </c>
      <c r="F33" s="46" t="str">
        <f>IF(AND(MONTH(A33)=1, DAY(A33)=1), "Да", "Нет")</f>
        <v>Нет</v>
      </c>
      <c r="G33" s="45" t="str">
        <f>IF(DAY(A33)=15, "Да", "Нет")</f>
        <v>Нет</v>
      </c>
      <c r="H33" s="44" t="str">
        <f t="shared" si="0"/>
        <v>Нет</v>
      </c>
      <c r="I33" s="47">
        <f>IF(H33="Да",IF(DAY(A33)=15,K33+VLOOKUP($C33,N:S,6,0)*3.8, K33),D33)</f>
        <v>3547</v>
      </c>
      <c r="J33" s="19"/>
      <c r="K33" s="43">
        <f>VLOOKUP(C33,N:S,5,0)</f>
        <v>3915.5</v>
      </c>
      <c r="L33" s="43">
        <f t="shared" si="3"/>
        <v>135792.25</v>
      </c>
    </row>
    <row r="34" spans="1:12" x14ac:dyDescent="0.25">
      <c r="A34" s="10">
        <v>43862</v>
      </c>
      <c r="B34" s="44">
        <f t="shared" si="1"/>
        <v>1</v>
      </c>
      <c r="C34" s="10" t="str">
        <f t="shared" si="2"/>
        <v>202002</v>
      </c>
      <c r="D34" s="44">
        <v>0</v>
      </c>
      <c r="E34" s="45">
        <f>IF( D34&lt;&gt; 0, (D34-K34) / VLOOKUP(C34,N:S,6,0), 0)</f>
        <v>0</v>
      </c>
      <c r="F34" s="46" t="str">
        <f>IF(AND(MONTH(A34)=1, DAY(A34)=1), "Да", "Нет")</f>
        <v>Нет</v>
      </c>
      <c r="G34" s="45" t="str">
        <f>IF(DAY(A34)=15, "Да", "Нет")</f>
        <v>Нет</v>
      </c>
      <c r="H34" s="44" t="str">
        <f t="shared" si="0"/>
        <v>Да</v>
      </c>
      <c r="I34" s="47">
        <f>IF(H34="Да",IF(DAY(A34)=15,K34+VLOOKUP($C34,N:S,6,0)*3.8, K34),D34)</f>
        <v>3832.1481481481483</v>
      </c>
      <c r="J34" s="19"/>
      <c r="K34" s="43">
        <f>VLOOKUP(C34,N:S,5,0)</f>
        <v>3832.1481481481483</v>
      </c>
      <c r="L34" s="43">
        <f t="shared" si="3"/>
        <v>0</v>
      </c>
    </row>
    <row r="35" spans="1:12" x14ac:dyDescent="0.25">
      <c r="A35" s="10">
        <v>43863</v>
      </c>
      <c r="B35" s="44">
        <f t="shared" si="1"/>
        <v>2</v>
      </c>
      <c r="C35" s="10" t="str">
        <f t="shared" si="2"/>
        <v>202002</v>
      </c>
      <c r="D35" s="44">
        <v>0</v>
      </c>
      <c r="E35" s="45">
        <f>IF( D35&lt;&gt; 0, (D35-K35) / VLOOKUP(C35,N:S,6,0), 0)</f>
        <v>0</v>
      </c>
      <c r="F35" s="46" t="str">
        <f>IF(AND(MONTH(A35)=1, DAY(A35)=1), "Да", "Нет")</f>
        <v>Нет</v>
      </c>
      <c r="G35" s="45" t="str">
        <f>IF(DAY(A35)=15, "Да", "Нет")</f>
        <v>Нет</v>
      </c>
      <c r="H35" s="44" t="str">
        <f t="shared" si="0"/>
        <v>Да</v>
      </c>
      <c r="I35" s="47">
        <f>IF(H35="Да",IF(DAY(A35)=15,K35+VLOOKUP($C35,N:S,6,0)*3.8, K35),D35)</f>
        <v>3832.1481481481483</v>
      </c>
      <c r="J35" s="19"/>
      <c r="K35" s="43">
        <f>VLOOKUP(C35,N:S,5,0)</f>
        <v>3832.1481481481483</v>
      </c>
      <c r="L35" s="43">
        <f t="shared" si="3"/>
        <v>0</v>
      </c>
    </row>
    <row r="36" spans="1:12" x14ac:dyDescent="0.25">
      <c r="A36" s="10">
        <v>43864</v>
      </c>
      <c r="B36" s="44">
        <f t="shared" si="1"/>
        <v>3</v>
      </c>
      <c r="C36" s="10" t="str">
        <f t="shared" si="2"/>
        <v>202002</v>
      </c>
      <c r="D36" s="44">
        <v>3655</v>
      </c>
      <c r="E36" s="45">
        <f>IF( D36&lt;&gt; 0, (D36-K36) / VLOOKUP(C36,N:S,6,0), 0)</f>
        <v>-0.51986041091478974</v>
      </c>
      <c r="F36" s="46" t="str">
        <f>IF(AND(MONTH(A36)=1, DAY(A36)=1), "Да", "Нет")</f>
        <v>Нет</v>
      </c>
      <c r="G36" s="45" t="str">
        <f>IF(DAY(A36)=15, "Да", "Нет")</f>
        <v>Нет</v>
      </c>
      <c r="H36" s="44" t="str">
        <f t="shared" si="0"/>
        <v>Нет</v>
      </c>
      <c r="I36" s="47">
        <f>IF(H36="Да",IF(DAY(A36)=15,K36+VLOOKUP($C36,N:S,6,0)*3.8, K36),D36)</f>
        <v>3655</v>
      </c>
      <c r="J36" s="19"/>
      <c r="K36" s="43">
        <f>VLOOKUP(C36,N:S,5,0)</f>
        <v>3832.1481481481483</v>
      </c>
      <c r="L36" s="43">
        <f t="shared" si="3"/>
        <v>31381.466392318285</v>
      </c>
    </row>
    <row r="37" spans="1:12" x14ac:dyDescent="0.25">
      <c r="A37" s="10">
        <v>43865</v>
      </c>
      <c r="B37" s="44">
        <f t="shared" si="1"/>
        <v>4</v>
      </c>
      <c r="C37" s="10" t="str">
        <f t="shared" si="2"/>
        <v>202002</v>
      </c>
      <c r="D37" s="44">
        <v>3795</v>
      </c>
      <c r="E37" s="45">
        <f>IF( D37&lt;&gt; 0, (D37-K37) / VLOOKUP(C37,N:S,6,0), 0)</f>
        <v>-0.10901526074587818</v>
      </c>
      <c r="F37" s="46" t="str">
        <f>IF(AND(MONTH(A37)=1, DAY(A37)=1), "Да", "Нет")</f>
        <v>Нет</v>
      </c>
      <c r="G37" s="45" t="str">
        <f>IF(DAY(A37)=15, "Да", "Нет")</f>
        <v>Нет</v>
      </c>
      <c r="H37" s="44" t="str">
        <f t="shared" si="0"/>
        <v>Нет</v>
      </c>
      <c r="I37" s="47">
        <f>IF(H37="Да",IF(DAY(A37)=15,K37+VLOOKUP($C37,N:S,6,0)*3.8, K37),D37)</f>
        <v>3795</v>
      </c>
      <c r="J37" s="19"/>
      <c r="K37" s="43">
        <f>VLOOKUP(C37,N:S,5,0)</f>
        <v>3832.1481481481483</v>
      </c>
      <c r="L37" s="43">
        <f t="shared" si="3"/>
        <v>1379.9849108367714</v>
      </c>
    </row>
    <row r="38" spans="1:12" x14ac:dyDescent="0.25">
      <c r="A38" s="10">
        <v>43866</v>
      </c>
      <c r="B38" s="44">
        <f t="shared" si="1"/>
        <v>5</v>
      </c>
      <c r="C38" s="10" t="str">
        <f t="shared" si="2"/>
        <v>202002</v>
      </c>
      <c r="D38" s="44">
        <v>3765</v>
      </c>
      <c r="E38" s="45">
        <f>IF( D38&lt;&gt; 0, (D38-K38) / VLOOKUP(C38,N:S,6,0), 0)</f>
        <v>-0.19705350721064493</v>
      </c>
      <c r="F38" s="46" t="str">
        <f>IF(AND(MONTH(A38)=1, DAY(A38)=1), "Да", "Нет")</f>
        <v>Нет</v>
      </c>
      <c r="G38" s="45" t="str">
        <f>IF(DAY(A38)=15, "Да", "Нет")</f>
        <v>Нет</v>
      </c>
      <c r="H38" s="44" t="str">
        <f t="shared" si="0"/>
        <v>Нет</v>
      </c>
      <c r="I38" s="47">
        <f>IF(H38="Да",IF(DAY(A38)=15,K38+VLOOKUP($C38,N:S,6,0)*3.8, K38),D38)</f>
        <v>3765</v>
      </c>
      <c r="J38" s="19"/>
      <c r="K38" s="43">
        <f>VLOOKUP(C38,N:S,5,0)</f>
        <v>3832.1481481481483</v>
      </c>
      <c r="L38" s="43">
        <f t="shared" si="3"/>
        <v>4508.8737997256676</v>
      </c>
    </row>
    <row r="39" spans="1:12" x14ac:dyDescent="0.25">
      <c r="A39" s="10">
        <v>43867</v>
      </c>
      <c r="B39" s="44">
        <f t="shared" si="1"/>
        <v>6</v>
      </c>
      <c r="C39" s="10" t="str">
        <f t="shared" si="2"/>
        <v>202002</v>
      </c>
      <c r="D39" s="44">
        <v>3867</v>
      </c>
      <c r="E39" s="45">
        <f>IF( D39&lt;&gt; 0, (D39-K39) / VLOOKUP(C39,N:S,6,0), 0)</f>
        <v>0.10227653076956202</v>
      </c>
      <c r="F39" s="46" t="str">
        <f>IF(AND(MONTH(A39)=1, DAY(A39)=1), "Да", "Нет")</f>
        <v>Нет</v>
      </c>
      <c r="G39" s="45" t="str">
        <f>IF(DAY(A39)=15, "Да", "Нет")</f>
        <v>Нет</v>
      </c>
      <c r="H39" s="44" t="str">
        <f t="shared" si="0"/>
        <v>Нет</v>
      </c>
      <c r="I39" s="47">
        <f>IF(H39="Да",IF(DAY(A39)=15,K39+VLOOKUP($C39,N:S,6,0)*3.8, K39),D39)</f>
        <v>3867</v>
      </c>
      <c r="J39" s="19"/>
      <c r="K39" s="43">
        <f>VLOOKUP(C39,N:S,5,0)</f>
        <v>3832.1481481481483</v>
      </c>
      <c r="L39" s="43">
        <f t="shared" si="3"/>
        <v>1214.6515775034211</v>
      </c>
    </row>
    <row r="40" spans="1:12" x14ac:dyDescent="0.25">
      <c r="A40" s="10">
        <v>43868</v>
      </c>
      <c r="B40" s="44">
        <f t="shared" si="1"/>
        <v>7</v>
      </c>
      <c r="C40" s="10" t="str">
        <f t="shared" si="2"/>
        <v>202002</v>
      </c>
      <c r="D40" s="44">
        <v>3679</v>
      </c>
      <c r="E40" s="45">
        <f>IF( D40&lt;&gt; 0, (D40-K40) / VLOOKUP(C40,N:S,6,0), 0)</f>
        <v>-0.4494298137429763</v>
      </c>
      <c r="F40" s="46" t="str">
        <f>IF(AND(MONTH(A40)=1, DAY(A40)=1), "Да", "Нет")</f>
        <v>Нет</v>
      </c>
      <c r="G40" s="45" t="str">
        <f>IF(DAY(A40)=15, "Да", "Нет")</f>
        <v>Нет</v>
      </c>
      <c r="H40" s="44" t="str">
        <f t="shared" si="0"/>
        <v>Нет</v>
      </c>
      <c r="I40" s="47">
        <f>IF(H40="Да",IF(DAY(A40)=15,K40+VLOOKUP($C40,N:S,6,0)*3.8, K40),D40)</f>
        <v>3679</v>
      </c>
      <c r="J40" s="19"/>
      <c r="K40" s="43">
        <f>VLOOKUP(C40,N:S,5,0)</f>
        <v>3832.1481481481483</v>
      </c>
      <c r="L40" s="43">
        <f t="shared" si="3"/>
        <v>23454.355281207168</v>
      </c>
    </row>
    <row r="41" spans="1:12" x14ac:dyDescent="0.25">
      <c r="A41" s="10">
        <v>43869</v>
      </c>
      <c r="B41" s="44">
        <f t="shared" si="1"/>
        <v>8</v>
      </c>
      <c r="C41" s="10" t="str">
        <f t="shared" si="2"/>
        <v>202002</v>
      </c>
      <c r="D41" s="44">
        <v>4070</v>
      </c>
      <c r="E41" s="45">
        <f>IF( D41&lt;&gt; 0, (D41-K41) / VLOOKUP(C41,N:S,6,0), 0)</f>
        <v>0.69800199851448375</v>
      </c>
      <c r="F41" s="46" t="str">
        <f>IF(AND(MONTH(A41)=1, DAY(A41)=1), "Да", "Нет")</f>
        <v>Нет</v>
      </c>
      <c r="G41" s="45" t="str">
        <f>IF(DAY(A41)=15, "Да", "Нет")</f>
        <v>Нет</v>
      </c>
      <c r="H41" s="44" t="str">
        <f t="shared" si="0"/>
        <v>Нет</v>
      </c>
      <c r="I41" s="47">
        <f>IF(H41="Да",IF(DAY(A41)=15,K41+VLOOKUP($C41,N:S,6,0)*3.8, K41),D41)</f>
        <v>4070</v>
      </c>
      <c r="J41" s="19"/>
      <c r="K41" s="43">
        <f>VLOOKUP(C41,N:S,5,0)</f>
        <v>3832.1481481481483</v>
      </c>
      <c r="L41" s="43">
        <f t="shared" si="3"/>
        <v>56573.503429355223</v>
      </c>
    </row>
    <row r="42" spans="1:12" x14ac:dyDescent="0.25">
      <c r="A42" s="10">
        <v>43870</v>
      </c>
      <c r="B42" s="44">
        <f t="shared" si="1"/>
        <v>9</v>
      </c>
      <c r="C42" s="10" t="str">
        <f t="shared" si="2"/>
        <v>202002</v>
      </c>
      <c r="D42" s="44">
        <v>4212</v>
      </c>
      <c r="E42" s="45">
        <f>IF( D42&lt;&gt; 0, (D42-K42) / VLOOKUP(C42,N:S,6,0), 0)</f>
        <v>1.1147163651143797</v>
      </c>
      <c r="F42" s="46" t="str">
        <f>IF(AND(MONTH(A42)=1, DAY(A42)=1), "Да", "Нет")</f>
        <v>Нет</v>
      </c>
      <c r="G42" s="45" t="str">
        <f>IF(DAY(A42)=15, "Да", "Нет")</f>
        <v>Нет</v>
      </c>
      <c r="H42" s="44" t="str">
        <f t="shared" si="0"/>
        <v>Нет</v>
      </c>
      <c r="I42" s="47">
        <f>IF(H42="Да",IF(DAY(A42)=15,K42+VLOOKUP($C42,N:S,6,0)*3.8, K42),D42)</f>
        <v>4212</v>
      </c>
      <c r="J42" s="19"/>
      <c r="K42" s="43">
        <f>VLOOKUP(C42,N:S,5,0)</f>
        <v>3832.1481481481483</v>
      </c>
      <c r="L42" s="43">
        <f t="shared" si="3"/>
        <v>144287.42935528111</v>
      </c>
    </row>
    <row r="43" spans="1:12" x14ac:dyDescent="0.25">
      <c r="A43" s="10">
        <v>43871</v>
      </c>
      <c r="B43" s="44">
        <f t="shared" si="1"/>
        <v>10</v>
      </c>
      <c r="C43" s="10" t="str">
        <f t="shared" si="2"/>
        <v>202002</v>
      </c>
      <c r="D43" s="44">
        <v>3511</v>
      </c>
      <c r="E43" s="45">
        <f>IF( D43&lt;&gt; 0, (D43-K43) / VLOOKUP(C43,N:S,6,0), 0)</f>
        <v>-0.94244399394567013</v>
      </c>
      <c r="F43" s="46" t="str">
        <f>IF(AND(MONTH(A43)=1, DAY(A43)=1), "Да", "Нет")</f>
        <v>Нет</v>
      </c>
      <c r="G43" s="45" t="str">
        <f>IF(DAY(A43)=15, "Да", "Нет")</f>
        <v>Нет</v>
      </c>
      <c r="H43" s="44" t="str">
        <f t="shared" si="0"/>
        <v>Нет</v>
      </c>
      <c r="I43" s="47">
        <f>IF(H43="Да",IF(DAY(A43)=15,K43+VLOOKUP($C43,N:S,6,0)*3.8, K43),D43)</f>
        <v>3511</v>
      </c>
      <c r="J43" s="19"/>
      <c r="K43" s="43">
        <f>VLOOKUP(C43,N:S,5,0)</f>
        <v>3832.1481481481483</v>
      </c>
      <c r="L43" s="43">
        <f t="shared" si="3"/>
        <v>103136.13305898498</v>
      </c>
    </row>
    <row r="44" spans="1:12" x14ac:dyDescent="0.25">
      <c r="A44" s="10">
        <v>43872</v>
      </c>
      <c r="B44" s="44">
        <f t="shared" si="1"/>
        <v>11</v>
      </c>
      <c r="C44" s="10" t="str">
        <f t="shared" si="2"/>
        <v>202002</v>
      </c>
      <c r="D44" s="44">
        <v>3483</v>
      </c>
      <c r="E44" s="45">
        <f>IF( D44&lt;&gt; 0, (D44-K44) / VLOOKUP(C44,N:S,6,0), 0)</f>
        <v>-1.0246130239794524</v>
      </c>
      <c r="F44" s="46" t="str">
        <f>IF(AND(MONTH(A44)=1, DAY(A44)=1), "Да", "Нет")</f>
        <v>Нет</v>
      </c>
      <c r="G44" s="45" t="str">
        <f>IF(DAY(A44)=15, "Да", "Нет")</f>
        <v>Нет</v>
      </c>
      <c r="H44" s="44" t="str">
        <f t="shared" si="0"/>
        <v>Нет</v>
      </c>
      <c r="I44" s="47">
        <f>IF(H44="Да",IF(DAY(A44)=15,K44+VLOOKUP($C44,N:S,6,0)*3.8, K44),D44)</f>
        <v>3483</v>
      </c>
      <c r="J44" s="19"/>
      <c r="K44" s="43">
        <f>VLOOKUP(C44,N:S,5,0)</f>
        <v>3832.1481481481483</v>
      </c>
      <c r="L44" s="43">
        <f t="shared" si="3"/>
        <v>121904.42935528129</v>
      </c>
    </row>
    <row r="45" spans="1:12" x14ac:dyDescent="0.25">
      <c r="A45" s="10">
        <v>43873</v>
      </c>
      <c r="B45" s="44">
        <f t="shared" si="1"/>
        <v>12</v>
      </c>
      <c r="C45" s="10" t="str">
        <f t="shared" si="2"/>
        <v>202002</v>
      </c>
      <c r="D45" s="44">
        <v>3818</v>
      </c>
      <c r="E45" s="45">
        <f>IF( D45&lt;&gt; 0, (D45-K45) / VLOOKUP(C45,N:S,6,0), 0)</f>
        <v>-4.1519271789557013E-2</v>
      </c>
      <c r="F45" s="46" t="str">
        <f>IF(AND(MONTH(A45)=1, DAY(A45)=1), "Да", "Нет")</f>
        <v>Нет</v>
      </c>
      <c r="G45" s="45" t="str">
        <f>IF(DAY(A45)=15, "Да", "Нет")</f>
        <v>Нет</v>
      </c>
      <c r="H45" s="44" t="str">
        <f t="shared" si="0"/>
        <v>Нет</v>
      </c>
      <c r="I45" s="47">
        <f>IF(H45="Да",IF(DAY(A45)=15,K45+VLOOKUP($C45,N:S,6,0)*3.8, K45),D45)</f>
        <v>3818</v>
      </c>
      <c r="J45" s="19"/>
      <c r="K45" s="43">
        <f>VLOOKUP(C45,N:S,5,0)</f>
        <v>3832.1481481481483</v>
      </c>
      <c r="L45" s="43">
        <f t="shared" si="3"/>
        <v>200.17009602195122</v>
      </c>
    </row>
    <row r="46" spans="1:12" x14ac:dyDescent="0.25">
      <c r="A46" s="10">
        <v>43874</v>
      </c>
      <c r="B46" s="44">
        <f t="shared" si="1"/>
        <v>13</v>
      </c>
      <c r="C46" s="10" t="str">
        <f t="shared" si="2"/>
        <v>202002</v>
      </c>
      <c r="D46" s="44">
        <v>3718</v>
      </c>
      <c r="E46" s="45">
        <f>IF( D46&lt;&gt; 0, (D46-K46) / VLOOKUP(C46,N:S,6,0), 0)</f>
        <v>-0.33498009333877954</v>
      </c>
      <c r="F46" s="46" t="str">
        <f>IF(AND(MONTH(A46)=1, DAY(A46)=1), "Да", "Нет")</f>
        <v>Нет</v>
      </c>
      <c r="G46" s="45" t="str">
        <f>IF(DAY(A46)=15, "Да", "Нет")</f>
        <v>Нет</v>
      </c>
      <c r="H46" s="44" t="str">
        <f t="shared" si="0"/>
        <v>Нет</v>
      </c>
      <c r="I46" s="47">
        <f>IF(H46="Да",IF(DAY(A46)=15,K46+VLOOKUP($C46,N:S,6,0)*3.8, K46),D46)</f>
        <v>3718</v>
      </c>
      <c r="J46" s="19"/>
      <c r="K46" s="43">
        <f>VLOOKUP(C46,N:S,5,0)</f>
        <v>3832.1481481481483</v>
      </c>
      <c r="L46" s="43">
        <f t="shared" si="3"/>
        <v>13029.799725651605</v>
      </c>
    </row>
    <row r="47" spans="1:12" x14ac:dyDescent="0.25">
      <c r="A47" s="10">
        <v>43875</v>
      </c>
      <c r="B47" s="44">
        <f t="shared" si="1"/>
        <v>14</v>
      </c>
      <c r="C47" s="10" t="str">
        <f t="shared" si="2"/>
        <v>202002</v>
      </c>
      <c r="D47" s="44">
        <v>3900</v>
      </c>
      <c r="E47" s="45">
        <f>IF( D47&lt;&gt; 0, (D47-K47) / VLOOKUP(C47,N:S,6,0), 0)</f>
        <v>0.19911860188080543</v>
      </c>
      <c r="F47" s="46" t="str">
        <f>IF(AND(MONTH(A47)=1, DAY(A47)=1), "Да", "Нет")</f>
        <v>Нет</v>
      </c>
      <c r="G47" s="45" t="str">
        <f>IF(DAY(A47)=15, "Да", "Нет")</f>
        <v>Нет</v>
      </c>
      <c r="H47" s="44" t="str">
        <f t="shared" si="0"/>
        <v>Нет</v>
      </c>
      <c r="I47" s="47">
        <f>IF(H47="Да",IF(DAY(A47)=15,K47+VLOOKUP($C47,N:S,6,0)*3.8, K47),D47)</f>
        <v>3900</v>
      </c>
      <c r="J47" s="19"/>
      <c r="K47" s="43">
        <f>VLOOKUP(C47,N:S,5,0)</f>
        <v>3832.1481481481483</v>
      </c>
      <c r="L47" s="43">
        <f t="shared" si="3"/>
        <v>4603.8737997256358</v>
      </c>
    </row>
    <row r="48" spans="1:12" x14ac:dyDescent="0.25">
      <c r="A48" s="10">
        <v>43876</v>
      </c>
      <c r="B48" s="44">
        <f t="shared" si="1"/>
        <v>15</v>
      </c>
      <c r="C48" s="10" t="str">
        <f t="shared" si="2"/>
        <v>202002</v>
      </c>
      <c r="D48" s="44">
        <v>5358</v>
      </c>
      <c r="E48" s="45">
        <f>IF( D48&lt;&gt; 0, (D48-K48) / VLOOKUP(C48,N:S,6,0), 0)</f>
        <v>4.4777773800684697</v>
      </c>
      <c r="F48" s="46" t="str">
        <f>IF(AND(MONTH(A48)=1, DAY(A48)=1), "Да", "Нет")</f>
        <v>Нет</v>
      </c>
      <c r="G48" s="45" t="str">
        <f>IF(DAY(A48)=15, "Да", "Нет")</f>
        <v>Да</v>
      </c>
      <c r="H48" s="44" t="str">
        <f t="shared" si="0"/>
        <v>Нет</v>
      </c>
      <c r="I48" s="47">
        <f>IF(H48="Да",IF(DAY(A48)=15,K48+VLOOKUP($C48,N:S,6,0)*3.8, K48),D48)</f>
        <v>5358</v>
      </c>
      <c r="J48" s="19"/>
      <c r="K48" s="43">
        <f>VLOOKUP(C48,N:S,5,0)</f>
        <v>3832.1481481481483</v>
      </c>
      <c r="L48" s="43">
        <f t="shared" si="3"/>
        <v>2328223.8737997254</v>
      </c>
    </row>
    <row r="49" spans="1:12" x14ac:dyDescent="0.25">
      <c r="A49" s="10">
        <v>43877</v>
      </c>
      <c r="B49" s="44">
        <f t="shared" si="1"/>
        <v>16</v>
      </c>
      <c r="C49" s="10" t="str">
        <f t="shared" si="2"/>
        <v>202002</v>
      </c>
      <c r="D49" s="44">
        <v>3725</v>
      </c>
      <c r="E49" s="45">
        <f>IF( D49&lt;&gt; 0, (D49-K49) / VLOOKUP(C49,N:S,6,0), 0)</f>
        <v>-0.31443783583033397</v>
      </c>
      <c r="F49" s="46" t="str">
        <f>IF(AND(MONTH(A49)=1, DAY(A49)=1), "Да", "Нет")</f>
        <v>Нет</v>
      </c>
      <c r="G49" s="45" t="str">
        <f>IF(DAY(A49)=15, "Да", "Нет")</f>
        <v>Нет</v>
      </c>
      <c r="H49" s="44" t="str">
        <f t="shared" si="0"/>
        <v>Нет</v>
      </c>
      <c r="I49" s="47">
        <f>IF(H49="Да",IF(DAY(A49)=15,K49+VLOOKUP($C49,N:S,6,0)*3.8, K49),D49)</f>
        <v>3725</v>
      </c>
      <c r="J49" s="19"/>
      <c r="K49" s="43">
        <f>VLOOKUP(C49,N:S,5,0)</f>
        <v>3832.1481481481483</v>
      </c>
      <c r="L49" s="43">
        <f t="shared" si="3"/>
        <v>11480.725651577528</v>
      </c>
    </row>
    <row r="50" spans="1:12" x14ac:dyDescent="0.25">
      <c r="A50" s="10">
        <v>43878</v>
      </c>
      <c r="B50" s="44">
        <f t="shared" si="1"/>
        <v>17</v>
      </c>
      <c r="C50" s="10" t="str">
        <f t="shared" si="2"/>
        <v>202002</v>
      </c>
      <c r="D50" s="44">
        <v>3658</v>
      </c>
      <c r="E50" s="45">
        <f>IF( D50&lt;&gt; 0, (D50-K50) / VLOOKUP(C50,N:S,6,0), 0)</f>
        <v>-0.51105658626831307</v>
      </c>
      <c r="F50" s="46" t="str">
        <f>IF(AND(MONTH(A50)=1, DAY(A50)=1), "Да", "Нет")</f>
        <v>Нет</v>
      </c>
      <c r="G50" s="45" t="str">
        <f>IF(DAY(A50)=15, "Да", "Нет")</f>
        <v>Нет</v>
      </c>
      <c r="H50" s="44" t="str">
        <f t="shared" si="0"/>
        <v>Нет</v>
      </c>
      <c r="I50" s="47">
        <f>IF(H50="Да",IF(DAY(A50)=15,K50+VLOOKUP($C50,N:S,6,0)*3.8, K50),D50)</f>
        <v>3658</v>
      </c>
      <c r="J50" s="19"/>
      <c r="K50" s="43">
        <f>VLOOKUP(C50,N:S,5,0)</f>
        <v>3832.1481481481483</v>
      </c>
      <c r="L50" s="43">
        <f t="shared" si="3"/>
        <v>30327.577503429395</v>
      </c>
    </row>
    <row r="51" spans="1:12" x14ac:dyDescent="0.25">
      <c r="A51" s="10">
        <v>43879</v>
      </c>
      <c r="B51" s="44">
        <f t="shared" si="1"/>
        <v>18</v>
      </c>
      <c r="C51" s="10" t="str">
        <f t="shared" si="2"/>
        <v>202002</v>
      </c>
      <c r="D51" s="44">
        <v>3562</v>
      </c>
      <c r="E51" s="45">
        <f>IF( D51&lt;&gt; 0, (D51-K51) / VLOOKUP(C51,N:S,6,0), 0)</f>
        <v>-0.7927789749555666</v>
      </c>
      <c r="F51" s="46" t="str">
        <f>IF(AND(MONTH(A51)=1, DAY(A51)=1), "Да", "Нет")</f>
        <v>Нет</v>
      </c>
      <c r="G51" s="45" t="str">
        <f>IF(DAY(A51)=15, "Да", "Нет")</f>
        <v>Нет</v>
      </c>
      <c r="H51" s="44" t="str">
        <f t="shared" si="0"/>
        <v>Нет</v>
      </c>
      <c r="I51" s="47">
        <f>IF(H51="Да",IF(DAY(A51)=15,K51+VLOOKUP($C51,N:S,6,0)*3.8, K51),D51)</f>
        <v>3562</v>
      </c>
      <c r="J51" s="19"/>
      <c r="K51" s="43">
        <f>VLOOKUP(C51,N:S,5,0)</f>
        <v>3832.1481481481483</v>
      </c>
      <c r="L51" s="43">
        <f t="shared" si="3"/>
        <v>72980.021947873858</v>
      </c>
    </row>
    <row r="52" spans="1:12" x14ac:dyDescent="0.25">
      <c r="A52" s="10">
        <v>43880</v>
      </c>
      <c r="B52" s="44">
        <f t="shared" si="1"/>
        <v>19</v>
      </c>
      <c r="C52" s="10" t="str">
        <f t="shared" si="2"/>
        <v>202002</v>
      </c>
      <c r="D52" s="44">
        <v>3644</v>
      </c>
      <c r="E52" s="45">
        <f>IF( D52&lt;&gt; 0, (D52-K52) / VLOOKUP(C52,N:S,6,0), 0)</f>
        <v>-0.55214110128520422</v>
      </c>
      <c r="F52" s="46" t="str">
        <f>IF(AND(MONTH(A52)=1, DAY(A52)=1), "Да", "Нет")</f>
        <v>Нет</v>
      </c>
      <c r="G52" s="45" t="str">
        <f>IF(DAY(A52)=15, "Да", "Нет")</f>
        <v>Нет</v>
      </c>
      <c r="H52" s="44" t="str">
        <f t="shared" si="0"/>
        <v>Нет</v>
      </c>
      <c r="I52" s="47">
        <f>IF(H52="Да",IF(DAY(A52)=15,K52+VLOOKUP($C52,N:S,6,0)*3.8, K52),D52)</f>
        <v>3644</v>
      </c>
      <c r="J52" s="19"/>
      <c r="K52" s="43">
        <f>VLOOKUP(C52,N:S,5,0)</f>
        <v>3832.1481481481483</v>
      </c>
      <c r="L52" s="43">
        <f t="shared" si="3"/>
        <v>35399.725651577544</v>
      </c>
    </row>
    <row r="53" spans="1:12" x14ac:dyDescent="0.25">
      <c r="A53" s="10">
        <v>43881</v>
      </c>
      <c r="B53" s="44">
        <f t="shared" si="1"/>
        <v>20</v>
      </c>
      <c r="C53" s="10" t="str">
        <f t="shared" si="2"/>
        <v>202002</v>
      </c>
      <c r="D53" s="44">
        <v>3659</v>
      </c>
      <c r="E53" s="45">
        <f>IF( D53&lt;&gt; 0, (D53-K53) / VLOOKUP(C53,N:S,6,0), 0)</f>
        <v>-0.50812197805282078</v>
      </c>
      <c r="F53" s="46" t="str">
        <f>IF(AND(MONTH(A53)=1, DAY(A53)=1), "Да", "Нет")</f>
        <v>Нет</v>
      </c>
      <c r="G53" s="45" t="str">
        <f>IF(DAY(A53)=15, "Да", "Нет")</f>
        <v>Нет</v>
      </c>
      <c r="H53" s="44" t="str">
        <f t="shared" si="0"/>
        <v>Нет</v>
      </c>
      <c r="I53" s="47">
        <f>IF(H53="Да",IF(DAY(A53)=15,K53+VLOOKUP($C53,N:S,6,0)*3.8, K53),D53)</f>
        <v>3659</v>
      </c>
      <c r="J53" s="19"/>
      <c r="K53" s="43">
        <f>VLOOKUP(C53,N:S,5,0)</f>
        <v>3832.1481481481483</v>
      </c>
      <c r="L53" s="43">
        <f t="shared" si="3"/>
        <v>29980.281207133099</v>
      </c>
    </row>
    <row r="54" spans="1:12" x14ac:dyDescent="0.25">
      <c r="A54" s="10">
        <v>43882</v>
      </c>
      <c r="B54" s="44">
        <f t="shared" si="1"/>
        <v>21</v>
      </c>
      <c r="C54" s="10" t="str">
        <f t="shared" si="2"/>
        <v>202002</v>
      </c>
      <c r="D54" s="44">
        <v>3836</v>
      </c>
      <c r="E54" s="45">
        <f>IF( D54&lt;&gt; 0, (D54-K54) / VLOOKUP(C54,N:S,6,0), 0)</f>
        <v>1.1303676089303039E-2</v>
      </c>
      <c r="F54" s="46" t="str">
        <f>IF(AND(MONTH(A54)=1, DAY(A54)=1), "Да", "Нет")</f>
        <v>Нет</v>
      </c>
      <c r="G54" s="45" t="str">
        <f>IF(DAY(A54)=15, "Да", "Нет")</f>
        <v>Нет</v>
      </c>
      <c r="H54" s="44" t="str">
        <f t="shared" si="0"/>
        <v>Нет</v>
      </c>
      <c r="I54" s="47">
        <f>IF(H54="Да",IF(DAY(A54)=15,K54+VLOOKUP($C54,N:S,6,0)*3.8, K54),D54)</f>
        <v>3836</v>
      </c>
      <c r="J54" s="19"/>
      <c r="K54" s="43">
        <f>VLOOKUP(C54,N:S,5,0)</f>
        <v>3832.1481481481483</v>
      </c>
      <c r="L54" s="43">
        <f t="shared" si="3"/>
        <v>14.836762688613632</v>
      </c>
    </row>
    <row r="55" spans="1:12" x14ac:dyDescent="0.25">
      <c r="A55" s="10">
        <v>43883</v>
      </c>
      <c r="B55" s="44">
        <f t="shared" si="1"/>
        <v>22</v>
      </c>
      <c r="C55" s="10" t="str">
        <f t="shared" si="2"/>
        <v>202002</v>
      </c>
      <c r="D55" s="44">
        <v>3818</v>
      </c>
      <c r="E55" s="45">
        <f>IF( D55&lt;&gt; 0, (D55-K55) / VLOOKUP(C55,N:S,6,0), 0)</f>
        <v>-4.1519271789557013E-2</v>
      </c>
      <c r="F55" s="46" t="str">
        <f>IF(AND(MONTH(A55)=1, DAY(A55)=1), "Да", "Нет")</f>
        <v>Нет</v>
      </c>
      <c r="G55" s="45" t="str">
        <f>IF(DAY(A55)=15, "Да", "Нет")</f>
        <v>Нет</v>
      </c>
      <c r="H55" s="44" t="str">
        <f t="shared" si="0"/>
        <v>Нет</v>
      </c>
      <c r="I55" s="47">
        <f>IF(H55="Да",IF(DAY(A55)=15,K55+VLOOKUP($C55,N:S,6,0)*3.8, K55),D55)</f>
        <v>3818</v>
      </c>
      <c r="J55" s="19"/>
      <c r="K55" s="43">
        <f>VLOOKUP(C55,N:S,5,0)</f>
        <v>3832.1481481481483</v>
      </c>
      <c r="L55" s="43">
        <f t="shared" si="3"/>
        <v>200.17009602195122</v>
      </c>
    </row>
    <row r="56" spans="1:12" x14ac:dyDescent="0.25">
      <c r="A56" s="10">
        <v>43884</v>
      </c>
      <c r="B56" s="44">
        <f t="shared" si="1"/>
        <v>23</v>
      </c>
      <c r="C56" s="10" t="str">
        <f t="shared" si="2"/>
        <v>202002</v>
      </c>
      <c r="D56" s="44">
        <v>3999</v>
      </c>
      <c r="E56" s="45">
        <f>IF( D56&lt;&gt; 0, (D56-K56) / VLOOKUP(C56,N:S,6,0), 0)</f>
        <v>0.48964481521453573</v>
      </c>
      <c r="F56" s="46" t="str">
        <f>IF(AND(MONTH(A56)=1, DAY(A56)=1), "Да", "Нет")</f>
        <v>Нет</v>
      </c>
      <c r="G56" s="45" t="str">
        <f>IF(DAY(A56)=15, "Да", "Нет")</f>
        <v>Нет</v>
      </c>
      <c r="H56" s="44" t="str">
        <f t="shared" si="0"/>
        <v>Нет</v>
      </c>
      <c r="I56" s="47">
        <f>IF(H56="Да",IF(DAY(A56)=15,K56+VLOOKUP($C56,N:S,6,0)*3.8, K56),D56)</f>
        <v>3999</v>
      </c>
      <c r="J56" s="19"/>
      <c r="K56" s="43">
        <f>VLOOKUP(C56,N:S,5,0)</f>
        <v>3832.1481481481483</v>
      </c>
      <c r="L56" s="43">
        <f t="shared" si="3"/>
        <v>27839.540466392278</v>
      </c>
    </row>
    <row r="57" spans="1:12" x14ac:dyDescent="0.25">
      <c r="A57" s="10">
        <v>43885</v>
      </c>
      <c r="B57" s="44">
        <f t="shared" si="1"/>
        <v>24</v>
      </c>
      <c r="C57" s="10" t="str">
        <f t="shared" si="2"/>
        <v>202002</v>
      </c>
      <c r="D57" s="44">
        <v>3862</v>
      </c>
      <c r="E57" s="45">
        <f>IF( D57&lt;&gt; 0, (D57-K57) / VLOOKUP(C57,N:S,6,0), 0)</f>
        <v>8.7603489692100897E-2</v>
      </c>
      <c r="F57" s="46" t="str">
        <f>IF(AND(MONTH(A57)=1, DAY(A57)=1), "Да", "Нет")</f>
        <v>Нет</v>
      </c>
      <c r="G57" s="45" t="str">
        <f>IF(DAY(A57)=15, "Да", "Нет")</f>
        <v>Нет</v>
      </c>
      <c r="H57" s="44" t="str">
        <f t="shared" si="0"/>
        <v>Нет</v>
      </c>
      <c r="I57" s="47">
        <f>IF(H57="Да",IF(DAY(A57)=15,K57+VLOOKUP($C57,N:S,6,0)*3.8, K57),D57)</f>
        <v>3862</v>
      </c>
      <c r="J57" s="19"/>
      <c r="K57" s="43">
        <f>VLOOKUP(C57,N:S,5,0)</f>
        <v>3832.1481481481483</v>
      </c>
      <c r="L57" s="43">
        <f t="shared" si="3"/>
        <v>891.13305898490376</v>
      </c>
    </row>
    <row r="58" spans="1:12" x14ac:dyDescent="0.25">
      <c r="A58" s="10">
        <v>43886</v>
      </c>
      <c r="B58" s="44">
        <f t="shared" si="1"/>
        <v>25</v>
      </c>
      <c r="C58" s="10" t="str">
        <f t="shared" si="2"/>
        <v>202002</v>
      </c>
      <c r="D58" s="44">
        <v>3691</v>
      </c>
      <c r="E58" s="45">
        <f>IF( D58&lt;&gt; 0, (D58-K58) / VLOOKUP(C58,N:S,6,0), 0)</f>
        <v>-0.41421451515706958</v>
      </c>
      <c r="F58" s="46" t="str">
        <f>IF(AND(MONTH(A58)=1, DAY(A58)=1), "Да", "Нет")</f>
        <v>Нет</v>
      </c>
      <c r="G58" s="45" t="str">
        <f>IF(DAY(A58)=15, "Да", "Нет")</f>
        <v>Нет</v>
      </c>
      <c r="H58" s="44" t="str">
        <f t="shared" si="0"/>
        <v>Нет</v>
      </c>
      <c r="I58" s="47">
        <f>IF(H58="Да",IF(DAY(A58)=15,K58+VLOOKUP($C58,N:S,6,0)*3.8, K58),D58)</f>
        <v>3691</v>
      </c>
      <c r="J58" s="19"/>
      <c r="K58" s="43">
        <f>VLOOKUP(C58,N:S,5,0)</f>
        <v>3832.1481481481483</v>
      </c>
      <c r="L58" s="43">
        <f t="shared" si="3"/>
        <v>19922.79972565161</v>
      </c>
    </row>
    <row r="59" spans="1:12" x14ac:dyDescent="0.25">
      <c r="A59" s="10">
        <v>43887</v>
      </c>
      <c r="B59" s="44">
        <f t="shared" si="1"/>
        <v>26</v>
      </c>
      <c r="C59" s="10" t="str">
        <f t="shared" si="2"/>
        <v>202002</v>
      </c>
      <c r="D59" s="44">
        <v>3716</v>
      </c>
      <c r="E59" s="45">
        <f>IF( D59&lt;&gt; 0, (D59-K59) / VLOOKUP(C59,N:S,6,0), 0)</f>
        <v>-0.34084930976976396</v>
      </c>
      <c r="F59" s="46" t="str">
        <f>IF(AND(MONTH(A59)=1, DAY(A59)=1), "Да", "Нет")</f>
        <v>Нет</v>
      </c>
      <c r="G59" s="45" t="str">
        <f>IF(DAY(A59)=15, "Да", "Нет")</f>
        <v>Нет</v>
      </c>
      <c r="H59" s="44" t="str">
        <f t="shared" si="0"/>
        <v>Нет</v>
      </c>
      <c r="I59" s="47">
        <f>IF(H59="Да",IF(DAY(A59)=15,K59+VLOOKUP($C59,N:S,6,0)*3.8, K59),D59)</f>
        <v>3716</v>
      </c>
      <c r="J59" s="19"/>
      <c r="K59" s="43">
        <f>VLOOKUP(C59,N:S,5,0)</f>
        <v>3832.1481481481483</v>
      </c>
      <c r="L59" s="43">
        <f t="shared" si="3"/>
        <v>13490.392318244198</v>
      </c>
    </row>
    <row r="60" spans="1:12" x14ac:dyDescent="0.25">
      <c r="A60" s="10">
        <v>43888</v>
      </c>
      <c r="B60" s="44">
        <f t="shared" si="1"/>
        <v>27</v>
      </c>
      <c r="C60" s="10" t="str">
        <f t="shared" si="2"/>
        <v>202002</v>
      </c>
      <c r="D60" s="44">
        <v>3680</v>
      </c>
      <c r="E60" s="45">
        <f>IF( D60&lt;&gt; 0, (D60-K60) / VLOOKUP(C60,N:S,6,0), 0)</f>
        <v>-0.44649520552748406</v>
      </c>
      <c r="F60" s="46" t="str">
        <f>IF(AND(MONTH(A60)=1, DAY(A60)=1), "Да", "Нет")</f>
        <v>Нет</v>
      </c>
      <c r="G60" s="45" t="str">
        <f>IF(DAY(A60)=15, "Да", "Нет")</f>
        <v>Нет</v>
      </c>
      <c r="H60" s="44" t="str">
        <f t="shared" si="0"/>
        <v>Нет</v>
      </c>
      <c r="I60" s="47">
        <f>IF(H60="Да",IF(DAY(A60)=15,K60+VLOOKUP($C60,N:S,6,0)*3.8, K60),D60)</f>
        <v>3680</v>
      </c>
      <c r="J60" s="19"/>
      <c r="K60" s="43">
        <f>VLOOKUP(C60,N:S,5,0)</f>
        <v>3832.1481481481483</v>
      </c>
      <c r="L60" s="43">
        <f t="shared" si="3"/>
        <v>23149.058984910873</v>
      </c>
    </row>
    <row r="61" spans="1:12" x14ac:dyDescent="0.25">
      <c r="A61" s="10">
        <v>43889</v>
      </c>
      <c r="B61" s="44">
        <f t="shared" si="1"/>
        <v>28</v>
      </c>
      <c r="C61" s="10" t="str">
        <f t="shared" si="2"/>
        <v>202002</v>
      </c>
      <c r="D61" s="44">
        <v>3775</v>
      </c>
      <c r="E61" s="45">
        <f>IF( D61&lt;&gt; 0, (D61-K61) / VLOOKUP(C61,N:S,6,0), 0)</f>
        <v>-0.1677074250557227</v>
      </c>
      <c r="F61" s="46" t="str">
        <f>IF(AND(MONTH(A61)=1, DAY(A61)=1), "Да", "Нет")</f>
        <v>Нет</v>
      </c>
      <c r="G61" s="45" t="str">
        <f>IF(DAY(A61)=15, "Да", "Нет")</f>
        <v>Нет</v>
      </c>
      <c r="H61" s="44" t="str">
        <f t="shared" si="0"/>
        <v>Нет</v>
      </c>
      <c r="I61" s="47">
        <f>IF(H61="Да",IF(DAY(A61)=15,K61+VLOOKUP($C61,N:S,6,0)*3.8, K61),D61)</f>
        <v>3775</v>
      </c>
      <c r="J61" s="19"/>
      <c r="K61" s="43">
        <f>VLOOKUP(C61,N:S,5,0)</f>
        <v>3832.1481481481483</v>
      </c>
      <c r="L61" s="43">
        <f t="shared" si="3"/>
        <v>3265.9108367627023</v>
      </c>
    </row>
    <row r="62" spans="1:12" x14ac:dyDescent="0.25">
      <c r="A62" s="10">
        <v>43890</v>
      </c>
      <c r="B62" s="44">
        <f t="shared" si="1"/>
        <v>29</v>
      </c>
      <c r="C62" s="10" t="str">
        <f t="shared" si="2"/>
        <v>202002</v>
      </c>
      <c r="D62" s="44">
        <v>4012</v>
      </c>
      <c r="E62" s="45">
        <f>IF( D62&lt;&gt; 0, (D62-K62) / VLOOKUP(C62,N:S,6,0), 0)</f>
        <v>0.52779472201593469</v>
      </c>
      <c r="F62" s="46" t="str">
        <f>IF(AND(MONTH(A62)=1, DAY(A62)=1), "Да", "Нет")</f>
        <v>Нет</v>
      </c>
      <c r="G62" s="45" t="str">
        <f>IF(DAY(A62)=15, "Да", "Нет")</f>
        <v>Нет</v>
      </c>
      <c r="H62" s="44" t="str">
        <f t="shared" si="0"/>
        <v>Нет</v>
      </c>
      <c r="I62" s="47">
        <f>IF(H62="Да",IF(DAY(A62)=15,K62+VLOOKUP($C62,N:S,6,0)*3.8, K62),D62)</f>
        <v>4012</v>
      </c>
      <c r="J62" s="19"/>
      <c r="K62" s="43">
        <f>VLOOKUP(C62,N:S,5,0)</f>
        <v>3832.1481481481483</v>
      </c>
      <c r="L62" s="43">
        <f t="shared" si="3"/>
        <v>32346.688614540424</v>
      </c>
    </row>
    <row r="63" spans="1:12" x14ac:dyDescent="0.25">
      <c r="A63" s="10">
        <v>43891</v>
      </c>
      <c r="B63" s="44">
        <f t="shared" si="1"/>
        <v>1</v>
      </c>
      <c r="C63" s="10" t="str">
        <f t="shared" si="2"/>
        <v>202003</v>
      </c>
      <c r="D63" s="44">
        <v>4009</v>
      </c>
      <c r="E63" s="45">
        <f>IF( D63&lt;&gt; 0, (D63-K63) / VLOOKUP(C63,N:S,6,0), 0)</f>
        <v>1.2512455251831065</v>
      </c>
      <c r="F63" s="46" t="str">
        <f>IF(AND(MONTH(A63)=1, DAY(A63)=1), "Да", "Нет")</f>
        <v>Нет</v>
      </c>
      <c r="G63" s="45" t="str">
        <f>IF(DAY(A63)=15, "Да", "Нет")</f>
        <v>Нет</v>
      </c>
      <c r="H63" s="44" t="str">
        <f t="shared" si="0"/>
        <v>Нет</v>
      </c>
      <c r="I63" s="47">
        <f>IF(H63="Да",IF(DAY(A63)=15,K63+VLOOKUP($C63,N:S,6,0)*3.8, K63),D63)</f>
        <v>4009</v>
      </c>
      <c r="J63" s="19"/>
      <c r="K63" s="43">
        <f>VLOOKUP(C63,N:S,5,0)</f>
        <v>3519.0645161290322</v>
      </c>
      <c r="L63" s="43">
        <f t="shared" si="3"/>
        <v>240036.77835587936</v>
      </c>
    </row>
    <row r="64" spans="1:12" x14ac:dyDescent="0.25">
      <c r="A64" s="10">
        <v>43892</v>
      </c>
      <c r="B64" s="44">
        <f t="shared" si="1"/>
        <v>2</v>
      </c>
      <c r="C64" s="10" t="str">
        <f t="shared" si="2"/>
        <v>202003</v>
      </c>
      <c r="D64" s="44">
        <v>3697</v>
      </c>
      <c r="E64" s="45">
        <f>IF( D64&lt;&gt; 0, (D64-K64) / VLOOKUP(C64,N:S,6,0), 0)</f>
        <v>0.45442917546154976</v>
      </c>
      <c r="F64" s="46" t="str">
        <f>IF(AND(MONTH(A64)=1, DAY(A64)=1), "Да", "Нет")</f>
        <v>Нет</v>
      </c>
      <c r="G64" s="45" t="str">
        <f>IF(DAY(A64)=15, "Да", "Нет")</f>
        <v>Нет</v>
      </c>
      <c r="H64" s="44" t="str">
        <f t="shared" si="0"/>
        <v>Нет</v>
      </c>
      <c r="I64" s="47">
        <f>IF(H64="Да",IF(DAY(A64)=15,K64+VLOOKUP($C64,N:S,6,0)*3.8, K64),D64)</f>
        <v>3697</v>
      </c>
      <c r="J64" s="19"/>
      <c r="K64" s="43">
        <f>VLOOKUP(C64,N:S,5,0)</f>
        <v>3519.0645161290322</v>
      </c>
      <c r="L64" s="43">
        <f t="shared" si="3"/>
        <v>31661.036420395441</v>
      </c>
    </row>
    <row r="65" spans="1:12" x14ac:dyDescent="0.25">
      <c r="A65" s="10">
        <v>43893</v>
      </c>
      <c r="B65" s="44">
        <f t="shared" si="1"/>
        <v>3</v>
      </c>
      <c r="C65" s="10" t="str">
        <f t="shared" si="2"/>
        <v>202003</v>
      </c>
      <c r="D65" s="44">
        <v>3393</v>
      </c>
      <c r="E65" s="45">
        <f>IF( D65&lt;&gt; 0, (D65-K65) / VLOOKUP(C65,N:S,6,0), 0)</f>
        <v>-0.32195598580560825</v>
      </c>
      <c r="F65" s="46" t="str">
        <f>IF(AND(MONTH(A65)=1, DAY(A65)=1), "Да", "Нет")</f>
        <v>Нет</v>
      </c>
      <c r="G65" s="45" t="str">
        <f>IF(DAY(A65)=15, "Да", "Нет")</f>
        <v>Нет</v>
      </c>
      <c r="H65" s="44" t="str">
        <f t="shared" si="0"/>
        <v>Нет</v>
      </c>
      <c r="I65" s="47">
        <f>IF(H65="Да",IF(DAY(A65)=15,K65+VLOOKUP($C65,N:S,6,0)*3.8, K65),D65)</f>
        <v>3393</v>
      </c>
      <c r="J65" s="19"/>
      <c r="K65" s="43">
        <f>VLOOKUP(C65,N:S,5,0)</f>
        <v>3519.0645161290322</v>
      </c>
      <c r="L65" s="43">
        <f t="shared" si="3"/>
        <v>15892.26222684702</v>
      </c>
    </row>
    <row r="66" spans="1:12" x14ac:dyDescent="0.25">
      <c r="A66" s="10">
        <v>43894</v>
      </c>
      <c r="B66" s="44">
        <f t="shared" si="1"/>
        <v>4</v>
      </c>
      <c r="C66" s="10" t="str">
        <f t="shared" si="2"/>
        <v>202003</v>
      </c>
      <c r="D66" s="44">
        <v>3662</v>
      </c>
      <c r="E66" s="45">
        <f>IF( D66&lt;&gt; 0, (D66-K66) / VLOOKUP(C66,N:S,6,0), 0)</f>
        <v>0.36504272597355458</v>
      </c>
      <c r="F66" s="46" t="str">
        <f>IF(AND(MONTH(A66)=1, DAY(A66)=1), "Да", "Нет")</f>
        <v>Нет</v>
      </c>
      <c r="G66" s="45" t="str">
        <f>IF(DAY(A66)=15, "Да", "Нет")</f>
        <v>Нет</v>
      </c>
      <c r="H66" s="44" t="str">
        <f t="shared" si="0"/>
        <v>Нет</v>
      </c>
      <c r="I66" s="47">
        <f>IF(H66="Да",IF(DAY(A66)=15,K66+VLOOKUP($C66,N:S,6,0)*3.8, K66),D66)</f>
        <v>3662</v>
      </c>
      <c r="J66" s="19"/>
      <c r="K66" s="43">
        <f>VLOOKUP(C66,N:S,5,0)</f>
        <v>3519.0645161290322</v>
      </c>
      <c r="L66" s="43">
        <f t="shared" si="3"/>
        <v>20430.552549427695</v>
      </c>
    </row>
    <row r="67" spans="1:12" x14ac:dyDescent="0.25">
      <c r="A67" s="10">
        <v>43895</v>
      </c>
      <c r="B67" s="44">
        <f t="shared" si="1"/>
        <v>5</v>
      </c>
      <c r="C67" s="10" t="str">
        <f t="shared" si="2"/>
        <v>202003</v>
      </c>
      <c r="D67" s="44">
        <v>3753</v>
      </c>
      <c r="E67" s="45">
        <f>IF( D67&lt;&gt; 0, (D67-K67) / VLOOKUP(C67,N:S,6,0), 0)</f>
        <v>0.59744749464234204</v>
      </c>
      <c r="F67" s="46" t="str">
        <f>IF(AND(MONTH(A67)=1, DAY(A67)=1), "Да", "Нет")</f>
        <v>Нет</v>
      </c>
      <c r="G67" s="45" t="str">
        <f>IF(DAY(A67)=15, "Да", "Нет")</f>
        <v>Нет</v>
      </c>
      <c r="H67" s="44" t="str">
        <f t="shared" ref="H67:H130" si="8">IF(D67=0,IF(F67="Да","Нет","Да"),IF(OR(E67&gt;=3,E67&lt;=-3),IF(G67="Да","Нет","Да"),"Нет"))</f>
        <v>Нет</v>
      </c>
      <c r="I67" s="47">
        <f>IF(H67="Да",IF(DAY(A67)=15,K67+VLOOKUP($C67,N:S,6,0)*3.8, K67),D67)</f>
        <v>3753</v>
      </c>
      <c r="J67" s="19"/>
      <c r="K67" s="43">
        <f>VLOOKUP(C67,N:S,5,0)</f>
        <v>3519.0645161290322</v>
      </c>
      <c r="L67" s="43">
        <f t="shared" si="3"/>
        <v>54725.810613943839</v>
      </c>
    </row>
    <row r="68" spans="1:12" x14ac:dyDescent="0.25">
      <c r="A68" s="10">
        <v>43896</v>
      </c>
      <c r="B68" s="44">
        <f t="shared" ref="B68:B131" si="9">DAY(A68)</f>
        <v>6</v>
      </c>
      <c r="C68" s="10" t="str">
        <f t="shared" ref="C68:C131" si="10">YEAR(A68)&amp;TEXT(MONTH(A68), "00")</f>
        <v>202003</v>
      </c>
      <c r="D68" s="44">
        <v>3771</v>
      </c>
      <c r="E68" s="45">
        <f>IF( D68&lt;&gt; 0, (D68-K68) / VLOOKUP(C68,N:S,6,0), 0)</f>
        <v>0.64341766866473948</v>
      </c>
      <c r="F68" s="46" t="str">
        <f t="shared" ref="F68:F131" si="11">IF(AND(MONTH(A68)=1, DAY(A68)=1), "Да", "Нет")</f>
        <v>Нет</v>
      </c>
      <c r="G68" s="45" t="str">
        <f t="shared" ref="G68:G131" si="12">IF(DAY(A68)=15, "Да", "Нет")</f>
        <v>Нет</v>
      </c>
      <c r="H68" s="44" t="str">
        <f t="shared" si="8"/>
        <v>Нет</v>
      </c>
      <c r="I68" s="47">
        <f>IF(H68="Да",IF(DAY(A68)=15,K68+VLOOKUP($C68,N:S,6,0)*3.8, K68),D68)</f>
        <v>3771</v>
      </c>
      <c r="J68" s="19"/>
      <c r="K68" s="43">
        <f>VLOOKUP(C68,N:S,5,0)</f>
        <v>3519.0645161290322</v>
      </c>
      <c r="L68" s="43">
        <f t="shared" ref="L68:L131" si="13">IF(D68&lt;&gt;0,IF((D68-K68)^2 &gt; $L$1, 0, (D68-K68)^2), 0)</f>
        <v>63471.48803329868</v>
      </c>
    </row>
    <row r="69" spans="1:12" x14ac:dyDescent="0.25">
      <c r="A69" s="10">
        <v>43897</v>
      </c>
      <c r="B69" s="44">
        <f t="shared" si="9"/>
        <v>7</v>
      </c>
      <c r="C69" s="10" t="str">
        <f t="shared" si="10"/>
        <v>202003</v>
      </c>
      <c r="D69" s="44">
        <v>3801</v>
      </c>
      <c r="E69" s="45">
        <f>IF( D69&lt;&gt; 0, (D69-K69) / VLOOKUP(C69,N:S,6,0), 0)</f>
        <v>0.72003462536873541</v>
      </c>
      <c r="F69" s="46" t="str">
        <f t="shared" si="11"/>
        <v>Нет</v>
      </c>
      <c r="G69" s="45" t="str">
        <f t="shared" si="12"/>
        <v>Нет</v>
      </c>
      <c r="H69" s="44" t="str">
        <f t="shared" si="8"/>
        <v>Нет</v>
      </c>
      <c r="I69" s="47">
        <f>IF(H69="Да",IF(DAY(A69)=15,K69+VLOOKUP($C69,N:S,6,0)*3.8, K69),D69)</f>
        <v>3801</v>
      </c>
      <c r="J69" s="19"/>
      <c r="K69" s="43">
        <f>VLOOKUP(C69,N:S,5,0)</f>
        <v>3519.0645161290322</v>
      </c>
      <c r="L69" s="43">
        <f t="shared" si="13"/>
        <v>79487.61706555674</v>
      </c>
    </row>
    <row r="70" spans="1:12" x14ac:dyDescent="0.25">
      <c r="A70" s="10">
        <v>43898</v>
      </c>
      <c r="B70" s="44">
        <f t="shared" si="9"/>
        <v>8</v>
      </c>
      <c r="C70" s="10" t="str">
        <f t="shared" si="10"/>
        <v>202003</v>
      </c>
      <c r="D70" s="44">
        <v>3957</v>
      </c>
      <c r="E70" s="45">
        <f>IF( D70&lt;&gt; 0, (D70-K70) / VLOOKUP(C70,N:S,6,0), 0)</f>
        <v>1.1184428002295137</v>
      </c>
      <c r="F70" s="46" t="str">
        <f t="shared" si="11"/>
        <v>Нет</v>
      </c>
      <c r="G70" s="45" t="str">
        <f t="shared" si="12"/>
        <v>Нет</v>
      </c>
      <c r="H70" s="44" t="str">
        <f t="shared" si="8"/>
        <v>Нет</v>
      </c>
      <c r="I70" s="47">
        <f>IF(H70="Да",IF(DAY(A70)=15,K70+VLOOKUP($C70,N:S,6,0)*3.8, K70),D70)</f>
        <v>3957</v>
      </c>
      <c r="J70" s="19"/>
      <c r="K70" s="43">
        <f>VLOOKUP(C70,N:S,5,0)</f>
        <v>3519.0645161290322</v>
      </c>
      <c r="L70" s="43">
        <f t="shared" si="13"/>
        <v>191787.48803329869</v>
      </c>
    </row>
    <row r="71" spans="1:12" x14ac:dyDescent="0.25">
      <c r="A71" s="10">
        <v>43899</v>
      </c>
      <c r="B71" s="44">
        <f t="shared" si="9"/>
        <v>9</v>
      </c>
      <c r="C71" s="10" t="str">
        <f t="shared" si="10"/>
        <v>202003</v>
      </c>
      <c r="D71" s="44">
        <v>3519</v>
      </c>
      <c r="E71" s="45">
        <f>IF( D71&lt;&gt; 0, (D71-K71) / VLOOKUP(C71,N:S,6,0), 0)</f>
        <v>-1.6476764882564769E-4</v>
      </c>
      <c r="F71" s="46" t="str">
        <f t="shared" si="11"/>
        <v>Нет</v>
      </c>
      <c r="G71" s="45" t="str">
        <f t="shared" si="12"/>
        <v>Нет</v>
      </c>
      <c r="H71" s="44" t="str">
        <f t="shared" si="8"/>
        <v>Нет</v>
      </c>
      <c r="I71" s="47">
        <f>IF(H71="Да",IF(DAY(A71)=15,K71+VLOOKUP($C71,N:S,6,0)*3.8, K71),D71)</f>
        <v>3519</v>
      </c>
      <c r="J71" s="19"/>
      <c r="K71" s="43">
        <f>VLOOKUP(C71,N:S,5,0)</f>
        <v>3519.0645161290322</v>
      </c>
      <c r="L71" s="43">
        <f t="shared" si="13"/>
        <v>4.1623309052994011E-3</v>
      </c>
    </row>
    <row r="72" spans="1:12" x14ac:dyDescent="0.25">
      <c r="A72" s="10">
        <v>43900</v>
      </c>
      <c r="B72" s="44">
        <f t="shared" si="9"/>
        <v>10</v>
      </c>
      <c r="C72" s="10" t="str">
        <f t="shared" si="10"/>
        <v>202003</v>
      </c>
      <c r="D72" s="44">
        <v>3521</v>
      </c>
      <c r="E72" s="45">
        <f>IF( D72&lt;&gt; 0, (D72-K72) / VLOOKUP(C72,N:S,6,0), 0)</f>
        <v>4.9430294647740758E-3</v>
      </c>
      <c r="F72" s="46" t="str">
        <f t="shared" si="11"/>
        <v>Нет</v>
      </c>
      <c r="G72" s="45" t="str">
        <f t="shared" si="12"/>
        <v>Нет</v>
      </c>
      <c r="H72" s="44" t="str">
        <f t="shared" si="8"/>
        <v>Нет</v>
      </c>
      <c r="I72" s="47">
        <f>IF(H72="Да",IF(DAY(A72)=15,K72+VLOOKUP($C72,N:S,6,0)*3.8, K72),D72)</f>
        <v>3521</v>
      </c>
      <c r="J72" s="19"/>
      <c r="K72" s="43">
        <f>VLOOKUP(C72,N:S,5,0)</f>
        <v>3519.0645161290322</v>
      </c>
      <c r="L72" s="43">
        <f t="shared" si="13"/>
        <v>3.7460978147765021</v>
      </c>
    </row>
    <row r="73" spans="1:12" x14ac:dyDescent="0.25">
      <c r="A73" s="10">
        <v>43901</v>
      </c>
      <c r="B73" s="44">
        <f t="shared" si="9"/>
        <v>11</v>
      </c>
      <c r="C73" s="10" t="str">
        <f t="shared" si="10"/>
        <v>202003</v>
      </c>
      <c r="D73" s="44">
        <v>3741</v>
      </c>
      <c r="E73" s="45">
        <f>IF( D73&lt;&gt; 0, (D73-K73) / VLOOKUP(C73,N:S,6,0), 0)</f>
        <v>0.56680071196074366</v>
      </c>
      <c r="F73" s="46" t="str">
        <f t="shared" si="11"/>
        <v>Нет</v>
      </c>
      <c r="G73" s="45" t="str">
        <f t="shared" si="12"/>
        <v>Нет</v>
      </c>
      <c r="H73" s="44" t="str">
        <f t="shared" si="8"/>
        <v>Нет</v>
      </c>
      <c r="I73" s="47">
        <f>IF(H73="Да",IF(DAY(A73)=15,K73+VLOOKUP($C73,N:S,6,0)*3.8, K73),D73)</f>
        <v>3741</v>
      </c>
      <c r="J73" s="19"/>
      <c r="K73" s="43">
        <f>VLOOKUP(C73,N:S,5,0)</f>
        <v>3519.0645161290322</v>
      </c>
      <c r="L73" s="43">
        <f t="shared" si="13"/>
        <v>49255.359001040611</v>
      </c>
    </row>
    <row r="74" spans="1:12" x14ac:dyDescent="0.25">
      <c r="A74" s="10">
        <v>43902</v>
      </c>
      <c r="B74" s="44">
        <f t="shared" si="9"/>
        <v>12</v>
      </c>
      <c r="C74" s="10" t="str">
        <f t="shared" si="10"/>
        <v>202003</v>
      </c>
      <c r="D74" s="44">
        <v>3668</v>
      </c>
      <c r="E74" s="45">
        <f>IF( D74&lt;&gt; 0, (D74-K74) / VLOOKUP(C74,N:S,6,0), 0)</f>
        <v>0.38036611731435377</v>
      </c>
      <c r="F74" s="46" t="str">
        <f t="shared" si="11"/>
        <v>Нет</v>
      </c>
      <c r="G74" s="45" t="str">
        <f t="shared" si="12"/>
        <v>Нет</v>
      </c>
      <c r="H74" s="44" t="str">
        <f t="shared" si="8"/>
        <v>Нет</v>
      </c>
      <c r="I74" s="47">
        <f>IF(H74="Да",IF(DAY(A74)=15,K74+VLOOKUP($C74,N:S,6,0)*3.8, K74),D74)</f>
        <v>3668</v>
      </c>
      <c r="J74" s="19"/>
      <c r="K74" s="43">
        <f>VLOOKUP(C74,N:S,5,0)</f>
        <v>3519.0645161290322</v>
      </c>
      <c r="L74" s="43">
        <f t="shared" si="13"/>
        <v>22181.778355879309</v>
      </c>
    </row>
    <row r="75" spans="1:12" x14ac:dyDescent="0.25">
      <c r="A75" s="10">
        <v>43903</v>
      </c>
      <c r="B75" s="44">
        <f t="shared" si="9"/>
        <v>13</v>
      </c>
      <c r="C75" s="10" t="str">
        <f t="shared" si="10"/>
        <v>202003</v>
      </c>
      <c r="D75" s="44">
        <v>3851</v>
      </c>
      <c r="E75" s="45">
        <f>IF( D75&lt;&gt; 0, (D75-K75) / VLOOKUP(C75,N:S,6,0), 0)</f>
        <v>0.84772955320872845</v>
      </c>
      <c r="F75" s="46" t="str">
        <f t="shared" si="11"/>
        <v>Нет</v>
      </c>
      <c r="G75" s="45" t="str">
        <f t="shared" si="12"/>
        <v>Нет</v>
      </c>
      <c r="H75" s="44" t="str">
        <f t="shared" si="8"/>
        <v>Нет</v>
      </c>
      <c r="I75" s="47">
        <f>IF(H75="Да",IF(DAY(A75)=15,K75+VLOOKUP($C75,N:S,6,0)*3.8, K75),D75)</f>
        <v>3851</v>
      </c>
      <c r="J75" s="19"/>
      <c r="K75" s="43">
        <f>VLOOKUP(C75,N:S,5,0)</f>
        <v>3519.0645161290322</v>
      </c>
      <c r="L75" s="43">
        <f t="shared" si="13"/>
        <v>110181.16545265353</v>
      </c>
    </row>
    <row r="76" spans="1:12" x14ac:dyDescent="0.25">
      <c r="A76" s="10">
        <v>43904</v>
      </c>
      <c r="B76" s="44">
        <f t="shared" si="9"/>
        <v>14</v>
      </c>
      <c r="C76" s="10" t="str">
        <f t="shared" si="10"/>
        <v>202003</v>
      </c>
      <c r="D76" s="44">
        <v>4022</v>
      </c>
      <c r="E76" s="45">
        <f>IF( D76&lt;&gt; 0, (D76-K76) / VLOOKUP(C76,N:S,6,0), 0)</f>
        <v>1.2844462064215048</v>
      </c>
      <c r="F76" s="46" t="str">
        <f t="shared" si="11"/>
        <v>Нет</v>
      </c>
      <c r="G76" s="45" t="str">
        <f t="shared" si="12"/>
        <v>Нет</v>
      </c>
      <c r="H76" s="44" t="str">
        <f t="shared" si="8"/>
        <v>Нет</v>
      </c>
      <c r="I76" s="47">
        <f>IF(H76="Да",IF(DAY(A76)=15,K76+VLOOKUP($C76,N:S,6,0)*3.8, K76),D76)</f>
        <v>4022</v>
      </c>
      <c r="J76" s="19"/>
      <c r="K76" s="43">
        <f>VLOOKUP(C76,N:S,5,0)</f>
        <v>3519.0645161290322</v>
      </c>
      <c r="L76" s="43">
        <f t="shared" si="13"/>
        <v>252944.10093652451</v>
      </c>
    </row>
    <row r="77" spans="1:12" x14ac:dyDescent="0.25">
      <c r="A77" s="10">
        <v>43905</v>
      </c>
      <c r="B77" s="44">
        <f t="shared" si="9"/>
        <v>15</v>
      </c>
      <c r="C77" s="10" t="str">
        <f t="shared" si="10"/>
        <v>202003</v>
      </c>
      <c r="D77" s="44">
        <v>5173</v>
      </c>
      <c r="E77" s="45">
        <f>IF( D77&lt;&gt; 0, (D77-K77) / VLOOKUP(C77,N:S,6,0), 0)</f>
        <v>4.2239834452981455</v>
      </c>
      <c r="F77" s="46" t="str">
        <f t="shared" si="11"/>
        <v>Нет</v>
      </c>
      <c r="G77" s="45" t="str">
        <f t="shared" si="12"/>
        <v>Да</v>
      </c>
      <c r="H77" s="44" t="str">
        <f t="shared" si="8"/>
        <v>Нет</v>
      </c>
      <c r="I77" s="47">
        <f>IF(H77="Да",IF(DAY(A77)=15,K77+VLOOKUP($C77,N:S,6,0)*3.8, K77),D77)</f>
        <v>5173</v>
      </c>
      <c r="J77" s="19"/>
      <c r="K77" s="43">
        <f>VLOOKUP(C77,N:S,5,0)</f>
        <v>3519.0645161290322</v>
      </c>
      <c r="L77" s="43">
        <f t="shared" si="13"/>
        <v>0</v>
      </c>
    </row>
    <row r="78" spans="1:12" x14ac:dyDescent="0.25">
      <c r="A78" s="10">
        <v>43906</v>
      </c>
      <c r="B78" s="44">
        <f t="shared" si="9"/>
        <v>16</v>
      </c>
      <c r="C78" s="10" t="str">
        <f t="shared" si="10"/>
        <v>202003</v>
      </c>
      <c r="D78" s="44">
        <v>3742</v>
      </c>
      <c r="E78" s="45">
        <f>IF( D78&lt;&gt; 0, (D78-K78) / VLOOKUP(C78,N:S,6,0), 0)</f>
        <v>0.56935461051754355</v>
      </c>
      <c r="F78" s="46" t="str">
        <f t="shared" si="11"/>
        <v>Нет</v>
      </c>
      <c r="G78" s="45" t="str">
        <f t="shared" si="12"/>
        <v>Нет</v>
      </c>
      <c r="H78" s="44" t="str">
        <f t="shared" si="8"/>
        <v>Нет</v>
      </c>
      <c r="I78" s="47">
        <f>IF(H78="Да",IF(DAY(A78)=15,K78+VLOOKUP($C78,N:S,6,0)*3.8, K78),D78)</f>
        <v>3742</v>
      </c>
      <c r="J78" s="19"/>
      <c r="K78" s="43">
        <f>VLOOKUP(C78,N:S,5,0)</f>
        <v>3519.0645161290322</v>
      </c>
      <c r="L78" s="43">
        <f t="shared" si="13"/>
        <v>49700.229968782543</v>
      </c>
    </row>
    <row r="79" spans="1:12" x14ac:dyDescent="0.25">
      <c r="A79" s="10">
        <v>43907</v>
      </c>
      <c r="B79" s="44">
        <f t="shared" si="9"/>
        <v>17</v>
      </c>
      <c r="C79" s="10" t="str">
        <f t="shared" si="10"/>
        <v>202003</v>
      </c>
      <c r="D79" s="44">
        <v>3529</v>
      </c>
      <c r="E79" s="45">
        <f>IF( D79&lt;&gt; 0, (D79-K79) / VLOOKUP(C79,N:S,6,0), 0)</f>
        <v>2.5374217919172971E-2</v>
      </c>
      <c r="F79" s="46" t="str">
        <f t="shared" si="11"/>
        <v>Нет</v>
      </c>
      <c r="G79" s="45" t="str">
        <f t="shared" si="12"/>
        <v>Нет</v>
      </c>
      <c r="H79" s="44" t="str">
        <f t="shared" si="8"/>
        <v>Нет</v>
      </c>
      <c r="I79" s="47">
        <f>IF(H79="Да",IF(DAY(A79)=15,K79+VLOOKUP($C79,N:S,6,0)*3.8, K79),D79)</f>
        <v>3529</v>
      </c>
      <c r="J79" s="19"/>
      <c r="K79" s="43">
        <f>VLOOKUP(C79,N:S,5,0)</f>
        <v>3519.0645161290322</v>
      </c>
      <c r="L79" s="43">
        <f t="shared" si="13"/>
        <v>98.713839750261315</v>
      </c>
    </row>
    <row r="80" spans="1:12" x14ac:dyDescent="0.25">
      <c r="A80" s="10">
        <v>43908</v>
      </c>
      <c r="B80" s="44">
        <f t="shared" si="9"/>
        <v>18</v>
      </c>
      <c r="C80" s="10" t="str">
        <f t="shared" si="10"/>
        <v>202003</v>
      </c>
      <c r="D80" s="44">
        <v>3633</v>
      </c>
      <c r="E80" s="45">
        <f>IF( D80&lt;&gt; 0, (D80-K80) / VLOOKUP(C80,N:S,6,0), 0)</f>
        <v>0.29097966782635859</v>
      </c>
      <c r="F80" s="46" t="str">
        <f t="shared" si="11"/>
        <v>Нет</v>
      </c>
      <c r="G80" s="45" t="str">
        <f t="shared" si="12"/>
        <v>Нет</v>
      </c>
      <c r="H80" s="44" t="str">
        <f t="shared" si="8"/>
        <v>Нет</v>
      </c>
      <c r="I80" s="47">
        <f>IF(H80="Да",IF(DAY(A80)=15,K80+VLOOKUP($C80,N:S,6,0)*3.8, K80),D80)</f>
        <v>3633</v>
      </c>
      <c r="J80" s="19"/>
      <c r="K80" s="43">
        <f>VLOOKUP(C80,N:S,5,0)</f>
        <v>3519.0645161290322</v>
      </c>
      <c r="L80" s="43">
        <f t="shared" si="13"/>
        <v>12981.294484911565</v>
      </c>
    </row>
    <row r="81" spans="1:12" x14ac:dyDescent="0.25">
      <c r="A81" s="10">
        <v>43909</v>
      </c>
      <c r="B81" s="44">
        <f t="shared" si="9"/>
        <v>19</v>
      </c>
      <c r="C81" s="10" t="str">
        <f t="shared" si="10"/>
        <v>202003</v>
      </c>
      <c r="D81" s="44">
        <v>3412</v>
      </c>
      <c r="E81" s="45">
        <f>IF( D81&lt;&gt; 0, (D81-K81) / VLOOKUP(C81,N:S,6,0), 0)</f>
        <v>-0.27343191322641086</v>
      </c>
      <c r="F81" s="46" t="str">
        <f t="shared" si="11"/>
        <v>Нет</v>
      </c>
      <c r="G81" s="45" t="str">
        <f t="shared" si="12"/>
        <v>Нет</v>
      </c>
      <c r="H81" s="44" t="str">
        <f t="shared" si="8"/>
        <v>Нет</v>
      </c>
      <c r="I81" s="47">
        <f>IF(H81="Да",IF(DAY(A81)=15,K81+VLOOKUP($C81,N:S,6,0)*3.8, K81),D81)</f>
        <v>3412</v>
      </c>
      <c r="J81" s="19"/>
      <c r="K81" s="43">
        <f>VLOOKUP(C81,N:S,5,0)</f>
        <v>3519.0645161290322</v>
      </c>
      <c r="L81" s="43">
        <f t="shared" si="13"/>
        <v>11462.810613943797</v>
      </c>
    </row>
    <row r="82" spans="1:12" x14ac:dyDescent="0.25">
      <c r="A82" s="10">
        <v>43910</v>
      </c>
      <c r="B82" s="44">
        <f t="shared" si="9"/>
        <v>20</v>
      </c>
      <c r="C82" s="10" t="str">
        <f t="shared" si="10"/>
        <v>202003</v>
      </c>
      <c r="D82" s="44">
        <v>3475</v>
      </c>
      <c r="E82" s="45">
        <f>IF( D82&lt;&gt; 0, (D82-K82) / VLOOKUP(C82,N:S,6,0), 0)</f>
        <v>-0.11253630414801956</v>
      </c>
      <c r="F82" s="46" t="str">
        <f t="shared" si="11"/>
        <v>Нет</v>
      </c>
      <c r="G82" s="45" t="str">
        <f t="shared" si="12"/>
        <v>Нет</v>
      </c>
      <c r="H82" s="44" t="str">
        <f t="shared" si="8"/>
        <v>Нет</v>
      </c>
      <c r="I82" s="47">
        <f>IF(H82="Да",IF(DAY(A82)=15,K82+VLOOKUP($C82,N:S,6,0)*3.8, K82),D82)</f>
        <v>3475</v>
      </c>
      <c r="J82" s="19"/>
      <c r="K82" s="43">
        <f>VLOOKUP(C82,N:S,5,0)</f>
        <v>3519.0645161290322</v>
      </c>
      <c r="L82" s="43">
        <f t="shared" si="13"/>
        <v>1941.6815816857388</v>
      </c>
    </row>
    <row r="83" spans="1:12" x14ac:dyDescent="0.25">
      <c r="A83" s="10">
        <v>43911</v>
      </c>
      <c r="B83" s="44">
        <f t="shared" si="9"/>
        <v>21</v>
      </c>
      <c r="C83" s="10" t="str">
        <f t="shared" si="10"/>
        <v>202003</v>
      </c>
      <c r="D83" s="44">
        <v>3608</v>
      </c>
      <c r="E83" s="45">
        <f>IF( D83&lt;&gt; 0, (D83-K83) / VLOOKUP(C83,N:S,6,0), 0)</f>
        <v>0.22713220390636205</v>
      </c>
      <c r="F83" s="46" t="str">
        <f t="shared" si="11"/>
        <v>Нет</v>
      </c>
      <c r="G83" s="45" t="str">
        <f t="shared" si="12"/>
        <v>Нет</v>
      </c>
      <c r="H83" s="44" t="str">
        <f t="shared" si="8"/>
        <v>Нет</v>
      </c>
      <c r="I83" s="47">
        <f>IF(H83="Да",IF(DAY(A83)=15,K83+VLOOKUP($C83,N:S,6,0)*3.8, K83),D83)</f>
        <v>3608</v>
      </c>
      <c r="J83" s="19"/>
      <c r="K83" s="43">
        <f>VLOOKUP(C83,N:S,5,0)</f>
        <v>3519.0645161290322</v>
      </c>
      <c r="L83" s="43">
        <f t="shared" si="13"/>
        <v>7909.5202913631738</v>
      </c>
    </row>
    <row r="84" spans="1:12" x14ac:dyDescent="0.25">
      <c r="A84" s="10">
        <v>43912</v>
      </c>
      <c r="B84" s="44">
        <f t="shared" si="9"/>
        <v>22</v>
      </c>
      <c r="C84" s="10" t="str">
        <f t="shared" si="10"/>
        <v>202003</v>
      </c>
      <c r="D84" s="44">
        <v>3521</v>
      </c>
      <c r="E84" s="45">
        <f>IF( D84&lt;&gt; 0, (D84-K84) / VLOOKUP(C84,N:S,6,0), 0)</f>
        <v>4.9430294647740758E-3</v>
      </c>
      <c r="F84" s="46" t="str">
        <f t="shared" si="11"/>
        <v>Нет</v>
      </c>
      <c r="G84" s="45" t="str">
        <f t="shared" si="12"/>
        <v>Нет</v>
      </c>
      <c r="H84" s="44" t="str">
        <f t="shared" si="8"/>
        <v>Нет</v>
      </c>
      <c r="I84" s="47">
        <f>IF(H84="Да",IF(DAY(A84)=15,K84+VLOOKUP($C84,N:S,6,0)*3.8, K84),D84)</f>
        <v>3521</v>
      </c>
      <c r="J84" s="19"/>
      <c r="K84" s="43">
        <f>VLOOKUP(C84,N:S,5,0)</f>
        <v>3519.0645161290322</v>
      </c>
      <c r="L84" s="43">
        <f t="shared" si="13"/>
        <v>3.7460978147765021</v>
      </c>
    </row>
    <row r="85" spans="1:12" x14ac:dyDescent="0.25">
      <c r="A85" s="10">
        <v>43913</v>
      </c>
      <c r="B85" s="44">
        <f t="shared" si="9"/>
        <v>23</v>
      </c>
      <c r="C85" s="10" t="str">
        <f t="shared" si="10"/>
        <v>202003</v>
      </c>
      <c r="D85" s="44">
        <v>3237</v>
      </c>
      <c r="E85" s="45">
        <f>IF( D85&lt;&gt; 0, (D85-K85) / VLOOKUP(C85,N:S,6,0), 0)</f>
        <v>-0.72036416066638664</v>
      </c>
      <c r="F85" s="46" t="str">
        <f t="shared" si="11"/>
        <v>Нет</v>
      </c>
      <c r="G85" s="45" t="str">
        <f t="shared" si="12"/>
        <v>Нет</v>
      </c>
      <c r="H85" s="44" t="str">
        <f t="shared" si="8"/>
        <v>Нет</v>
      </c>
      <c r="I85" s="47">
        <f>IF(H85="Да",IF(DAY(A85)=15,K85+VLOOKUP($C85,N:S,6,0)*3.8, K85),D85)</f>
        <v>3237</v>
      </c>
      <c r="J85" s="19"/>
      <c r="K85" s="43">
        <f>VLOOKUP(C85,N:S,5,0)</f>
        <v>3519.0645161290322</v>
      </c>
      <c r="L85" s="43">
        <f t="shared" si="13"/>
        <v>79560.391259105061</v>
      </c>
    </row>
    <row r="86" spans="1:12" x14ac:dyDescent="0.25">
      <c r="A86" s="10">
        <v>43914</v>
      </c>
      <c r="B86" s="44">
        <f t="shared" si="9"/>
        <v>24</v>
      </c>
      <c r="C86" s="10" t="str">
        <f t="shared" si="10"/>
        <v>202003</v>
      </c>
      <c r="D86" s="44">
        <v>3234</v>
      </c>
      <c r="E86" s="45">
        <f>IF( D86&lt;&gt; 0, (D86-K86) / VLOOKUP(C86,N:S,6,0), 0)</f>
        <v>-0.72802585633678629</v>
      </c>
      <c r="F86" s="46" t="str">
        <f t="shared" si="11"/>
        <v>Нет</v>
      </c>
      <c r="G86" s="45" t="str">
        <f t="shared" si="12"/>
        <v>Нет</v>
      </c>
      <c r="H86" s="44" t="str">
        <f t="shared" si="8"/>
        <v>Нет</v>
      </c>
      <c r="I86" s="47">
        <f>IF(H86="Да",IF(DAY(A86)=15,K86+VLOOKUP($C86,N:S,6,0)*3.8, K86),D86)</f>
        <v>3234</v>
      </c>
      <c r="J86" s="19"/>
      <c r="K86" s="43">
        <f>VLOOKUP(C86,N:S,5,0)</f>
        <v>3519.0645161290322</v>
      </c>
      <c r="L86" s="43">
        <f t="shared" si="13"/>
        <v>81261.778355879258</v>
      </c>
    </row>
    <row r="87" spans="1:12" x14ac:dyDescent="0.25">
      <c r="A87" s="10">
        <v>43915</v>
      </c>
      <c r="B87" s="44">
        <f t="shared" si="9"/>
        <v>25</v>
      </c>
      <c r="C87" s="10" t="str">
        <f t="shared" si="10"/>
        <v>202003</v>
      </c>
      <c r="D87" s="44">
        <v>3136</v>
      </c>
      <c r="E87" s="45">
        <f>IF( D87&lt;&gt; 0, (D87-K87) / VLOOKUP(C87,N:S,6,0), 0)</f>
        <v>-0.9783079149031727</v>
      </c>
      <c r="F87" s="46" t="str">
        <f t="shared" si="11"/>
        <v>Нет</v>
      </c>
      <c r="G87" s="45" t="str">
        <f t="shared" si="12"/>
        <v>Нет</v>
      </c>
      <c r="H87" s="44" t="str">
        <f t="shared" si="8"/>
        <v>Нет</v>
      </c>
      <c r="I87" s="47">
        <f>IF(H87="Да",IF(DAY(A87)=15,K87+VLOOKUP($C87,N:S,6,0)*3.8, K87),D87)</f>
        <v>3136</v>
      </c>
      <c r="J87" s="19"/>
      <c r="K87" s="43">
        <f>VLOOKUP(C87,N:S,5,0)</f>
        <v>3519.0645161290322</v>
      </c>
      <c r="L87" s="43">
        <f t="shared" si="13"/>
        <v>146738.42351716958</v>
      </c>
    </row>
    <row r="88" spans="1:12" x14ac:dyDescent="0.25">
      <c r="A88" s="10">
        <v>43916</v>
      </c>
      <c r="B88" s="44">
        <f t="shared" si="9"/>
        <v>26</v>
      </c>
      <c r="C88" s="10" t="str">
        <f t="shared" si="10"/>
        <v>202003</v>
      </c>
      <c r="D88" s="44">
        <v>3036</v>
      </c>
      <c r="E88" s="45">
        <f>IF( D88&lt;&gt; 0, (D88-K88) / VLOOKUP(C88,N:S,6,0), 0)</f>
        <v>-1.2336977705831589</v>
      </c>
      <c r="F88" s="46" t="str">
        <f t="shared" si="11"/>
        <v>Нет</v>
      </c>
      <c r="G88" s="45" t="str">
        <f t="shared" si="12"/>
        <v>Нет</v>
      </c>
      <c r="H88" s="44" t="str">
        <f t="shared" si="8"/>
        <v>Нет</v>
      </c>
      <c r="I88" s="47">
        <f>IF(H88="Да",IF(DAY(A88)=15,K88+VLOOKUP($C88,N:S,6,0)*3.8, K88),D88)</f>
        <v>3036</v>
      </c>
      <c r="J88" s="19"/>
      <c r="K88" s="43">
        <f>VLOOKUP(C88,N:S,5,0)</f>
        <v>3519.0645161290322</v>
      </c>
      <c r="L88" s="43">
        <f t="shared" si="13"/>
        <v>233351.326742976</v>
      </c>
    </row>
    <row r="89" spans="1:12" x14ac:dyDescent="0.25">
      <c r="A89" s="10">
        <v>43917</v>
      </c>
      <c r="B89" s="44">
        <f t="shared" si="9"/>
        <v>27</v>
      </c>
      <c r="C89" s="10" t="str">
        <f t="shared" si="10"/>
        <v>202003</v>
      </c>
      <c r="D89" s="44">
        <v>2864</v>
      </c>
      <c r="E89" s="45">
        <f>IF( D89&lt;&gt; 0, (D89-K89) / VLOOKUP(C89,N:S,6,0), 0)</f>
        <v>-1.6729683223527352</v>
      </c>
      <c r="F89" s="46" t="str">
        <f t="shared" si="11"/>
        <v>Нет</v>
      </c>
      <c r="G89" s="45" t="str">
        <f t="shared" si="12"/>
        <v>Нет</v>
      </c>
      <c r="H89" s="44" t="str">
        <f t="shared" si="8"/>
        <v>Нет</v>
      </c>
      <c r="I89" s="47">
        <f>IF(H89="Да",IF(DAY(A89)=15,K89+VLOOKUP($C89,N:S,6,0)*3.8, K89),D89)</f>
        <v>2864</v>
      </c>
      <c r="J89" s="19"/>
      <c r="K89" s="43">
        <f>VLOOKUP(C89,N:S,5,0)</f>
        <v>3519.0645161290322</v>
      </c>
      <c r="L89" s="43">
        <f t="shared" si="13"/>
        <v>429109.52029136306</v>
      </c>
    </row>
    <row r="90" spans="1:12" x14ac:dyDescent="0.25">
      <c r="A90" s="10">
        <v>43918</v>
      </c>
      <c r="B90" s="44">
        <f t="shared" si="9"/>
        <v>28</v>
      </c>
      <c r="C90" s="10" t="str">
        <f t="shared" si="10"/>
        <v>202003</v>
      </c>
      <c r="D90" s="44">
        <v>3268</v>
      </c>
      <c r="E90" s="45">
        <f>IF( D90&lt;&gt; 0, (D90-K90) / VLOOKUP(C90,N:S,6,0), 0)</f>
        <v>-0.64119330540559094</v>
      </c>
      <c r="F90" s="46" t="str">
        <f t="shared" si="11"/>
        <v>Нет</v>
      </c>
      <c r="G90" s="45" t="str">
        <f t="shared" si="12"/>
        <v>Нет</v>
      </c>
      <c r="H90" s="44" t="str">
        <f t="shared" si="8"/>
        <v>Нет</v>
      </c>
      <c r="I90" s="47">
        <f>IF(H90="Да",IF(DAY(A90)=15,K90+VLOOKUP($C90,N:S,6,0)*3.8, K90),D90)</f>
        <v>3268</v>
      </c>
      <c r="J90" s="19"/>
      <c r="K90" s="43">
        <f>VLOOKUP(C90,N:S,5,0)</f>
        <v>3519.0645161290322</v>
      </c>
      <c r="L90" s="43">
        <f t="shared" si="13"/>
        <v>63033.391259105068</v>
      </c>
    </row>
    <row r="91" spans="1:12" x14ac:dyDescent="0.25">
      <c r="A91" s="10">
        <v>43919</v>
      </c>
      <c r="B91" s="44">
        <f t="shared" si="9"/>
        <v>29</v>
      </c>
      <c r="C91" s="10" t="str">
        <f t="shared" si="10"/>
        <v>202003</v>
      </c>
      <c r="D91" s="44">
        <v>2833</v>
      </c>
      <c r="E91" s="45">
        <f>IF( D91&lt;&gt; 0, (D91-K91) / VLOOKUP(C91,N:S,6,0), 0)</f>
        <v>-1.7521391776135309</v>
      </c>
      <c r="F91" s="46" t="str">
        <f t="shared" si="11"/>
        <v>Нет</v>
      </c>
      <c r="G91" s="45" t="str">
        <f t="shared" si="12"/>
        <v>Нет</v>
      </c>
      <c r="H91" s="44" t="str">
        <f t="shared" si="8"/>
        <v>Нет</v>
      </c>
      <c r="I91" s="47">
        <f>IF(H91="Да",IF(DAY(A91)=15,K91+VLOOKUP($C91,N:S,6,0)*3.8, K91),D91)</f>
        <v>2833</v>
      </c>
      <c r="J91" s="19"/>
      <c r="K91" s="43">
        <f>VLOOKUP(C91,N:S,5,0)</f>
        <v>3519.0645161290322</v>
      </c>
      <c r="L91" s="43">
        <f t="shared" si="13"/>
        <v>470684.52029136306</v>
      </c>
    </row>
    <row r="92" spans="1:12" x14ac:dyDescent="0.25">
      <c r="A92" s="10">
        <v>43920</v>
      </c>
      <c r="B92" s="44">
        <f t="shared" si="9"/>
        <v>30</v>
      </c>
      <c r="C92" s="10" t="str">
        <f t="shared" si="10"/>
        <v>202003</v>
      </c>
      <c r="D92" s="44">
        <v>2570</v>
      </c>
      <c r="E92" s="45">
        <f>IF( D92&lt;&gt; 0, (D92-K92) / VLOOKUP(C92,N:S,6,0), 0)</f>
        <v>-2.4238144980518945</v>
      </c>
      <c r="F92" s="46" t="str">
        <f t="shared" si="11"/>
        <v>Нет</v>
      </c>
      <c r="G92" s="45" t="str">
        <f t="shared" si="12"/>
        <v>Нет</v>
      </c>
      <c r="H92" s="44" t="str">
        <f t="shared" si="8"/>
        <v>Нет</v>
      </c>
      <c r="I92" s="47">
        <f>IF(H92="Да",IF(DAY(A92)=15,K92+VLOOKUP($C92,N:S,6,0)*3.8, K92),D92)</f>
        <v>2570</v>
      </c>
      <c r="J92" s="19"/>
      <c r="K92" s="43">
        <f>VLOOKUP(C92,N:S,5,0)</f>
        <v>3519.0645161290322</v>
      </c>
      <c r="L92" s="43">
        <f t="shared" si="13"/>
        <v>900723.45577523403</v>
      </c>
    </row>
    <row r="93" spans="1:12" x14ac:dyDescent="0.25">
      <c r="A93" s="10">
        <v>43921</v>
      </c>
      <c r="B93" s="44">
        <f t="shared" si="9"/>
        <v>31</v>
      </c>
      <c r="C93" s="10" t="str">
        <f t="shared" si="10"/>
        <v>202003</v>
      </c>
      <c r="D93" s="44">
        <v>2455</v>
      </c>
      <c r="E93" s="45">
        <f>IF( D93&lt;&gt; 0, (D93-K93) / VLOOKUP(C93,N:S,6,0), 0)</f>
        <v>-2.7175128320838784</v>
      </c>
      <c r="F93" s="46" t="str">
        <f t="shared" si="11"/>
        <v>Нет</v>
      </c>
      <c r="G93" s="45" t="str">
        <f t="shared" si="12"/>
        <v>Нет</v>
      </c>
      <c r="H93" s="44" t="str">
        <f t="shared" si="8"/>
        <v>Нет</v>
      </c>
      <c r="I93" s="47">
        <f>IF(H93="Да",IF(DAY(A93)=15,K93+VLOOKUP($C93,N:S,6,0)*3.8, K93),D93)</f>
        <v>2455</v>
      </c>
      <c r="J93" s="19"/>
      <c r="K93" s="43">
        <f>VLOOKUP(C93,N:S,5,0)</f>
        <v>3519.0645161290322</v>
      </c>
      <c r="L93" s="43">
        <f t="shared" si="13"/>
        <v>1132233.2944849115</v>
      </c>
    </row>
    <row r="94" spans="1:12" x14ac:dyDescent="0.25">
      <c r="A94" s="10">
        <v>43922</v>
      </c>
      <c r="B94" s="44">
        <f t="shared" si="9"/>
        <v>1</v>
      </c>
      <c r="C94" s="10" t="str">
        <f t="shared" si="10"/>
        <v>202004</v>
      </c>
      <c r="D94" s="44">
        <v>2852</v>
      </c>
      <c r="E94" s="45">
        <f>IF( D94&lt;&gt; 0, (D94-K94) / VLOOKUP(C94,N:S,6,0), 0)</f>
        <v>-0.49400084334510908</v>
      </c>
      <c r="F94" s="46" t="str">
        <f t="shared" si="11"/>
        <v>Нет</v>
      </c>
      <c r="G94" s="45" t="str">
        <f t="shared" si="12"/>
        <v>Нет</v>
      </c>
      <c r="H94" s="44" t="str">
        <f t="shared" si="8"/>
        <v>Нет</v>
      </c>
      <c r="I94" s="47">
        <f>IF(H94="Да",IF(DAY(A94)=15,K94+VLOOKUP($C94,N:S,6,0)*3.8, K94),D94)</f>
        <v>2852</v>
      </c>
      <c r="J94" s="19"/>
      <c r="K94" s="43">
        <f>VLOOKUP(C94,N:S,5,0)</f>
        <v>2978.7666666666669</v>
      </c>
      <c r="L94" s="43">
        <f t="shared" si="13"/>
        <v>16069.787777777832</v>
      </c>
    </row>
    <row r="95" spans="1:12" x14ac:dyDescent="0.25">
      <c r="A95" s="10">
        <v>43923</v>
      </c>
      <c r="B95" s="44">
        <f t="shared" si="9"/>
        <v>2</v>
      </c>
      <c r="C95" s="10" t="str">
        <f t="shared" si="10"/>
        <v>202004</v>
      </c>
      <c r="D95" s="44">
        <v>2744</v>
      </c>
      <c r="E95" s="45">
        <f>IF( D95&lt;&gt; 0, (D95-K95) / VLOOKUP(C95,N:S,6,0), 0)</f>
        <v>-0.9148692978384434</v>
      </c>
      <c r="F95" s="46" t="str">
        <f t="shared" si="11"/>
        <v>Нет</v>
      </c>
      <c r="G95" s="45" t="str">
        <f t="shared" si="12"/>
        <v>Нет</v>
      </c>
      <c r="H95" s="44" t="str">
        <f t="shared" si="8"/>
        <v>Нет</v>
      </c>
      <c r="I95" s="47">
        <f>IF(H95="Да",IF(DAY(A95)=15,K95+VLOOKUP($C95,N:S,6,0)*3.8, K95),D95)</f>
        <v>2744</v>
      </c>
      <c r="J95" s="19"/>
      <c r="K95" s="43">
        <f>VLOOKUP(C95,N:S,5,0)</f>
        <v>2978.7666666666669</v>
      </c>
      <c r="L95" s="43">
        <f t="shared" si="13"/>
        <v>55115.387777777876</v>
      </c>
    </row>
    <row r="96" spans="1:12" x14ac:dyDescent="0.25">
      <c r="A96" s="10">
        <v>43924</v>
      </c>
      <c r="B96" s="44">
        <f t="shared" si="9"/>
        <v>3</v>
      </c>
      <c r="C96" s="10" t="str">
        <f t="shared" si="10"/>
        <v>202004</v>
      </c>
      <c r="D96" s="44">
        <v>2726</v>
      </c>
      <c r="E96" s="45">
        <f>IF( D96&lt;&gt; 0, (D96-K96) / VLOOKUP(C96,N:S,6,0), 0)</f>
        <v>-0.98501404025399919</v>
      </c>
      <c r="F96" s="46" t="str">
        <f t="shared" si="11"/>
        <v>Нет</v>
      </c>
      <c r="G96" s="45" t="str">
        <f t="shared" si="12"/>
        <v>Нет</v>
      </c>
      <c r="H96" s="44" t="str">
        <f t="shared" si="8"/>
        <v>Нет</v>
      </c>
      <c r="I96" s="47">
        <f>IF(H96="Да",IF(DAY(A96)=15,K96+VLOOKUP($C96,N:S,6,0)*3.8, K96),D96)</f>
        <v>2726</v>
      </c>
      <c r="J96" s="19"/>
      <c r="K96" s="43">
        <f>VLOOKUP(C96,N:S,5,0)</f>
        <v>2978.7666666666669</v>
      </c>
      <c r="L96" s="43">
        <f t="shared" si="13"/>
        <v>63890.987777777882</v>
      </c>
    </row>
    <row r="97" spans="1:12" x14ac:dyDescent="0.25">
      <c r="A97" s="10">
        <v>43925</v>
      </c>
      <c r="B97" s="44">
        <f t="shared" si="9"/>
        <v>4</v>
      </c>
      <c r="C97" s="10" t="str">
        <f t="shared" si="10"/>
        <v>202004</v>
      </c>
      <c r="D97" s="44">
        <v>3192</v>
      </c>
      <c r="E97" s="45">
        <f>IF( D97&lt;&gt; 0, (D97-K97) / VLOOKUP(C97,N:S,6,0), 0)</f>
        <v>0.83095540228205478</v>
      </c>
      <c r="F97" s="46" t="str">
        <f t="shared" si="11"/>
        <v>Нет</v>
      </c>
      <c r="G97" s="45" t="str">
        <f t="shared" si="12"/>
        <v>Нет</v>
      </c>
      <c r="H97" s="44" t="str">
        <f t="shared" si="8"/>
        <v>Нет</v>
      </c>
      <c r="I97" s="47">
        <f>IF(H97="Да",IF(DAY(A97)=15,K97+VLOOKUP($C97,N:S,6,0)*3.8, K97),D97)</f>
        <v>3192</v>
      </c>
      <c r="J97" s="19"/>
      <c r="K97" s="43">
        <f>VLOOKUP(C97,N:S,5,0)</f>
        <v>2978.7666666666669</v>
      </c>
      <c r="L97" s="43">
        <f t="shared" si="13"/>
        <v>45468.454444444353</v>
      </c>
    </row>
    <row r="98" spans="1:12" x14ac:dyDescent="0.25">
      <c r="A98" s="10">
        <v>43926</v>
      </c>
      <c r="B98" s="44">
        <f t="shared" si="9"/>
        <v>5</v>
      </c>
      <c r="C98" s="10" t="str">
        <f t="shared" si="10"/>
        <v>202004</v>
      </c>
      <c r="D98" s="44">
        <v>3066</v>
      </c>
      <c r="E98" s="45">
        <f>IF( D98&lt;&gt; 0, (D98-K98) / VLOOKUP(C98,N:S,6,0), 0)</f>
        <v>0.33994220537316461</v>
      </c>
      <c r="F98" s="46" t="str">
        <f t="shared" si="11"/>
        <v>Нет</v>
      </c>
      <c r="G98" s="45" t="str">
        <f t="shared" si="12"/>
        <v>Нет</v>
      </c>
      <c r="H98" s="44" t="str">
        <f t="shared" si="8"/>
        <v>Нет</v>
      </c>
      <c r="I98" s="47">
        <f>IF(H98="Да",IF(DAY(A98)=15,K98+VLOOKUP($C98,N:S,6,0)*3.8, K98),D98)</f>
        <v>3066</v>
      </c>
      <c r="J98" s="19"/>
      <c r="K98" s="43">
        <f>VLOOKUP(C98,N:S,5,0)</f>
        <v>2978.7666666666669</v>
      </c>
      <c r="L98" s="43">
        <f t="shared" si="13"/>
        <v>7609.6544444444071</v>
      </c>
    </row>
    <row r="99" spans="1:12" x14ac:dyDescent="0.25">
      <c r="A99" s="10">
        <v>43927</v>
      </c>
      <c r="B99" s="44">
        <f t="shared" si="9"/>
        <v>6</v>
      </c>
      <c r="C99" s="10" t="str">
        <f t="shared" si="10"/>
        <v>202004</v>
      </c>
      <c r="D99" s="44">
        <v>2695</v>
      </c>
      <c r="E99" s="45">
        <f>IF( D99&lt;&gt; 0, (D99-K99) / VLOOKUP(C99,N:S,6,0), 0)</f>
        <v>-1.1058188744141229</v>
      </c>
      <c r="F99" s="46" t="str">
        <f t="shared" si="11"/>
        <v>Нет</v>
      </c>
      <c r="G99" s="45" t="str">
        <f t="shared" si="12"/>
        <v>Нет</v>
      </c>
      <c r="H99" s="44" t="str">
        <f t="shared" si="8"/>
        <v>Нет</v>
      </c>
      <c r="I99" s="47">
        <f>IF(H99="Да",IF(DAY(A99)=15,K99+VLOOKUP($C99,N:S,6,0)*3.8, K99),D99)</f>
        <v>2695</v>
      </c>
      <c r="J99" s="19"/>
      <c r="K99" s="43">
        <f>VLOOKUP(C99,N:S,5,0)</f>
        <v>2978.7666666666669</v>
      </c>
      <c r="L99" s="43">
        <f t="shared" si="13"/>
        <v>80523.521111111229</v>
      </c>
    </row>
    <row r="100" spans="1:12" x14ac:dyDescent="0.25">
      <c r="A100" s="10">
        <v>43928</v>
      </c>
      <c r="B100" s="44">
        <f t="shared" si="9"/>
        <v>7</v>
      </c>
      <c r="C100" s="10" t="str">
        <f t="shared" si="10"/>
        <v>202004</v>
      </c>
      <c r="D100" s="44">
        <v>2701</v>
      </c>
      <c r="E100" s="45">
        <f>IF( D100&lt;&gt; 0, (D100-K100) / VLOOKUP(C100,N:S,6,0), 0)</f>
        <v>-1.0824372936089377</v>
      </c>
      <c r="F100" s="46" t="str">
        <f t="shared" si="11"/>
        <v>Нет</v>
      </c>
      <c r="G100" s="45" t="str">
        <f t="shared" si="12"/>
        <v>Нет</v>
      </c>
      <c r="H100" s="44" t="str">
        <f t="shared" si="8"/>
        <v>Нет</v>
      </c>
      <c r="I100" s="47">
        <f>IF(H100="Да",IF(DAY(A100)=15,K100+VLOOKUP($C100,N:S,6,0)*3.8, K100),D100)</f>
        <v>2701</v>
      </c>
      <c r="J100" s="19"/>
      <c r="K100" s="43">
        <f>VLOOKUP(C100,N:S,5,0)</f>
        <v>2978.7666666666669</v>
      </c>
      <c r="L100" s="43">
        <f t="shared" si="13"/>
        <v>77154.321111111232</v>
      </c>
    </row>
    <row r="101" spans="1:12" x14ac:dyDescent="0.25">
      <c r="A101" s="10">
        <v>43929</v>
      </c>
      <c r="B101" s="44">
        <f t="shared" si="9"/>
        <v>8</v>
      </c>
      <c r="C101" s="10" t="str">
        <f t="shared" si="10"/>
        <v>202004</v>
      </c>
      <c r="D101" s="44">
        <v>2664</v>
      </c>
      <c r="E101" s="45">
        <f>IF( D101&lt;&gt; 0, (D101-K101) / VLOOKUP(C101,N:S,6,0), 0)</f>
        <v>-1.2266237085742466</v>
      </c>
      <c r="F101" s="46" t="str">
        <f t="shared" si="11"/>
        <v>Нет</v>
      </c>
      <c r="G101" s="45" t="str">
        <f t="shared" si="12"/>
        <v>Нет</v>
      </c>
      <c r="H101" s="44" t="str">
        <f t="shared" si="8"/>
        <v>Нет</v>
      </c>
      <c r="I101" s="47">
        <f>IF(H101="Да",IF(DAY(A101)=15,K101+VLOOKUP($C101,N:S,6,0)*3.8, K101),D101)</f>
        <v>2664</v>
      </c>
      <c r="J101" s="19"/>
      <c r="K101" s="43">
        <f>VLOOKUP(C101,N:S,5,0)</f>
        <v>2978.7666666666669</v>
      </c>
      <c r="L101" s="43">
        <f t="shared" si="13"/>
        <v>99078.054444444584</v>
      </c>
    </row>
    <row r="102" spans="1:12" x14ac:dyDescent="0.25">
      <c r="A102" s="10">
        <v>43930</v>
      </c>
      <c r="B102" s="44">
        <f t="shared" si="9"/>
        <v>9</v>
      </c>
      <c r="C102" s="10" t="str">
        <f t="shared" si="10"/>
        <v>202004</v>
      </c>
      <c r="D102" s="44">
        <v>2672</v>
      </c>
      <c r="E102" s="45">
        <f>IF( D102&lt;&gt; 0, (D102-K102) / VLOOKUP(C102,N:S,6,0), 0)</f>
        <v>-1.1954482675006664</v>
      </c>
      <c r="F102" s="46" t="str">
        <f t="shared" si="11"/>
        <v>Нет</v>
      </c>
      <c r="G102" s="45" t="str">
        <f t="shared" si="12"/>
        <v>Нет</v>
      </c>
      <c r="H102" s="44" t="str">
        <f t="shared" si="8"/>
        <v>Нет</v>
      </c>
      <c r="I102" s="47">
        <f>IF(H102="Да",IF(DAY(A102)=15,K102+VLOOKUP($C102,N:S,6,0)*3.8, K102),D102)</f>
        <v>2672</v>
      </c>
      <c r="J102" s="19"/>
      <c r="K102" s="43">
        <f>VLOOKUP(C102,N:S,5,0)</f>
        <v>2978.7666666666669</v>
      </c>
      <c r="L102" s="43">
        <f t="shared" si="13"/>
        <v>94105.787777777907</v>
      </c>
    </row>
    <row r="103" spans="1:12" x14ac:dyDescent="0.25">
      <c r="A103" s="10">
        <v>43931</v>
      </c>
      <c r="B103" s="44">
        <f t="shared" si="9"/>
        <v>10</v>
      </c>
      <c r="C103" s="10" t="str">
        <f t="shared" si="10"/>
        <v>202004</v>
      </c>
      <c r="D103" s="44">
        <v>2966</v>
      </c>
      <c r="E103" s="45">
        <f>IF( D103&lt;&gt; 0, (D103-K103) / VLOOKUP(C103,N:S,6,0), 0)</f>
        <v>-4.9750808046589427E-2</v>
      </c>
      <c r="F103" s="46" t="str">
        <f t="shared" si="11"/>
        <v>Нет</v>
      </c>
      <c r="G103" s="45" t="str">
        <f t="shared" si="12"/>
        <v>Нет</v>
      </c>
      <c r="H103" s="44" t="str">
        <f t="shared" si="8"/>
        <v>Нет</v>
      </c>
      <c r="I103" s="47">
        <f>IF(H103="Да",IF(DAY(A103)=15,K103+VLOOKUP($C103,N:S,6,0)*3.8, K103),D103)</f>
        <v>2966</v>
      </c>
      <c r="J103" s="19"/>
      <c r="K103" s="43">
        <f>VLOOKUP(C103,N:S,5,0)</f>
        <v>2978.7666666666669</v>
      </c>
      <c r="L103" s="43">
        <f t="shared" si="13"/>
        <v>162.98777777778321</v>
      </c>
    </row>
    <row r="104" spans="1:12" x14ac:dyDescent="0.25">
      <c r="A104" s="10">
        <v>43932</v>
      </c>
      <c r="B104" s="44">
        <f t="shared" si="9"/>
        <v>11</v>
      </c>
      <c r="C104" s="10" t="str">
        <f t="shared" si="10"/>
        <v>202004</v>
      </c>
      <c r="D104" s="44">
        <v>2983</v>
      </c>
      <c r="E104" s="45">
        <f>IF( D104&lt;&gt; 0, (D104-K104) / VLOOKUP(C104,N:S,6,0), 0)</f>
        <v>1.6497004234768763E-2</v>
      </c>
      <c r="F104" s="46" t="str">
        <f t="shared" si="11"/>
        <v>Нет</v>
      </c>
      <c r="G104" s="45" t="str">
        <f t="shared" si="12"/>
        <v>Нет</v>
      </c>
      <c r="H104" s="44" t="str">
        <f t="shared" si="8"/>
        <v>Нет</v>
      </c>
      <c r="I104" s="47">
        <f>IF(H104="Да",IF(DAY(A104)=15,K104+VLOOKUP($C104,N:S,6,0)*3.8, K104),D104)</f>
        <v>2983</v>
      </c>
      <c r="J104" s="19"/>
      <c r="K104" s="43">
        <f>VLOOKUP(C104,N:S,5,0)</f>
        <v>2978.7666666666669</v>
      </c>
      <c r="L104" s="43">
        <f t="shared" si="13"/>
        <v>17.921111111109315</v>
      </c>
    </row>
    <row r="105" spans="1:12" x14ac:dyDescent="0.25">
      <c r="A105" s="10">
        <v>43933</v>
      </c>
      <c r="B105" s="44">
        <f t="shared" si="9"/>
        <v>12</v>
      </c>
      <c r="C105" s="10" t="str">
        <f t="shared" si="10"/>
        <v>202004</v>
      </c>
      <c r="D105" s="44">
        <v>3287</v>
      </c>
      <c r="E105" s="45">
        <f>IF( D105&lt;&gt; 0, (D105-K105) / VLOOKUP(C105,N:S,6,0), 0)</f>
        <v>1.2011637650308211</v>
      </c>
      <c r="F105" s="46" t="str">
        <f t="shared" si="11"/>
        <v>Нет</v>
      </c>
      <c r="G105" s="45" t="str">
        <f t="shared" si="12"/>
        <v>Нет</v>
      </c>
      <c r="H105" s="44" t="str">
        <f t="shared" si="8"/>
        <v>Нет</v>
      </c>
      <c r="I105" s="47">
        <f>IF(H105="Да",IF(DAY(A105)=15,K105+VLOOKUP($C105,N:S,6,0)*3.8, K105),D105)</f>
        <v>3287</v>
      </c>
      <c r="J105" s="19"/>
      <c r="K105" s="43">
        <f>VLOOKUP(C105,N:S,5,0)</f>
        <v>2978.7666666666669</v>
      </c>
      <c r="L105" s="43">
        <f t="shared" si="13"/>
        <v>95007.787777777645</v>
      </c>
    </row>
    <row r="106" spans="1:12" x14ac:dyDescent="0.25">
      <c r="A106" s="10">
        <v>43934</v>
      </c>
      <c r="B106" s="44">
        <f t="shared" si="9"/>
        <v>13</v>
      </c>
      <c r="C106" s="10" t="str">
        <f t="shared" si="10"/>
        <v>202004</v>
      </c>
      <c r="D106" s="44">
        <v>2654</v>
      </c>
      <c r="E106" s="45">
        <f>IF( D106&lt;&gt; 0, (D106-K106) / VLOOKUP(C106,N:S,6,0), 0)</f>
        <v>-1.265593009916222</v>
      </c>
      <c r="F106" s="46" t="str">
        <f t="shared" si="11"/>
        <v>Нет</v>
      </c>
      <c r="G106" s="45" t="str">
        <f t="shared" si="12"/>
        <v>Нет</v>
      </c>
      <c r="H106" s="44" t="str">
        <f t="shared" si="8"/>
        <v>Нет</v>
      </c>
      <c r="I106" s="47">
        <f>IF(H106="Да",IF(DAY(A106)=15,K106+VLOOKUP($C106,N:S,6,0)*3.8, K106),D106)</f>
        <v>2654</v>
      </c>
      <c r="J106" s="19"/>
      <c r="K106" s="43">
        <f>VLOOKUP(C106,N:S,5,0)</f>
        <v>2978.7666666666669</v>
      </c>
      <c r="L106" s="43">
        <f t="shared" si="13"/>
        <v>105473.38777777791</v>
      </c>
    </row>
    <row r="107" spans="1:12" x14ac:dyDescent="0.25">
      <c r="A107" s="10">
        <v>43935</v>
      </c>
      <c r="B107" s="44">
        <f t="shared" si="9"/>
        <v>14</v>
      </c>
      <c r="C107" s="10" t="str">
        <f t="shared" si="10"/>
        <v>202004</v>
      </c>
      <c r="D107" s="44">
        <v>2998</v>
      </c>
      <c r="E107" s="45">
        <f>IF( D107&lt;&gt; 0, (D107-K107) / VLOOKUP(C107,N:S,6,0), 0)</f>
        <v>7.4950956247731876E-2</v>
      </c>
      <c r="F107" s="46" t="str">
        <f t="shared" si="11"/>
        <v>Нет</v>
      </c>
      <c r="G107" s="45" t="str">
        <f t="shared" si="12"/>
        <v>Нет</v>
      </c>
      <c r="H107" s="44" t="str">
        <f t="shared" si="8"/>
        <v>Нет</v>
      </c>
      <c r="I107" s="47">
        <f>IF(H107="Да",IF(DAY(A107)=15,K107+VLOOKUP($C107,N:S,6,0)*3.8, K107),D107)</f>
        <v>2998</v>
      </c>
      <c r="J107" s="19"/>
      <c r="K107" s="43">
        <f>VLOOKUP(C107,N:S,5,0)</f>
        <v>2978.7666666666669</v>
      </c>
      <c r="L107" s="43">
        <f t="shared" si="13"/>
        <v>369.92111111110296</v>
      </c>
    </row>
    <row r="108" spans="1:12" x14ac:dyDescent="0.25">
      <c r="A108" s="10">
        <v>43936</v>
      </c>
      <c r="B108" s="44">
        <f t="shared" si="9"/>
        <v>15</v>
      </c>
      <c r="C108" s="10" t="str">
        <f t="shared" si="10"/>
        <v>202004</v>
      </c>
      <c r="D108" s="44">
        <v>3889</v>
      </c>
      <c r="E108" s="45">
        <f>IF( D108&lt;&gt; 0, (D108-K108) / VLOOKUP(C108,N:S,6,0), 0)</f>
        <v>3.5471157058177405</v>
      </c>
      <c r="F108" s="46" t="str">
        <f t="shared" si="11"/>
        <v>Нет</v>
      </c>
      <c r="G108" s="45" t="str">
        <f t="shared" si="12"/>
        <v>Да</v>
      </c>
      <c r="H108" s="44" t="str">
        <f t="shared" si="8"/>
        <v>Нет</v>
      </c>
      <c r="I108" s="47">
        <f>IF(H108="Да",IF(DAY(A108)=15,K108+VLOOKUP($C108,N:S,6,0)*3.8, K108),D108)</f>
        <v>3889</v>
      </c>
      <c r="J108" s="19"/>
      <c r="K108" s="43">
        <f>VLOOKUP(C108,N:S,5,0)</f>
        <v>2978.7666666666669</v>
      </c>
      <c r="L108" s="43">
        <f t="shared" si="13"/>
        <v>828524.72111111076</v>
      </c>
    </row>
    <row r="109" spans="1:12" x14ac:dyDescent="0.25">
      <c r="A109" s="10">
        <v>43937</v>
      </c>
      <c r="B109" s="44">
        <f t="shared" si="9"/>
        <v>16</v>
      </c>
      <c r="C109" s="10" t="str">
        <f t="shared" si="10"/>
        <v>202004</v>
      </c>
      <c r="D109" s="44">
        <v>3072</v>
      </c>
      <c r="E109" s="45">
        <f>IF( D109&lt;&gt; 0, (D109-K109) / VLOOKUP(C109,N:S,6,0), 0)</f>
        <v>0.36332378617834987</v>
      </c>
      <c r="F109" s="46" t="str">
        <f t="shared" si="11"/>
        <v>Нет</v>
      </c>
      <c r="G109" s="45" t="str">
        <f t="shared" si="12"/>
        <v>Нет</v>
      </c>
      <c r="H109" s="44" t="str">
        <f t="shared" si="8"/>
        <v>Нет</v>
      </c>
      <c r="I109" s="47">
        <f>IF(H109="Да",IF(DAY(A109)=15,K109+VLOOKUP($C109,N:S,6,0)*3.8, K109),D109)</f>
        <v>3072</v>
      </c>
      <c r="J109" s="19"/>
      <c r="K109" s="43">
        <f>VLOOKUP(C109,N:S,5,0)</f>
        <v>2978.7666666666669</v>
      </c>
      <c r="L109" s="43">
        <f t="shared" si="13"/>
        <v>8692.4544444444055</v>
      </c>
    </row>
    <row r="110" spans="1:12" x14ac:dyDescent="0.25">
      <c r="A110" s="10">
        <v>43938</v>
      </c>
      <c r="B110" s="44">
        <f t="shared" si="9"/>
        <v>17</v>
      </c>
      <c r="C110" s="10" t="str">
        <f t="shared" si="10"/>
        <v>202004</v>
      </c>
      <c r="D110" s="44">
        <v>2798</v>
      </c>
      <c r="E110" s="45">
        <f>IF( D110&lt;&gt; 0, (D110-K110) / VLOOKUP(C110,N:S,6,0), 0)</f>
        <v>-0.70443507059177624</v>
      </c>
      <c r="F110" s="46" t="str">
        <f t="shared" si="11"/>
        <v>Нет</v>
      </c>
      <c r="G110" s="45" t="str">
        <f t="shared" si="12"/>
        <v>Нет</v>
      </c>
      <c r="H110" s="44" t="str">
        <f t="shared" si="8"/>
        <v>Нет</v>
      </c>
      <c r="I110" s="47">
        <f>IF(H110="Да",IF(DAY(A110)=15,K110+VLOOKUP($C110,N:S,6,0)*3.8, K110),D110)</f>
        <v>2798</v>
      </c>
      <c r="J110" s="19"/>
      <c r="K110" s="43">
        <f>VLOOKUP(C110,N:S,5,0)</f>
        <v>2978.7666666666669</v>
      </c>
      <c r="L110" s="43">
        <f t="shared" si="13"/>
        <v>32676.587777777855</v>
      </c>
    </row>
    <row r="111" spans="1:12" x14ac:dyDescent="0.25">
      <c r="A111" s="10">
        <v>43939</v>
      </c>
      <c r="B111" s="44">
        <f t="shared" si="9"/>
        <v>18</v>
      </c>
      <c r="C111" s="10" t="str">
        <f t="shared" si="10"/>
        <v>202004</v>
      </c>
      <c r="D111" s="44">
        <v>3035</v>
      </c>
      <c r="E111" s="45">
        <f>IF( D111&lt;&gt; 0, (D111-K111) / VLOOKUP(C111,N:S,6,0), 0)</f>
        <v>0.21913737121304086</v>
      </c>
      <c r="F111" s="46" t="str">
        <f t="shared" si="11"/>
        <v>Нет</v>
      </c>
      <c r="G111" s="45" t="str">
        <f t="shared" si="12"/>
        <v>Нет</v>
      </c>
      <c r="H111" s="44" t="str">
        <f t="shared" si="8"/>
        <v>Нет</v>
      </c>
      <c r="I111" s="47">
        <f>IF(H111="Да",IF(DAY(A111)=15,K111+VLOOKUP($C111,N:S,6,0)*3.8, K111),D111)</f>
        <v>3035</v>
      </c>
      <c r="J111" s="19"/>
      <c r="K111" s="43">
        <f>VLOOKUP(C111,N:S,5,0)</f>
        <v>2978.7666666666669</v>
      </c>
      <c r="L111" s="43">
        <f t="shared" si="13"/>
        <v>3162.187777777754</v>
      </c>
    </row>
    <row r="112" spans="1:12" x14ac:dyDescent="0.25">
      <c r="A112" s="10">
        <v>43940</v>
      </c>
      <c r="B112" s="44">
        <f t="shared" si="9"/>
        <v>19</v>
      </c>
      <c r="C112" s="10" t="str">
        <f t="shared" si="10"/>
        <v>202004</v>
      </c>
      <c r="D112" s="44">
        <v>3311</v>
      </c>
      <c r="E112" s="45">
        <f>IF( D112&lt;&gt; 0, (D112-K112) / VLOOKUP(C112,N:S,6,0), 0)</f>
        <v>1.294690088251562</v>
      </c>
      <c r="F112" s="46" t="str">
        <f t="shared" si="11"/>
        <v>Нет</v>
      </c>
      <c r="G112" s="45" t="str">
        <f t="shared" si="12"/>
        <v>Нет</v>
      </c>
      <c r="H112" s="44" t="str">
        <f t="shared" si="8"/>
        <v>Нет</v>
      </c>
      <c r="I112" s="47">
        <f>IF(H112="Да",IF(DAY(A112)=15,K112+VLOOKUP($C112,N:S,6,0)*3.8, K112),D112)</f>
        <v>3311</v>
      </c>
      <c r="J112" s="19"/>
      <c r="K112" s="43">
        <f>VLOOKUP(C112,N:S,5,0)</f>
        <v>2978.7666666666669</v>
      </c>
      <c r="L112" s="43">
        <f t="shared" si="13"/>
        <v>110378.98777777764</v>
      </c>
    </row>
    <row r="113" spans="1:12" x14ac:dyDescent="0.25">
      <c r="A113" s="10">
        <v>43941</v>
      </c>
      <c r="B113" s="44">
        <f t="shared" si="9"/>
        <v>20</v>
      </c>
      <c r="C113" s="10" t="str">
        <f t="shared" si="10"/>
        <v>202004</v>
      </c>
      <c r="D113" s="44">
        <v>3009</v>
      </c>
      <c r="E113" s="45">
        <f>IF( D113&lt;&gt; 0, (D113-K113) / VLOOKUP(C113,N:S,6,0), 0)</f>
        <v>0.11781718772390481</v>
      </c>
      <c r="F113" s="46" t="str">
        <f t="shared" si="11"/>
        <v>Нет</v>
      </c>
      <c r="G113" s="45" t="str">
        <f t="shared" si="12"/>
        <v>Нет</v>
      </c>
      <c r="H113" s="44" t="str">
        <f t="shared" si="8"/>
        <v>Нет</v>
      </c>
      <c r="I113" s="47">
        <f>IF(H113="Да",IF(DAY(A113)=15,K113+VLOOKUP($C113,N:S,6,0)*3.8, K113),D113)</f>
        <v>3009</v>
      </c>
      <c r="J113" s="19"/>
      <c r="K113" s="43">
        <f>VLOOKUP(C113,N:S,5,0)</f>
        <v>2978.7666666666669</v>
      </c>
      <c r="L113" s="43">
        <f t="shared" si="13"/>
        <v>914.05444444443162</v>
      </c>
    </row>
    <row r="114" spans="1:12" x14ac:dyDescent="0.25">
      <c r="A114" s="10">
        <v>43942</v>
      </c>
      <c r="B114" s="44">
        <f t="shared" si="9"/>
        <v>21</v>
      </c>
      <c r="C114" s="10" t="str">
        <f t="shared" si="10"/>
        <v>202004</v>
      </c>
      <c r="D114" s="44">
        <v>2902</v>
      </c>
      <c r="E114" s="45">
        <f>IF( D114&lt;&gt; 0, (D114-K114) / VLOOKUP(C114,N:S,6,0), 0)</f>
        <v>-0.299154336635232</v>
      </c>
      <c r="F114" s="46" t="str">
        <f t="shared" si="11"/>
        <v>Нет</v>
      </c>
      <c r="G114" s="45" t="str">
        <f t="shared" si="12"/>
        <v>Нет</v>
      </c>
      <c r="H114" s="44" t="str">
        <f t="shared" si="8"/>
        <v>Нет</v>
      </c>
      <c r="I114" s="47">
        <f>IF(H114="Да",IF(DAY(A114)=15,K114+VLOOKUP($C114,N:S,6,0)*3.8, K114),D114)</f>
        <v>2902</v>
      </c>
      <c r="J114" s="19"/>
      <c r="K114" s="43">
        <f>VLOOKUP(C114,N:S,5,0)</f>
        <v>2978.7666666666669</v>
      </c>
      <c r="L114" s="43">
        <f t="shared" si="13"/>
        <v>5893.1211111111434</v>
      </c>
    </row>
    <row r="115" spans="1:12" x14ac:dyDescent="0.25">
      <c r="A115" s="10">
        <v>43943</v>
      </c>
      <c r="B115" s="44">
        <f t="shared" si="9"/>
        <v>22</v>
      </c>
      <c r="C115" s="10" t="str">
        <f t="shared" si="10"/>
        <v>202004</v>
      </c>
      <c r="D115" s="44">
        <v>2985</v>
      </c>
      <c r="E115" s="45">
        <f>IF( D115&lt;&gt; 0, (D115-K115) / VLOOKUP(C115,N:S,6,0), 0)</f>
        <v>2.4290864503163843E-2</v>
      </c>
      <c r="F115" s="46" t="str">
        <f t="shared" si="11"/>
        <v>Нет</v>
      </c>
      <c r="G115" s="45" t="str">
        <f t="shared" si="12"/>
        <v>Нет</v>
      </c>
      <c r="H115" s="44" t="str">
        <f t="shared" si="8"/>
        <v>Нет</v>
      </c>
      <c r="I115" s="47">
        <f>IF(H115="Да",IF(DAY(A115)=15,K115+VLOOKUP($C115,N:S,6,0)*3.8, K115),D115)</f>
        <v>2985</v>
      </c>
      <c r="J115" s="19"/>
      <c r="K115" s="43">
        <f>VLOOKUP(C115,N:S,5,0)</f>
        <v>2978.7666666666669</v>
      </c>
      <c r="L115" s="43">
        <f t="shared" si="13"/>
        <v>38.854444444441796</v>
      </c>
    </row>
    <row r="116" spans="1:12" x14ac:dyDescent="0.25">
      <c r="A116" s="10">
        <v>43944</v>
      </c>
      <c r="B116" s="44">
        <f t="shared" si="9"/>
        <v>23</v>
      </c>
      <c r="C116" s="10" t="str">
        <f t="shared" si="10"/>
        <v>202004</v>
      </c>
      <c r="D116" s="44">
        <v>2985</v>
      </c>
      <c r="E116" s="45">
        <f>IF( D116&lt;&gt; 0, (D116-K116) / VLOOKUP(C116,N:S,6,0), 0)</f>
        <v>2.4290864503163843E-2</v>
      </c>
      <c r="F116" s="46" t="str">
        <f t="shared" si="11"/>
        <v>Нет</v>
      </c>
      <c r="G116" s="45" t="str">
        <f t="shared" si="12"/>
        <v>Нет</v>
      </c>
      <c r="H116" s="44" t="str">
        <f t="shared" si="8"/>
        <v>Нет</v>
      </c>
      <c r="I116" s="47">
        <f>IF(H116="Да",IF(DAY(A116)=15,K116+VLOOKUP($C116,N:S,6,0)*3.8, K116),D116)</f>
        <v>2985</v>
      </c>
      <c r="J116" s="19"/>
      <c r="K116" s="43">
        <f>VLOOKUP(C116,N:S,5,0)</f>
        <v>2978.7666666666669</v>
      </c>
      <c r="L116" s="43">
        <f t="shared" si="13"/>
        <v>38.854444444441796</v>
      </c>
    </row>
    <row r="117" spans="1:12" x14ac:dyDescent="0.25">
      <c r="A117" s="10">
        <v>43945</v>
      </c>
      <c r="B117" s="44">
        <f t="shared" si="9"/>
        <v>24</v>
      </c>
      <c r="C117" s="10" t="str">
        <f t="shared" si="10"/>
        <v>202004</v>
      </c>
      <c r="D117" s="44">
        <v>2748</v>
      </c>
      <c r="E117" s="45">
        <f>IF( D117&lt;&gt; 0, (D117-K117) / VLOOKUP(C117,N:S,6,0), 0)</f>
        <v>-0.89928157730165326</v>
      </c>
      <c r="F117" s="46" t="str">
        <f t="shared" si="11"/>
        <v>Нет</v>
      </c>
      <c r="G117" s="45" t="str">
        <f t="shared" si="12"/>
        <v>Нет</v>
      </c>
      <c r="H117" s="44" t="str">
        <f t="shared" si="8"/>
        <v>Нет</v>
      </c>
      <c r="I117" s="47">
        <f>IF(H117="Да",IF(DAY(A117)=15,K117+VLOOKUP($C117,N:S,6,0)*3.8, K117),D117)</f>
        <v>2748</v>
      </c>
      <c r="J117" s="19"/>
      <c r="K117" s="43">
        <f>VLOOKUP(C117,N:S,5,0)</f>
        <v>2978.7666666666669</v>
      </c>
      <c r="L117" s="43">
        <f t="shared" si="13"/>
        <v>53253.254444444545</v>
      </c>
    </row>
    <row r="118" spans="1:12" x14ac:dyDescent="0.25">
      <c r="A118" s="10">
        <v>43946</v>
      </c>
      <c r="B118" s="44">
        <f t="shared" si="9"/>
        <v>25</v>
      </c>
      <c r="C118" s="10" t="str">
        <f t="shared" si="10"/>
        <v>202004</v>
      </c>
      <c r="D118" s="44">
        <v>3248</v>
      </c>
      <c r="E118" s="45">
        <f>IF( D118&lt;&gt; 0, (D118-K118) / VLOOKUP(C118,N:S,6,0), 0)</f>
        <v>1.0491834897971171</v>
      </c>
      <c r="F118" s="46" t="str">
        <f t="shared" si="11"/>
        <v>Нет</v>
      </c>
      <c r="G118" s="45" t="str">
        <f t="shared" si="12"/>
        <v>Нет</v>
      </c>
      <c r="H118" s="44" t="str">
        <f t="shared" si="8"/>
        <v>Нет</v>
      </c>
      <c r="I118" s="47">
        <f>IF(H118="Да",IF(DAY(A118)=15,K118+VLOOKUP($C118,N:S,6,0)*3.8, K118),D118)</f>
        <v>3248</v>
      </c>
      <c r="J118" s="19"/>
      <c r="K118" s="43">
        <f>VLOOKUP(C118,N:S,5,0)</f>
        <v>2978.7666666666669</v>
      </c>
      <c r="L118" s="43">
        <f t="shared" si="13"/>
        <v>72486.587777777662</v>
      </c>
    </row>
    <row r="119" spans="1:12" x14ac:dyDescent="0.25">
      <c r="A119" s="10">
        <v>43947</v>
      </c>
      <c r="B119" s="44">
        <f t="shared" si="9"/>
        <v>26</v>
      </c>
      <c r="C119" s="10" t="str">
        <f t="shared" si="10"/>
        <v>202004</v>
      </c>
      <c r="D119" s="44">
        <v>3308</v>
      </c>
      <c r="E119" s="45">
        <f>IF( D119&lt;&gt; 0, (D119-K119) / VLOOKUP(C119,N:S,6,0), 0)</f>
        <v>1.2829992978489695</v>
      </c>
      <c r="F119" s="46" t="str">
        <f t="shared" si="11"/>
        <v>Нет</v>
      </c>
      <c r="G119" s="45" t="str">
        <f t="shared" si="12"/>
        <v>Нет</v>
      </c>
      <c r="H119" s="44" t="str">
        <f t="shared" si="8"/>
        <v>Нет</v>
      </c>
      <c r="I119" s="47">
        <f>IF(H119="Да",IF(DAY(A119)=15,K119+VLOOKUP($C119,N:S,6,0)*3.8, K119),D119)</f>
        <v>3308</v>
      </c>
      <c r="J119" s="19"/>
      <c r="K119" s="43">
        <f>VLOOKUP(C119,N:S,5,0)</f>
        <v>2978.7666666666669</v>
      </c>
      <c r="L119" s="43">
        <f t="shared" si="13"/>
        <v>108394.58777777763</v>
      </c>
    </row>
    <row r="120" spans="1:12" x14ac:dyDescent="0.25">
      <c r="A120" s="10">
        <v>43948</v>
      </c>
      <c r="B120" s="44">
        <f t="shared" si="9"/>
        <v>27</v>
      </c>
      <c r="C120" s="10" t="str">
        <f t="shared" si="10"/>
        <v>202004</v>
      </c>
      <c r="D120" s="44">
        <v>2894</v>
      </c>
      <c r="E120" s="45">
        <f>IF( D120&lt;&gt; 0, (D120-K120) / VLOOKUP(C120,N:S,6,0), 0)</f>
        <v>-0.33032977770881233</v>
      </c>
      <c r="F120" s="46" t="str">
        <f t="shared" si="11"/>
        <v>Нет</v>
      </c>
      <c r="G120" s="45" t="str">
        <f t="shared" si="12"/>
        <v>Нет</v>
      </c>
      <c r="H120" s="44" t="str">
        <f t="shared" si="8"/>
        <v>Нет</v>
      </c>
      <c r="I120" s="47">
        <f>IF(H120="Да",IF(DAY(A120)=15,K120+VLOOKUP($C120,N:S,6,0)*3.8, K120),D120)</f>
        <v>2894</v>
      </c>
      <c r="J120" s="19"/>
      <c r="K120" s="43">
        <f>VLOOKUP(C120,N:S,5,0)</f>
        <v>2978.7666666666669</v>
      </c>
      <c r="L120" s="43">
        <f t="shared" si="13"/>
        <v>7185.3877777778134</v>
      </c>
    </row>
    <row r="121" spans="1:12" x14ac:dyDescent="0.25">
      <c r="A121" s="10">
        <v>43949</v>
      </c>
      <c r="B121" s="44">
        <f t="shared" si="9"/>
        <v>28</v>
      </c>
      <c r="C121" s="10" t="str">
        <f t="shared" si="10"/>
        <v>202004</v>
      </c>
      <c r="D121" s="44">
        <v>3033</v>
      </c>
      <c r="E121" s="45">
        <f>IF( D121&lt;&gt; 0, (D121-K121) / VLOOKUP(C121,N:S,6,0), 0)</f>
        <v>0.21134351094464579</v>
      </c>
      <c r="F121" s="46" t="str">
        <f t="shared" si="11"/>
        <v>Нет</v>
      </c>
      <c r="G121" s="45" t="str">
        <f t="shared" si="12"/>
        <v>Нет</v>
      </c>
      <c r="H121" s="44" t="str">
        <f t="shared" si="8"/>
        <v>Нет</v>
      </c>
      <c r="I121" s="47">
        <f>IF(H121="Да",IF(DAY(A121)=15,K121+VLOOKUP($C121,N:S,6,0)*3.8, K121),D121)</f>
        <v>3033</v>
      </c>
      <c r="J121" s="19"/>
      <c r="K121" s="43">
        <f>VLOOKUP(C121,N:S,5,0)</f>
        <v>2978.7666666666669</v>
      </c>
      <c r="L121" s="43">
        <f t="shared" si="13"/>
        <v>2941.2544444444216</v>
      </c>
    </row>
    <row r="122" spans="1:12" x14ac:dyDescent="0.25">
      <c r="A122" s="10">
        <v>43950</v>
      </c>
      <c r="B122" s="44">
        <f t="shared" si="9"/>
        <v>29</v>
      </c>
      <c r="C122" s="10" t="str">
        <f t="shared" si="10"/>
        <v>202004</v>
      </c>
      <c r="D122" s="44">
        <v>2953</v>
      </c>
      <c r="E122" s="45">
        <f>IF( D122&lt;&gt; 0, (D122-K122) / VLOOKUP(C122,N:S,6,0), 0)</f>
        <v>-0.10041089979115746</v>
      </c>
      <c r="F122" s="46" t="str">
        <f t="shared" si="11"/>
        <v>Нет</v>
      </c>
      <c r="G122" s="45" t="str">
        <f t="shared" si="12"/>
        <v>Нет</v>
      </c>
      <c r="H122" s="44" t="str">
        <f t="shared" si="8"/>
        <v>Нет</v>
      </c>
      <c r="I122" s="47">
        <f>IF(H122="Да",IF(DAY(A122)=15,K122+VLOOKUP($C122,N:S,6,0)*3.8, K122),D122)</f>
        <v>2953</v>
      </c>
      <c r="J122" s="19"/>
      <c r="K122" s="43">
        <f>VLOOKUP(C122,N:S,5,0)</f>
        <v>2978.7666666666669</v>
      </c>
      <c r="L122" s="43">
        <f t="shared" si="13"/>
        <v>663.92111111112206</v>
      </c>
    </row>
    <row r="123" spans="1:12" x14ac:dyDescent="0.25">
      <c r="A123" s="10">
        <v>43951</v>
      </c>
      <c r="B123" s="44">
        <f t="shared" si="9"/>
        <v>30</v>
      </c>
      <c r="C123" s="10" t="str">
        <f t="shared" si="10"/>
        <v>202004</v>
      </c>
      <c r="D123" s="44">
        <v>2993</v>
      </c>
      <c r="E123" s="45">
        <f>IF( D123&lt;&gt; 0, (D123-K123) / VLOOKUP(C123,N:S,6,0), 0)</f>
        <v>5.5466305576744167E-2</v>
      </c>
      <c r="F123" s="46" t="str">
        <f t="shared" si="11"/>
        <v>Нет</v>
      </c>
      <c r="G123" s="45" t="str">
        <f t="shared" si="12"/>
        <v>Нет</v>
      </c>
      <c r="H123" s="44" t="str">
        <f t="shared" si="8"/>
        <v>Нет</v>
      </c>
      <c r="I123" s="47">
        <f>IF(H123="Да",IF(DAY(A123)=15,K123+VLOOKUP($C123,N:S,6,0)*3.8, K123),D123)</f>
        <v>2993</v>
      </c>
      <c r="J123" s="19"/>
      <c r="K123" s="43">
        <f>VLOOKUP(C123,N:S,5,0)</f>
        <v>2978.7666666666669</v>
      </c>
      <c r="L123" s="43">
        <f t="shared" si="13"/>
        <v>202.58777777777175</v>
      </c>
    </row>
    <row r="124" spans="1:12" x14ac:dyDescent="0.25">
      <c r="A124" s="10">
        <v>43952</v>
      </c>
      <c r="B124" s="44">
        <f t="shared" si="9"/>
        <v>1</v>
      </c>
      <c r="C124" s="10" t="str">
        <f t="shared" si="10"/>
        <v>202005</v>
      </c>
      <c r="D124" s="44">
        <v>2982</v>
      </c>
      <c r="E124" s="45">
        <f>IF( D124&lt;&gt; 0, (D124-K124) / VLOOKUP(C124,N:S,6,0), 0)</f>
        <v>-1.1754821020942949</v>
      </c>
      <c r="F124" s="46" t="str">
        <f t="shared" si="11"/>
        <v>Нет</v>
      </c>
      <c r="G124" s="45" t="str">
        <f t="shared" si="12"/>
        <v>Нет</v>
      </c>
      <c r="H124" s="44" t="str">
        <f t="shared" si="8"/>
        <v>Нет</v>
      </c>
      <c r="I124" s="47">
        <f>IF(H124="Да",IF(DAY(A124)=15,K124+VLOOKUP($C124,N:S,6,0)*3.8, K124),D124)</f>
        <v>2982</v>
      </c>
      <c r="J124" s="19"/>
      <c r="K124" s="43">
        <f>VLOOKUP(C124,N:S,5,0)</f>
        <v>3382.3548387096776</v>
      </c>
      <c r="L124" s="43">
        <f t="shared" si="13"/>
        <v>160283.99687825193</v>
      </c>
    </row>
    <row r="125" spans="1:12" x14ac:dyDescent="0.25">
      <c r="A125" s="10">
        <v>43953</v>
      </c>
      <c r="B125" s="44">
        <f t="shared" si="9"/>
        <v>2</v>
      </c>
      <c r="C125" s="10" t="str">
        <f t="shared" si="10"/>
        <v>202005</v>
      </c>
      <c r="D125" s="44">
        <v>3334</v>
      </c>
      <c r="E125" s="45">
        <f>IF( D125&lt;&gt; 0, (D125-K125) / VLOOKUP(C125,N:S,6,0), 0)</f>
        <v>-0.14197467335745326</v>
      </c>
      <c r="F125" s="46" t="str">
        <f t="shared" si="11"/>
        <v>Нет</v>
      </c>
      <c r="G125" s="45" t="str">
        <f t="shared" si="12"/>
        <v>Нет</v>
      </c>
      <c r="H125" s="44" t="str">
        <f t="shared" si="8"/>
        <v>Нет</v>
      </c>
      <c r="I125" s="47">
        <f>IF(H125="Да",IF(DAY(A125)=15,K125+VLOOKUP($C125,N:S,6,0)*3.8, K125),D125)</f>
        <v>3334</v>
      </c>
      <c r="J125" s="19"/>
      <c r="K125" s="43">
        <f>VLOOKUP(C125,N:S,5,0)</f>
        <v>3382.3548387096776</v>
      </c>
      <c r="L125" s="43">
        <f t="shared" si="13"/>
        <v>2338.1904266389306</v>
      </c>
    </row>
    <row r="126" spans="1:12" x14ac:dyDescent="0.25">
      <c r="A126" s="10">
        <v>43954</v>
      </c>
      <c r="B126" s="44">
        <f t="shared" si="9"/>
        <v>3</v>
      </c>
      <c r="C126" s="10" t="str">
        <f t="shared" si="10"/>
        <v>202005</v>
      </c>
      <c r="D126" s="44">
        <v>3240</v>
      </c>
      <c r="E126" s="45">
        <f>IF( D126&lt;&gt; 0, (D126-K126) / VLOOKUP(C126,N:S,6,0), 0)</f>
        <v>-0.41796813444058711</v>
      </c>
      <c r="F126" s="46" t="str">
        <f t="shared" si="11"/>
        <v>Нет</v>
      </c>
      <c r="G126" s="45" t="str">
        <f t="shared" si="12"/>
        <v>Нет</v>
      </c>
      <c r="H126" s="44" t="str">
        <f t="shared" si="8"/>
        <v>Нет</v>
      </c>
      <c r="I126" s="47">
        <f>IF(H126="Да",IF(DAY(A126)=15,K126+VLOOKUP($C126,N:S,6,0)*3.8, K126),D126)</f>
        <v>3240</v>
      </c>
      <c r="J126" s="19"/>
      <c r="K126" s="43">
        <f>VLOOKUP(C126,N:S,5,0)</f>
        <v>3382.3548387096776</v>
      </c>
      <c r="L126" s="43">
        <f t="shared" si="13"/>
        <v>20264.90010405831</v>
      </c>
    </row>
    <row r="127" spans="1:12" x14ac:dyDescent="0.25">
      <c r="A127" s="10">
        <v>43955</v>
      </c>
      <c r="B127" s="44">
        <f t="shared" si="9"/>
        <v>4</v>
      </c>
      <c r="C127" s="10" t="str">
        <f t="shared" si="10"/>
        <v>202005</v>
      </c>
      <c r="D127" s="44">
        <v>2927</v>
      </c>
      <c r="E127" s="45">
        <f>IF( D127&lt;&gt; 0, (D127-K127) / VLOOKUP(C127,N:S,6,0), 0)</f>
        <v>-1.3369676378344264</v>
      </c>
      <c r="F127" s="46" t="str">
        <f t="shared" si="11"/>
        <v>Нет</v>
      </c>
      <c r="G127" s="45" t="str">
        <f t="shared" si="12"/>
        <v>Нет</v>
      </c>
      <c r="H127" s="44" t="str">
        <f t="shared" si="8"/>
        <v>Нет</v>
      </c>
      <c r="I127" s="47">
        <f>IF(H127="Да",IF(DAY(A127)=15,K127+VLOOKUP($C127,N:S,6,0)*3.8, K127),D127)</f>
        <v>2927</v>
      </c>
      <c r="J127" s="19"/>
      <c r="K127" s="43">
        <f>VLOOKUP(C127,N:S,5,0)</f>
        <v>3382.3548387096776</v>
      </c>
      <c r="L127" s="43">
        <f t="shared" si="13"/>
        <v>207348.02913631644</v>
      </c>
    </row>
    <row r="128" spans="1:12" x14ac:dyDescent="0.25">
      <c r="A128" s="10">
        <v>43956</v>
      </c>
      <c r="B128" s="44">
        <f t="shared" si="9"/>
        <v>5</v>
      </c>
      <c r="C128" s="10" t="str">
        <f t="shared" si="10"/>
        <v>202005</v>
      </c>
      <c r="D128" s="44">
        <v>2981</v>
      </c>
      <c r="E128" s="45">
        <f>IF( D128&lt;&gt; 0, (D128-K128) / VLOOKUP(C128,N:S,6,0), 0)</f>
        <v>-1.1784182027441155</v>
      </c>
      <c r="F128" s="46" t="str">
        <f t="shared" si="11"/>
        <v>Нет</v>
      </c>
      <c r="G128" s="45" t="str">
        <f t="shared" si="12"/>
        <v>Нет</v>
      </c>
      <c r="H128" s="44" t="str">
        <f t="shared" si="8"/>
        <v>Нет</v>
      </c>
      <c r="I128" s="47">
        <f>IF(H128="Да",IF(DAY(A128)=15,K128+VLOOKUP($C128,N:S,6,0)*3.8, K128),D128)</f>
        <v>2981</v>
      </c>
      <c r="J128" s="19"/>
      <c r="K128" s="43">
        <f>VLOOKUP(C128,N:S,5,0)</f>
        <v>3382.3548387096776</v>
      </c>
      <c r="L128" s="43">
        <f t="shared" si="13"/>
        <v>161085.70655567129</v>
      </c>
    </row>
    <row r="129" spans="1:12" x14ac:dyDescent="0.25">
      <c r="A129" s="10">
        <v>43957</v>
      </c>
      <c r="B129" s="44">
        <f t="shared" si="9"/>
        <v>6</v>
      </c>
      <c r="C129" s="10" t="str">
        <f t="shared" si="10"/>
        <v>202005</v>
      </c>
      <c r="D129" s="44">
        <v>2967</v>
      </c>
      <c r="E129" s="45">
        <f>IF( D129&lt;&gt; 0, (D129-K129) / VLOOKUP(C129,N:S,6,0), 0)</f>
        <v>-1.2195236118416035</v>
      </c>
      <c r="F129" s="46" t="str">
        <f t="shared" si="11"/>
        <v>Нет</v>
      </c>
      <c r="G129" s="45" t="str">
        <f t="shared" si="12"/>
        <v>Нет</v>
      </c>
      <c r="H129" s="44" t="str">
        <f t="shared" si="8"/>
        <v>Нет</v>
      </c>
      <c r="I129" s="47">
        <f>IF(H129="Да",IF(DAY(A129)=15,K129+VLOOKUP($C129,N:S,6,0)*3.8, K129),D129)</f>
        <v>2967</v>
      </c>
      <c r="J129" s="19"/>
      <c r="K129" s="43">
        <f>VLOOKUP(C129,N:S,5,0)</f>
        <v>3382.3548387096776</v>
      </c>
      <c r="L129" s="43">
        <f t="shared" si="13"/>
        <v>172519.64203954226</v>
      </c>
    </row>
    <row r="130" spans="1:12" x14ac:dyDescent="0.25">
      <c r="A130" s="10">
        <v>43958</v>
      </c>
      <c r="B130" s="44">
        <f t="shared" si="9"/>
        <v>7</v>
      </c>
      <c r="C130" s="10" t="str">
        <f t="shared" si="10"/>
        <v>202005</v>
      </c>
      <c r="D130" s="44">
        <v>3051</v>
      </c>
      <c r="E130" s="45">
        <f>IF( D130&lt;&gt; 0, (D130-K130) / VLOOKUP(C130,N:S,6,0), 0)</f>
        <v>-0.97289115725667541</v>
      </c>
      <c r="F130" s="46" t="str">
        <f t="shared" si="11"/>
        <v>Нет</v>
      </c>
      <c r="G130" s="45" t="str">
        <f t="shared" si="12"/>
        <v>Нет</v>
      </c>
      <c r="H130" s="44" t="str">
        <f t="shared" si="8"/>
        <v>Нет</v>
      </c>
      <c r="I130" s="47">
        <f>IF(H130="Да",IF(DAY(A130)=15,K130+VLOOKUP($C130,N:S,6,0)*3.8, K130),D130)</f>
        <v>3051</v>
      </c>
      <c r="J130" s="19"/>
      <c r="K130" s="43">
        <f>VLOOKUP(C130,N:S,5,0)</f>
        <v>3382.3548387096776</v>
      </c>
      <c r="L130" s="43">
        <f t="shared" si="13"/>
        <v>109796.02913631643</v>
      </c>
    </row>
    <row r="131" spans="1:12" x14ac:dyDescent="0.25">
      <c r="A131" s="10">
        <v>43959</v>
      </c>
      <c r="B131" s="44">
        <f t="shared" si="9"/>
        <v>8</v>
      </c>
      <c r="C131" s="10" t="str">
        <f t="shared" si="10"/>
        <v>202005</v>
      </c>
      <c r="D131" s="44">
        <v>3303</v>
      </c>
      <c r="E131" s="45">
        <f>IF( D131&lt;&gt; 0, (D131-K131) / VLOOKUP(C131,N:S,6,0), 0)</f>
        <v>-0.23299379350189101</v>
      </c>
      <c r="F131" s="46" t="str">
        <f t="shared" si="11"/>
        <v>Нет</v>
      </c>
      <c r="G131" s="45" t="str">
        <f t="shared" si="12"/>
        <v>Нет</v>
      </c>
      <c r="H131" s="44" t="str">
        <f t="shared" ref="H131:H194" si="14">IF(D131=0,IF(F131="Да","Нет","Да"),IF(OR(E131&gt;=3,E131&lt;=-3),IF(G131="Да","Нет","Да"),"Нет"))</f>
        <v>Нет</v>
      </c>
      <c r="I131" s="47">
        <f>IF(H131="Да",IF(DAY(A131)=15,K131+VLOOKUP($C131,N:S,6,0)*3.8, K131),D131)</f>
        <v>3303</v>
      </c>
      <c r="J131" s="19"/>
      <c r="K131" s="43">
        <f>VLOOKUP(C131,N:S,5,0)</f>
        <v>3382.3548387096776</v>
      </c>
      <c r="L131" s="43">
        <f t="shared" si="13"/>
        <v>6297.1904266389383</v>
      </c>
    </row>
    <row r="132" spans="1:12" x14ac:dyDescent="0.25">
      <c r="A132" s="10">
        <v>43960</v>
      </c>
      <c r="B132" s="44">
        <f t="shared" ref="B132:B195" si="15">DAY(A132)</f>
        <v>9</v>
      </c>
      <c r="C132" s="10" t="str">
        <f t="shared" ref="C132:C195" si="16">YEAR(A132)&amp;TEXT(MONTH(A132), "00")</f>
        <v>202005</v>
      </c>
      <c r="D132" s="44">
        <v>3315</v>
      </c>
      <c r="E132" s="45">
        <f>IF( D132&lt;&gt; 0, (D132-K132) / VLOOKUP(C132,N:S,6,0), 0)</f>
        <v>-0.19776058570404415</v>
      </c>
      <c r="F132" s="46" t="str">
        <f t="shared" ref="F132:F195" si="17">IF(AND(MONTH(A132)=1, DAY(A132)=1), "Да", "Нет")</f>
        <v>Нет</v>
      </c>
      <c r="G132" s="45" t="str">
        <f t="shared" ref="G132:G195" si="18">IF(DAY(A132)=15, "Да", "Нет")</f>
        <v>Нет</v>
      </c>
      <c r="H132" s="44" t="str">
        <f t="shared" si="14"/>
        <v>Нет</v>
      </c>
      <c r="I132" s="47">
        <f>IF(H132="Да",IF(DAY(A132)=15,K132+VLOOKUP($C132,N:S,6,0)*3.8, K132),D132)</f>
        <v>3315</v>
      </c>
      <c r="J132" s="19"/>
      <c r="K132" s="43">
        <f>VLOOKUP(C132,N:S,5,0)</f>
        <v>3382.3548387096776</v>
      </c>
      <c r="L132" s="43">
        <f t="shared" ref="L132:L195" si="19">IF(D132&lt;&gt;0,IF((D132-K132)^2 &gt; $L$1, 0, (D132-K132)^2), 0)</f>
        <v>4536.6742976066771</v>
      </c>
    </row>
    <row r="133" spans="1:12" x14ac:dyDescent="0.25">
      <c r="A133" s="10">
        <v>43961</v>
      </c>
      <c r="B133" s="44">
        <f t="shared" si="15"/>
        <v>10</v>
      </c>
      <c r="C133" s="10" t="str">
        <f t="shared" si="16"/>
        <v>202005</v>
      </c>
      <c r="D133" s="44">
        <v>3459</v>
      </c>
      <c r="E133" s="45">
        <f>IF( D133&lt;&gt; 0, (D133-K133) / VLOOKUP(C133,N:S,6,0), 0)</f>
        <v>0.22503790787011835</v>
      </c>
      <c r="F133" s="46" t="str">
        <f t="shared" si="17"/>
        <v>Нет</v>
      </c>
      <c r="G133" s="45" t="str">
        <f t="shared" si="18"/>
        <v>Нет</v>
      </c>
      <c r="H133" s="44" t="str">
        <f t="shared" si="14"/>
        <v>Нет</v>
      </c>
      <c r="I133" s="47">
        <f>IF(H133="Да",IF(DAY(A133)=15,K133+VLOOKUP($C133,N:S,6,0)*3.8, K133),D133)</f>
        <v>3459</v>
      </c>
      <c r="J133" s="19"/>
      <c r="K133" s="43">
        <f>VLOOKUP(C133,N:S,5,0)</f>
        <v>3382.3548387096776</v>
      </c>
      <c r="L133" s="43">
        <f t="shared" si="19"/>
        <v>5874.4807492195423</v>
      </c>
    </row>
    <row r="134" spans="1:12" x14ac:dyDescent="0.25">
      <c r="A134" s="10">
        <v>43962</v>
      </c>
      <c r="B134" s="44">
        <f t="shared" si="15"/>
        <v>11</v>
      </c>
      <c r="C134" s="10" t="str">
        <f t="shared" si="16"/>
        <v>202005</v>
      </c>
      <c r="D134" s="44">
        <v>2949</v>
      </c>
      <c r="E134" s="45">
        <f>IF( D134&lt;&gt; 0, (D134-K134) / VLOOKUP(C134,N:S,6,0), 0)</f>
        <v>-1.2723734235383739</v>
      </c>
      <c r="F134" s="46" t="str">
        <f t="shared" si="17"/>
        <v>Нет</v>
      </c>
      <c r="G134" s="45" t="str">
        <f t="shared" si="18"/>
        <v>Нет</v>
      </c>
      <c r="H134" s="44" t="str">
        <f t="shared" si="14"/>
        <v>Нет</v>
      </c>
      <c r="I134" s="47">
        <f>IF(H134="Да",IF(DAY(A134)=15,K134+VLOOKUP($C134,N:S,6,0)*3.8, K134),D134)</f>
        <v>2949</v>
      </c>
      <c r="J134" s="19"/>
      <c r="K134" s="43">
        <f>VLOOKUP(C134,N:S,5,0)</f>
        <v>3382.3548387096776</v>
      </c>
      <c r="L134" s="43">
        <f t="shared" si="19"/>
        <v>187796.41623309065</v>
      </c>
    </row>
    <row r="135" spans="1:12" x14ac:dyDescent="0.25">
      <c r="A135" s="10">
        <v>43963</v>
      </c>
      <c r="B135" s="44">
        <f t="shared" si="15"/>
        <v>12</v>
      </c>
      <c r="C135" s="10" t="str">
        <f t="shared" si="16"/>
        <v>202005</v>
      </c>
      <c r="D135" s="44">
        <v>3024</v>
      </c>
      <c r="E135" s="45">
        <f>IF( D135&lt;&gt; 0, (D135-K135) / VLOOKUP(C135,N:S,6,0), 0)</f>
        <v>-1.0521658748018308</v>
      </c>
      <c r="F135" s="46" t="str">
        <f t="shared" si="17"/>
        <v>Нет</v>
      </c>
      <c r="G135" s="45" t="str">
        <f t="shared" si="18"/>
        <v>Нет</v>
      </c>
      <c r="H135" s="44" t="str">
        <f t="shared" si="14"/>
        <v>Нет</v>
      </c>
      <c r="I135" s="47">
        <f>IF(H135="Да",IF(DAY(A135)=15,K135+VLOOKUP($C135,N:S,6,0)*3.8, K135),D135)</f>
        <v>3024</v>
      </c>
      <c r="J135" s="19"/>
      <c r="K135" s="43">
        <f>VLOOKUP(C135,N:S,5,0)</f>
        <v>3382.3548387096776</v>
      </c>
      <c r="L135" s="43">
        <f t="shared" si="19"/>
        <v>128418.19042663902</v>
      </c>
    </row>
    <row r="136" spans="1:12" x14ac:dyDescent="0.25">
      <c r="A136" s="10">
        <v>43964</v>
      </c>
      <c r="B136" s="44">
        <f t="shared" si="15"/>
        <v>13</v>
      </c>
      <c r="C136" s="10" t="str">
        <f t="shared" si="16"/>
        <v>202005</v>
      </c>
      <c r="D136" s="44">
        <v>3036</v>
      </c>
      <c r="E136" s="45">
        <f>IF( D136&lt;&gt; 0, (D136-K136) / VLOOKUP(C136,N:S,6,0), 0)</f>
        <v>-1.016932667003984</v>
      </c>
      <c r="F136" s="46" t="str">
        <f t="shared" si="17"/>
        <v>Нет</v>
      </c>
      <c r="G136" s="45" t="str">
        <f t="shared" si="18"/>
        <v>Нет</v>
      </c>
      <c r="H136" s="44" t="str">
        <f t="shared" si="14"/>
        <v>Нет</v>
      </c>
      <c r="I136" s="47">
        <f>IF(H136="Да",IF(DAY(A136)=15,K136+VLOOKUP($C136,N:S,6,0)*3.8, K136),D136)</f>
        <v>3036</v>
      </c>
      <c r="J136" s="19"/>
      <c r="K136" s="43">
        <f>VLOOKUP(C136,N:S,5,0)</f>
        <v>3382.3548387096776</v>
      </c>
      <c r="L136" s="43">
        <f t="shared" si="19"/>
        <v>119961.67429760675</v>
      </c>
    </row>
    <row r="137" spans="1:12" x14ac:dyDescent="0.25">
      <c r="A137" s="10">
        <v>43965</v>
      </c>
      <c r="B137" s="44">
        <f t="shared" si="15"/>
        <v>14</v>
      </c>
      <c r="C137" s="10" t="str">
        <f t="shared" si="16"/>
        <v>202005</v>
      </c>
      <c r="D137" s="44">
        <v>3379</v>
      </c>
      <c r="E137" s="45">
        <f>IF( D137&lt;&gt; 0, (D137-K137) / VLOOKUP(C137,N:S,6,0), 0)</f>
        <v>-9.8501441155274712E-3</v>
      </c>
      <c r="F137" s="46" t="str">
        <f t="shared" si="17"/>
        <v>Нет</v>
      </c>
      <c r="G137" s="45" t="str">
        <f t="shared" si="18"/>
        <v>Нет</v>
      </c>
      <c r="H137" s="44" t="str">
        <f t="shared" si="14"/>
        <v>Нет</v>
      </c>
      <c r="I137" s="47">
        <f>IF(H137="Да",IF(DAY(A137)=15,K137+VLOOKUP($C137,N:S,6,0)*3.8, K137),D137)</f>
        <v>3379</v>
      </c>
      <c r="J137" s="19"/>
      <c r="K137" s="43">
        <f>VLOOKUP(C137,N:S,5,0)</f>
        <v>3382.3548387096776</v>
      </c>
      <c r="L137" s="43">
        <f t="shared" si="19"/>
        <v>11.254942767950938</v>
      </c>
    </row>
    <row r="138" spans="1:12" x14ac:dyDescent="0.25">
      <c r="A138" s="10">
        <v>43966</v>
      </c>
      <c r="B138" s="44">
        <f t="shared" si="15"/>
        <v>15</v>
      </c>
      <c r="C138" s="10" t="str">
        <f t="shared" si="16"/>
        <v>202005</v>
      </c>
      <c r="D138" s="44">
        <v>4595</v>
      </c>
      <c r="E138" s="45">
        <f>IF( D138&lt;&gt; 0, (D138-K138) / VLOOKUP(C138,N:S,6,0), 0)</f>
        <v>3.5604482460662892</v>
      </c>
      <c r="F138" s="46" t="str">
        <f t="shared" si="17"/>
        <v>Нет</v>
      </c>
      <c r="G138" s="45" t="str">
        <f t="shared" si="18"/>
        <v>Да</v>
      </c>
      <c r="H138" s="44" t="str">
        <f t="shared" si="14"/>
        <v>Нет</v>
      </c>
      <c r="I138" s="47">
        <f>IF(H138="Да",IF(DAY(A138)=15,K138+VLOOKUP($C138,N:S,6,0)*3.8, K138),D138)</f>
        <v>4595</v>
      </c>
      <c r="J138" s="19"/>
      <c r="K138" s="43">
        <f>VLOOKUP(C138,N:S,5,0)</f>
        <v>3382.3548387096776</v>
      </c>
      <c r="L138" s="43">
        <f t="shared" si="19"/>
        <v>1470508.287200832</v>
      </c>
    </row>
    <row r="139" spans="1:12" x14ac:dyDescent="0.25">
      <c r="A139" s="10">
        <v>43967</v>
      </c>
      <c r="B139" s="44">
        <f t="shared" si="15"/>
        <v>16</v>
      </c>
      <c r="C139" s="10" t="str">
        <f t="shared" si="16"/>
        <v>202005</v>
      </c>
      <c r="D139" s="44">
        <v>3459</v>
      </c>
      <c r="E139" s="45">
        <f>IF( D139&lt;&gt; 0, (D139-K139) / VLOOKUP(C139,N:S,6,0), 0)</f>
        <v>0.22503790787011835</v>
      </c>
      <c r="F139" s="46" t="str">
        <f t="shared" si="17"/>
        <v>Нет</v>
      </c>
      <c r="G139" s="45" t="str">
        <f t="shared" si="18"/>
        <v>Нет</v>
      </c>
      <c r="H139" s="44" t="str">
        <f t="shared" si="14"/>
        <v>Нет</v>
      </c>
      <c r="I139" s="47">
        <f>IF(H139="Да",IF(DAY(A139)=15,K139+VLOOKUP($C139,N:S,6,0)*3.8, K139),D139)</f>
        <v>3459</v>
      </c>
      <c r="J139" s="19"/>
      <c r="K139" s="43">
        <f>VLOOKUP(C139,N:S,5,0)</f>
        <v>3382.3548387096776</v>
      </c>
      <c r="L139" s="43">
        <f t="shared" si="19"/>
        <v>5874.4807492195423</v>
      </c>
    </row>
    <row r="140" spans="1:12" x14ac:dyDescent="0.25">
      <c r="A140" s="10">
        <v>43968</v>
      </c>
      <c r="B140" s="44">
        <f t="shared" si="15"/>
        <v>17</v>
      </c>
      <c r="C140" s="10" t="str">
        <f t="shared" si="16"/>
        <v>202005</v>
      </c>
      <c r="D140" s="44">
        <v>3523</v>
      </c>
      <c r="E140" s="45">
        <f>IF( D140&lt;&gt; 0, (D140-K140) / VLOOKUP(C140,N:S,6,0), 0)</f>
        <v>0.41294834945863501</v>
      </c>
      <c r="F140" s="46" t="str">
        <f t="shared" si="17"/>
        <v>Нет</v>
      </c>
      <c r="G140" s="45" t="str">
        <f t="shared" si="18"/>
        <v>Нет</v>
      </c>
      <c r="H140" s="44" t="str">
        <f t="shared" si="14"/>
        <v>Нет</v>
      </c>
      <c r="I140" s="47">
        <f>IF(H140="Да",IF(DAY(A140)=15,K140+VLOOKUP($C140,N:S,6,0)*3.8, K140),D140)</f>
        <v>3523</v>
      </c>
      <c r="J140" s="19"/>
      <c r="K140" s="43">
        <f>VLOOKUP(C140,N:S,5,0)</f>
        <v>3382.3548387096776</v>
      </c>
      <c r="L140" s="43">
        <f t="shared" si="19"/>
        <v>19781.061394380817</v>
      </c>
    </row>
    <row r="141" spans="1:12" x14ac:dyDescent="0.25">
      <c r="A141" s="10">
        <v>43969</v>
      </c>
      <c r="B141" s="44">
        <f t="shared" si="15"/>
        <v>18</v>
      </c>
      <c r="C141" s="10" t="str">
        <f t="shared" si="16"/>
        <v>202005</v>
      </c>
      <c r="D141" s="44">
        <v>3361</v>
      </c>
      <c r="E141" s="45">
        <f>IF( D141&lt;&gt; 0, (D141-K141) / VLOOKUP(C141,N:S,6,0), 0)</f>
        <v>-6.2699955812297786E-2</v>
      </c>
      <c r="F141" s="46" t="str">
        <f t="shared" si="17"/>
        <v>Нет</v>
      </c>
      <c r="G141" s="45" t="str">
        <f t="shared" si="18"/>
        <v>Нет</v>
      </c>
      <c r="H141" s="44" t="str">
        <f t="shared" si="14"/>
        <v>Нет</v>
      </c>
      <c r="I141" s="47">
        <f>IF(H141="Да",IF(DAY(A141)=15,K141+VLOOKUP($C141,N:S,6,0)*3.8, K141),D141)</f>
        <v>3361</v>
      </c>
      <c r="J141" s="19"/>
      <c r="K141" s="43">
        <f>VLOOKUP(C141,N:S,5,0)</f>
        <v>3382.3548387096776</v>
      </c>
      <c r="L141" s="43">
        <f t="shared" si="19"/>
        <v>456.02913631634277</v>
      </c>
    </row>
    <row r="142" spans="1:12" x14ac:dyDescent="0.25">
      <c r="A142" s="10">
        <v>43970</v>
      </c>
      <c r="B142" s="44">
        <f t="shared" si="15"/>
        <v>19</v>
      </c>
      <c r="C142" s="10" t="str">
        <f t="shared" si="16"/>
        <v>202005</v>
      </c>
      <c r="D142" s="44">
        <v>3282</v>
      </c>
      <c r="E142" s="45">
        <f>IF( D142&lt;&gt; 0, (D142-K142) / VLOOKUP(C142,N:S,6,0), 0)</f>
        <v>-0.29465190714812306</v>
      </c>
      <c r="F142" s="46" t="str">
        <f t="shared" si="17"/>
        <v>Нет</v>
      </c>
      <c r="G142" s="45" t="str">
        <f t="shared" si="18"/>
        <v>Нет</v>
      </c>
      <c r="H142" s="44" t="str">
        <f t="shared" si="14"/>
        <v>Нет</v>
      </c>
      <c r="I142" s="47">
        <f>IF(H142="Да",IF(DAY(A142)=15,K142+VLOOKUP($C142,N:S,6,0)*3.8, K142),D142)</f>
        <v>3282</v>
      </c>
      <c r="J142" s="19"/>
      <c r="K142" s="43">
        <f>VLOOKUP(C142,N:S,5,0)</f>
        <v>3382.3548387096776</v>
      </c>
      <c r="L142" s="43">
        <f t="shared" si="19"/>
        <v>10071.093652445395</v>
      </c>
    </row>
    <row r="143" spans="1:12" x14ac:dyDescent="0.25">
      <c r="A143" s="10">
        <v>43971</v>
      </c>
      <c r="B143" s="44">
        <f t="shared" si="15"/>
        <v>20</v>
      </c>
      <c r="C143" s="10" t="str">
        <f t="shared" si="16"/>
        <v>202005</v>
      </c>
      <c r="D143" s="44">
        <v>3445</v>
      </c>
      <c r="E143" s="45">
        <f>IF( D143&lt;&gt; 0, (D143-K143) / VLOOKUP(C143,N:S,6,0), 0)</f>
        <v>0.18393249877263035</v>
      </c>
      <c r="F143" s="46" t="str">
        <f t="shared" si="17"/>
        <v>Нет</v>
      </c>
      <c r="G143" s="45" t="str">
        <f t="shared" si="18"/>
        <v>Нет</v>
      </c>
      <c r="H143" s="44" t="str">
        <f t="shared" si="14"/>
        <v>Нет</v>
      </c>
      <c r="I143" s="47">
        <f>IF(H143="Да",IF(DAY(A143)=15,K143+VLOOKUP($C143,N:S,6,0)*3.8, K143),D143)</f>
        <v>3445</v>
      </c>
      <c r="J143" s="19"/>
      <c r="K143" s="43">
        <f>VLOOKUP(C143,N:S,5,0)</f>
        <v>3382.3548387096776</v>
      </c>
      <c r="L143" s="43">
        <f t="shared" si="19"/>
        <v>3924.4162330905142</v>
      </c>
    </row>
    <row r="144" spans="1:12" x14ac:dyDescent="0.25">
      <c r="A144" s="10">
        <v>43972</v>
      </c>
      <c r="B144" s="44">
        <f t="shared" si="15"/>
        <v>21</v>
      </c>
      <c r="C144" s="10" t="str">
        <f t="shared" si="16"/>
        <v>202005</v>
      </c>
      <c r="D144" s="44">
        <v>3481</v>
      </c>
      <c r="E144" s="45">
        <f>IF( D144&lt;&gt; 0, (D144-K144) / VLOOKUP(C144,N:S,6,0), 0)</f>
        <v>0.28963212216617096</v>
      </c>
      <c r="F144" s="46" t="str">
        <f t="shared" si="17"/>
        <v>Нет</v>
      </c>
      <c r="G144" s="45" t="str">
        <f t="shared" si="18"/>
        <v>Нет</v>
      </c>
      <c r="H144" s="44" t="str">
        <f t="shared" si="14"/>
        <v>Нет</v>
      </c>
      <c r="I144" s="47">
        <f>IF(H144="Да",IF(DAY(A144)=15,K144+VLOOKUP($C144,N:S,6,0)*3.8, K144),D144)</f>
        <v>3481</v>
      </c>
      <c r="J144" s="19"/>
      <c r="K144" s="43">
        <f>VLOOKUP(C144,N:S,5,0)</f>
        <v>3382.3548387096776</v>
      </c>
      <c r="L144" s="43">
        <f t="shared" si="19"/>
        <v>9730.867845993731</v>
      </c>
    </row>
    <row r="145" spans="1:12" x14ac:dyDescent="0.25">
      <c r="A145" s="10">
        <v>43973</v>
      </c>
      <c r="B145" s="44">
        <f t="shared" si="15"/>
        <v>22</v>
      </c>
      <c r="C145" s="10" t="str">
        <f t="shared" si="16"/>
        <v>202005</v>
      </c>
      <c r="D145" s="44">
        <v>3282</v>
      </c>
      <c r="E145" s="45">
        <f>IF( D145&lt;&gt; 0, (D145-K145) / VLOOKUP(C145,N:S,6,0), 0)</f>
        <v>-0.29465190714812306</v>
      </c>
      <c r="F145" s="46" t="str">
        <f t="shared" si="17"/>
        <v>Нет</v>
      </c>
      <c r="G145" s="45" t="str">
        <f t="shared" si="18"/>
        <v>Нет</v>
      </c>
      <c r="H145" s="44" t="str">
        <f t="shared" si="14"/>
        <v>Нет</v>
      </c>
      <c r="I145" s="47">
        <f>IF(H145="Да",IF(DAY(A145)=15,K145+VLOOKUP($C145,N:S,6,0)*3.8, K145),D145)</f>
        <v>3282</v>
      </c>
      <c r="J145" s="19"/>
      <c r="K145" s="43">
        <f>VLOOKUP(C145,N:S,5,0)</f>
        <v>3382.3548387096776</v>
      </c>
      <c r="L145" s="43">
        <f t="shared" si="19"/>
        <v>10071.093652445395</v>
      </c>
    </row>
    <row r="146" spans="1:12" x14ac:dyDescent="0.25">
      <c r="A146" s="10">
        <v>43974</v>
      </c>
      <c r="B146" s="44">
        <f t="shared" si="15"/>
        <v>23</v>
      </c>
      <c r="C146" s="10" t="str">
        <f t="shared" si="16"/>
        <v>202005</v>
      </c>
      <c r="D146" s="44">
        <v>3632</v>
      </c>
      <c r="E146" s="45">
        <f>IF( D146&lt;&gt; 0, (D146-K146) / VLOOKUP(C146,N:S,6,0), 0)</f>
        <v>0.73298332028907742</v>
      </c>
      <c r="F146" s="46" t="str">
        <f t="shared" si="17"/>
        <v>Нет</v>
      </c>
      <c r="G146" s="45" t="str">
        <f t="shared" si="18"/>
        <v>Нет</v>
      </c>
      <c r="H146" s="44" t="str">
        <f t="shared" si="14"/>
        <v>Нет</v>
      </c>
      <c r="I146" s="47">
        <f>IF(H146="Да",IF(DAY(A146)=15,K146+VLOOKUP($C146,N:S,6,0)*3.8, K146),D146)</f>
        <v>3632</v>
      </c>
      <c r="J146" s="19"/>
      <c r="K146" s="43">
        <f>VLOOKUP(C146,N:S,5,0)</f>
        <v>3382.3548387096776</v>
      </c>
      <c r="L146" s="43">
        <f t="shared" si="19"/>
        <v>62322.70655567111</v>
      </c>
    </row>
    <row r="147" spans="1:12" x14ac:dyDescent="0.25">
      <c r="A147" s="10">
        <v>43975</v>
      </c>
      <c r="B147" s="44">
        <f t="shared" si="15"/>
        <v>24</v>
      </c>
      <c r="C147" s="10" t="str">
        <f t="shared" si="16"/>
        <v>202005</v>
      </c>
      <c r="D147" s="44">
        <v>3726</v>
      </c>
      <c r="E147" s="45">
        <f>IF( D147&lt;&gt; 0, (D147-K147) / VLOOKUP(C147,N:S,6,0), 0)</f>
        <v>1.0089767813722113</v>
      </c>
      <c r="F147" s="46" t="str">
        <f t="shared" si="17"/>
        <v>Нет</v>
      </c>
      <c r="G147" s="45" t="str">
        <f t="shared" si="18"/>
        <v>Нет</v>
      </c>
      <c r="H147" s="44" t="str">
        <f t="shared" si="14"/>
        <v>Нет</v>
      </c>
      <c r="I147" s="47">
        <f>IF(H147="Да",IF(DAY(A147)=15,K147+VLOOKUP($C147,N:S,6,0)*3.8, K147),D147)</f>
        <v>3726</v>
      </c>
      <c r="J147" s="19"/>
      <c r="K147" s="43">
        <f>VLOOKUP(C147,N:S,5,0)</f>
        <v>3382.3548387096776</v>
      </c>
      <c r="L147" s="43">
        <f t="shared" si="19"/>
        <v>118091.99687825172</v>
      </c>
    </row>
    <row r="148" spans="1:12" x14ac:dyDescent="0.25">
      <c r="A148" s="10">
        <v>43976</v>
      </c>
      <c r="B148" s="44">
        <f t="shared" si="15"/>
        <v>25</v>
      </c>
      <c r="C148" s="10" t="str">
        <f t="shared" si="16"/>
        <v>202005</v>
      </c>
      <c r="D148" s="44">
        <v>3493</v>
      </c>
      <c r="E148" s="45">
        <f>IF( D148&lt;&gt; 0, (D148-K148) / VLOOKUP(C148,N:S,6,0), 0)</f>
        <v>0.32486532996401785</v>
      </c>
      <c r="F148" s="46" t="str">
        <f t="shared" si="17"/>
        <v>Нет</v>
      </c>
      <c r="G148" s="45" t="str">
        <f t="shared" si="18"/>
        <v>Нет</v>
      </c>
      <c r="H148" s="44" t="str">
        <f t="shared" si="14"/>
        <v>Нет</v>
      </c>
      <c r="I148" s="47">
        <f>IF(H148="Да",IF(DAY(A148)=15,K148+VLOOKUP($C148,N:S,6,0)*3.8, K148),D148)</f>
        <v>3493</v>
      </c>
      <c r="J148" s="19"/>
      <c r="K148" s="43">
        <f>VLOOKUP(C148,N:S,5,0)</f>
        <v>3382.3548387096776</v>
      </c>
      <c r="L148" s="43">
        <f t="shared" si="19"/>
        <v>12242.35171696147</v>
      </c>
    </row>
    <row r="149" spans="1:12" x14ac:dyDescent="0.25">
      <c r="A149" s="10">
        <v>43977</v>
      </c>
      <c r="B149" s="44">
        <f t="shared" si="15"/>
        <v>26</v>
      </c>
      <c r="C149" s="10" t="str">
        <f t="shared" si="16"/>
        <v>202005</v>
      </c>
      <c r="D149" s="44">
        <v>3243</v>
      </c>
      <c r="E149" s="45">
        <f>IF( D149&lt;&gt; 0, (D149-K149) / VLOOKUP(C149,N:S,6,0), 0)</f>
        <v>-0.40915983249112536</v>
      </c>
      <c r="F149" s="46" t="str">
        <f t="shared" si="17"/>
        <v>Нет</v>
      </c>
      <c r="G149" s="45" t="str">
        <f t="shared" si="18"/>
        <v>Нет</v>
      </c>
      <c r="H149" s="44" t="str">
        <f t="shared" si="14"/>
        <v>Нет</v>
      </c>
      <c r="I149" s="47">
        <f>IF(H149="Да",IF(DAY(A149)=15,K149+VLOOKUP($C149,N:S,6,0)*3.8, K149),D149)</f>
        <v>3243</v>
      </c>
      <c r="J149" s="19"/>
      <c r="K149" s="43">
        <f>VLOOKUP(C149,N:S,5,0)</f>
        <v>3382.3548387096776</v>
      </c>
      <c r="L149" s="43">
        <f t="shared" si="19"/>
        <v>19419.771071800245</v>
      </c>
    </row>
    <row r="150" spans="1:12" x14ac:dyDescent="0.25">
      <c r="A150" s="10">
        <v>43978</v>
      </c>
      <c r="B150" s="44">
        <f t="shared" si="15"/>
        <v>27</v>
      </c>
      <c r="C150" s="10" t="str">
        <f t="shared" si="16"/>
        <v>202005</v>
      </c>
      <c r="D150" s="44">
        <v>3568</v>
      </c>
      <c r="E150" s="45">
        <f>IF( D150&lt;&gt; 0, (D150-K150) / VLOOKUP(C150,N:S,6,0), 0)</f>
        <v>0.54507287870056076</v>
      </c>
      <c r="F150" s="46" t="str">
        <f t="shared" si="17"/>
        <v>Нет</v>
      </c>
      <c r="G150" s="45" t="str">
        <f t="shared" si="18"/>
        <v>Нет</v>
      </c>
      <c r="H150" s="44" t="str">
        <f t="shared" si="14"/>
        <v>Нет</v>
      </c>
      <c r="I150" s="47">
        <f>IF(H150="Да",IF(DAY(A150)=15,K150+VLOOKUP($C150,N:S,6,0)*3.8, K150),D150)</f>
        <v>3568</v>
      </c>
      <c r="J150" s="19"/>
      <c r="K150" s="43">
        <f>VLOOKUP(C150,N:S,5,0)</f>
        <v>3382.3548387096776</v>
      </c>
      <c r="L150" s="43">
        <f t="shared" si="19"/>
        <v>34464.125910509836</v>
      </c>
    </row>
    <row r="151" spans="1:12" x14ac:dyDescent="0.25">
      <c r="A151" s="10">
        <v>43979</v>
      </c>
      <c r="B151" s="44">
        <f t="shared" si="15"/>
        <v>28</v>
      </c>
      <c r="C151" s="10" t="str">
        <f t="shared" si="16"/>
        <v>202005</v>
      </c>
      <c r="D151" s="44">
        <v>3452</v>
      </c>
      <c r="E151" s="45">
        <f>IF( D151&lt;&gt; 0, (D151-K151) / VLOOKUP(C151,N:S,6,0), 0)</f>
        <v>0.20448520332137435</v>
      </c>
      <c r="F151" s="46" t="str">
        <f t="shared" si="17"/>
        <v>Нет</v>
      </c>
      <c r="G151" s="45" t="str">
        <f t="shared" si="18"/>
        <v>Нет</v>
      </c>
      <c r="H151" s="44" t="str">
        <f t="shared" si="14"/>
        <v>Нет</v>
      </c>
      <c r="I151" s="47">
        <f>IF(H151="Да",IF(DAY(A151)=15,K151+VLOOKUP($C151,N:S,6,0)*3.8, K151),D151)</f>
        <v>3452</v>
      </c>
      <c r="J151" s="19"/>
      <c r="K151" s="43">
        <f>VLOOKUP(C151,N:S,5,0)</f>
        <v>3382.3548387096776</v>
      </c>
      <c r="L151" s="43">
        <f t="shared" si="19"/>
        <v>4850.448491155028</v>
      </c>
    </row>
    <row r="152" spans="1:12" x14ac:dyDescent="0.25">
      <c r="A152" s="10">
        <v>43980</v>
      </c>
      <c r="B152" s="44">
        <f t="shared" si="15"/>
        <v>29</v>
      </c>
      <c r="C152" s="10" t="str">
        <f t="shared" si="16"/>
        <v>202005</v>
      </c>
      <c r="D152" s="44">
        <v>3664</v>
      </c>
      <c r="E152" s="45">
        <f>IF( D152&lt;&gt; 0, (D152-K152) / VLOOKUP(C152,N:S,6,0), 0)</f>
        <v>0.82693854108333575</v>
      </c>
      <c r="F152" s="46" t="str">
        <f t="shared" si="17"/>
        <v>Нет</v>
      </c>
      <c r="G152" s="45" t="str">
        <f t="shared" si="18"/>
        <v>Нет</v>
      </c>
      <c r="H152" s="44" t="str">
        <f t="shared" si="14"/>
        <v>Нет</v>
      </c>
      <c r="I152" s="47">
        <f>IF(H152="Да",IF(DAY(A152)=15,K152+VLOOKUP($C152,N:S,6,0)*3.8, K152),D152)</f>
        <v>3664</v>
      </c>
      <c r="J152" s="19"/>
      <c r="K152" s="43">
        <f>VLOOKUP(C152,N:S,5,0)</f>
        <v>3382.3548387096776</v>
      </c>
      <c r="L152" s="43">
        <f t="shared" si="19"/>
        <v>79323.996878251754</v>
      </c>
    </row>
    <row r="153" spans="1:12" x14ac:dyDescent="0.25">
      <c r="A153" s="10">
        <v>43981</v>
      </c>
      <c r="B153" s="44">
        <f t="shared" si="15"/>
        <v>30</v>
      </c>
      <c r="C153" s="10" t="str">
        <f t="shared" si="16"/>
        <v>202005</v>
      </c>
      <c r="D153" s="44">
        <v>3924</v>
      </c>
      <c r="E153" s="45">
        <f>IF( D153&lt;&gt; 0, (D153-K153) / VLOOKUP(C153,N:S,6,0), 0)</f>
        <v>1.5903247100366849</v>
      </c>
      <c r="F153" s="46" t="str">
        <f t="shared" si="17"/>
        <v>Нет</v>
      </c>
      <c r="G153" s="45" t="str">
        <f t="shared" si="18"/>
        <v>Нет</v>
      </c>
      <c r="H153" s="44" t="str">
        <f t="shared" si="14"/>
        <v>Нет</v>
      </c>
      <c r="I153" s="47">
        <f>IF(H153="Да",IF(DAY(A153)=15,K153+VLOOKUP($C153,N:S,6,0)*3.8, K153),D153)</f>
        <v>3924</v>
      </c>
      <c r="J153" s="19"/>
      <c r="K153" s="43">
        <f>VLOOKUP(C153,N:S,5,0)</f>
        <v>3382.3548387096776</v>
      </c>
      <c r="L153" s="43">
        <f t="shared" si="19"/>
        <v>293379.48074921942</v>
      </c>
    </row>
    <row r="154" spans="1:12" x14ac:dyDescent="0.25">
      <c r="A154" s="10">
        <v>43982</v>
      </c>
      <c r="B154" s="44">
        <f t="shared" si="15"/>
        <v>31</v>
      </c>
      <c r="C154" s="10" t="str">
        <f t="shared" si="16"/>
        <v>202005</v>
      </c>
      <c r="D154" s="44">
        <v>3776</v>
      </c>
      <c r="E154" s="45">
        <f>IF( D154&lt;&gt; 0, (D154-K154) / VLOOKUP(C154,N:S,6,0), 0)</f>
        <v>1.1557818138632399</v>
      </c>
      <c r="F154" s="46" t="str">
        <f t="shared" si="17"/>
        <v>Нет</v>
      </c>
      <c r="G154" s="45" t="str">
        <f t="shared" si="18"/>
        <v>Нет</v>
      </c>
      <c r="H154" s="44" t="str">
        <f t="shared" si="14"/>
        <v>Нет</v>
      </c>
      <c r="I154" s="47">
        <f>IF(H154="Да",IF(DAY(A154)=15,K154+VLOOKUP($C154,N:S,6,0)*3.8, K154),D154)</f>
        <v>3776</v>
      </c>
      <c r="J154" s="19"/>
      <c r="K154" s="43">
        <f>VLOOKUP(C154,N:S,5,0)</f>
        <v>3382.3548387096776</v>
      </c>
      <c r="L154" s="43">
        <f t="shared" si="19"/>
        <v>154956.51300728397</v>
      </c>
    </row>
    <row r="155" spans="1:12" x14ac:dyDescent="0.25">
      <c r="A155" s="10">
        <v>43983</v>
      </c>
      <c r="B155" s="44">
        <f t="shared" si="15"/>
        <v>1</v>
      </c>
      <c r="C155" s="10" t="str">
        <f t="shared" si="16"/>
        <v>202006</v>
      </c>
      <c r="D155" s="44">
        <v>3723</v>
      </c>
      <c r="E155" s="45">
        <f>IF( D155&lt;&gt; 0, (D155-K155) / VLOOKUP(C155,N:S,6,0), 0)</f>
        <v>-0.93966599584617594</v>
      </c>
      <c r="F155" s="46" t="str">
        <f t="shared" si="17"/>
        <v>Нет</v>
      </c>
      <c r="G155" s="45" t="str">
        <f t="shared" si="18"/>
        <v>Нет</v>
      </c>
      <c r="H155" s="44" t="str">
        <f t="shared" si="14"/>
        <v>Нет</v>
      </c>
      <c r="I155" s="47">
        <f>IF(H155="Да",IF(DAY(A155)=15,K155+VLOOKUP($C155,N:S,6,0)*3.8, K155),D155)</f>
        <v>3723</v>
      </c>
      <c r="J155" s="19"/>
      <c r="K155" s="43">
        <f>VLOOKUP(C155,N:S,5,0)</f>
        <v>4016.6</v>
      </c>
      <c r="L155" s="43">
        <f t="shared" si="19"/>
        <v>86200.959999999948</v>
      </c>
    </row>
    <row r="156" spans="1:12" x14ac:dyDescent="0.25">
      <c r="A156" s="10">
        <v>43984</v>
      </c>
      <c r="B156" s="44">
        <f t="shared" si="15"/>
        <v>2</v>
      </c>
      <c r="C156" s="10" t="str">
        <f t="shared" si="16"/>
        <v>202006</v>
      </c>
      <c r="D156" s="44">
        <v>3689</v>
      </c>
      <c r="E156" s="45">
        <f>IF( D156&lt;&gt; 0, (D156-K156) / VLOOKUP(C156,N:S,6,0), 0)</f>
        <v>-1.0484829027220957</v>
      </c>
      <c r="F156" s="46" t="str">
        <f t="shared" si="17"/>
        <v>Нет</v>
      </c>
      <c r="G156" s="45" t="str">
        <f t="shared" si="18"/>
        <v>Нет</v>
      </c>
      <c r="H156" s="44" t="str">
        <f t="shared" si="14"/>
        <v>Нет</v>
      </c>
      <c r="I156" s="47">
        <f>IF(H156="Да",IF(DAY(A156)=15,K156+VLOOKUP($C156,N:S,6,0)*3.8, K156),D156)</f>
        <v>3689</v>
      </c>
      <c r="J156" s="19"/>
      <c r="K156" s="43">
        <f>VLOOKUP(C156,N:S,5,0)</f>
        <v>4016.6</v>
      </c>
      <c r="L156" s="43">
        <f t="shared" si="19"/>
        <v>107321.75999999994</v>
      </c>
    </row>
    <row r="157" spans="1:12" x14ac:dyDescent="0.25">
      <c r="A157" s="10">
        <v>43985</v>
      </c>
      <c r="B157" s="44">
        <f t="shared" si="15"/>
        <v>3</v>
      </c>
      <c r="C157" s="10" t="str">
        <f t="shared" si="16"/>
        <v>202006</v>
      </c>
      <c r="D157" s="44">
        <v>3544</v>
      </c>
      <c r="E157" s="45">
        <f>IF( D157&lt;&gt; 0, (D157-K157) / VLOOKUP(C157,N:S,6,0), 0)</f>
        <v>-1.5125550055752821</v>
      </c>
      <c r="F157" s="46" t="str">
        <f t="shared" si="17"/>
        <v>Нет</v>
      </c>
      <c r="G157" s="45" t="str">
        <f t="shared" si="18"/>
        <v>Нет</v>
      </c>
      <c r="H157" s="44" t="str">
        <f t="shared" si="14"/>
        <v>Нет</v>
      </c>
      <c r="I157" s="47">
        <f>IF(H157="Да",IF(DAY(A157)=15,K157+VLOOKUP($C157,N:S,6,0)*3.8, K157),D157)</f>
        <v>3544</v>
      </c>
      <c r="J157" s="19"/>
      <c r="K157" s="43">
        <f>VLOOKUP(C157,N:S,5,0)</f>
        <v>4016.6</v>
      </c>
      <c r="L157" s="43">
        <f t="shared" si="19"/>
        <v>223350.75999999992</v>
      </c>
    </row>
    <row r="158" spans="1:12" x14ac:dyDescent="0.25">
      <c r="A158" s="10">
        <v>43986</v>
      </c>
      <c r="B158" s="44">
        <f t="shared" si="15"/>
        <v>4</v>
      </c>
      <c r="C158" s="10" t="str">
        <f t="shared" si="16"/>
        <v>202006</v>
      </c>
      <c r="D158" s="44">
        <v>3635</v>
      </c>
      <c r="E158" s="45">
        <f>IF( D158&lt;&gt; 0, (D158-K158) / VLOOKUP(C158,N:S,6,0), 0)</f>
        <v>-1.2213097548191443</v>
      </c>
      <c r="F158" s="46" t="str">
        <f t="shared" si="17"/>
        <v>Нет</v>
      </c>
      <c r="G158" s="45" t="str">
        <f t="shared" si="18"/>
        <v>Нет</v>
      </c>
      <c r="H158" s="44" t="str">
        <f t="shared" si="14"/>
        <v>Нет</v>
      </c>
      <c r="I158" s="47">
        <f>IF(H158="Да",IF(DAY(A158)=15,K158+VLOOKUP($C158,N:S,6,0)*3.8, K158),D158)</f>
        <v>3635</v>
      </c>
      <c r="J158" s="19"/>
      <c r="K158" s="43">
        <f>VLOOKUP(C158,N:S,5,0)</f>
        <v>4016.6</v>
      </c>
      <c r="L158" s="43">
        <f t="shared" si="19"/>
        <v>145618.55999999994</v>
      </c>
    </row>
    <row r="159" spans="1:12" x14ac:dyDescent="0.25">
      <c r="A159" s="10">
        <v>43987</v>
      </c>
      <c r="B159" s="44">
        <f t="shared" si="15"/>
        <v>5</v>
      </c>
      <c r="C159" s="10" t="str">
        <f t="shared" si="16"/>
        <v>202006</v>
      </c>
      <c r="D159" s="44">
        <v>3814</v>
      </c>
      <c r="E159" s="45">
        <f>IF( D159&lt;&gt; 0, (D159-K159) / VLOOKUP(C159,N:S,6,0), 0)</f>
        <v>-0.64842074509003822</v>
      </c>
      <c r="F159" s="46" t="str">
        <f t="shared" si="17"/>
        <v>Нет</v>
      </c>
      <c r="G159" s="45" t="str">
        <f t="shared" si="18"/>
        <v>Нет</v>
      </c>
      <c r="H159" s="44" t="str">
        <f t="shared" si="14"/>
        <v>Нет</v>
      </c>
      <c r="I159" s="47">
        <f>IF(H159="Да",IF(DAY(A159)=15,K159+VLOOKUP($C159,N:S,6,0)*3.8, K159),D159)</f>
        <v>3814</v>
      </c>
      <c r="J159" s="19"/>
      <c r="K159" s="43">
        <f>VLOOKUP(C159,N:S,5,0)</f>
        <v>4016.6</v>
      </c>
      <c r="L159" s="43">
        <f t="shared" si="19"/>
        <v>41046.759999999966</v>
      </c>
    </row>
    <row r="160" spans="1:12" x14ac:dyDescent="0.25">
      <c r="A160" s="10">
        <v>43988</v>
      </c>
      <c r="B160" s="44">
        <f t="shared" si="15"/>
        <v>6</v>
      </c>
      <c r="C160" s="10" t="str">
        <f t="shared" si="16"/>
        <v>202006</v>
      </c>
      <c r="D160" s="44">
        <v>3866</v>
      </c>
      <c r="E160" s="45">
        <f>IF( D160&lt;&gt; 0, (D160-K160) / VLOOKUP(C160,N:S,6,0), 0)</f>
        <v>-0.48199488751510239</v>
      </c>
      <c r="F160" s="46" t="str">
        <f t="shared" si="17"/>
        <v>Нет</v>
      </c>
      <c r="G160" s="45" t="str">
        <f t="shared" si="18"/>
        <v>Нет</v>
      </c>
      <c r="H160" s="44" t="str">
        <f t="shared" si="14"/>
        <v>Нет</v>
      </c>
      <c r="I160" s="47">
        <f>IF(H160="Да",IF(DAY(A160)=15,K160+VLOOKUP($C160,N:S,6,0)*3.8, K160),D160)</f>
        <v>3866</v>
      </c>
      <c r="J160" s="19"/>
      <c r="K160" s="43">
        <f>VLOOKUP(C160,N:S,5,0)</f>
        <v>4016.6</v>
      </c>
      <c r="L160" s="43">
        <f t="shared" si="19"/>
        <v>22680.359999999971</v>
      </c>
    </row>
    <row r="161" spans="1:12" x14ac:dyDescent="0.25">
      <c r="A161" s="10">
        <v>43989</v>
      </c>
      <c r="B161" s="44">
        <f t="shared" si="15"/>
        <v>7</v>
      </c>
      <c r="C161" s="10" t="str">
        <f t="shared" si="16"/>
        <v>202006</v>
      </c>
      <c r="D161" s="44">
        <v>3902</v>
      </c>
      <c r="E161" s="45">
        <f>IF( D161&lt;&gt; 0, (D161-K161) / VLOOKUP(C161,N:S,6,0), 0)</f>
        <v>-0.36677698611706988</v>
      </c>
      <c r="F161" s="46" t="str">
        <f t="shared" si="17"/>
        <v>Нет</v>
      </c>
      <c r="G161" s="45" t="str">
        <f t="shared" si="18"/>
        <v>Нет</v>
      </c>
      <c r="H161" s="44" t="str">
        <f t="shared" si="14"/>
        <v>Нет</v>
      </c>
      <c r="I161" s="47">
        <f>IF(H161="Да",IF(DAY(A161)=15,K161+VLOOKUP($C161,N:S,6,0)*3.8, K161),D161)</f>
        <v>3902</v>
      </c>
      <c r="J161" s="19"/>
      <c r="K161" s="43">
        <f>VLOOKUP(C161,N:S,5,0)</f>
        <v>4016.6</v>
      </c>
      <c r="L161" s="43">
        <f t="shared" si="19"/>
        <v>13133.15999999998</v>
      </c>
    </row>
    <row r="162" spans="1:12" x14ac:dyDescent="0.25">
      <c r="A162" s="10">
        <v>43990</v>
      </c>
      <c r="B162" s="44">
        <f t="shared" si="15"/>
        <v>8</v>
      </c>
      <c r="C162" s="10" t="str">
        <f t="shared" si="16"/>
        <v>202006</v>
      </c>
      <c r="D162" s="44">
        <v>3656</v>
      </c>
      <c r="E162" s="45">
        <f>IF( D162&lt;&gt; 0, (D162-K162) / VLOOKUP(C162,N:S,6,0), 0)</f>
        <v>-1.1540993123369587</v>
      </c>
      <c r="F162" s="46" t="str">
        <f t="shared" si="17"/>
        <v>Нет</v>
      </c>
      <c r="G162" s="45" t="str">
        <f t="shared" si="18"/>
        <v>Нет</v>
      </c>
      <c r="H162" s="44" t="str">
        <f t="shared" si="14"/>
        <v>Нет</v>
      </c>
      <c r="I162" s="47">
        <f>IF(H162="Да",IF(DAY(A162)=15,K162+VLOOKUP($C162,N:S,6,0)*3.8, K162),D162)</f>
        <v>3656</v>
      </c>
      <c r="J162" s="19"/>
      <c r="K162" s="43">
        <f>VLOOKUP(C162,N:S,5,0)</f>
        <v>4016.6</v>
      </c>
      <c r="L162" s="43">
        <f t="shared" si="19"/>
        <v>130032.35999999993</v>
      </c>
    </row>
    <row r="163" spans="1:12" x14ac:dyDescent="0.25">
      <c r="A163" s="10">
        <v>43991</v>
      </c>
      <c r="B163" s="44">
        <f t="shared" si="15"/>
        <v>9</v>
      </c>
      <c r="C163" s="10" t="str">
        <f t="shared" si="16"/>
        <v>202006</v>
      </c>
      <c r="D163" s="44">
        <v>3766</v>
      </c>
      <c r="E163" s="45">
        <f>IF( D163&lt;&gt; 0, (D163-K163) / VLOOKUP(C163,N:S,6,0), 0)</f>
        <v>-0.8020446136207483</v>
      </c>
      <c r="F163" s="46" t="str">
        <f t="shared" si="17"/>
        <v>Нет</v>
      </c>
      <c r="G163" s="45" t="str">
        <f t="shared" si="18"/>
        <v>Нет</v>
      </c>
      <c r="H163" s="44" t="str">
        <f t="shared" si="14"/>
        <v>Нет</v>
      </c>
      <c r="I163" s="47">
        <f>IF(H163="Да",IF(DAY(A163)=15,K163+VLOOKUP($C163,N:S,6,0)*3.8, K163),D163)</f>
        <v>3766</v>
      </c>
      <c r="J163" s="19"/>
      <c r="K163" s="43">
        <f>VLOOKUP(C163,N:S,5,0)</f>
        <v>4016.6</v>
      </c>
      <c r="L163" s="43">
        <f t="shared" si="19"/>
        <v>62800.359999999957</v>
      </c>
    </row>
    <row r="164" spans="1:12" x14ac:dyDescent="0.25">
      <c r="A164" s="10">
        <v>43992</v>
      </c>
      <c r="B164" s="44">
        <f t="shared" si="15"/>
        <v>10</v>
      </c>
      <c r="C164" s="10" t="str">
        <f t="shared" si="16"/>
        <v>202006</v>
      </c>
      <c r="D164" s="44">
        <v>3609</v>
      </c>
      <c r="E164" s="45">
        <f>IF( D164&lt;&gt; 0, (D164-K164) / VLOOKUP(C164,N:S,6,0), 0)</f>
        <v>-1.3045226836066124</v>
      </c>
      <c r="F164" s="46" t="str">
        <f t="shared" si="17"/>
        <v>Нет</v>
      </c>
      <c r="G164" s="45" t="str">
        <f t="shared" si="18"/>
        <v>Нет</v>
      </c>
      <c r="H164" s="44" t="str">
        <f t="shared" si="14"/>
        <v>Нет</v>
      </c>
      <c r="I164" s="47">
        <f>IF(H164="Да",IF(DAY(A164)=15,K164+VLOOKUP($C164,N:S,6,0)*3.8, K164),D164)</f>
        <v>3609</v>
      </c>
      <c r="J164" s="19"/>
      <c r="K164" s="43">
        <f>VLOOKUP(C164,N:S,5,0)</f>
        <v>4016.6</v>
      </c>
      <c r="L164" s="43">
        <f t="shared" si="19"/>
        <v>166137.75999999992</v>
      </c>
    </row>
    <row r="165" spans="1:12" x14ac:dyDescent="0.25">
      <c r="A165" s="10">
        <v>43993</v>
      </c>
      <c r="B165" s="44">
        <f t="shared" si="15"/>
        <v>11</v>
      </c>
      <c r="C165" s="10" t="str">
        <f t="shared" si="16"/>
        <v>202006</v>
      </c>
      <c r="D165" s="44">
        <v>3984</v>
      </c>
      <c r="E165" s="45">
        <f>IF( D165&lt;&gt; 0, (D165-K165) / VLOOKUP(C165,N:S,6,0), 0)</f>
        <v>-0.10433621071044026</v>
      </c>
      <c r="F165" s="46" t="str">
        <f t="shared" si="17"/>
        <v>Нет</v>
      </c>
      <c r="G165" s="45" t="str">
        <f t="shared" si="18"/>
        <v>Нет</v>
      </c>
      <c r="H165" s="44" t="str">
        <f t="shared" si="14"/>
        <v>Нет</v>
      </c>
      <c r="I165" s="47">
        <f>IF(H165="Да",IF(DAY(A165)=15,K165+VLOOKUP($C165,N:S,6,0)*3.8, K165),D165)</f>
        <v>3984</v>
      </c>
      <c r="J165" s="19"/>
      <c r="K165" s="43">
        <f>VLOOKUP(C165,N:S,5,0)</f>
        <v>4016.6</v>
      </c>
      <c r="L165" s="43">
        <f t="shared" si="19"/>
        <v>1062.7599999999941</v>
      </c>
    </row>
    <row r="166" spans="1:12" x14ac:dyDescent="0.25">
      <c r="A166" s="10">
        <v>43994</v>
      </c>
      <c r="B166" s="44">
        <f t="shared" si="15"/>
        <v>12</v>
      </c>
      <c r="C166" s="10" t="str">
        <f t="shared" si="16"/>
        <v>202006</v>
      </c>
      <c r="D166" s="44">
        <v>4007</v>
      </c>
      <c r="E166" s="45">
        <f>IF( D166&lt;&gt; 0, (D166-K166) / VLOOKUP(C166,N:S,6,0), 0)</f>
        <v>-3.0724773706141711E-2</v>
      </c>
      <c r="F166" s="46" t="str">
        <f t="shared" si="17"/>
        <v>Нет</v>
      </c>
      <c r="G166" s="45" t="str">
        <f t="shared" si="18"/>
        <v>Нет</v>
      </c>
      <c r="H166" s="44" t="str">
        <f t="shared" si="14"/>
        <v>Нет</v>
      </c>
      <c r="I166" s="47">
        <f>IF(H166="Да",IF(DAY(A166)=15,K166+VLOOKUP($C166,N:S,6,0)*3.8, K166),D166)</f>
        <v>4007</v>
      </c>
      <c r="J166" s="19"/>
      <c r="K166" s="43">
        <f>VLOOKUP(C166,N:S,5,0)</f>
        <v>4016.6</v>
      </c>
      <c r="L166" s="43">
        <f t="shared" si="19"/>
        <v>92.159999999998249</v>
      </c>
    </row>
    <row r="167" spans="1:12" x14ac:dyDescent="0.25">
      <c r="A167" s="10">
        <v>43995</v>
      </c>
      <c r="B167" s="44">
        <f t="shared" si="15"/>
        <v>13</v>
      </c>
      <c r="C167" s="10" t="str">
        <f t="shared" si="16"/>
        <v>202006</v>
      </c>
      <c r="D167" s="44">
        <v>4099</v>
      </c>
      <c r="E167" s="45">
        <f>IF( D167&lt;&gt; 0, (D167-K167) / VLOOKUP(C167,N:S,6,0), 0)</f>
        <v>0.26372097431105251</v>
      </c>
      <c r="F167" s="46" t="str">
        <f t="shared" si="17"/>
        <v>Нет</v>
      </c>
      <c r="G167" s="45" t="str">
        <f t="shared" si="18"/>
        <v>Нет</v>
      </c>
      <c r="H167" s="44" t="str">
        <f t="shared" si="14"/>
        <v>Нет</v>
      </c>
      <c r="I167" s="47">
        <f>IF(H167="Да",IF(DAY(A167)=15,K167+VLOOKUP($C167,N:S,6,0)*3.8, K167),D167)</f>
        <v>4099</v>
      </c>
      <c r="J167" s="19"/>
      <c r="K167" s="43">
        <f>VLOOKUP(C167,N:S,5,0)</f>
        <v>4016.6</v>
      </c>
      <c r="L167" s="43">
        <f t="shared" si="19"/>
        <v>6789.7600000000148</v>
      </c>
    </row>
    <row r="168" spans="1:12" x14ac:dyDescent="0.25">
      <c r="A168" s="10">
        <v>43996</v>
      </c>
      <c r="B168" s="44">
        <f t="shared" si="15"/>
        <v>14</v>
      </c>
      <c r="C168" s="10" t="str">
        <f t="shared" si="16"/>
        <v>202006</v>
      </c>
      <c r="D168" s="44">
        <v>4138</v>
      </c>
      <c r="E168" s="45">
        <f>IF( D168&lt;&gt; 0, (D168-K168) / VLOOKUP(C168,N:S,6,0), 0)</f>
        <v>0.3885403674922544</v>
      </c>
      <c r="F168" s="46" t="str">
        <f t="shared" si="17"/>
        <v>Нет</v>
      </c>
      <c r="G168" s="45" t="str">
        <f t="shared" si="18"/>
        <v>Нет</v>
      </c>
      <c r="H168" s="44" t="str">
        <f t="shared" si="14"/>
        <v>Нет</v>
      </c>
      <c r="I168" s="47">
        <f>IF(H168="Да",IF(DAY(A168)=15,K168+VLOOKUP($C168,N:S,6,0)*3.8, K168),D168)</f>
        <v>4138</v>
      </c>
      <c r="J168" s="19"/>
      <c r="K168" s="43">
        <f>VLOOKUP(C168,N:S,5,0)</f>
        <v>4016.6</v>
      </c>
      <c r="L168" s="43">
        <f t="shared" si="19"/>
        <v>14737.960000000023</v>
      </c>
    </row>
    <row r="169" spans="1:12" x14ac:dyDescent="0.25">
      <c r="A169" s="10">
        <v>43997</v>
      </c>
      <c r="B169" s="44">
        <f t="shared" si="15"/>
        <v>15</v>
      </c>
      <c r="C169" s="10" t="str">
        <f t="shared" si="16"/>
        <v>202006</v>
      </c>
      <c r="D169" s="44">
        <v>5047</v>
      </c>
      <c r="E169" s="45">
        <f>IF( D169&lt;&gt; 0, (D169-K169) / VLOOKUP(C169,N:S,6,0), 0)</f>
        <v>3.2977923777925753</v>
      </c>
      <c r="F169" s="46" t="str">
        <f t="shared" si="17"/>
        <v>Нет</v>
      </c>
      <c r="G169" s="45" t="str">
        <f t="shared" si="18"/>
        <v>Да</v>
      </c>
      <c r="H169" s="44" t="str">
        <f t="shared" si="14"/>
        <v>Нет</v>
      </c>
      <c r="I169" s="47">
        <f>IF(H169="Да",IF(DAY(A169)=15,K169+VLOOKUP($C169,N:S,6,0)*3.8, K169),D169)</f>
        <v>5047</v>
      </c>
      <c r="J169" s="19"/>
      <c r="K169" s="43">
        <f>VLOOKUP(C169,N:S,5,0)</f>
        <v>4016.6</v>
      </c>
      <c r="L169" s="43">
        <f t="shared" si="19"/>
        <v>1061724.1600000001</v>
      </c>
    </row>
    <row r="170" spans="1:12" x14ac:dyDescent="0.25">
      <c r="A170" s="10">
        <v>43998</v>
      </c>
      <c r="B170" s="44">
        <f t="shared" si="15"/>
        <v>16</v>
      </c>
      <c r="C170" s="10" t="str">
        <f t="shared" si="16"/>
        <v>202006</v>
      </c>
      <c r="D170" s="44">
        <v>3883</v>
      </c>
      <c r="E170" s="45">
        <f>IF( D170&lt;&gt; 0, (D170-K170) / VLOOKUP(C170,N:S,6,0), 0)</f>
        <v>-0.42758643407714259</v>
      </c>
      <c r="F170" s="46" t="str">
        <f t="shared" si="17"/>
        <v>Нет</v>
      </c>
      <c r="G170" s="45" t="str">
        <f t="shared" si="18"/>
        <v>Нет</v>
      </c>
      <c r="H170" s="44" t="str">
        <f t="shared" si="14"/>
        <v>Нет</v>
      </c>
      <c r="I170" s="47">
        <f>IF(H170="Да",IF(DAY(A170)=15,K170+VLOOKUP($C170,N:S,6,0)*3.8, K170),D170)</f>
        <v>3883</v>
      </c>
      <c r="J170" s="19"/>
      <c r="K170" s="43">
        <f>VLOOKUP(C170,N:S,5,0)</f>
        <v>4016.6</v>
      </c>
      <c r="L170" s="43">
        <f t="shared" si="19"/>
        <v>17848.959999999977</v>
      </c>
    </row>
    <row r="171" spans="1:12" x14ac:dyDescent="0.25">
      <c r="A171" s="10">
        <v>43999</v>
      </c>
      <c r="B171" s="44">
        <f t="shared" si="15"/>
        <v>17</v>
      </c>
      <c r="C171" s="10" t="str">
        <f t="shared" si="16"/>
        <v>202006</v>
      </c>
      <c r="D171" s="44">
        <v>3737</v>
      </c>
      <c r="E171" s="45">
        <f>IF( D171&lt;&gt; 0, (D171-K171) / VLOOKUP(C171,N:S,6,0), 0)</f>
        <v>-0.89485903419138557</v>
      </c>
      <c r="F171" s="46" t="str">
        <f t="shared" si="17"/>
        <v>Нет</v>
      </c>
      <c r="G171" s="45" t="str">
        <f t="shared" si="18"/>
        <v>Нет</v>
      </c>
      <c r="H171" s="44" t="str">
        <f t="shared" si="14"/>
        <v>Нет</v>
      </c>
      <c r="I171" s="47">
        <f>IF(H171="Да",IF(DAY(A171)=15,K171+VLOOKUP($C171,N:S,6,0)*3.8, K171),D171)</f>
        <v>3737</v>
      </c>
      <c r="J171" s="19"/>
      <c r="K171" s="43">
        <f>VLOOKUP(C171,N:S,5,0)</f>
        <v>4016.6</v>
      </c>
      <c r="L171" s="43">
        <f t="shared" si="19"/>
        <v>78176.159999999945</v>
      </c>
    </row>
    <row r="172" spans="1:12" x14ac:dyDescent="0.25">
      <c r="A172" s="10">
        <v>44000</v>
      </c>
      <c r="B172" s="44">
        <f t="shared" si="15"/>
        <v>18</v>
      </c>
      <c r="C172" s="10" t="str">
        <f t="shared" si="16"/>
        <v>202006</v>
      </c>
      <c r="D172" s="44">
        <v>4100</v>
      </c>
      <c r="E172" s="45">
        <f>IF( D172&lt;&gt; 0, (D172-K172) / VLOOKUP(C172,N:S,6,0), 0)</f>
        <v>0.26692147157210894</v>
      </c>
      <c r="F172" s="46" t="str">
        <f t="shared" si="17"/>
        <v>Нет</v>
      </c>
      <c r="G172" s="45" t="str">
        <f t="shared" si="18"/>
        <v>Нет</v>
      </c>
      <c r="H172" s="44" t="str">
        <f t="shared" si="14"/>
        <v>Нет</v>
      </c>
      <c r="I172" s="47">
        <f>IF(H172="Да",IF(DAY(A172)=15,K172+VLOOKUP($C172,N:S,6,0)*3.8, K172),D172)</f>
        <v>4100</v>
      </c>
      <c r="J172" s="19"/>
      <c r="K172" s="43">
        <f>VLOOKUP(C172,N:S,5,0)</f>
        <v>4016.6</v>
      </c>
      <c r="L172" s="43">
        <f t="shared" si="19"/>
        <v>6955.560000000015</v>
      </c>
    </row>
    <row r="173" spans="1:12" x14ac:dyDescent="0.25">
      <c r="A173" s="10">
        <v>44001</v>
      </c>
      <c r="B173" s="44">
        <f t="shared" si="15"/>
        <v>19</v>
      </c>
      <c r="C173" s="10" t="str">
        <f t="shared" si="16"/>
        <v>202006</v>
      </c>
      <c r="D173" s="44">
        <v>4108</v>
      </c>
      <c r="E173" s="45">
        <f>IF( D173&lt;&gt; 0, (D173-K173) / VLOOKUP(C173,N:S,6,0), 0)</f>
        <v>0.2925254496605606</v>
      </c>
      <c r="F173" s="46" t="str">
        <f t="shared" si="17"/>
        <v>Нет</v>
      </c>
      <c r="G173" s="45" t="str">
        <f t="shared" si="18"/>
        <v>Нет</v>
      </c>
      <c r="H173" s="44" t="str">
        <f t="shared" si="14"/>
        <v>Нет</v>
      </c>
      <c r="I173" s="47">
        <f>IF(H173="Да",IF(DAY(A173)=15,K173+VLOOKUP($C173,N:S,6,0)*3.8, K173),D173)</f>
        <v>4108</v>
      </c>
      <c r="J173" s="19"/>
      <c r="K173" s="43">
        <f>VLOOKUP(C173,N:S,5,0)</f>
        <v>4016.6</v>
      </c>
      <c r="L173" s="43">
        <f t="shared" si="19"/>
        <v>8353.9600000000173</v>
      </c>
    </row>
    <row r="174" spans="1:12" x14ac:dyDescent="0.25">
      <c r="A174" s="10">
        <v>44002</v>
      </c>
      <c r="B174" s="44">
        <f t="shared" si="15"/>
        <v>20</v>
      </c>
      <c r="C174" s="10" t="str">
        <f t="shared" si="16"/>
        <v>202006</v>
      </c>
      <c r="D174" s="44">
        <v>4112</v>
      </c>
      <c r="E174" s="45">
        <f>IF( D174&lt;&gt; 0, (D174-K174) / VLOOKUP(C174,N:S,6,0), 0)</f>
        <v>0.30532743870478646</v>
      </c>
      <c r="F174" s="46" t="str">
        <f t="shared" si="17"/>
        <v>Нет</v>
      </c>
      <c r="G174" s="45" t="str">
        <f t="shared" si="18"/>
        <v>Нет</v>
      </c>
      <c r="H174" s="44" t="str">
        <f t="shared" si="14"/>
        <v>Нет</v>
      </c>
      <c r="I174" s="47">
        <f>IF(H174="Да",IF(DAY(A174)=15,K174+VLOOKUP($C174,N:S,6,0)*3.8, K174),D174)</f>
        <v>4112</v>
      </c>
      <c r="J174" s="19"/>
      <c r="K174" s="43">
        <f>VLOOKUP(C174,N:S,5,0)</f>
        <v>4016.6</v>
      </c>
      <c r="L174" s="43">
        <f t="shared" si="19"/>
        <v>9101.160000000018</v>
      </c>
    </row>
    <row r="175" spans="1:12" x14ac:dyDescent="0.25">
      <c r="A175" s="10">
        <v>44003</v>
      </c>
      <c r="B175" s="44">
        <f t="shared" si="15"/>
        <v>21</v>
      </c>
      <c r="C175" s="10" t="str">
        <f t="shared" si="16"/>
        <v>202006</v>
      </c>
      <c r="D175" s="44">
        <v>4450</v>
      </c>
      <c r="E175" s="45">
        <f>IF( D175&lt;&gt; 0, (D175-K175) / VLOOKUP(C175,N:S,6,0), 0)</f>
        <v>1.3870955129418694</v>
      </c>
      <c r="F175" s="46" t="str">
        <f t="shared" si="17"/>
        <v>Нет</v>
      </c>
      <c r="G175" s="45" t="str">
        <f t="shared" si="18"/>
        <v>Нет</v>
      </c>
      <c r="H175" s="44" t="str">
        <f t="shared" si="14"/>
        <v>Нет</v>
      </c>
      <c r="I175" s="47">
        <f>IF(H175="Да",IF(DAY(A175)=15,K175+VLOOKUP($C175,N:S,6,0)*3.8, K175),D175)</f>
        <v>4450</v>
      </c>
      <c r="J175" s="19"/>
      <c r="K175" s="43">
        <f>VLOOKUP(C175,N:S,5,0)</f>
        <v>4016.6</v>
      </c>
      <c r="L175" s="43">
        <f t="shared" si="19"/>
        <v>187835.56000000008</v>
      </c>
    </row>
    <row r="176" spans="1:12" x14ac:dyDescent="0.25">
      <c r="A176" s="10">
        <v>44004</v>
      </c>
      <c r="B176" s="44">
        <f t="shared" si="15"/>
        <v>22</v>
      </c>
      <c r="C176" s="10" t="str">
        <f t="shared" si="16"/>
        <v>202006</v>
      </c>
      <c r="D176" s="44">
        <v>3955</v>
      </c>
      <c r="E176" s="45">
        <f>IF( D176&lt;&gt; 0, (D176-K176) / VLOOKUP(C176,N:S,6,0), 0)</f>
        <v>-0.19715063128107757</v>
      </c>
      <c r="F176" s="46" t="str">
        <f t="shared" si="17"/>
        <v>Нет</v>
      </c>
      <c r="G176" s="45" t="str">
        <f t="shared" si="18"/>
        <v>Нет</v>
      </c>
      <c r="H176" s="44" t="str">
        <f t="shared" si="14"/>
        <v>Нет</v>
      </c>
      <c r="I176" s="47">
        <f>IF(H176="Да",IF(DAY(A176)=15,K176+VLOOKUP($C176,N:S,6,0)*3.8, K176),D176)</f>
        <v>3955</v>
      </c>
      <c r="J176" s="19"/>
      <c r="K176" s="43">
        <f>VLOOKUP(C176,N:S,5,0)</f>
        <v>4016.6</v>
      </c>
      <c r="L176" s="43">
        <f t="shared" si="19"/>
        <v>3794.5599999999886</v>
      </c>
    </row>
    <row r="177" spans="1:12" x14ac:dyDescent="0.25">
      <c r="A177" s="10">
        <v>44005</v>
      </c>
      <c r="B177" s="44">
        <f t="shared" si="15"/>
        <v>23</v>
      </c>
      <c r="C177" s="10" t="str">
        <f t="shared" si="16"/>
        <v>202006</v>
      </c>
      <c r="D177" s="44">
        <v>3835</v>
      </c>
      <c r="E177" s="45">
        <f>IF( D177&lt;&gt; 0, (D177-K177) / VLOOKUP(C177,N:S,6,0), 0)</f>
        <v>-0.58121030260785256</v>
      </c>
      <c r="F177" s="46" t="str">
        <f t="shared" si="17"/>
        <v>Нет</v>
      </c>
      <c r="G177" s="45" t="str">
        <f t="shared" si="18"/>
        <v>Нет</v>
      </c>
      <c r="H177" s="44" t="str">
        <f t="shared" si="14"/>
        <v>Нет</v>
      </c>
      <c r="I177" s="47">
        <f>IF(H177="Да",IF(DAY(A177)=15,K177+VLOOKUP($C177,N:S,6,0)*3.8, K177),D177)</f>
        <v>3835</v>
      </c>
      <c r="J177" s="19"/>
      <c r="K177" s="43">
        <f>VLOOKUP(C177,N:S,5,0)</f>
        <v>4016.6</v>
      </c>
      <c r="L177" s="43">
        <f t="shared" si="19"/>
        <v>32978.559999999969</v>
      </c>
    </row>
    <row r="178" spans="1:12" x14ac:dyDescent="0.25">
      <c r="A178" s="10">
        <v>44006</v>
      </c>
      <c r="B178" s="44">
        <f t="shared" si="15"/>
        <v>24</v>
      </c>
      <c r="C178" s="10" t="str">
        <f t="shared" si="16"/>
        <v>202006</v>
      </c>
      <c r="D178" s="44">
        <v>4382</v>
      </c>
      <c r="E178" s="45">
        <f>IF( D178&lt;&gt; 0, (D178-K178) / VLOOKUP(C178,N:S,6,0), 0)</f>
        <v>1.1694616991900304</v>
      </c>
      <c r="F178" s="46" t="str">
        <f t="shared" si="17"/>
        <v>Нет</v>
      </c>
      <c r="G178" s="45" t="str">
        <f t="shared" si="18"/>
        <v>Нет</v>
      </c>
      <c r="H178" s="44" t="str">
        <f t="shared" si="14"/>
        <v>Нет</v>
      </c>
      <c r="I178" s="47">
        <f>IF(H178="Да",IF(DAY(A178)=15,K178+VLOOKUP($C178,N:S,6,0)*3.8, K178),D178)</f>
        <v>4382</v>
      </c>
      <c r="J178" s="19"/>
      <c r="K178" s="43">
        <f>VLOOKUP(C178,N:S,5,0)</f>
        <v>4016.6</v>
      </c>
      <c r="L178" s="43">
        <f t="shared" si="19"/>
        <v>133517.16000000006</v>
      </c>
    </row>
    <row r="179" spans="1:12" x14ac:dyDescent="0.25">
      <c r="A179" s="10">
        <v>44007</v>
      </c>
      <c r="B179" s="44">
        <f t="shared" si="15"/>
        <v>25</v>
      </c>
      <c r="C179" s="10" t="str">
        <f t="shared" si="16"/>
        <v>202006</v>
      </c>
      <c r="D179" s="44">
        <v>4277</v>
      </c>
      <c r="E179" s="45">
        <f>IF( D179&lt;&gt; 0, (D179-K179) / VLOOKUP(C179,N:S,6,0), 0)</f>
        <v>0.83340948677910209</v>
      </c>
      <c r="F179" s="46" t="str">
        <f t="shared" si="17"/>
        <v>Нет</v>
      </c>
      <c r="G179" s="45" t="str">
        <f t="shared" si="18"/>
        <v>Нет</v>
      </c>
      <c r="H179" s="44" t="str">
        <f t="shared" si="14"/>
        <v>Нет</v>
      </c>
      <c r="I179" s="47">
        <f>IF(H179="Да",IF(DAY(A179)=15,K179+VLOOKUP($C179,N:S,6,0)*3.8, K179),D179)</f>
        <v>4277</v>
      </c>
      <c r="J179" s="19"/>
      <c r="K179" s="43">
        <f>VLOOKUP(C179,N:S,5,0)</f>
        <v>4016.6</v>
      </c>
      <c r="L179" s="43">
        <f t="shared" si="19"/>
        <v>67808.160000000047</v>
      </c>
    </row>
    <row r="180" spans="1:12" x14ac:dyDescent="0.25">
      <c r="A180" s="10">
        <v>44008</v>
      </c>
      <c r="B180" s="44">
        <f t="shared" si="15"/>
        <v>26</v>
      </c>
      <c r="C180" s="10" t="str">
        <f t="shared" si="16"/>
        <v>202006</v>
      </c>
      <c r="D180" s="44">
        <v>4052</v>
      </c>
      <c r="E180" s="45">
        <f>IF( D180&lt;&gt; 0, (D180-K180) / VLOOKUP(C180,N:S,6,0), 0)</f>
        <v>0.11329760304139892</v>
      </c>
      <c r="F180" s="46" t="str">
        <f t="shared" si="17"/>
        <v>Нет</v>
      </c>
      <c r="G180" s="45" t="str">
        <f t="shared" si="18"/>
        <v>Нет</v>
      </c>
      <c r="H180" s="44" t="str">
        <f t="shared" si="14"/>
        <v>Нет</v>
      </c>
      <c r="I180" s="47">
        <f>IF(H180="Да",IF(DAY(A180)=15,K180+VLOOKUP($C180,N:S,6,0)*3.8, K180),D180)</f>
        <v>4052</v>
      </c>
      <c r="J180" s="19"/>
      <c r="K180" s="43">
        <f>VLOOKUP(C180,N:S,5,0)</f>
        <v>4016.6</v>
      </c>
      <c r="L180" s="43">
        <f t="shared" si="19"/>
        <v>1253.1600000000064</v>
      </c>
    </row>
    <row r="181" spans="1:12" x14ac:dyDescent="0.25">
      <c r="A181" s="10">
        <v>44009</v>
      </c>
      <c r="B181" s="44">
        <f t="shared" si="15"/>
        <v>27</v>
      </c>
      <c r="C181" s="10" t="str">
        <f t="shared" si="16"/>
        <v>202006</v>
      </c>
      <c r="D181" s="44">
        <v>4261</v>
      </c>
      <c r="E181" s="45">
        <f>IF( D181&lt;&gt; 0, (D181-K181) / VLOOKUP(C181,N:S,6,0), 0)</f>
        <v>0.78220153060219877</v>
      </c>
      <c r="F181" s="46" t="str">
        <f t="shared" si="17"/>
        <v>Нет</v>
      </c>
      <c r="G181" s="45" t="str">
        <f t="shared" si="18"/>
        <v>Нет</v>
      </c>
      <c r="H181" s="44" t="str">
        <f t="shared" si="14"/>
        <v>Нет</v>
      </c>
      <c r="I181" s="47">
        <f>IF(H181="Да",IF(DAY(A181)=15,K181+VLOOKUP($C181,N:S,6,0)*3.8, K181),D181)</f>
        <v>4261</v>
      </c>
      <c r="J181" s="19"/>
      <c r="K181" s="43">
        <f>VLOOKUP(C181,N:S,5,0)</f>
        <v>4016.6</v>
      </c>
      <c r="L181" s="43">
        <f t="shared" si="19"/>
        <v>59731.360000000044</v>
      </c>
    </row>
    <row r="182" spans="1:12" x14ac:dyDescent="0.25">
      <c r="A182" s="10">
        <v>44010</v>
      </c>
      <c r="B182" s="44">
        <f t="shared" si="15"/>
        <v>28</v>
      </c>
      <c r="C182" s="10" t="str">
        <f t="shared" si="16"/>
        <v>202006</v>
      </c>
      <c r="D182" s="44">
        <v>4269</v>
      </c>
      <c r="E182" s="45">
        <f>IF( D182&lt;&gt; 0, (D182-K182) / VLOOKUP(C182,N:S,6,0), 0)</f>
        <v>0.80780550869065049</v>
      </c>
      <c r="F182" s="46" t="str">
        <f t="shared" si="17"/>
        <v>Нет</v>
      </c>
      <c r="G182" s="45" t="str">
        <f t="shared" si="18"/>
        <v>Нет</v>
      </c>
      <c r="H182" s="44" t="str">
        <f t="shared" si="14"/>
        <v>Нет</v>
      </c>
      <c r="I182" s="47">
        <f>IF(H182="Да",IF(DAY(A182)=15,K182+VLOOKUP($C182,N:S,6,0)*3.8, K182),D182)</f>
        <v>4269</v>
      </c>
      <c r="J182" s="19"/>
      <c r="K182" s="43">
        <f>VLOOKUP(C182,N:S,5,0)</f>
        <v>4016.6</v>
      </c>
      <c r="L182" s="43">
        <f t="shared" si="19"/>
        <v>63705.760000000046</v>
      </c>
    </row>
    <row r="183" spans="1:12" x14ac:dyDescent="0.25">
      <c r="A183" s="10">
        <v>44011</v>
      </c>
      <c r="B183" s="44">
        <f t="shared" si="15"/>
        <v>29</v>
      </c>
      <c r="C183" s="10" t="str">
        <f t="shared" si="16"/>
        <v>202006</v>
      </c>
      <c r="D183" s="44">
        <v>4211</v>
      </c>
      <c r="E183" s="45">
        <f>IF( D183&lt;&gt; 0, (D183-K183) / VLOOKUP(C183,N:S,6,0), 0)</f>
        <v>0.62217666754937584</v>
      </c>
      <c r="F183" s="46" t="str">
        <f t="shared" si="17"/>
        <v>Нет</v>
      </c>
      <c r="G183" s="45" t="str">
        <f t="shared" si="18"/>
        <v>Нет</v>
      </c>
      <c r="H183" s="44" t="str">
        <f t="shared" si="14"/>
        <v>Нет</v>
      </c>
      <c r="I183" s="47">
        <f>IF(H183="Да",IF(DAY(A183)=15,K183+VLOOKUP($C183,N:S,6,0)*3.8, K183),D183)</f>
        <v>4211</v>
      </c>
      <c r="J183" s="19"/>
      <c r="K183" s="43">
        <f>VLOOKUP(C183,N:S,5,0)</f>
        <v>4016.6</v>
      </c>
      <c r="L183" s="43">
        <f t="shared" si="19"/>
        <v>37791.360000000037</v>
      </c>
    </row>
    <row r="184" spans="1:12" x14ac:dyDescent="0.25">
      <c r="A184" s="10">
        <v>44012</v>
      </c>
      <c r="B184" s="44">
        <f t="shared" si="15"/>
        <v>30</v>
      </c>
      <c r="C184" s="10" t="str">
        <f t="shared" si="16"/>
        <v>202006</v>
      </c>
      <c r="D184" s="44">
        <v>4387</v>
      </c>
      <c r="E184" s="45">
        <f>IF( D184&lt;&gt; 0, (D184-K184) / VLOOKUP(C184,N:S,6,0), 0)</f>
        <v>1.1854641854953125</v>
      </c>
      <c r="F184" s="46" t="str">
        <f t="shared" si="17"/>
        <v>Нет</v>
      </c>
      <c r="G184" s="45" t="str">
        <f t="shared" si="18"/>
        <v>Нет</v>
      </c>
      <c r="H184" s="44" t="str">
        <f t="shared" si="14"/>
        <v>Нет</v>
      </c>
      <c r="I184" s="47">
        <f>IF(H184="Да",IF(DAY(A184)=15,K184+VLOOKUP($C184,N:S,6,0)*3.8, K184),D184)</f>
        <v>4387</v>
      </c>
      <c r="J184" s="19"/>
      <c r="K184" s="43">
        <f>VLOOKUP(C184,N:S,5,0)</f>
        <v>4016.6</v>
      </c>
      <c r="L184" s="43">
        <f t="shared" si="19"/>
        <v>137196.16000000006</v>
      </c>
    </row>
    <row r="185" spans="1:12" x14ac:dyDescent="0.25">
      <c r="A185" s="10">
        <v>44013</v>
      </c>
      <c r="B185" s="44">
        <f t="shared" si="15"/>
        <v>1</v>
      </c>
      <c r="C185" s="10" t="str">
        <f t="shared" si="16"/>
        <v>202007</v>
      </c>
      <c r="D185" s="44">
        <v>4241</v>
      </c>
      <c r="E185" s="45">
        <f>IF( D185&lt;&gt; 0, (D185-K185) / VLOOKUP(C185,N:S,6,0), 0)</f>
        <v>-1.0439503092149927</v>
      </c>
      <c r="F185" s="46" t="str">
        <f t="shared" si="17"/>
        <v>Нет</v>
      </c>
      <c r="G185" s="45" t="str">
        <f t="shared" si="18"/>
        <v>Нет</v>
      </c>
      <c r="H185" s="44" t="str">
        <f t="shared" si="14"/>
        <v>Нет</v>
      </c>
      <c r="I185" s="47">
        <f>IF(H185="Да",IF(DAY(A185)=15,K185+VLOOKUP($C185,N:S,6,0)*3.8, K185),D185)</f>
        <v>4241</v>
      </c>
      <c r="J185" s="19"/>
      <c r="K185" s="43">
        <f>VLOOKUP(C185,N:S,5,0)</f>
        <v>4500.8709677419356</v>
      </c>
      <c r="L185" s="43">
        <f t="shared" si="19"/>
        <v>67532.91987513013</v>
      </c>
    </row>
    <row r="186" spans="1:12" x14ac:dyDescent="0.25">
      <c r="A186" s="10">
        <v>44014</v>
      </c>
      <c r="B186" s="44">
        <f t="shared" si="15"/>
        <v>2</v>
      </c>
      <c r="C186" s="10" t="str">
        <f t="shared" si="16"/>
        <v>202007</v>
      </c>
      <c r="D186" s="44">
        <v>3957</v>
      </c>
      <c r="E186" s="45">
        <f>IF( D186&lt;&gt; 0, (D186-K186) / VLOOKUP(C186,N:S,6,0), 0)</f>
        <v>-2.18483145647527</v>
      </c>
      <c r="F186" s="46" t="str">
        <f t="shared" si="17"/>
        <v>Нет</v>
      </c>
      <c r="G186" s="45" t="str">
        <f t="shared" si="18"/>
        <v>Нет</v>
      </c>
      <c r="H186" s="44" t="str">
        <f t="shared" si="14"/>
        <v>Нет</v>
      </c>
      <c r="I186" s="47">
        <f>IF(H186="Да",IF(DAY(A186)=15,K186+VLOOKUP($C186,N:S,6,0)*3.8, K186),D186)</f>
        <v>3957</v>
      </c>
      <c r="J186" s="19"/>
      <c r="K186" s="43">
        <f>VLOOKUP(C186,N:S,5,0)</f>
        <v>4500.8709677419356</v>
      </c>
      <c r="L186" s="43">
        <f t="shared" si="19"/>
        <v>295795.62955254957</v>
      </c>
    </row>
    <row r="187" spans="1:12" x14ac:dyDescent="0.25">
      <c r="A187" s="10">
        <v>44015</v>
      </c>
      <c r="B187" s="44">
        <f t="shared" si="15"/>
        <v>3</v>
      </c>
      <c r="C187" s="10" t="str">
        <f t="shared" si="16"/>
        <v>202007</v>
      </c>
      <c r="D187" s="44">
        <v>4575</v>
      </c>
      <c r="E187" s="45">
        <f>IF( D187&lt;&gt; 0, (D187-K187) / VLOOKUP(C187,N:S,6,0), 0)</f>
        <v>0.29779019495730491</v>
      </c>
      <c r="F187" s="46" t="str">
        <f t="shared" si="17"/>
        <v>Нет</v>
      </c>
      <c r="G187" s="45" t="str">
        <f t="shared" si="18"/>
        <v>Нет</v>
      </c>
      <c r="H187" s="44" t="str">
        <f t="shared" si="14"/>
        <v>Нет</v>
      </c>
      <c r="I187" s="47">
        <f>IF(H187="Да",IF(DAY(A187)=15,K187+VLOOKUP($C187,N:S,6,0)*3.8, K187),D187)</f>
        <v>4575</v>
      </c>
      <c r="J187" s="19"/>
      <c r="K187" s="43">
        <f>VLOOKUP(C187,N:S,5,0)</f>
        <v>4500.8709677419356</v>
      </c>
      <c r="L187" s="43">
        <f t="shared" si="19"/>
        <v>5495.1134235171521</v>
      </c>
    </row>
    <row r="188" spans="1:12" x14ac:dyDescent="0.25">
      <c r="A188" s="10">
        <v>44016</v>
      </c>
      <c r="B188" s="44">
        <f t="shared" si="15"/>
        <v>4</v>
      </c>
      <c r="C188" s="10" t="str">
        <f t="shared" si="16"/>
        <v>202007</v>
      </c>
      <c r="D188" s="44">
        <v>4679</v>
      </c>
      <c r="E188" s="45">
        <f>IF( D188&lt;&gt; 0, (D188-K188) / VLOOKUP(C188,N:S,6,0), 0)</f>
        <v>0.71557765733430778</v>
      </c>
      <c r="F188" s="46" t="str">
        <f t="shared" si="17"/>
        <v>Нет</v>
      </c>
      <c r="G188" s="45" t="str">
        <f t="shared" si="18"/>
        <v>Нет</v>
      </c>
      <c r="H188" s="44" t="str">
        <f t="shared" si="14"/>
        <v>Нет</v>
      </c>
      <c r="I188" s="47">
        <f>IF(H188="Да",IF(DAY(A188)=15,K188+VLOOKUP($C188,N:S,6,0)*3.8, K188),D188)</f>
        <v>4679</v>
      </c>
      <c r="J188" s="19"/>
      <c r="K188" s="43">
        <f>VLOOKUP(C188,N:S,5,0)</f>
        <v>4500.8709677419356</v>
      </c>
      <c r="L188" s="43">
        <f t="shared" si="19"/>
        <v>31729.952133194547</v>
      </c>
    </row>
    <row r="189" spans="1:12" x14ac:dyDescent="0.25">
      <c r="A189" s="10">
        <v>44017</v>
      </c>
      <c r="B189" s="44">
        <f t="shared" si="15"/>
        <v>5</v>
      </c>
      <c r="C189" s="10" t="str">
        <f t="shared" si="16"/>
        <v>202007</v>
      </c>
      <c r="D189" s="44">
        <v>4473</v>
      </c>
      <c r="E189" s="45">
        <f>IF( D189&lt;&gt; 0, (D189-K189) / VLOOKUP(C189,N:S,6,0), 0)</f>
        <v>-0.11196289314321713</v>
      </c>
      <c r="F189" s="46" t="str">
        <f t="shared" si="17"/>
        <v>Нет</v>
      </c>
      <c r="G189" s="45" t="str">
        <f t="shared" si="18"/>
        <v>Нет</v>
      </c>
      <c r="H189" s="44" t="str">
        <f t="shared" si="14"/>
        <v>Нет</v>
      </c>
      <c r="I189" s="47">
        <f>IF(H189="Да",IF(DAY(A189)=15,K189+VLOOKUP($C189,N:S,6,0)*3.8, K189),D189)</f>
        <v>4473</v>
      </c>
      <c r="J189" s="19"/>
      <c r="K189" s="43">
        <f>VLOOKUP(C189,N:S,5,0)</f>
        <v>4500.8709677419356</v>
      </c>
      <c r="L189" s="43">
        <f t="shared" si="19"/>
        <v>776.79084287201488</v>
      </c>
    </row>
    <row r="190" spans="1:12" x14ac:dyDescent="0.25">
      <c r="A190" s="10">
        <v>44018</v>
      </c>
      <c r="B190" s="44">
        <f t="shared" si="15"/>
        <v>6</v>
      </c>
      <c r="C190" s="10" t="str">
        <f t="shared" si="16"/>
        <v>202007</v>
      </c>
      <c r="D190" s="44">
        <v>4072</v>
      </c>
      <c r="E190" s="45">
        <f>IF( D190&lt;&gt; 0, (D190-K190) / VLOOKUP(C190,N:S,6,0), 0)</f>
        <v>-1.7228549355776224</v>
      </c>
      <c r="F190" s="46" t="str">
        <f t="shared" si="17"/>
        <v>Нет</v>
      </c>
      <c r="G190" s="45" t="str">
        <f t="shared" si="18"/>
        <v>Нет</v>
      </c>
      <c r="H190" s="44" t="str">
        <f t="shared" si="14"/>
        <v>Нет</v>
      </c>
      <c r="I190" s="47">
        <f>IF(H190="Да",IF(DAY(A190)=15,K190+VLOOKUP($C190,N:S,6,0)*3.8, K190),D190)</f>
        <v>4072</v>
      </c>
      <c r="J190" s="19"/>
      <c r="K190" s="43">
        <f>VLOOKUP(C190,N:S,5,0)</f>
        <v>4500.8709677419356</v>
      </c>
      <c r="L190" s="43">
        <f t="shared" si="19"/>
        <v>183930.30697190436</v>
      </c>
    </row>
    <row r="191" spans="1:12" x14ac:dyDescent="0.25">
      <c r="A191" s="10">
        <v>44019</v>
      </c>
      <c r="B191" s="44">
        <f t="shared" si="15"/>
        <v>7</v>
      </c>
      <c r="C191" s="10" t="str">
        <f t="shared" si="16"/>
        <v>202007</v>
      </c>
      <c r="D191" s="44">
        <v>4526</v>
      </c>
      <c r="E191" s="45">
        <f>IF( D191&lt;&gt; 0, (D191-K191) / VLOOKUP(C191,N:S,6,0), 0)</f>
        <v>0.10094802518352472</v>
      </c>
      <c r="F191" s="46" t="str">
        <f t="shared" si="17"/>
        <v>Нет</v>
      </c>
      <c r="G191" s="45" t="str">
        <f t="shared" si="18"/>
        <v>Нет</v>
      </c>
      <c r="H191" s="44" t="str">
        <f t="shared" si="14"/>
        <v>Нет</v>
      </c>
      <c r="I191" s="47">
        <f>IF(H191="Да",IF(DAY(A191)=15,K191+VLOOKUP($C191,N:S,6,0)*3.8, K191),D191)</f>
        <v>4526</v>
      </c>
      <c r="J191" s="19"/>
      <c r="K191" s="43">
        <f>VLOOKUP(C191,N:S,5,0)</f>
        <v>4500.8709677419356</v>
      </c>
      <c r="L191" s="43">
        <f t="shared" si="19"/>
        <v>631.46826222684115</v>
      </c>
    </row>
    <row r="192" spans="1:12" x14ac:dyDescent="0.25">
      <c r="A192" s="10">
        <v>44020</v>
      </c>
      <c r="B192" s="44">
        <f t="shared" si="15"/>
        <v>8</v>
      </c>
      <c r="C192" s="10" t="str">
        <f t="shared" si="16"/>
        <v>202007</v>
      </c>
      <c r="D192" s="44">
        <v>4547</v>
      </c>
      <c r="E192" s="45">
        <f>IF( D192&lt;&gt; 0, (D192-K192) / VLOOKUP(C192,N:S,6,0), 0)</f>
        <v>0.18530895508657338</v>
      </c>
      <c r="F192" s="46" t="str">
        <f t="shared" si="17"/>
        <v>Нет</v>
      </c>
      <c r="G192" s="45" t="str">
        <f t="shared" si="18"/>
        <v>Нет</v>
      </c>
      <c r="H192" s="44" t="str">
        <f t="shared" si="14"/>
        <v>Нет</v>
      </c>
      <c r="I192" s="47">
        <f>IF(H192="Да",IF(DAY(A192)=15,K192+VLOOKUP($C192,N:S,6,0)*3.8, K192),D192)</f>
        <v>4547</v>
      </c>
      <c r="J192" s="19"/>
      <c r="K192" s="43">
        <f>VLOOKUP(C192,N:S,5,0)</f>
        <v>4500.8709677419356</v>
      </c>
      <c r="L192" s="43">
        <f t="shared" si="19"/>
        <v>2127.8876170655458</v>
      </c>
    </row>
    <row r="193" spans="1:12" x14ac:dyDescent="0.25">
      <c r="A193" s="10">
        <v>44021</v>
      </c>
      <c r="B193" s="44">
        <f t="shared" si="15"/>
        <v>9</v>
      </c>
      <c r="C193" s="10" t="str">
        <f t="shared" si="16"/>
        <v>202007</v>
      </c>
      <c r="D193" s="44">
        <v>4031</v>
      </c>
      <c r="E193" s="45">
        <f>IF( D193&lt;&gt; 0, (D193-K193) / VLOOKUP(C193,N:S,6,0), 0)</f>
        <v>-1.8875596082454793</v>
      </c>
      <c r="F193" s="46" t="str">
        <f t="shared" si="17"/>
        <v>Нет</v>
      </c>
      <c r="G193" s="45" t="str">
        <f t="shared" si="18"/>
        <v>Нет</v>
      </c>
      <c r="H193" s="44" t="str">
        <f t="shared" si="14"/>
        <v>Нет</v>
      </c>
      <c r="I193" s="47">
        <f>IF(H193="Да",IF(DAY(A193)=15,K193+VLOOKUP($C193,N:S,6,0)*3.8, K193),D193)</f>
        <v>4031</v>
      </c>
      <c r="J193" s="19"/>
      <c r="K193" s="43">
        <f>VLOOKUP(C193,N:S,5,0)</f>
        <v>4500.8709677419356</v>
      </c>
      <c r="L193" s="43">
        <f t="shared" si="19"/>
        <v>220778.72632674308</v>
      </c>
    </row>
    <row r="194" spans="1:12" x14ac:dyDescent="0.25">
      <c r="A194" s="10">
        <v>44022</v>
      </c>
      <c r="B194" s="44">
        <f t="shared" si="15"/>
        <v>10</v>
      </c>
      <c r="C194" s="10" t="str">
        <f t="shared" si="16"/>
        <v>202007</v>
      </c>
      <c r="D194" s="44">
        <v>4397</v>
      </c>
      <c r="E194" s="45">
        <f>IF( D194&lt;&gt; 0, (D194-K194) / VLOOKUP(C194,N:S,6,0), 0)</f>
        <v>-0.41726911564948843</v>
      </c>
      <c r="F194" s="46" t="str">
        <f t="shared" si="17"/>
        <v>Нет</v>
      </c>
      <c r="G194" s="45" t="str">
        <f t="shared" si="18"/>
        <v>Нет</v>
      </c>
      <c r="H194" s="44" t="str">
        <f t="shared" si="14"/>
        <v>Нет</v>
      </c>
      <c r="I194" s="47">
        <f>IF(H194="Да",IF(DAY(A194)=15,K194+VLOOKUP($C194,N:S,6,0)*3.8, K194),D194)</f>
        <v>4397</v>
      </c>
      <c r="J194" s="19"/>
      <c r="K194" s="43">
        <f>VLOOKUP(C194,N:S,5,0)</f>
        <v>4500.8709677419356</v>
      </c>
      <c r="L194" s="43">
        <f t="shared" si="19"/>
        <v>10789.177939646226</v>
      </c>
    </row>
    <row r="195" spans="1:12" x14ac:dyDescent="0.25">
      <c r="A195" s="10">
        <v>44023</v>
      </c>
      <c r="B195" s="44">
        <f t="shared" si="15"/>
        <v>11</v>
      </c>
      <c r="C195" s="10" t="str">
        <f t="shared" si="16"/>
        <v>202007</v>
      </c>
      <c r="D195" s="44">
        <v>4321</v>
      </c>
      <c r="E195" s="45">
        <f>IF( D195&lt;&gt; 0, (D195-K195) / VLOOKUP(C195,N:S,6,0), 0)</f>
        <v>-0.72257533815575981</v>
      </c>
      <c r="F195" s="46" t="str">
        <f t="shared" si="17"/>
        <v>Нет</v>
      </c>
      <c r="G195" s="45" t="str">
        <f t="shared" si="18"/>
        <v>Нет</v>
      </c>
      <c r="H195" s="44" t="str">
        <f t="shared" ref="H195:H258" si="20">IF(D195=0,IF(F195="Да","Нет","Да"),IF(OR(E195&gt;=3,E195&lt;=-3),IF(G195="Да","Нет","Да"),"Нет"))</f>
        <v>Нет</v>
      </c>
      <c r="I195" s="47">
        <f>IF(H195="Да",IF(DAY(A195)=15,K195+VLOOKUP($C195,N:S,6,0)*3.8, K195),D195)</f>
        <v>4321</v>
      </c>
      <c r="J195" s="19"/>
      <c r="K195" s="43">
        <f>VLOOKUP(C195,N:S,5,0)</f>
        <v>4500.8709677419356</v>
      </c>
      <c r="L195" s="43">
        <f t="shared" si="19"/>
        <v>32353.565036420438</v>
      </c>
    </row>
    <row r="196" spans="1:12" x14ac:dyDescent="0.25">
      <c r="A196" s="10">
        <v>44024</v>
      </c>
      <c r="B196" s="44">
        <f t="shared" ref="B196:B259" si="21">DAY(A196)</f>
        <v>12</v>
      </c>
      <c r="C196" s="10" t="str">
        <f t="shared" ref="C196:C259" si="22">YEAR(A196)&amp;TEXT(MONTH(A196), "00")</f>
        <v>202007</v>
      </c>
      <c r="D196" s="44">
        <v>4375</v>
      </c>
      <c r="E196" s="45">
        <f>IF( D196&lt;&gt; 0, (D196-K196) / VLOOKUP(C196,N:S,6,0), 0)</f>
        <v>-0.50564723269077749</v>
      </c>
      <c r="F196" s="46" t="str">
        <f t="shared" ref="F196:F259" si="23">IF(AND(MONTH(A196)=1, DAY(A196)=1), "Да", "Нет")</f>
        <v>Нет</v>
      </c>
      <c r="G196" s="45" t="str">
        <f t="shared" ref="G196:G259" si="24">IF(DAY(A196)=15, "Да", "Нет")</f>
        <v>Нет</v>
      </c>
      <c r="H196" s="44" t="str">
        <f t="shared" si="20"/>
        <v>Нет</v>
      </c>
      <c r="I196" s="47">
        <f>IF(H196="Да",IF(DAY(A196)=15,K196+VLOOKUP($C196,N:S,6,0)*3.8, K196),D196)</f>
        <v>4375</v>
      </c>
      <c r="J196" s="19"/>
      <c r="K196" s="43">
        <f>VLOOKUP(C196,N:S,5,0)</f>
        <v>4500.8709677419356</v>
      </c>
      <c r="L196" s="43">
        <f t="shared" ref="L196:L259" si="25">IF(D196&lt;&gt;0,IF((D196-K196)^2 &gt; $L$1, 0, (D196-K196)^2), 0)</f>
        <v>15843.500520291393</v>
      </c>
    </row>
    <row r="197" spans="1:12" x14ac:dyDescent="0.25">
      <c r="A197" s="10">
        <v>44025</v>
      </c>
      <c r="B197" s="44">
        <f t="shared" si="21"/>
        <v>13</v>
      </c>
      <c r="C197" s="10" t="str">
        <f t="shared" si="22"/>
        <v>202007</v>
      </c>
      <c r="D197" s="44">
        <v>4765</v>
      </c>
      <c r="E197" s="45">
        <f>IF( D197&lt;&gt; 0, (D197-K197) / VLOOKUP(C197,N:S,6,0), 0)</f>
        <v>1.0610557512229832</v>
      </c>
      <c r="F197" s="46" t="str">
        <f t="shared" si="23"/>
        <v>Нет</v>
      </c>
      <c r="G197" s="45" t="str">
        <f t="shared" si="24"/>
        <v>Нет</v>
      </c>
      <c r="H197" s="44" t="str">
        <f t="shared" si="20"/>
        <v>Нет</v>
      </c>
      <c r="I197" s="47">
        <f>IF(H197="Да",IF(DAY(A197)=15,K197+VLOOKUP($C197,N:S,6,0)*3.8, K197),D197)</f>
        <v>4765</v>
      </c>
      <c r="J197" s="19"/>
      <c r="K197" s="43">
        <f>VLOOKUP(C197,N:S,5,0)</f>
        <v>4500.8709677419356</v>
      </c>
      <c r="L197" s="43">
        <f t="shared" si="25"/>
        <v>69764.14568158162</v>
      </c>
    </row>
    <row r="198" spans="1:12" x14ac:dyDescent="0.25">
      <c r="A198" s="10">
        <v>44026</v>
      </c>
      <c r="B198" s="44">
        <f t="shared" si="21"/>
        <v>14</v>
      </c>
      <c r="C198" s="10" t="str">
        <f t="shared" si="22"/>
        <v>202007</v>
      </c>
      <c r="D198" s="44">
        <v>4378</v>
      </c>
      <c r="E198" s="45">
        <f>IF( D198&lt;&gt; 0, (D198-K198) / VLOOKUP(C198,N:S,6,0), 0)</f>
        <v>-0.49359567127605625</v>
      </c>
      <c r="F198" s="46" t="str">
        <f t="shared" si="23"/>
        <v>Нет</v>
      </c>
      <c r="G198" s="45" t="str">
        <f t="shared" si="24"/>
        <v>Нет</v>
      </c>
      <c r="H198" s="44" t="str">
        <f t="shared" si="20"/>
        <v>Нет</v>
      </c>
      <c r="I198" s="47">
        <f>IF(H198="Да",IF(DAY(A198)=15,K198+VLOOKUP($C198,N:S,6,0)*3.8, K198),D198)</f>
        <v>4378</v>
      </c>
      <c r="J198" s="19"/>
      <c r="K198" s="43">
        <f>VLOOKUP(C198,N:S,5,0)</f>
        <v>4500.8709677419356</v>
      </c>
      <c r="L198" s="43">
        <f t="shared" si="25"/>
        <v>15097.274713839779</v>
      </c>
    </row>
    <row r="199" spans="1:12" x14ac:dyDescent="0.25">
      <c r="A199" s="10">
        <v>44027</v>
      </c>
      <c r="B199" s="44">
        <f t="shared" si="21"/>
        <v>15</v>
      </c>
      <c r="C199" s="10" t="str">
        <f t="shared" si="22"/>
        <v>202007</v>
      </c>
      <c r="D199" s="44">
        <v>6306</v>
      </c>
      <c r="E199" s="45">
        <f>IF( D199&lt;&gt; 0, (D199-K199) / VLOOKUP(C199,N:S,6,0), 0)</f>
        <v>7.2515411312514582</v>
      </c>
      <c r="F199" s="46" t="str">
        <f t="shared" si="23"/>
        <v>Нет</v>
      </c>
      <c r="G199" s="45" t="str">
        <f t="shared" si="24"/>
        <v>Да</v>
      </c>
      <c r="H199" s="44" t="str">
        <f t="shared" si="20"/>
        <v>Нет</v>
      </c>
      <c r="I199" s="47">
        <f>IF(H199="Да",IF(DAY(A199)=15,K199+VLOOKUP($C199,N:S,6,0)*3.8, K199),D199)</f>
        <v>6306</v>
      </c>
      <c r="J199" s="19"/>
      <c r="K199" s="43">
        <f>VLOOKUP(C199,N:S,5,0)</f>
        <v>4500.8709677419356</v>
      </c>
      <c r="L199" s="43">
        <f t="shared" si="25"/>
        <v>0</v>
      </c>
    </row>
    <row r="200" spans="1:12" x14ac:dyDescent="0.25">
      <c r="A200" s="10">
        <v>44028</v>
      </c>
      <c r="B200" s="44">
        <f t="shared" si="21"/>
        <v>16</v>
      </c>
      <c r="C200" s="10" t="str">
        <f t="shared" si="22"/>
        <v>202007</v>
      </c>
      <c r="D200" s="44">
        <v>4396</v>
      </c>
      <c r="E200" s="45">
        <f>IF( D200&lt;&gt; 0, (D200-K200) / VLOOKUP(C200,N:S,6,0), 0)</f>
        <v>-0.42128630278772883</v>
      </c>
      <c r="F200" s="46" t="str">
        <f t="shared" si="23"/>
        <v>Нет</v>
      </c>
      <c r="G200" s="45" t="str">
        <f t="shared" si="24"/>
        <v>Нет</v>
      </c>
      <c r="H200" s="44" t="str">
        <f t="shared" si="20"/>
        <v>Нет</v>
      </c>
      <c r="I200" s="47">
        <f>IF(H200="Да",IF(DAY(A200)=15,K200+VLOOKUP($C200,N:S,6,0)*3.8, K200),D200)</f>
        <v>4396</v>
      </c>
      <c r="J200" s="19"/>
      <c r="K200" s="43">
        <f>VLOOKUP(C200,N:S,5,0)</f>
        <v>4500.8709677419356</v>
      </c>
      <c r="L200" s="43">
        <f t="shared" si="25"/>
        <v>10997.919875130097</v>
      </c>
    </row>
    <row r="201" spans="1:12" x14ac:dyDescent="0.25">
      <c r="A201" s="10">
        <v>44029</v>
      </c>
      <c r="B201" s="44">
        <f t="shared" si="21"/>
        <v>17</v>
      </c>
      <c r="C201" s="10" t="str">
        <f t="shared" si="22"/>
        <v>202007</v>
      </c>
      <c r="D201" s="44">
        <v>4405</v>
      </c>
      <c r="E201" s="45">
        <f>IF( D201&lt;&gt; 0, (D201-K201) / VLOOKUP(C201,N:S,6,0), 0)</f>
        <v>-0.38513161854356515</v>
      </c>
      <c r="F201" s="46" t="str">
        <f t="shared" si="23"/>
        <v>Нет</v>
      </c>
      <c r="G201" s="45" t="str">
        <f t="shared" si="24"/>
        <v>Нет</v>
      </c>
      <c r="H201" s="44" t="str">
        <f t="shared" si="20"/>
        <v>Нет</v>
      </c>
      <c r="I201" s="47">
        <f>IF(H201="Да",IF(DAY(A201)=15,K201+VLOOKUP($C201,N:S,6,0)*3.8, K201),D201)</f>
        <v>4405</v>
      </c>
      <c r="J201" s="19"/>
      <c r="K201" s="43">
        <f>VLOOKUP(C201,N:S,5,0)</f>
        <v>4500.8709677419356</v>
      </c>
      <c r="L201" s="43">
        <f t="shared" si="25"/>
        <v>9191.2424557752565</v>
      </c>
    </row>
    <row r="202" spans="1:12" x14ac:dyDescent="0.25">
      <c r="A202" s="10">
        <v>44030</v>
      </c>
      <c r="B202" s="44">
        <f t="shared" si="21"/>
        <v>18</v>
      </c>
      <c r="C202" s="10" t="str">
        <f t="shared" si="22"/>
        <v>202007</v>
      </c>
      <c r="D202" s="44">
        <v>5125</v>
      </c>
      <c r="E202" s="45">
        <f>IF( D202&lt;&gt; 0, (D202-K202) / VLOOKUP(C202,N:S,6,0), 0)</f>
        <v>2.5072431209895316</v>
      </c>
      <c r="F202" s="46" t="str">
        <f t="shared" si="23"/>
        <v>Нет</v>
      </c>
      <c r="G202" s="45" t="str">
        <f t="shared" si="24"/>
        <v>Нет</v>
      </c>
      <c r="H202" s="44" t="str">
        <f t="shared" si="20"/>
        <v>Нет</v>
      </c>
      <c r="I202" s="47">
        <f>IF(H202="Да",IF(DAY(A202)=15,K202+VLOOKUP($C202,N:S,6,0)*3.8, K202),D202)</f>
        <v>5125</v>
      </c>
      <c r="J202" s="19"/>
      <c r="K202" s="43">
        <f>VLOOKUP(C202,N:S,5,0)</f>
        <v>4500.8709677419356</v>
      </c>
      <c r="L202" s="43">
        <f t="shared" si="25"/>
        <v>389537.048907388</v>
      </c>
    </row>
    <row r="203" spans="1:12" x14ac:dyDescent="0.25">
      <c r="A203" s="10">
        <v>44031</v>
      </c>
      <c r="B203" s="44">
        <f t="shared" si="21"/>
        <v>19</v>
      </c>
      <c r="C203" s="10" t="str">
        <f t="shared" si="22"/>
        <v>202007</v>
      </c>
      <c r="D203" s="44">
        <v>4668</v>
      </c>
      <c r="E203" s="45">
        <f>IF( D203&lt;&gt; 0, (D203-K203) / VLOOKUP(C203,N:S,6,0), 0)</f>
        <v>0.6713885988136632</v>
      </c>
      <c r="F203" s="46" t="str">
        <f t="shared" si="23"/>
        <v>Нет</v>
      </c>
      <c r="G203" s="45" t="str">
        <f t="shared" si="24"/>
        <v>Нет</v>
      </c>
      <c r="H203" s="44" t="str">
        <f t="shared" si="20"/>
        <v>Нет</v>
      </c>
      <c r="I203" s="47">
        <f>IF(H203="Да",IF(DAY(A203)=15,K203+VLOOKUP($C203,N:S,6,0)*3.8, K203),D203)</f>
        <v>4668</v>
      </c>
      <c r="J203" s="19"/>
      <c r="K203" s="43">
        <f>VLOOKUP(C203,N:S,5,0)</f>
        <v>4500.8709677419356</v>
      </c>
      <c r="L203" s="43">
        <f t="shared" si="25"/>
        <v>27932.11342351713</v>
      </c>
    </row>
    <row r="204" spans="1:12" x14ac:dyDescent="0.25">
      <c r="A204" s="10">
        <v>44032</v>
      </c>
      <c r="B204" s="44">
        <f t="shared" si="21"/>
        <v>20</v>
      </c>
      <c r="C204" s="10" t="str">
        <f t="shared" si="22"/>
        <v>202007</v>
      </c>
      <c r="D204" s="44">
        <v>4422</v>
      </c>
      <c r="E204" s="45">
        <f>IF( D204&lt;&gt; 0, (D204-K204) / VLOOKUP(C204,N:S,6,0), 0)</f>
        <v>-0.31683943719347812</v>
      </c>
      <c r="F204" s="46" t="str">
        <f t="shared" si="23"/>
        <v>Нет</v>
      </c>
      <c r="G204" s="45" t="str">
        <f t="shared" si="24"/>
        <v>Нет</v>
      </c>
      <c r="H204" s="44" t="str">
        <f t="shared" si="20"/>
        <v>Нет</v>
      </c>
      <c r="I204" s="47">
        <f>IF(H204="Да",IF(DAY(A204)=15,K204+VLOOKUP($C204,N:S,6,0)*3.8, K204),D204)</f>
        <v>4422</v>
      </c>
      <c r="J204" s="19"/>
      <c r="K204" s="43">
        <f>VLOOKUP(C204,N:S,5,0)</f>
        <v>4500.8709677419356</v>
      </c>
      <c r="L204" s="43">
        <f t="shared" si="25"/>
        <v>6220.6295525494461</v>
      </c>
    </row>
    <row r="205" spans="1:12" x14ac:dyDescent="0.25">
      <c r="A205" s="10">
        <v>44033</v>
      </c>
      <c r="B205" s="44">
        <f t="shared" si="21"/>
        <v>21</v>
      </c>
      <c r="C205" s="10" t="str">
        <f t="shared" si="22"/>
        <v>202007</v>
      </c>
      <c r="D205" s="44">
        <v>4303</v>
      </c>
      <c r="E205" s="45">
        <f>IF( D205&lt;&gt; 0, (D205-K205) / VLOOKUP(C205,N:S,6,0), 0)</f>
        <v>-0.79488470664408717</v>
      </c>
      <c r="F205" s="46" t="str">
        <f t="shared" si="23"/>
        <v>Нет</v>
      </c>
      <c r="G205" s="45" t="str">
        <f t="shared" si="24"/>
        <v>Нет</v>
      </c>
      <c r="H205" s="44" t="str">
        <f t="shared" si="20"/>
        <v>Нет</v>
      </c>
      <c r="I205" s="47">
        <f>IF(H205="Да",IF(DAY(A205)=15,K205+VLOOKUP($C205,N:S,6,0)*3.8, K205),D205)</f>
        <v>4303</v>
      </c>
      <c r="J205" s="19"/>
      <c r="K205" s="43">
        <f>VLOOKUP(C205,N:S,5,0)</f>
        <v>4500.8709677419356</v>
      </c>
      <c r="L205" s="43">
        <f t="shared" si="25"/>
        <v>39152.919875130123</v>
      </c>
    </row>
    <row r="206" spans="1:12" x14ac:dyDescent="0.25">
      <c r="A206" s="10">
        <v>44034</v>
      </c>
      <c r="B206" s="44">
        <f t="shared" si="21"/>
        <v>22</v>
      </c>
      <c r="C206" s="10" t="str">
        <f t="shared" si="22"/>
        <v>202007</v>
      </c>
      <c r="D206" s="44">
        <v>4472</v>
      </c>
      <c r="E206" s="45">
        <f>IF( D206&lt;&gt; 0, (D206-K206) / VLOOKUP(C206,N:S,6,0), 0)</f>
        <v>-0.11598008028145754</v>
      </c>
      <c r="F206" s="46" t="str">
        <f t="shared" si="23"/>
        <v>Нет</v>
      </c>
      <c r="G206" s="45" t="str">
        <f t="shared" si="24"/>
        <v>Нет</v>
      </c>
      <c r="H206" s="44" t="str">
        <f t="shared" si="20"/>
        <v>Нет</v>
      </c>
      <c r="I206" s="47">
        <f>IF(H206="Да",IF(DAY(A206)=15,K206+VLOOKUP($C206,N:S,6,0)*3.8, K206),D206)</f>
        <v>4472</v>
      </c>
      <c r="J206" s="19"/>
      <c r="K206" s="43">
        <f>VLOOKUP(C206,N:S,5,0)</f>
        <v>4500.8709677419356</v>
      </c>
      <c r="L206" s="43">
        <f t="shared" si="25"/>
        <v>833.53277835588608</v>
      </c>
    </row>
    <row r="207" spans="1:12" x14ac:dyDescent="0.25">
      <c r="A207" s="10">
        <v>44035</v>
      </c>
      <c r="B207" s="44">
        <f t="shared" si="21"/>
        <v>23</v>
      </c>
      <c r="C207" s="10" t="str">
        <f t="shared" si="22"/>
        <v>202007</v>
      </c>
      <c r="D207" s="44">
        <v>4442</v>
      </c>
      <c r="E207" s="45">
        <f>IF( D207&lt;&gt; 0, (D207-K207) / VLOOKUP(C207,N:S,6,0), 0)</f>
        <v>-0.23649569442866988</v>
      </c>
      <c r="F207" s="46" t="str">
        <f t="shared" si="23"/>
        <v>Нет</v>
      </c>
      <c r="G207" s="45" t="str">
        <f t="shared" si="24"/>
        <v>Нет</v>
      </c>
      <c r="H207" s="44" t="str">
        <f t="shared" si="20"/>
        <v>Нет</v>
      </c>
      <c r="I207" s="47">
        <f>IF(H207="Да",IF(DAY(A207)=15,K207+VLOOKUP($C207,N:S,6,0)*3.8, K207),D207)</f>
        <v>4442</v>
      </c>
      <c r="J207" s="19"/>
      <c r="K207" s="43">
        <f>VLOOKUP(C207,N:S,5,0)</f>
        <v>4500.8709677419356</v>
      </c>
      <c r="L207" s="43">
        <f t="shared" si="25"/>
        <v>3465.790842872022</v>
      </c>
    </row>
    <row r="208" spans="1:12" x14ac:dyDescent="0.25">
      <c r="A208" s="10">
        <v>44036</v>
      </c>
      <c r="B208" s="44">
        <f t="shared" si="21"/>
        <v>24</v>
      </c>
      <c r="C208" s="10" t="str">
        <f t="shared" si="22"/>
        <v>202007</v>
      </c>
      <c r="D208" s="44">
        <v>4392</v>
      </c>
      <c r="E208" s="45">
        <f>IF( D208&lt;&gt; 0, (D208-K208) / VLOOKUP(C208,N:S,6,0), 0)</f>
        <v>-0.43735505134069053</v>
      </c>
      <c r="F208" s="46" t="str">
        <f t="shared" si="23"/>
        <v>Нет</v>
      </c>
      <c r="G208" s="45" t="str">
        <f t="shared" si="24"/>
        <v>Нет</v>
      </c>
      <c r="H208" s="44" t="str">
        <f t="shared" si="20"/>
        <v>Нет</v>
      </c>
      <c r="I208" s="47">
        <f>IF(H208="Да",IF(DAY(A208)=15,K208+VLOOKUP($C208,N:S,6,0)*3.8, K208),D208)</f>
        <v>4392</v>
      </c>
      <c r="J208" s="19"/>
      <c r="K208" s="43">
        <f>VLOOKUP(C208,N:S,5,0)</f>
        <v>4500.8709677419356</v>
      </c>
      <c r="L208" s="43">
        <f t="shared" si="25"/>
        <v>11852.887617065582</v>
      </c>
    </row>
    <row r="209" spans="1:12" x14ac:dyDescent="0.25">
      <c r="A209" s="10">
        <v>44037</v>
      </c>
      <c r="B209" s="44">
        <f t="shared" si="21"/>
        <v>25</v>
      </c>
      <c r="C209" s="10" t="str">
        <f t="shared" si="22"/>
        <v>202007</v>
      </c>
      <c r="D209" s="44">
        <v>4696</v>
      </c>
      <c r="E209" s="45">
        <f>IF( D209&lt;&gt; 0, (D209-K209) / VLOOKUP(C209,N:S,6,0), 0)</f>
        <v>0.78386983868439475</v>
      </c>
      <c r="F209" s="46" t="str">
        <f t="shared" si="23"/>
        <v>Нет</v>
      </c>
      <c r="G209" s="45" t="str">
        <f t="shared" si="24"/>
        <v>Нет</v>
      </c>
      <c r="H209" s="44" t="str">
        <f t="shared" si="20"/>
        <v>Нет</v>
      </c>
      <c r="I209" s="47">
        <f>IF(H209="Да",IF(DAY(A209)=15,K209+VLOOKUP($C209,N:S,6,0)*3.8, K209),D209)</f>
        <v>4696</v>
      </c>
      <c r="J209" s="19"/>
      <c r="K209" s="43">
        <f>VLOOKUP(C209,N:S,5,0)</f>
        <v>4500.8709677419356</v>
      </c>
      <c r="L209" s="43">
        <f t="shared" si="25"/>
        <v>38075.33922996874</v>
      </c>
    </row>
    <row r="210" spans="1:12" x14ac:dyDescent="0.25">
      <c r="A210" s="10">
        <v>44038</v>
      </c>
      <c r="B210" s="44">
        <f t="shared" si="21"/>
        <v>26</v>
      </c>
      <c r="C210" s="10" t="str">
        <f t="shared" si="22"/>
        <v>202007</v>
      </c>
      <c r="D210" s="44">
        <v>4974</v>
      </c>
      <c r="E210" s="45">
        <f>IF( D210&lt;&gt; 0, (D210-K210) / VLOOKUP(C210,N:S,6,0), 0)</f>
        <v>1.9006478631152293</v>
      </c>
      <c r="F210" s="46" t="str">
        <f t="shared" si="23"/>
        <v>Нет</v>
      </c>
      <c r="G210" s="45" t="str">
        <f t="shared" si="24"/>
        <v>Нет</v>
      </c>
      <c r="H210" s="44" t="str">
        <f t="shared" si="20"/>
        <v>Нет</v>
      </c>
      <c r="I210" s="47">
        <f>IF(H210="Да",IF(DAY(A210)=15,K210+VLOOKUP($C210,N:S,6,0)*3.8, K210),D210)</f>
        <v>4974</v>
      </c>
      <c r="J210" s="19"/>
      <c r="K210" s="43">
        <f>VLOOKUP(C210,N:S,5,0)</f>
        <v>4500.8709677419356</v>
      </c>
      <c r="L210" s="43">
        <f t="shared" si="25"/>
        <v>223851.08116545255</v>
      </c>
    </row>
    <row r="211" spans="1:12" x14ac:dyDescent="0.25">
      <c r="A211" s="10">
        <v>44039</v>
      </c>
      <c r="B211" s="44">
        <f t="shared" si="21"/>
        <v>27</v>
      </c>
      <c r="C211" s="10" t="str">
        <f t="shared" si="22"/>
        <v>202007</v>
      </c>
      <c r="D211" s="44">
        <v>4442</v>
      </c>
      <c r="E211" s="45">
        <f>IF( D211&lt;&gt; 0, (D211-K211) / VLOOKUP(C211,N:S,6,0), 0)</f>
        <v>-0.23649569442866988</v>
      </c>
      <c r="F211" s="46" t="str">
        <f t="shared" si="23"/>
        <v>Нет</v>
      </c>
      <c r="G211" s="45" t="str">
        <f t="shared" si="24"/>
        <v>Нет</v>
      </c>
      <c r="H211" s="44" t="str">
        <f t="shared" si="20"/>
        <v>Нет</v>
      </c>
      <c r="I211" s="47">
        <f>IF(H211="Да",IF(DAY(A211)=15,K211+VLOOKUP($C211,N:S,6,0)*3.8, K211),D211)</f>
        <v>4442</v>
      </c>
      <c r="J211" s="19"/>
      <c r="K211" s="43">
        <f>VLOOKUP(C211,N:S,5,0)</f>
        <v>4500.8709677419356</v>
      </c>
      <c r="L211" s="43">
        <f t="shared" si="25"/>
        <v>3465.790842872022</v>
      </c>
    </row>
    <row r="212" spans="1:12" x14ac:dyDescent="0.25">
      <c r="A212" s="10">
        <v>44040</v>
      </c>
      <c r="B212" s="44">
        <f t="shared" si="21"/>
        <v>28</v>
      </c>
      <c r="C212" s="10" t="str">
        <f t="shared" si="22"/>
        <v>202007</v>
      </c>
      <c r="D212" s="44">
        <v>4164</v>
      </c>
      <c r="E212" s="45">
        <f>IF( D212&lt;&gt; 0, (D212-K212) / VLOOKUP(C212,N:S,6,0), 0)</f>
        <v>-1.3532737188595045</v>
      </c>
      <c r="F212" s="46" t="str">
        <f t="shared" si="23"/>
        <v>Нет</v>
      </c>
      <c r="G212" s="45" t="str">
        <f t="shared" si="24"/>
        <v>Нет</v>
      </c>
      <c r="H212" s="44" t="str">
        <f t="shared" si="20"/>
        <v>Нет</v>
      </c>
      <c r="I212" s="47">
        <f>IF(H212="Да",IF(DAY(A212)=15,K212+VLOOKUP($C212,N:S,6,0)*3.8, K212),D212)</f>
        <v>4164</v>
      </c>
      <c r="J212" s="19"/>
      <c r="K212" s="43">
        <f>VLOOKUP(C212,N:S,5,0)</f>
        <v>4500.8709677419356</v>
      </c>
      <c r="L212" s="43">
        <f t="shared" si="25"/>
        <v>113482.04890738822</v>
      </c>
    </row>
    <row r="213" spans="1:12" x14ac:dyDescent="0.25">
      <c r="A213" s="10">
        <v>44041</v>
      </c>
      <c r="B213" s="44">
        <f t="shared" si="21"/>
        <v>29</v>
      </c>
      <c r="C213" s="10" t="str">
        <f t="shared" si="22"/>
        <v>202007</v>
      </c>
      <c r="D213" s="44">
        <v>4325</v>
      </c>
      <c r="E213" s="45">
        <f>IF( D213&lt;&gt; 0, (D213-K213) / VLOOKUP(C213,N:S,6,0), 0)</f>
        <v>-0.70650658960279811</v>
      </c>
      <c r="F213" s="46" t="str">
        <f t="shared" si="23"/>
        <v>Нет</v>
      </c>
      <c r="G213" s="45" t="str">
        <f t="shared" si="24"/>
        <v>Нет</v>
      </c>
      <c r="H213" s="44" t="str">
        <f t="shared" si="20"/>
        <v>Нет</v>
      </c>
      <c r="I213" s="47">
        <f>IF(H213="Да",IF(DAY(A213)=15,K213+VLOOKUP($C213,N:S,6,0)*3.8, K213),D213)</f>
        <v>4325</v>
      </c>
      <c r="J213" s="19"/>
      <c r="K213" s="43">
        <f>VLOOKUP(C213,N:S,5,0)</f>
        <v>4500.8709677419356</v>
      </c>
      <c r="L213" s="43">
        <f t="shared" si="25"/>
        <v>30930.597294484953</v>
      </c>
    </row>
    <row r="214" spans="1:12" x14ac:dyDescent="0.25">
      <c r="A214" s="10">
        <v>44042</v>
      </c>
      <c r="B214" s="44">
        <f t="shared" si="21"/>
        <v>30</v>
      </c>
      <c r="C214" s="10" t="str">
        <f t="shared" si="22"/>
        <v>202007</v>
      </c>
      <c r="D214" s="44">
        <v>4318</v>
      </c>
      <c r="E214" s="45">
        <f>IF( D214&lt;&gt; 0, (D214-K214) / VLOOKUP(C214,N:S,6,0), 0)</f>
        <v>-0.734626899570481</v>
      </c>
      <c r="F214" s="46" t="str">
        <f t="shared" si="23"/>
        <v>Нет</v>
      </c>
      <c r="G214" s="45" t="str">
        <f t="shared" si="24"/>
        <v>Нет</v>
      </c>
      <c r="H214" s="44" t="str">
        <f t="shared" si="20"/>
        <v>Нет</v>
      </c>
      <c r="I214" s="47">
        <f>IF(H214="Да",IF(DAY(A214)=15,K214+VLOOKUP($C214,N:S,6,0)*3.8, K214),D214)</f>
        <v>4318</v>
      </c>
      <c r="J214" s="19"/>
      <c r="K214" s="43">
        <f>VLOOKUP(C214,N:S,5,0)</f>
        <v>4500.8709677419356</v>
      </c>
      <c r="L214" s="43">
        <f t="shared" si="25"/>
        <v>33441.790842872055</v>
      </c>
    </row>
    <row r="215" spans="1:12" x14ac:dyDescent="0.25">
      <c r="A215" s="10">
        <v>44043</v>
      </c>
      <c r="B215" s="44">
        <f t="shared" si="21"/>
        <v>31</v>
      </c>
      <c r="C215" s="10" t="str">
        <f t="shared" si="22"/>
        <v>202007</v>
      </c>
      <c r="D215" s="44">
        <v>4340</v>
      </c>
      <c r="E215" s="45">
        <f>IF( D215&lt;&gt; 0, (D215-K215) / VLOOKUP(C215,N:S,6,0), 0)</f>
        <v>-0.64624878252919193</v>
      </c>
      <c r="F215" s="46" t="str">
        <f t="shared" si="23"/>
        <v>Нет</v>
      </c>
      <c r="G215" s="45" t="str">
        <f t="shared" si="24"/>
        <v>Нет</v>
      </c>
      <c r="H215" s="44" t="str">
        <f t="shared" si="20"/>
        <v>Нет</v>
      </c>
      <c r="I215" s="47">
        <f>IF(H215="Да",IF(DAY(A215)=15,K215+VLOOKUP($C215,N:S,6,0)*3.8, K215),D215)</f>
        <v>4340</v>
      </c>
      <c r="J215" s="19"/>
      <c r="K215" s="43">
        <f>VLOOKUP(C215,N:S,5,0)</f>
        <v>4500.8709677419356</v>
      </c>
      <c r="L215" s="43">
        <f t="shared" si="25"/>
        <v>25879.468262226885</v>
      </c>
    </row>
    <row r="216" spans="1:12" x14ac:dyDescent="0.25">
      <c r="A216" s="10">
        <v>44044</v>
      </c>
      <c r="B216" s="44">
        <f t="shared" si="21"/>
        <v>1</v>
      </c>
      <c r="C216" s="10" t="str">
        <f t="shared" si="22"/>
        <v>202008</v>
      </c>
      <c r="D216" s="44">
        <v>5240</v>
      </c>
      <c r="E216" s="45">
        <f>IF( D216&lt;&gt; 0, (D216-K216) / VLOOKUP(C216,N:S,6,0), 0)</f>
        <v>1.5289032840189238</v>
      </c>
      <c r="F216" s="46" t="str">
        <f t="shared" si="23"/>
        <v>Нет</v>
      </c>
      <c r="G216" s="45" t="str">
        <f t="shared" si="24"/>
        <v>Нет</v>
      </c>
      <c r="H216" s="44" t="str">
        <f t="shared" si="20"/>
        <v>Нет</v>
      </c>
      <c r="I216" s="47">
        <f>IF(H216="Да",IF(DAY(A216)=15,K216+VLOOKUP($C216,N:S,6,0)*3.8, K216),D216)</f>
        <v>5240</v>
      </c>
      <c r="J216" s="19"/>
      <c r="K216" s="43">
        <f>VLOOKUP(C216,N:S,5,0)</f>
        <v>4706.5483870967746</v>
      </c>
      <c r="L216" s="43">
        <f t="shared" si="25"/>
        <v>284570.62330905261</v>
      </c>
    </row>
    <row r="217" spans="1:12" x14ac:dyDescent="0.25">
      <c r="A217" s="10">
        <v>44045</v>
      </c>
      <c r="B217" s="44">
        <f t="shared" si="21"/>
        <v>2</v>
      </c>
      <c r="C217" s="10" t="str">
        <f t="shared" si="22"/>
        <v>202008</v>
      </c>
      <c r="D217" s="44">
        <v>4831</v>
      </c>
      <c r="E217" s="45">
        <f>IF( D217&lt;&gt; 0, (D217-K217) / VLOOKUP(C217,N:S,6,0), 0)</f>
        <v>0.35668554573048272</v>
      </c>
      <c r="F217" s="46" t="str">
        <f t="shared" si="23"/>
        <v>Нет</v>
      </c>
      <c r="G217" s="45" t="str">
        <f t="shared" si="24"/>
        <v>Нет</v>
      </c>
      <c r="H217" s="44" t="str">
        <f t="shared" si="20"/>
        <v>Нет</v>
      </c>
      <c r="I217" s="47">
        <f>IF(H217="Да",IF(DAY(A217)=15,K217+VLOOKUP($C217,N:S,6,0)*3.8, K217),D217)</f>
        <v>4831</v>
      </c>
      <c r="J217" s="19"/>
      <c r="K217" s="43">
        <f>VLOOKUP(C217,N:S,5,0)</f>
        <v>4706.5483870967746</v>
      </c>
      <c r="L217" s="43">
        <f t="shared" si="25"/>
        <v>15488.203954214257</v>
      </c>
    </row>
    <row r="218" spans="1:12" x14ac:dyDescent="0.25">
      <c r="A218" s="10">
        <v>44046</v>
      </c>
      <c r="B218" s="44">
        <f t="shared" si="21"/>
        <v>3</v>
      </c>
      <c r="C218" s="10" t="str">
        <f t="shared" si="22"/>
        <v>202008</v>
      </c>
      <c r="D218" s="44">
        <v>4651</v>
      </c>
      <c r="E218" s="45">
        <f>IF( D218&lt;&gt; 0, (D218-K218) / VLOOKUP(C218,N:S,6,0), 0)</f>
        <v>-0.15920490143802432</v>
      </c>
      <c r="F218" s="46" t="str">
        <f t="shared" si="23"/>
        <v>Нет</v>
      </c>
      <c r="G218" s="45" t="str">
        <f t="shared" si="24"/>
        <v>Нет</v>
      </c>
      <c r="H218" s="44" t="str">
        <f t="shared" si="20"/>
        <v>Нет</v>
      </c>
      <c r="I218" s="47">
        <f>IF(H218="Да",IF(DAY(A218)=15,K218+VLOOKUP($C218,N:S,6,0)*3.8, K218),D218)</f>
        <v>4651</v>
      </c>
      <c r="J218" s="19"/>
      <c r="K218" s="43">
        <f>VLOOKUP(C218,N:S,5,0)</f>
        <v>4706.5483870967746</v>
      </c>
      <c r="L218" s="43">
        <f t="shared" si="25"/>
        <v>3085.6233090531155</v>
      </c>
    </row>
    <row r="219" spans="1:12" x14ac:dyDescent="0.25">
      <c r="A219" s="10">
        <v>44047</v>
      </c>
      <c r="B219" s="44">
        <f t="shared" si="21"/>
        <v>4</v>
      </c>
      <c r="C219" s="10" t="str">
        <f t="shared" si="22"/>
        <v>202008</v>
      </c>
      <c r="D219" s="44">
        <v>4715</v>
      </c>
      <c r="E219" s="45">
        <f>IF( D219&lt;&gt; 0, (D219-K219) / VLOOKUP(C219,N:S,6,0), 0)</f>
        <v>2.4222813110778188E-2</v>
      </c>
      <c r="F219" s="46" t="str">
        <f t="shared" si="23"/>
        <v>Нет</v>
      </c>
      <c r="G219" s="45" t="str">
        <f t="shared" si="24"/>
        <v>Нет</v>
      </c>
      <c r="H219" s="44" t="str">
        <f t="shared" si="20"/>
        <v>Нет</v>
      </c>
      <c r="I219" s="47">
        <f>IF(H219="Да",IF(DAY(A219)=15,K219+VLOOKUP($C219,N:S,6,0)*3.8, K219),D219)</f>
        <v>4715</v>
      </c>
      <c r="J219" s="19"/>
      <c r="K219" s="43">
        <f>VLOOKUP(C219,N:S,5,0)</f>
        <v>4706.5483870967746</v>
      </c>
      <c r="L219" s="43">
        <f t="shared" si="25"/>
        <v>71.429760665966</v>
      </c>
    </row>
    <row r="220" spans="1:12" x14ac:dyDescent="0.25">
      <c r="A220" s="10">
        <v>44048</v>
      </c>
      <c r="B220" s="44">
        <f t="shared" si="21"/>
        <v>5</v>
      </c>
      <c r="C220" s="10" t="str">
        <f t="shared" si="22"/>
        <v>202008</v>
      </c>
      <c r="D220" s="44">
        <v>4677</v>
      </c>
      <c r="E220" s="45">
        <f>IF( D220&lt;&gt; 0, (D220-K220) / VLOOKUP(C220,N:S,6,0), 0)</f>
        <v>-8.4687392402573308E-2</v>
      </c>
      <c r="F220" s="46" t="str">
        <f t="shared" si="23"/>
        <v>Нет</v>
      </c>
      <c r="G220" s="45" t="str">
        <f t="shared" si="24"/>
        <v>Нет</v>
      </c>
      <c r="H220" s="44" t="str">
        <f t="shared" si="20"/>
        <v>Нет</v>
      </c>
      <c r="I220" s="47">
        <f>IF(H220="Да",IF(DAY(A220)=15,K220+VLOOKUP($C220,N:S,6,0)*3.8, K220),D220)</f>
        <v>4677</v>
      </c>
      <c r="J220" s="19"/>
      <c r="K220" s="43">
        <f>VLOOKUP(C220,N:S,5,0)</f>
        <v>4706.5483870967746</v>
      </c>
      <c r="L220" s="43">
        <f t="shared" si="25"/>
        <v>873.10718002083593</v>
      </c>
    </row>
    <row r="221" spans="1:12" x14ac:dyDescent="0.25">
      <c r="A221" s="10">
        <v>44049</v>
      </c>
      <c r="B221" s="44">
        <f t="shared" si="21"/>
        <v>6</v>
      </c>
      <c r="C221" s="10" t="str">
        <f t="shared" si="22"/>
        <v>202008</v>
      </c>
      <c r="D221" s="44">
        <v>4838</v>
      </c>
      <c r="E221" s="45">
        <f>IF( D221&lt;&gt; 0, (D221-K221) / VLOOKUP(C221,N:S,6,0), 0)</f>
        <v>0.37674795200925798</v>
      </c>
      <c r="F221" s="46" t="str">
        <f t="shared" si="23"/>
        <v>Нет</v>
      </c>
      <c r="G221" s="45" t="str">
        <f t="shared" si="24"/>
        <v>Нет</v>
      </c>
      <c r="H221" s="44" t="str">
        <f t="shared" si="20"/>
        <v>Нет</v>
      </c>
      <c r="I221" s="47">
        <f>IF(H221="Да",IF(DAY(A221)=15,K221+VLOOKUP($C221,N:S,6,0)*3.8, K221),D221)</f>
        <v>4838</v>
      </c>
      <c r="J221" s="19"/>
      <c r="K221" s="43">
        <f>VLOOKUP(C221,N:S,5,0)</f>
        <v>4706.5483870967746</v>
      </c>
      <c r="L221" s="43">
        <f t="shared" si="25"/>
        <v>17279.526534859415</v>
      </c>
    </row>
    <row r="222" spans="1:12" x14ac:dyDescent="0.25">
      <c r="A222" s="10">
        <v>44050</v>
      </c>
      <c r="B222" s="44">
        <f t="shared" si="21"/>
        <v>7</v>
      </c>
      <c r="C222" s="10" t="str">
        <f t="shared" si="22"/>
        <v>202008</v>
      </c>
      <c r="D222" s="44">
        <v>4685</v>
      </c>
      <c r="E222" s="45">
        <f>IF( D222&lt;&gt; 0, (D222-K222) / VLOOKUP(C222,N:S,6,0), 0)</f>
        <v>-6.1758928083972993E-2</v>
      </c>
      <c r="F222" s="46" t="str">
        <f t="shared" si="23"/>
        <v>Нет</v>
      </c>
      <c r="G222" s="45" t="str">
        <f t="shared" si="24"/>
        <v>Нет</v>
      </c>
      <c r="H222" s="44" t="str">
        <f t="shared" si="20"/>
        <v>Нет</v>
      </c>
      <c r="I222" s="47">
        <f>IF(H222="Да",IF(DAY(A222)=15,K222+VLOOKUP($C222,N:S,6,0)*3.8, K222),D222)</f>
        <v>4685</v>
      </c>
      <c r="J222" s="19"/>
      <c r="K222" s="43">
        <f>VLOOKUP(C222,N:S,5,0)</f>
        <v>4706.5483870967746</v>
      </c>
      <c r="L222" s="43">
        <f t="shared" si="25"/>
        <v>464.33298647244226</v>
      </c>
    </row>
    <row r="223" spans="1:12" x14ac:dyDescent="0.25">
      <c r="A223" s="10">
        <v>44051</v>
      </c>
      <c r="B223" s="44">
        <f t="shared" si="21"/>
        <v>8</v>
      </c>
      <c r="C223" s="10" t="str">
        <f t="shared" si="22"/>
        <v>202008</v>
      </c>
      <c r="D223" s="44">
        <v>5170</v>
      </c>
      <c r="E223" s="45">
        <f>IF( D223&lt;&gt; 0, (D223-K223) / VLOOKUP(C223,N:S,6,0), 0)</f>
        <v>1.3282792212311709</v>
      </c>
      <c r="F223" s="46" t="str">
        <f t="shared" si="23"/>
        <v>Нет</v>
      </c>
      <c r="G223" s="45" t="str">
        <f t="shared" si="24"/>
        <v>Нет</v>
      </c>
      <c r="H223" s="44" t="str">
        <f t="shared" si="20"/>
        <v>Нет</v>
      </c>
      <c r="I223" s="47">
        <f>IF(H223="Да",IF(DAY(A223)=15,K223+VLOOKUP($C223,N:S,6,0)*3.8, K223),D223)</f>
        <v>5170</v>
      </c>
      <c r="J223" s="19"/>
      <c r="K223" s="43">
        <f>VLOOKUP(C223,N:S,5,0)</f>
        <v>4706.5483870967746</v>
      </c>
      <c r="L223" s="43">
        <f t="shared" si="25"/>
        <v>214787.39750260109</v>
      </c>
    </row>
    <row r="224" spans="1:12" x14ac:dyDescent="0.25">
      <c r="A224" s="10">
        <v>44052</v>
      </c>
      <c r="B224" s="44">
        <f t="shared" si="21"/>
        <v>9</v>
      </c>
      <c r="C224" s="10" t="str">
        <f t="shared" si="22"/>
        <v>202008</v>
      </c>
      <c r="D224" s="44">
        <v>4998</v>
      </c>
      <c r="E224" s="45">
        <f>IF( D224&lt;&gt; 0, (D224-K224) / VLOOKUP(C224,N:S,6,0), 0)</f>
        <v>0.83531723838126426</v>
      </c>
      <c r="F224" s="46" t="str">
        <f t="shared" si="23"/>
        <v>Нет</v>
      </c>
      <c r="G224" s="45" t="str">
        <f t="shared" si="24"/>
        <v>Нет</v>
      </c>
      <c r="H224" s="44" t="str">
        <f t="shared" si="20"/>
        <v>Нет</v>
      </c>
      <c r="I224" s="47">
        <f>IF(H224="Да",IF(DAY(A224)=15,K224+VLOOKUP($C224,N:S,6,0)*3.8, K224),D224)</f>
        <v>4998</v>
      </c>
      <c r="J224" s="19"/>
      <c r="K224" s="43">
        <f>VLOOKUP(C224,N:S,5,0)</f>
        <v>4706.5483870967746</v>
      </c>
      <c r="L224" s="43">
        <f t="shared" si="25"/>
        <v>84944.042663891538</v>
      </c>
    </row>
    <row r="225" spans="1:12" x14ac:dyDescent="0.25">
      <c r="A225" s="10">
        <v>44053</v>
      </c>
      <c r="B225" s="44">
        <f t="shared" si="21"/>
        <v>10</v>
      </c>
      <c r="C225" s="10" t="str">
        <f t="shared" si="22"/>
        <v>202008</v>
      </c>
      <c r="D225" s="44">
        <v>4610</v>
      </c>
      <c r="E225" s="45">
        <f>IF( D225&lt;&gt; 0, (D225-K225) / VLOOKUP(C225,N:S,6,0), 0)</f>
        <v>-0.27671328107085091</v>
      </c>
      <c r="F225" s="46" t="str">
        <f t="shared" si="23"/>
        <v>Нет</v>
      </c>
      <c r="G225" s="45" t="str">
        <f t="shared" si="24"/>
        <v>Нет</v>
      </c>
      <c r="H225" s="44" t="str">
        <f t="shared" si="20"/>
        <v>Нет</v>
      </c>
      <c r="I225" s="47">
        <f>IF(H225="Да",IF(DAY(A225)=15,K225+VLOOKUP($C225,N:S,6,0)*3.8, K225),D225)</f>
        <v>4610</v>
      </c>
      <c r="J225" s="19"/>
      <c r="K225" s="43">
        <f>VLOOKUP(C225,N:S,5,0)</f>
        <v>4706.5483870967746</v>
      </c>
      <c r="L225" s="43">
        <f t="shared" si="25"/>
        <v>9321.5910509886326</v>
      </c>
    </row>
    <row r="226" spans="1:12" x14ac:dyDescent="0.25">
      <c r="A226" s="10">
        <v>44054</v>
      </c>
      <c r="B226" s="44">
        <f t="shared" si="21"/>
        <v>11</v>
      </c>
      <c r="C226" s="10" t="str">
        <f t="shared" si="22"/>
        <v>202008</v>
      </c>
      <c r="D226" s="44">
        <v>4962</v>
      </c>
      <c r="E226" s="45">
        <f>IF( D226&lt;&gt; 0, (D226-K226) / VLOOKUP(C226,N:S,6,0), 0)</f>
        <v>0.73213914894756282</v>
      </c>
      <c r="F226" s="46" t="str">
        <f t="shared" si="23"/>
        <v>Нет</v>
      </c>
      <c r="G226" s="45" t="str">
        <f t="shared" si="24"/>
        <v>Нет</v>
      </c>
      <c r="H226" s="44" t="str">
        <f t="shared" si="20"/>
        <v>Нет</v>
      </c>
      <c r="I226" s="47">
        <f>IF(H226="Да",IF(DAY(A226)=15,K226+VLOOKUP($C226,N:S,6,0)*3.8, K226),D226)</f>
        <v>4962</v>
      </c>
      <c r="J226" s="19"/>
      <c r="K226" s="43">
        <f>VLOOKUP(C226,N:S,5,0)</f>
        <v>4706.5483870967746</v>
      </c>
      <c r="L226" s="43">
        <f t="shared" si="25"/>
        <v>65255.526534859309</v>
      </c>
    </row>
    <row r="227" spans="1:12" x14ac:dyDescent="0.25">
      <c r="A227" s="10">
        <v>44055</v>
      </c>
      <c r="B227" s="44">
        <f t="shared" si="21"/>
        <v>12</v>
      </c>
      <c r="C227" s="10" t="str">
        <f t="shared" si="22"/>
        <v>202008</v>
      </c>
      <c r="D227" s="44">
        <v>4644</v>
      </c>
      <c r="E227" s="45">
        <f>IF( D227&lt;&gt; 0, (D227-K227) / VLOOKUP(C227,N:S,6,0), 0)</f>
        <v>-0.17926730771679961</v>
      </c>
      <c r="F227" s="46" t="str">
        <f t="shared" si="23"/>
        <v>Нет</v>
      </c>
      <c r="G227" s="45" t="str">
        <f t="shared" si="24"/>
        <v>Нет</v>
      </c>
      <c r="H227" s="44" t="str">
        <f t="shared" si="20"/>
        <v>Нет</v>
      </c>
      <c r="I227" s="47">
        <f>IF(H227="Да",IF(DAY(A227)=15,K227+VLOOKUP($C227,N:S,6,0)*3.8, K227),D227)</f>
        <v>4644</v>
      </c>
      <c r="J227" s="19"/>
      <c r="K227" s="43">
        <f>VLOOKUP(C227,N:S,5,0)</f>
        <v>4706.5483870967746</v>
      </c>
      <c r="L227" s="43">
        <f t="shared" si="25"/>
        <v>3912.3007284079599</v>
      </c>
    </row>
    <row r="228" spans="1:12" x14ac:dyDescent="0.25">
      <c r="A228" s="10">
        <v>44056</v>
      </c>
      <c r="B228" s="44">
        <f t="shared" si="21"/>
        <v>13</v>
      </c>
      <c r="C228" s="10" t="str">
        <f t="shared" si="22"/>
        <v>202008</v>
      </c>
      <c r="D228" s="44">
        <v>4522</v>
      </c>
      <c r="E228" s="45">
        <f>IF( D228&lt;&gt; 0, (D228-K228) / VLOOKUP(C228,N:S,6,0), 0)</f>
        <v>-0.52892638857545438</v>
      </c>
      <c r="F228" s="46" t="str">
        <f t="shared" si="23"/>
        <v>Нет</v>
      </c>
      <c r="G228" s="45" t="str">
        <f t="shared" si="24"/>
        <v>Нет</v>
      </c>
      <c r="H228" s="44" t="str">
        <f t="shared" si="20"/>
        <v>Нет</v>
      </c>
      <c r="I228" s="47">
        <f>IF(H228="Да",IF(DAY(A228)=15,K228+VLOOKUP($C228,N:S,6,0)*3.8, K228),D228)</f>
        <v>4522</v>
      </c>
      <c r="J228" s="19"/>
      <c r="K228" s="43">
        <f>VLOOKUP(C228,N:S,5,0)</f>
        <v>4706.5483870967746</v>
      </c>
      <c r="L228" s="43">
        <f t="shared" si="25"/>
        <v>34058.107180020961</v>
      </c>
    </row>
    <row r="229" spans="1:12" x14ac:dyDescent="0.25">
      <c r="A229" s="10">
        <v>44057</v>
      </c>
      <c r="B229" s="44">
        <f t="shared" si="21"/>
        <v>14</v>
      </c>
      <c r="C229" s="10" t="str">
        <f t="shared" si="22"/>
        <v>202008</v>
      </c>
      <c r="D229" s="44">
        <v>4401</v>
      </c>
      <c r="E229" s="45">
        <f>IF( D229&lt;&gt; 0, (D229-K229) / VLOOKUP(C229,N:S,6,0), 0)</f>
        <v>-0.87571941139428411</v>
      </c>
      <c r="F229" s="46" t="str">
        <f t="shared" si="23"/>
        <v>Нет</v>
      </c>
      <c r="G229" s="45" t="str">
        <f t="shared" si="24"/>
        <v>Нет</v>
      </c>
      <c r="H229" s="44" t="str">
        <f t="shared" si="20"/>
        <v>Нет</v>
      </c>
      <c r="I229" s="47">
        <f>IF(H229="Да",IF(DAY(A229)=15,K229+VLOOKUP($C229,N:S,6,0)*3.8, K229),D229)</f>
        <v>4401</v>
      </c>
      <c r="J229" s="19"/>
      <c r="K229" s="43">
        <f>VLOOKUP(C229,N:S,5,0)</f>
        <v>4706.5483870967746</v>
      </c>
      <c r="L229" s="43">
        <f t="shared" si="25"/>
        <v>93359.816857440412</v>
      </c>
    </row>
    <row r="230" spans="1:12" x14ac:dyDescent="0.25">
      <c r="A230" s="10">
        <v>44058</v>
      </c>
      <c r="B230" s="44">
        <f t="shared" si="21"/>
        <v>15</v>
      </c>
      <c r="C230" s="10" t="str">
        <f t="shared" si="22"/>
        <v>202008</v>
      </c>
      <c r="D230" s="44">
        <v>6086</v>
      </c>
      <c r="E230" s="45">
        <f>IF( D230&lt;&gt; 0, (D230-K230) / VLOOKUP(C230,N:S,6,0), 0)</f>
        <v>3.9535883857109071</v>
      </c>
      <c r="F230" s="46" t="str">
        <f t="shared" si="23"/>
        <v>Нет</v>
      </c>
      <c r="G230" s="45" t="str">
        <f t="shared" si="24"/>
        <v>Да</v>
      </c>
      <c r="H230" s="44" t="str">
        <f t="shared" si="20"/>
        <v>Нет</v>
      </c>
      <c r="I230" s="47">
        <f>IF(H230="Да",IF(DAY(A230)=15,K230+VLOOKUP($C230,N:S,6,0)*3.8, K230),D230)</f>
        <v>6086</v>
      </c>
      <c r="J230" s="19"/>
      <c r="K230" s="43">
        <f>VLOOKUP(C230,N:S,5,0)</f>
        <v>4706.5483870967746</v>
      </c>
      <c r="L230" s="43">
        <f t="shared" si="25"/>
        <v>1902886.75234131</v>
      </c>
    </row>
    <row r="231" spans="1:12" x14ac:dyDescent="0.25">
      <c r="A231" s="10">
        <v>44059</v>
      </c>
      <c r="B231" s="44">
        <f t="shared" si="21"/>
        <v>16</v>
      </c>
      <c r="C231" s="10" t="str">
        <f t="shared" si="22"/>
        <v>202008</v>
      </c>
      <c r="D231" s="44">
        <v>4739</v>
      </c>
      <c r="E231" s="45">
        <f>IF( D231&lt;&gt; 0, (D231-K231) / VLOOKUP(C231,N:S,6,0), 0)</f>
        <v>9.3008206066579127E-2</v>
      </c>
      <c r="F231" s="46" t="str">
        <f t="shared" si="23"/>
        <v>Нет</v>
      </c>
      <c r="G231" s="45" t="str">
        <f t="shared" si="24"/>
        <v>Нет</v>
      </c>
      <c r="H231" s="44" t="str">
        <f t="shared" si="20"/>
        <v>Нет</v>
      </c>
      <c r="I231" s="47">
        <f>IF(H231="Да",IF(DAY(A231)=15,K231+VLOOKUP($C231,N:S,6,0)*3.8, K231),D231)</f>
        <v>4739</v>
      </c>
      <c r="J231" s="19"/>
      <c r="K231" s="43">
        <f>VLOOKUP(C231,N:S,5,0)</f>
        <v>4706.5483870967746</v>
      </c>
      <c r="L231" s="43">
        <f t="shared" si="25"/>
        <v>1053.1071800207851</v>
      </c>
    </row>
    <row r="232" spans="1:12" x14ac:dyDescent="0.25">
      <c r="A232" s="10">
        <v>44060</v>
      </c>
      <c r="B232" s="44">
        <f t="shared" si="21"/>
        <v>17</v>
      </c>
      <c r="C232" s="10" t="str">
        <f t="shared" si="22"/>
        <v>202008</v>
      </c>
      <c r="D232" s="44">
        <v>4531</v>
      </c>
      <c r="E232" s="45">
        <f>IF( D232&lt;&gt; 0, (D232-K232) / VLOOKUP(C232,N:S,6,0), 0)</f>
        <v>-0.50313186621702899</v>
      </c>
      <c r="F232" s="46" t="str">
        <f t="shared" si="23"/>
        <v>Нет</v>
      </c>
      <c r="G232" s="45" t="str">
        <f t="shared" si="24"/>
        <v>Нет</v>
      </c>
      <c r="H232" s="44" t="str">
        <f t="shared" si="20"/>
        <v>Нет</v>
      </c>
      <c r="I232" s="47">
        <f>IF(H232="Да",IF(DAY(A232)=15,K232+VLOOKUP($C232,N:S,6,0)*3.8, K232),D232)</f>
        <v>4531</v>
      </c>
      <c r="J232" s="19"/>
      <c r="K232" s="43">
        <f>VLOOKUP(C232,N:S,5,0)</f>
        <v>4706.5483870967746</v>
      </c>
      <c r="L232" s="43">
        <f t="shared" si="25"/>
        <v>30817.236212279022</v>
      </c>
    </row>
    <row r="233" spans="1:12" x14ac:dyDescent="0.25">
      <c r="A233" s="10">
        <v>44061</v>
      </c>
      <c r="B233" s="44">
        <f t="shared" si="21"/>
        <v>18</v>
      </c>
      <c r="C233" s="10" t="str">
        <f t="shared" si="22"/>
        <v>202008</v>
      </c>
      <c r="D233" s="44">
        <v>4465</v>
      </c>
      <c r="E233" s="45">
        <f>IF( D233&lt;&gt; 0, (D233-K233) / VLOOKUP(C233,N:S,6,0), 0)</f>
        <v>-0.69229169684548164</v>
      </c>
      <c r="F233" s="46" t="str">
        <f t="shared" si="23"/>
        <v>Нет</v>
      </c>
      <c r="G233" s="45" t="str">
        <f t="shared" si="24"/>
        <v>Нет</v>
      </c>
      <c r="H233" s="44" t="str">
        <f t="shared" si="20"/>
        <v>Нет</v>
      </c>
      <c r="I233" s="47">
        <f>IF(H233="Да",IF(DAY(A233)=15,K233+VLOOKUP($C233,N:S,6,0)*3.8, K233),D233)</f>
        <v>4465</v>
      </c>
      <c r="J233" s="19"/>
      <c r="K233" s="43">
        <f>VLOOKUP(C233,N:S,5,0)</f>
        <v>4706.5483870967746</v>
      </c>
      <c r="L233" s="43">
        <f t="shared" si="25"/>
        <v>58345.62330905327</v>
      </c>
    </row>
    <row r="234" spans="1:12" x14ac:dyDescent="0.25">
      <c r="A234" s="10">
        <v>44062</v>
      </c>
      <c r="B234" s="44">
        <f t="shared" si="21"/>
        <v>19</v>
      </c>
      <c r="C234" s="10" t="str">
        <f t="shared" si="22"/>
        <v>202008</v>
      </c>
      <c r="D234" s="44">
        <v>4408</v>
      </c>
      <c r="E234" s="45">
        <f>IF( D234&lt;&gt; 0, (D234-K234) / VLOOKUP(C234,N:S,6,0), 0)</f>
        <v>-0.8556570051155088</v>
      </c>
      <c r="F234" s="46" t="str">
        <f t="shared" si="23"/>
        <v>Нет</v>
      </c>
      <c r="G234" s="45" t="str">
        <f t="shared" si="24"/>
        <v>Нет</v>
      </c>
      <c r="H234" s="44" t="str">
        <f t="shared" si="20"/>
        <v>Нет</v>
      </c>
      <c r="I234" s="47">
        <f>IF(H234="Да",IF(DAY(A234)=15,K234+VLOOKUP($C234,N:S,6,0)*3.8, K234),D234)</f>
        <v>4408</v>
      </c>
      <c r="J234" s="19"/>
      <c r="K234" s="43">
        <f>VLOOKUP(C234,N:S,5,0)</f>
        <v>4706.5483870967746</v>
      </c>
      <c r="L234" s="43">
        <f t="shared" si="25"/>
        <v>89131.139438085578</v>
      </c>
    </row>
    <row r="235" spans="1:12" x14ac:dyDescent="0.25">
      <c r="A235" s="10">
        <v>44063</v>
      </c>
      <c r="B235" s="44">
        <f t="shared" si="21"/>
        <v>20</v>
      </c>
      <c r="C235" s="10" t="str">
        <f t="shared" si="22"/>
        <v>202008</v>
      </c>
      <c r="D235" s="44">
        <v>4275</v>
      </c>
      <c r="E235" s="45">
        <f>IF( D235&lt;&gt; 0, (D235-K235) / VLOOKUP(C235,N:S,6,0), 0)</f>
        <v>-1.2368427244122391</v>
      </c>
      <c r="F235" s="46" t="str">
        <f t="shared" si="23"/>
        <v>Нет</v>
      </c>
      <c r="G235" s="45" t="str">
        <f t="shared" si="24"/>
        <v>Нет</v>
      </c>
      <c r="H235" s="44" t="str">
        <f t="shared" si="20"/>
        <v>Нет</v>
      </c>
      <c r="I235" s="47">
        <f>IF(H235="Да",IF(DAY(A235)=15,K235+VLOOKUP($C235,N:S,6,0)*3.8, K235),D235)</f>
        <v>4275</v>
      </c>
      <c r="J235" s="19"/>
      <c r="K235" s="43">
        <f>VLOOKUP(C235,N:S,5,0)</f>
        <v>4706.5483870967746</v>
      </c>
      <c r="L235" s="43">
        <f t="shared" si="25"/>
        <v>186234.0104058276</v>
      </c>
    </row>
    <row r="236" spans="1:12" x14ac:dyDescent="0.25">
      <c r="A236" s="10">
        <v>44064</v>
      </c>
      <c r="B236" s="44">
        <f t="shared" si="21"/>
        <v>21</v>
      </c>
      <c r="C236" s="10" t="str">
        <f t="shared" si="22"/>
        <v>202008</v>
      </c>
      <c r="D236" s="44">
        <v>4582</v>
      </c>
      <c r="E236" s="45">
        <f>IF( D236&lt;&gt; 0, (D236-K236) / VLOOKUP(C236,N:S,6,0), 0)</f>
        <v>-0.356962906185952</v>
      </c>
      <c r="F236" s="46" t="str">
        <f t="shared" si="23"/>
        <v>Нет</v>
      </c>
      <c r="G236" s="45" t="str">
        <f t="shared" si="24"/>
        <v>Нет</v>
      </c>
      <c r="H236" s="44" t="str">
        <f t="shared" si="20"/>
        <v>Нет</v>
      </c>
      <c r="I236" s="47">
        <f>IF(H236="Да",IF(DAY(A236)=15,K236+VLOOKUP($C236,N:S,6,0)*3.8, K236),D236)</f>
        <v>4582</v>
      </c>
      <c r="J236" s="19"/>
      <c r="K236" s="43">
        <f>VLOOKUP(C236,N:S,5,0)</f>
        <v>4706.5483870967746</v>
      </c>
      <c r="L236" s="43">
        <f t="shared" si="25"/>
        <v>15512.30072840801</v>
      </c>
    </row>
    <row r="237" spans="1:12" x14ac:dyDescent="0.25">
      <c r="A237" s="10">
        <v>44065</v>
      </c>
      <c r="B237" s="44">
        <f t="shared" si="21"/>
        <v>22</v>
      </c>
      <c r="C237" s="10" t="str">
        <f t="shared" si="22"/>
        <v>202008</v>
      </c>
      <c r="D237" s="44">
        <v>5031</v>
      </c>
      <c r="E237" s="45">
        <f>IF( D237&lt;&gt; 0, (D237-K237) / VLOOKUP(C237,N:S,6,0), 0)</f>
        <v>0.92989715369549053</v>
      </c>
      <c r="F237" s="46" t="str">
        <f t="shared" si="23"/>
        <v>Нет</v>
      </c>
      <c r="G237" s="45" t="str">
        <f t="shared" si="24"/>
        <v>Нет</v>
      </c>
      <c r="H237" s="44" t="str">
        <f t="shared" si="20"/>
        <v>Нет</v>
      </c>
      <c r="I237" s="47">
        <f>IF(H237="Да",IF(DAY(A237)=15,K237+VLOOKUP($C237,N:S,6,0)*3.8, K237),D237)</f>
        <v>5031</v>
      </c>
      <c r="J237" s="19"/>
      <c r="K237" s="43">
        <f>VLOOKUP(C237,N:S,5,0)</f>
        <v>4706.5483870967746</v>
      </c>
      <c r="L237" s="43">
        <f t="shared" si="25"/>
        <v>105268.84911550442</v>
      </c>
    </row>
    <row r="238" spans="1:12" x14ac:dyDescent="0.25">
      <c r="A238" s="10">
        <v>44066</v>
      </c>
      <c r="B238" s="44">
        <f t="shared" si="21"/>
        <v>23</v>
      </c>
      <c r="C238" s="10" t="str">
        <f t="shared" si="22"/>
        <v>202008</v>
      </c>
      <c r="D238" s="44">
        <v>4669</v>
      </c>
      <c r="E238" s="45">
        <f>IF( D238&lt;&gt; 0, (D238-K238) / VLOOKUP(C238,N:S,6,0), 0)</f>
        <v>-0.10761585672117362</v>
      </c>
      <c r="F238" s="46" t="str">
        <f t="shared" si="23"/>
        <v>Нет</v>
      </c>
      <c r="G238" s="45" t="str">
        <f t="shared" si="24"/>
        <v>Нет</v>
      </c>
      <c r="H238" s="44" t="str">
        <f t="shared" si="20"/>
        <v>Нет</v>
      </c>
      <c r="I238" s="47">
        <f>IF(H238="Да",IF(DAY(A238)=15,K238+VLOOKUP($C238,N:S,6,0)*3.8, K238),D238)</f>
        <v>4669</v>
      </c>
      <c r="J238" s="19"/>
      <c r="K238" s="43">
        <f>VLOOKUP(C238,N:S,5,0)</f>
        <v>4706.5483870967746</v>
      </c>
      <c r="L238" s="43">
        <f t="shared" si="25"/>
        <v>1409.8813735692297</v>
      </c>
    </row>
    <row r="239" spans="1:12" x14ac:dyDescent="0.25">
      <c r="A239" s="10">
        <v>44067</v>
      </c>
      <c r="B239" s="44">
        <f t="shared" si="21"/>
        <v>24</v>
      </c>
      <c r="C239" s="10" t="str">
        <f t="shared" si="22"/>
        <v>202008</v>
      </c>
      <c r="D239" s="44">
        <v>4344</v>
      </c>
      <c r="E239" s="45">
        <f>IF( D239&lt;&gt; 0, (D239-K239) / VLOOKUP(C239,N:S,6,0), 0)</f>
        <v>-1.0390847196643114</v>
      </c>
      <c r="F239" s="46" t="str">
        <f t="shared" si="23"/>
        <v>Нет</v>
      </c>
      <c r="G239" s="45" t="str">
        <f t="shared" si="24"/>
        <v>Нет</v>
      </c>
      <c r="H239" s="44" t="str">
        <f t="shared" si="20"/>
        <v>Нет</v>
      </c>
      <c r="I239" s="47">
        <f>IF(H239="Да",IF(DAY(A239)=15,K239+VLOOKUP($C239,N:S,6,0)*3.8, K239),D239)</f>
        <v>4344</v>
      </c>
      <c r="J239" s="19"/>
      <c r="K239" s="43">
        <f>VLOOKUP(C239,N:S,5,0)</f>
        <v>4706.5483870967746</v>
      </c>
      <c r="L239" s="43">
        <f t="shared" si="25"/>
        <v>131441.33298647273</v>
      </c>
    </row>
    <row r="240" spans="1:12" x14ac:dyDescent="0.25">
      <c r="A240" s="10">
        <v>44068</v>
      </c>
      <c r="B240" s="44">
        <f t="shared" si="21"/>
        <v>25</v>
      </c>
      <c r="C240" s="10" t="str">
        <f t="shared" si="22"/>
        <v>202008</v>
      </c>
      <c r="D240" s="44">
        <v>4616</v>
      </c>
      <c r="E240" s="45">
        <f>IF( D240&lt;&gt; 0, (D240-K240) / VLOOKUP(C240,N:S,6,0), 0)</f>
        <v>-0.25951693283190069</v>
      </c>
      <c r="F240" s="46" t="str">
        <f t="shared" si="23"/>
        <v>Нет</v>
      </c>
      <c r="G240" s="45" t="str">
        <f t="shared" si="24"/>
        <v>Нет</v>
      </c>
      <c r="H240" s="44" t="str">
        <f t="shared" si="20"/>
        <v>Нет</v>
      </c>
      <c r="I240" s="47">
        <f>IF(H240="Да",IF(DAY(A240)=15,K240+VLOOKUP($C240,N:S,6,0)*3.8, K240),D240)</f>
        <v>4616</v>
      </c>
      <c r="J240" s="19"/>
      <c r="K240" s="43">
        <f>VLOOKUP(C240,N:S,5,0)</f>
        <v>4706.5483870967746</v>
      </c>
      <c r="L240" s="43">
        <f t="shared" si="25"/>
        <v>8199.0104058273373</v>
      </c>
    </row>
    <row r="241" spans="1:12" x14ac:dyDescent="0.25">
      <c r="A241" s="10">
        <v>44069</v>
      </c>
      <c r="B241" s="44">
        <f t="shared" si="21"/>
        <v>26</v>
      </c>
      <c r="C241" s="10" t="str">
        <f t="shared" si="22"/>
        <v>202008</v>
      </c>
      <c r="D241" s="44">
        <v>4438</v>
      </c>
      <c r="E241" s="45">
        <f>IF( D241&lt;&gt; 0, (D241-K241) / VLOOKUP(C241,N:S,6,0), 0)</f>
        <v>-0.76967526392075769</v>
      </c>
      <c r="F241" s="46" t="str">
        <f t="shared" si="23"/>
        <v>Нет</v>
      </c>
      <c r="G241" s="45" t="str">
        <f t="shared" si="24"/>
        <v>Нет</v>
      </c>
      <c r="H241" s="44" t="str">
        <f t="shared" si="20"/>
        <v>Нет</v>
      </c>
      <c r="I241" s="47">
        <f>IF(H241="Да",IF(DAY(A241)=15,K241+VLOOKUP($C241,N:S,6,0)*3.8, K241),D241)</f>
        <v>4438</v>
      </c>
      <c r="J241" s="19"/>
      <c r="K241" s="43">
        <f>VLOOKUP(C241,N:S,5,0)</f>
        <v>4706.5483870967746</v>
      </c>
      <c r="L241" s="43">
        <f t="shared" si="25"/>
        <v>72118.236212279095</v>
      </c>
    </row>
    <row r="242" spans="1:12" x14ac:dyDescent="0.25">
      <c r="A242" s="10">
        <v>44070</v>
      </c>
      <c r="B242" s="44">
        <f t="shared" si="21"/>
        <v>27</v>
      </c>
      <c r="C242" s="10" t="str">
        <f t="shared" si="22"/>
        <v>202008</v>
      </c>
      <c r="D242" s="44">
        <v>4506</v>
      </c>
      <c r="E242" s="45">
        <f>IF( D242&lt;&gt; 0, (D242-K242) / VLOOKUP(C242,N:S,6,0), 0)</f>
        <v>-0.57478331721265497</v>
      </c>
      <c r="F242" s="46" t="str">
        <f t="shared" si="23"/>
        <v>Нет</v>
      </c>
      <c r="G242" s="45" t="str">
        <f t="shared" si="24"/>
        <v>Нет</v>
      </c>
      <c r="H242" s="44" t="str">
        <f t="shared" si="20"/>
        <v>Нет</v>
      </c>
      <c r="I242" s="47">
        <f>IF(H242="Да",IF(DAY(A242)=15,K242+VLOOKUP($C242,N:S,6,0)*3.8, K242),D242)</f>
        <v>4506</v>
      </c>
      <c r="J242" s="19"/>
      <c r="K242" s="43">
        <f>VLOOKUP(C242,N:S,5,0)</f>
        <v>4706.5483870967746</v>
      </c>
      <c r="L242" s="43">
        <f t="shared" si="25"/>
        <v>40219.655567117748</v>
      </c>
    </row>
    <row r="243" spans="1:12" x14ac:dyDescent="0.25">
      <c r="A243" s="10">
        <v>44071</v>
      </c>
      <c r="B243" s="44">
        <f t="shared" si="21"/>
        <v>28</v>
      </c>
      <c r="C243" s="10" t="str">
        <f t="shared" si="22"/>
        <v>202008</v>
      </c>
      <c r="D243" s="44">
        <v>4588</v>
      </c>
      <c r="E243" s="45">
        <f>IF( D243&lt;&gt; 0, (D243-K243) / VLOOKUP(C243,N:S,6,0), 0)</f>
        <v>-0.33976655794700178</v>
      </c>
      <c r="F243" s="46" t="str">
        <f t="shared" si="23"/>
        <v>Нет</v>
      </c>
      <c r="G243" s="45" t="str">
        <f t="shared" si="24"/>
        <v>Нет</v>
      </c>
      <c r="H243" s="44" t="str">
        <f t="shared" si="20"/>
        <v>Нет</v>
      </c>
      <c r="I243" s="47">
        <f>IF(H243="Да",IF(DAY(A243)=15,K243+VLOOKUP($C243,N:S,6,0)*3.8, K243),D243)</f>
        <v>4588</v>
      </c>
      <c r="J243" s="19"/>
      <c r="K243" s="43">
        <f>VLOOKUP(C243,N:S,5,0)</f>
        <v>4706.5483870967746</v>
      </c>
      <c r="L243" s="43">
        <f t="shared" si="25"/>
        <v>14053.720083246715</v>
      </c>
    </row>
    <row r="244" spans="1:12" x14ac:dyDescent="0.25">
      <c r="A244" s="10">
        <v>44072</v>
      </c>
      <c r="B244" s="44">
        <f t="shared" si="21"/>
        <v>29</v>
      </c>
      <c r="C244" s="10" t="str">
        <f t="shared" si="22"/>
        <v>202008</v>
      </c>
      <c r="D244" s="44">
        <v>4498</v>
      </c>
      <c r="E244" s="45">
        <f>IF( D244&lt;&gt; 0, (D244-K244) / VLOOKUP(C244,N:S,6,0), 0)</f>
        <v>-0.59771178153125537</v>
      </c>
      <c r="F244" s="46" t="str">
        <f t="shared" si="23"/>
        <v>Нет</v>
      </c>
      <c r="G244" s="45" t="str">
        <f t="shared" si="24"/>
        <v>Нет</v>
      </c>
      <c r="H244" s="44" t="str">
        <f t="shared" si="20"/>
        <v>Нет</v>
      </c>
      <c r="I244" s="47">
        <f>IF(H244="Да",IF(DAY(A244)=15,K244+VLOOKUP($C244,N:S,6,0)*3.8, K244),D244)</f>
        <v>4498</v>
      </c>
      <c r="J244" s="19"/>
      <c r="K244" s="43">
        <f>VLOOKUP(C244,N:S,5,0)</f>
        <v>4706.5483870967746</v>
      </c>
      <c r="L244" s="43">
        <f t="shared" si="25"/>
        <v>43492.429760666142</v>
      </c>
    </row>
    <row r="245" spans="1:12" x14ac:dyDescent="0.25">
      <c r="A245" s="10">
        <v>44073</v>
      </c>
      <c r="B245" s="44">
        <f t="shared" si="21"/>
        <v>30</v>
      </c>
      <c r="C245" s="10" t="str">
        <f t="shared" si="22"/>
        <v>202008</v>
      </c>
      <c r="D245" s="44">
        <v>4923</v>
      </c>
      <c r="E245" s="45">
        <f>IF( D245&lt;&gt; 0, (D245-K245) / VLOOKUP(C245,N:S,6,0), 0)</f>
        <v>0.62036288539438633</v>
      </c>
      <c r="F245" s="46" t="str">
        <f t="shared" si="23"/>
        <v>Нет</v>
      </c>
      <c r="G245" s="45" t="str">
        <f t="shared" si="24"/>
        <v>Нет</v>
      </c>
      <c r="H245" s="44" t="str">
        <f t="shared" si="20"/>
        <v>Нет</v>
      </c>
      <c r="I245" s="47">
        <f>IF(H245="Да",IF(DAY(A245)=15,K245+VLOOKUP($C245,N:S,6,0)*3.8, K245),D245)</f>
        <v>4923</v>
      </c>
      <c r="J245" s="19"/>
      <c r="K245" s="43">
        <f>VLOOKUP(C245,N:S,5,0)</f>
        <v>4706.5483870967746</v>
      </c>
      <c r="L245" s="43">
        <f t="shared" si="25"/>
        <v>46851.300728407732</v>
      </c>
    </row>
    <row r="246" spans="1:12" x14ac:dyDescent="0.25">
      <c r="A246" s="10">
        <v>44074</v>
      </c>
      <c r="B246" s="44">
        <f t="shared" si="21"/>
        <v>31</v>
      </c>
      <c r="C246" s="10" t="str">
        <f t="shared" si="22"/>
        <v>202008</v>
      </c>
      <c r="D246" s="44">
        <v>4260</v>
      </c>
      <c r="E246" s="45">
        <f>IF( D246&lt;&gt; 0, (D246-K246) / VLOOKUP(C246,N:S,6,0), 0)</f>
        <v>-1.2798335950096147</v>
      </c>
      <c r="F246" s="46" t="str">
        <f t="shared" si="23"/>
        <v>Нет</v>
      </c>
      <c r="G246" s="45" t="str">
        <f t="shared" si="24"/>
        <v>Нет</v>
      </c>
      <c r="H246" s="44" t="str">
        <f t="shared" si="20"/>
        <v>Нет</v>
      </c>
      <c r="I246" s="47">
        <f>IF(H246="Да",IF(DAY(A246)=15,K246+VLOOKUP($C246,N:S,6,0)*3.8, K246),D246)</f>
        <v>4260</v>
      </c>
      <c r="J246" s="19"/>
      <c r="K246" s="43">
        <f>VLOOKUP(C246,N:S,5,0)</f>
        <v>4706.5483870967746</v>
      </c>
      <c r="L246" s="43">
        <f t="shared" si="25"/>
        <v>199405.46201873085</v>
      </c>
    </row>
    <row r="247" spans="1:12" x14ac:dyDescent="0.25">
      <c r="A247" s="10">
        <v>44075</v>
      </c>
      <c r="B247" s="44">
        <f t="shared" si="21"/>
        <v>1</v>
      </c>
      <c r="C247" s="10" t="str">
        <f t="shared" si="22"/>
        <v>202009</v>
      </c>
      <c r="D247" s="44">
        <v>4506</v>
      </c>
      <c r="E247" s="45">
        <f>IF( D247&lt;&gt; 0, (D247-K247) / VLOOKUP(C247,N:S,6,0), 0)</f>
        <v>0.62829816816873452</v>
      </c>
      <c r="F247" s="46" t="str">
        <f t="shared" si="23"/>
        <v>Нет</v>
      </c>
      <c r="G247" s="45" t="str">
        <f t="shared" si="24"/>
        <v>Нет</v>
      </c>
      <c r="H247" s="44" t="str">
        <f t="shared" si="20"/>
        <v>Нет</v>
      </c>
      <c r="I247" s="47">
        <f>IF(H247="Да",IF(DAY(A247)=15,K247+VLOOKUP($C247,N:S,6,0)*3.8, K247),D247)</f>
        <v>4506</v>
      </c>
      <c r="J247" s="19"/>
      <c r="K247" s="43">
        <f>VLOOKUP(C247,N:S,5,0)</f>
        <v>4338.8</v>
      </c>
      <c r="L247" s="43">
        <f t="shared" si="25"/>
        <v>27955.839999999938</v>
      </c>
    </row>
    <row r="248" spans="1:12" x14ac:dyDescent="0.25">
      <c r="A248" s="10">
        <v>44076</v>
      </c>
      <c r="B248" s="44">
        <f t="shared" si="21"/>
        <v>2</v>
      </c>
      <c r="C248" s="10" t="str">
        <f t="shared" si="22"/>
        <v>202009</v>
      </c>
      <c r="D248" s="44">
        <v>4430</v>
      </c>
      <c r="E248" s="45">
        <f>IF( D248&lt;&gt; 0, (D248-K248) / VLOOKUP(C248,N:S,6,0), 0)</f>
        <v>0.34270809172840033</v>
      </c>
      <c r="F248" s="46" t="str">
        <f t="shared" si="23"/>
        <v>Нет</v>
      </c>
      <c r="G248" s="45" t="str">
        <f t="shared" si="24"/>
        <v>Нет</v>
      </c>
      <c r="H248" s="44" t="str">
        <f t="shared" si="20"/>
        <v>Нет</v>
      </c>
      <c r="I248" s="47">
        <f>IF(H248="Да",IF(DAY(A248)=15,K248+VLOOKUP($C248,N:S,6,0)*3.8, K248),D248)</f>
        <v>4430</v>
      </c>
      <c r="J248" s="19"/>
      <c r="K248" s="43">
        <f>VLOOKUP(C248,N:S,5,0)</f>
        <v>4338.8</v>
      </c>
      <c r="L248" s="43">
        <f t="shared" si="25"/>
        <v>8317.4399999999659</v>
      </c>
    </row>
    <row r="249" spans="1:12" x14ac:dyDescent="0.25">
      <c r="A249" s="10">
        <v>44077</v>
      </c>
      <c r="B249" s="44">
        <f t="shared" si="21"/>
        <v>3</v>
      </c>
      <c r="C249" s="10" t="str">
        <f t="shared" si="22"/>
        <v>202009</v>
      </c>
      <c r="D249" s="44">
        <v>4546</v>
      </c>
      <c r="E249" s="45">
        <f>IF( D249&lt;&gt; 0, (D249-K249) / VLOOKUP(C249,N:S,6,0), 0)</f>
        <v>0.77860873471627889</v>
      </c>
      <c r="F249" s="46" t="str">
        <f t="shared" si="23"/>
        <v>Нет</v>
      </c>
      <c r="G249" s="45" t="str">
        <f t="shared" si="24"/>
        <v>Нет</v>
      </c>
      <c r="H249" s="44" t="str">
        <f t="shared" si="20"/>
        <v>Нет</v>
      </c>
      <c r="I249" s="47">
        <f>IF(H249="Да",IF(DAY(A249)=15,K249+VLOOKUP($C249,N:S,6,0)*3.8, K249),D249)</f>
        <v>4546</v>
      </c>
      <c r="J249" s="19"/>
      <c r="K249" s="43">
        <f>VLOOKUP(C249,N:S,5,0)</f>
        <v>4338.8</v>
      </c>
      <c r="L249" s="43">
        <f t="shared" si="25"/>
        <v>42931.839999999924</v>
      </c>
    </row>
    <row r="250" spans="1:12" x14ac:dyDescent="0.25">
      <c r="A250" s="10">
        <v>44078</v>
      </c>
      <c r="B250" s="44">
        <f t="shared" si="21"/>
        <v>4</v>
      </c>
      <c r="C250" s="10" t="str">
        <f t="shared" si="22"/>
        <v>202009</v>
      </c>
      <c r="D250" s="44">
        <v>4505</v>
      </c>
      <c r="E250" s="45">
        <f>IF( D250&lt;&gt; 0, (D250-K250) / VLOOKUP(C250,N:S,6,0), 0)</f>
        <v>0.62454040400504596</v>
      </c>
      <c r="F250" s="46" t="str">
        <f t="shared" si="23"/>
        <v>Нет</v>
      </c>
      <c r="G250" s="45" t="str">
        <f t="shared" si="24"/>
        <v>Нет</v>
      </c>
      <c r="H250" s="44" t="str">
        <f t="shared" si="20"/>
        <v>Нет</v>
      </c>
      <c r="I250" s="47">
        <f>IF(H250="Да",IF(DAY(A250)=15,K250+VLOOKUP($C250,N:S,6,0)*3.8, K250),D250)</f>
        <v>4505</v>
      </c>
      <c r="J250" s="19"/>
      <c r="K250" s="43">
        <f>VLOOKUP(C250,N:S,5,0)</f>
        <v>4338.8</v>
      </c>
      <c r="L250" s="43">
        <f t="shared" si="25"/>
        <v>27622.43999999994</v>
      </c>
    </row>
    <row r="251" spans="1:12" x14ac:dyDescent="0.25">
      <c r="A251" s="10">
        <v>44079</v>
      </c>
      <c r="B251" s="44">
        <f t="shared" si="21"/>
        <v>5</v>
      </c>
      <c r="C251" s="10" t="str">
        <f t="shared" si="22"/>
        <v>202009</v>
      </c>
      <c r="D251" s="44">
        <v>4665</v>
      </c>
      <c r="E251" s="45">
        <f>IF( D251&lt;&gt; 0, (D251-K251) / VLOOKUP(C251,N:S,6,0), 0)</f>
        <v>1.2257826701952232</v>
      </c>
      <c r="F251" s="46" t="str">
        <f t="shared" si="23"/>
        <v>Нет</v>
      </c>
      <c r="G251" s="45" t="str">
        <f t="shared" si="24"/>
        <v>Нет</v>
      </c>
      <c r="H251" s="44" t="str">
        <f t="shared" si="20"/>
        <v>Нет</v>
      </c>
      <c r="I251" s="47">
        <f>IF(H251="Да",IF(DAY(A251)=15,K251+VLOOKUP($C251,N:S,6,0)*3.8, K251),D251)</f>
        <v>4665</v>
      </c>
      <c r="J251" s="19"/>
      <c r="K251" s="43">
        <f>VLOOKUP(C251,N:S,5,0)</f>
        <v>4338.8</v>
      </c>
      <c r="L251" s="43">
        <f t="shared" si="25"/>
        <v>106406.43999999989</v>
      </c>
    </row>
    <row r="252" spans="1:12" x14ac:dyDescent="0.25">
      <c r="A252" s="10">
        <v>44080</v>
      </c>
      <c r="B252" s="44">
        <f t="shared" si="21"/>
        <v>6</v>
      </c>
      <c r="C252" s="10" t="str">
        <f t="shared" si="22"/>
        <v>202009</v>
      </c>
      <c r="D252" s="44">
        <v>4615</v>
      </c>
      <c r="E252" s="45">
        <f>IF( D252&lt;&gt; 0, (D252-K252) / VLOOKUP(C252,N:S,6,0), 0)</f>
        <v>1.0378944620107928</v>
      </c>
      <c r="F252" s="46" t="str">
        <f t="shared" si="23"/>
        <v>Нет</v>
      </c>
      <c r="G252" s="45" t="str">
        <f t="shared" si="24"/>
        <v>Нет</v>
      </c>
      <c r="H252" s="44" t="str">
        <f t="shared" si="20"/>
        <v>Нет</v>
      </c>
      <c r="I252" s="47">
        <f>IF(H252="Да",IF(DAY(A252)=15,K252+VLOOKUP($C252,N:S,6,0)*3.8, K252),D252)</f>
        <v>4615</v>
      </c>
      <c r="J252" s="19"/>
      <c r="K252" s="43">
        <f>VLOOKUP(C252,N:S,5,0)</f>
        <v>4338.8</v>
      </c>
      <c r="L252" s="43">
        <f t="shared" si="25"/>
        <v>76286.4399999999</v>
      </c>
    </row>
    <row r="253" spans="1:12" x14ac:dyDescent="0.25">
      <c r="A253" s="10">
        <v>44081</v>
      </c>
      <c r="B253" s="44">
        <f t="shared" si="21"/>
        <v>7</v>
      </c>
      <c r="C253" s="10" t="str">
        <f t="shared" si="22"/>
        <v>202009</v>
      </c>
      <c r="D253" s="44">
        <v>4224</v>
      </c>
      <c r="E253" s="45">
        <f>IF( D253&lt;&gt; 0, (D253-K253) / VLOOKUP(C253,N:S,6,0), 0)</f>
        <v>-0.43139132599145286</v>
      </c>
      <c r="F253" s="46" t="str">
        <f t="shared" si="23"/>
        <v>Нет</v>
      </c>
      <c r="G253" s="45" t="str">
        <f t="shared" si="24"/>
        <v>Нет</v>
      </c>
      <c r="H253" s="44" t="str">
        <f t="shared" si="20"/>
        <v>Нет</v>
      </c>
      <c r="I253" s="47">
        <f>IF(H253="Да",IF(DAY(A253)=15,K253+VLOOKUP($C253,N:S,6,0)*3.8, K253),D253)</f>
        <v>4224</v>
      </c>
      <c r="J253" s="19"/>
      <c r="K253" s="43">
        <f>VLOOKUP(C253,N:S,5,0)</f>
        <v>4338.8</v>
      </c>
      <c r="L253" s="43">
        <f t="shared" si="25"/>
        <v>13179.040000000041</v>
      </c>
    </row>
    <row r="254" spans="1:12" x14ac:dyDescent="0.25">
      <c r="A254" s="10">
        <v>44082</v>
      </c>
      <c r="B254" s="44">
        <f t="shared" si="21"/>
        <v>8</v>
      </c>
      <c r="C254" s="10" t="str">
        <f t="shared" si="22"/>
        <v>202009</v>
      </c>
      <c r="D254" s="44">
        <v>4135</v>
      </c>
      <c r="E254" s="45">
        <f>IF( D254&lt;&gt; 0, (D254-K254) / VLOOKUP(C254,N:S,6,0), 0)</f>
        <v>-0.76583233655973892</v>
      </c>
      <c r="F254" s="46" t="str">
        <f t="shared" si="23"/>
        <v>Нет</v>
      </c>
      <c r="G254" s="45" t="str">
        <f t="shared" si="24"/>
        <v>Нет</v>
      </c>
      <c r="H254" s="44" t="str">
        <f t="shared" si="20"/>
        <v>Нет</v>
      </c>
      <c r="I254" s="47">
        <f>IF(H254="Да",IF(DAY(A254)=15,K254+VLOOKUP($C254,N:S,6,0)*3.8, K254),D254)</f>
        <v>4135</v>
      </c>
      <c r="J254" s="19"/>
      <c r="K254" s="43">
        <f>VLOOKUP(C254,N:S,5,0)</f>
        <v>4338.8</v>
      </c>
      <c r="L254" s="43">
        <f t="shared" si="25"/>
        <v>41534.440000000075</v>
      </c>
    </row>
    <row r="255" spans="1:12" x14ac:dyDescent="0.25">
      <c r="A255" s="10">
        <v>44083</v>
      </c>
      <c r="B255" s="44">
        <f t="shared" si="21"/>
        <v>9</v>
      </c>
      <c r="C255" s="10" t="str">
        <f t="shared" si="22"/>
        <v>202009</v>
      </c>
      <c r="D255" s="44">
        <v>4437</v>
      </c>
      <c r="E255" s="45">
        <f>IF( D255&lt;&gt; 0, (D255-K255) / VLOOKUP(C255,N:S,6,0), 0)</f>
        <v>0.36901244087422058</v>
      </c>
      <c r="F255" s="46" t="str">
        <f t="shared" si="23"/>
        <v>Нет</v>
      </c>
      <c r="G255" s="45" t="str">
        <f t="shared" si="24"/>
        <v>Нет</v>
      </c>
      <c r="H255" s="44" t="str">
        <f t="shared" si="20"/>
        <v>Нет</v>
      </c>
      <c r="I255" s="47">
        <f>IF(H255="Да",IF(DAY(A255)=15,K255+VLOOKUP($C255,N:S,6,0)*3.8, K255),D255)</f>
        <v>4437</v>
      </c>
      <c r="J255" s="19"/>
      <c r="K255" s="43">
        <f>VLOOKUP(C255,N:S,5,0)</f>
        <v>4338.8</v>
      </c>
      <c r="L255" s="43">
        <f t="shared" si="25"/>
        <v>9643.2399999999634</v>
      </c>
    </row>
    <row r="256" spans="1:12" x14ac:dyDescent="0.25">
      <c r="A256" s="10">
        <v>44084</v>
      </c>
      <c r="B256" s="44">
        <f t="shared" si="21"/>
        <v>10</v>
      </c>
      <c r="C256" s="10" t="str">
        <f t="shared" si="22"/>
        <v>202009</v>
      </c>
      <c r="D256" s="44">
        <v>4306</v>
      </c>
      <c r="E256" s="45">
        <f>IF( D256&lt;&gt; 0, (D256-K256) / VLOOKUP(C256,N:S,6,0), 0)</f>
        <v>-0.12325466456898702</v>
      </c>
      <c r="F256" s="46" t="str">
        <f t="shared" si="23"/>
        <v>Нет</v>
      </c>
      <c r="G256" s="45" t="str">
        <f t="shared" si="24"/>
        <v>Нет</v>
      </c>
      <c r="H256" s="44" t="str">
        <f t="shared" si="20"/>
        <v>Нет</v>
      </c>
      <c r="I256" s="47">
        <f>IF(H256="Да",IF(DAY(A256)=15,K256+VLOOKUP($C256,N:S,6,0)*3.8, K256),D256)</f>
        <v>4306</v>
      </c>
      <c r="J256" s="19"/>
      <c r="K256" s="43">
        <f>VLOOKUP(C256,N:S,5,0)</f>
        <v>4338.8</v>
      </c>
      <c r="L256" s="43">
        <f t="shared" si="25"/>
        <v>1075.840000000012</v>
      </c>
    </row>
    <row r="257" spans="1:12" x14ac:dyDescent="0.25">
      <c r="A257" s="10">
        <v>44085</v>
      </c>
      <c r="B257" s="44">
        <f t="shared" si="21"/>
        <v>11</v>
      </c>
      <c r="C257" s="10" t="str">
        <f t="shared" si="22"/>
        <v>202009</v>
      </c>
      <c r="D257" s="44">
        <v>4218</v>
      </c>
      <c r="E257" s="45">
        <f>IF( D257&lt;&gt; 0, (D257-K257) / VLOOKUP(C257,N:S,6,0), 0)</f>
        <v>-0.45393791097358449</v>
      </c>
      <c r="F257" s="46" t="str">
        <f t="shared" si="23"/>
        <v>Нет</v>
      </c>
      <c r="G257" s="45" t="str">
        <f t="shared" si="24"/>
        <v>Нет</v>
      </c>
      <c r="H257" s="44" t="str">
        <f t="shared" si="20"/>
        <v>Нет</v>
      </c>
      <c r="I257" s="47">
        <f>IF(H257="Да",IF(DAY(A257)=15,K257+VLOOKUP($C257,N:S,6,0)*3.8, K257),D257)</f>
        <v>4218</v>
      </c>
      <c r="J257" s="19"/>
      <c r="K257" s="43">
        <f>VLOOKUP(C257,N:S,5,0)</f>
        <v>4338.8</v>
      </c>
      <c r="L257" s="43">
        <f t="shared" si="25"/>
        <v>14592.640000000043</v>
      </c>
    </row>
    <row r="258" spans="1:12" x14ac:dyDescent="0.25">
      <c r="A258" s="10">
        <v>44086</v>
      </c>
      <c r="B258" s="44">
        <f t="shared" si="21"/>
        <v>12</v>
      </c>
      <c r="C258" s="10" t="str">
        <f t="shared" si="22"/>
        <v>202009</v>
      </c>
      <c r="D258" s="44">
        <v>4526</v>
      </c>
      <c r="E258" s="45">
        <f>IF( D258&lt;&gt; 0, (D258-K258) / VLOOKUP(C258,N:S,6,0), 0)</f>
        <v>0.70345345144250671</v>
      </c>
      <c r="F258" s="46" t="str">
        <f t="shared" si="23"/>
        <v>Нет</v>
      </c>
      <c r="G258" s="45" t="str">
        <f t="shared" si="24"/>
        <v>Нет</v>
      </c>
      <c r="H258" s="44" t="str">
        <f t="shared" si="20"/>
        <v>Нет</v>
      </c>
      <c r="I258" s="47">
        <f>IF(H258="Да",IF(DAY(A258)=15,K258+VLOOKUP($C258,N:S,6,0)*3.8, K258),D258)</f>
        <v>4526</v>
      </c>
      <c r="J258" s="19"/>
      <c r="K258" s="43">
        <f>VLOOKUP(C258,N:S,5,0)</f>
        <v>4338.8</v>
      </c>
      <c r="L258" s="43">
        <f t="shared" si="25"/>
        <v>35043.839999999931</v>
      </c>
    </row>
    <row r="259" spans="1:12" x14ac:dyDescent="0.25">
      <c r="A259" s="10">
        <v>44087</v>
      </c>
      <c r="B259" s="44">
        <f t="shared" si="21"/>
        <v>13</v>
      </c>
      <c r="C259" s="10" t="str">
        <f t="shared" si="22"/>
        <v>202009</v>
      </c>
      <c r="D259" s="44">
        <v>4713</v>
      </c>
      <c r="E259" s="45">
        <f>IF( D259&lt;&gt; 0, (D259-K259) / VLOOKUP(C259,N:S,6,0), 0)</f>
        <v>1.4061553500522763</v>
      </c>
      <c r="F259" s="46" t="str">
        <f t="shared" si="23"/>
        <v>Нет</v>
      </c>
      <c r="G259" s="45" t="str">
        <f t="shared" si="24"/>
        <v>Нет</v>
      </c>
      <c r="H259" s="44" t="str">
        <f t="shared" ref="H259:H322" si="26">IF(D259=0,IF(F259="Да","Нет","Да"),IF(OR(E259&gt;=3,E259&lt;=-3),IF(G259="Да","Нет","Да"),"Нет"))</f>
        <v>Нет</v>
      </c>
      <c r="I259" s="47">
        <f>IF(H259="Да",IF(DAY(A259)=15,K259+VLOOKUP($C259,N:S,6,0)*3.8, K259),D259)</f>
        <v>4713</v>
      </c>
      <c r="J259" s="19"/>
      <c r="K259" s="43">
        <f>VLOOKUP(C259,N:S,5,0)</f>
        <v>4338.8</v>
      </c>
      <c r="L259" s="43">
        <f t="shared" si="25"/>
        <v>140025.63999999987</v>
      </c>
    </row>
    <row r="260" spans="1:12" x14ac:dyDescent="0.25">
      <c r="A260" s="10">
        <v>44088</v>
      </c>
      <c r="B260" s="44">
        <f t="shared" ref="B260:B323" si="27">DAY(A260)</f>
        <v>14</v>
      </c>
      <c r="C260" s="10" t="str">
        <f t="shared" ref="C260:C323" si="28">YEAR(A260)&amp;TEXT(MONTH(A260), "00")</f>
        <v>202009</v>
      </c>
      <c r="D260" s="44">
        <v>4179</v>
      </c>
      <c r="E260" s="45">
        <f>IF( D260&lt;&gt; 0, (D260-K260) / VLOOKUP(C260,N:S,6,0), 0)</f>
        <v>-0.6004907133574402</v>
      </c>
      <c r="F260" s="46" t="str">
        <f t="shared" ref="F260:F323" si="29">IF(AND(MONTH(A260)=1, DAY(A260)=1), "Да", "Нет")</f>
        <v>Нет</v>
      </c>
      <c r="G260" s="45" t="str">
        <f t="shared" ref="G260:G323" si="30">IF(DAY(A260)=15, "Да", "Нет")</f>
        <v>Нет</v>
      </c>
      <c r="H260" s="44" t="str">
        <f t="shared" si="26"/>
        <v>Нет</v>
      </c>
      <c r="I260" s="47">
        <f>IF(H260="Да",IF(DAY(A260)=15,K260+VLOOKUP($C260,N:S,6,0)*3.8, K260),D260)</f>
        <v>4179</v>
      </c>
      <c r="J260" s="19"/>
      <c r="K260" s="43">
        <f>VLOOKUP(C260,N:S,5,0)</f>
        <v>4338.8</v>
      </c>
      <c r="L260" s="43">
        <f t="shared" ref="L260:L323" si="31">IF(D260&lt;&gt;0,IF((D260-K260)^2 &gt; $L$1, 0, (D260-K260)^2), 0)</f>
        <v>25536.040000000059</v>
      </c>
    </row>
    <row r="261" spans="1:12" x14ac:dyDescent="0.25">
      <c r="A261" s="10">
        <v>44089</v>
      </c>
      <c r="B261" s="44">
        <f t="shared" si="27"/>
        <v>15</v>
      </c>
      <c r="C261" s="10" t="str">
        <f t="shared" si="28"/>
        <v>202009</v>
      </c>
      <c r="D261" s="44">
        <v>5343</v>
      </c>
      <c r="E261" s="45">
        <f>IF( D261&lt;&gt; 0, (D261-K261) / VLOOKUP(C261,N:S,6,0), 0)</f>
        <v>3.7735467731760992</v>
      </c>
      <c r="F261" s="46" t="str">
        <f t="shared" si="29"/>
        <v>Нет</v>
      </c>
      <c r="G261" s="45" t="str">
        <f t="shared" si="30"/>
        <v>Да</v>
      </c>
      <c r="H261" s="44" t="str">
        <f t="shared" si="26"/>
        <v>Нет</v>
      </c>
      <c r="I261" s="47">
        <f>IF(H261="Да",IF(DAY(A261)=15,K261+VLOOKUP($C261,N:S,6,0)*3.8, K261),D261)</f>
        <v>5343</v>
      </c>
      <c r="J261" s="19"/>
      <c r="K261" s="43">
        <f>VLOOKUP(C261,N:S,5,0)</f>
        <v>4338.8</v>
      </c>
      <c r="L261" s="43">
        <f t="shared" si="31"/>
        <v>1008417.6399999997</v>
      </c>
    </row>
    <row r="262" spans="1:12" x14ac:dyDescent="0.25">
      <c r="A262" s="10">
        <v>44090</v>
      </c>
      <c r="B262" s="44">
        <f t="shared" si="27"/>
        <v>16</v>
      </c>
      <c r="C262" s="10" t="str">
        <f t="shared" si="28"/>
        <v>202009</v>
      </c>
      <c r="D262" s="44">
        <v>4329</v>
      </c>
      <c r="E262" s="45">
        <f>IF( D262&lt;&gt; 0, (D262-K262) / VLOOKUP(C262,N:S,6,0), 0)</f>
        <v>-3.6826088804149039E-2</v>
      </c>
      <c r="F262" s="46" t="str">
        <f t="shared" si="29"/>
        <v>Нет</v>
      </c>
      <c r="G262" s="45" t="str">
        <f t="shared" si="30"/>
        <v>Нет</v>
      </c>
      <c r="H262" s="44" t="str">
        <f t="shared" si="26"/>
        <v>Нет</v>
      </c>
      <c r="I262" s="47">
        <f>IF(H262="Да",IF(DAY(A262)=15,K262+VLOOKUP($C262,N:S,6,0)*3.8, K262),D262)</f>
        <v>4329</v>
      </c>
      <c r="J262" s="19"/>
      <c r="K262" s="43">
        <f>VLOOKUP(C262,N:S,5,0)</f>
        <v>4338.8</v>
      </c>
      <c r="L262" s="43">
        <f t="shared" si="31"/>
        <v>96.040000000003559</v>
      </c>
    </row>
    <row r="263" spans="1:12" x14ac:dyDescent="0.25">
      <c r="A263" s="10">
        <v>44091</v>
      </c>
      <c r="B263" s="44">
        <f t="shared" si="27"/>
        <v>17</v>
      </c>
      <c r="C263" s="10" t="str">
        <f t="shared" si="28"/>
        <v>202009</v>
      </c>
      <c r="D263" s="44">
        <v>4326</v>
      </c>
      <c r="E263" s="45">
        <f>IF( D263&lt;&gt; 0, (D263-K263) / VLOOKUP(C263,N:S,6,0), 0)</f>
        <v>-4.8099381295214863E-2</v>
      </c>
      <c r="F263" s="46" t="str">
        <f t="shared" si="29"/>
        <v>Нет</v>
      </c>
      <c r="G263" s="45" t="str">
        <f t="shared" si="30"/>
        <v>Нет</v>
      </c>
      <c r="H263" s="44" t="str">
        <f t="shared" si="26"/>
        <v>Нет</v>
      </c>
      <c r="I263" s="47">
        <f>IF(H263="Да",IF(DAY(A263)=15,K263+VLOOKUP($C263,N:S,6,0)*3.8, K263),D263)</f>
        <v>4326</v>
      </c>
      <c r="J263" s="19"/>
      <c r="K263" s="43">
        <f>VLOOKUP(C263,N:S,5,0)</f>
        <v>4338.8</v>
      </c>
      <c r="L263" s="43">
        <f t="shared" si="31"/>
        <v>163.84000000000466</v>
      </c>
    </row>
    <row r="264" spans="1:12" x14ac:dyDescent="0.25">
      <c r="A264" s="10">
        <v>44092</v>
      </c>
      <c r="B264" s="44">
        <f t="shared" si="27"/>
        <v>18</v>
      </c>
      <c r="C264" s="10" t="str">
        <f t="shared" si="28"/>
        <v>202009</v>
      </c>
      <c r="D264" s="44">
        <v>4293</v>
      </c>
      <c r="E264" s="45">
        <f>IF( D264&lt;&gt; 0, (D264-K264) / VLOOKUP(C264,N:S,6,0), 0)</f>
        <v>-0.17210559869693892</v>
      </c>
      <c r="F264" s="46" t="str">
        <f t="shared" si="29"/>
        <v>Нет</v>
      </c>
      <c r="G264" s="45" t="str">
        <f t="shared" si="30"/>
        <v>Нет</v>
      </c>
      <c r="H264" s="44" t="str">
        <f t="shared" si="26"/>
        <v>Нет</v>
      </c>
      <c r="I264" s="47">
        <f>IF(H264="Да",IF(DAY(A264)=15,K264+VLOOKUP($C264,N:S,6,0)*3.8, K264),D264)</f>
        <v>4293</v>
      </c>
      <c r="J264" s="19"/>
      <c r="K264" s="43">
        <f>VLOOKUP(C264,N:S,5,0)</f>
        <v>4338.8</v>
      </c>
      <c r="L264" s="43">
        <f t="shared" si="31"/>
        <v>2097.6400000000167</v>
      </c>
    </row>
    <row r="265" spans="1:12" x14ac:dyDescent="0.25">
      <c r="A265" s="10">
        <v>44093</v>
      </c>
      <c r="B265" s="44">
        <f t="shared" si="27"/>
        <v>19</v>
      </c>
      <c r="C265" s="10" t="str">
        <f t="shared" si="28"/>
        <v>202009</v>
      </c>
      <c r="D265" s="44">
        <v>4415</v>
      </c>
      <c r="E265" s="45">
        <f>IF( D265&lt;&gt; 0, (D265-K265) / VLOOKUP(C265,N:S,6,0), 0)</f>
        <v>0.28634162927307122</v>
      </c>
      <c r="F265" s="46" t="str">
        <f t="shared" si="29"/>
        <v>Нет</v>
      </c>
      <c r="G265" s="45" t="str">
        <f t="shared" si="30"/>
        <v>Нет</v>
      </c>
      <c r="H265" s="44" t="str">
        <f t="shared" si="26"/>
        <v>Нет</v>
      </c>
      <c r="I265" s="47">
        <f>IF(H265="Да",IF(DAY(A265)=15,K265+VLOOKUP($C265,N:S,6,0)*3.8, K265),D265)</f>
        <v>4415</v>
      </c>
      <c r="J265" s="19"/>
      <c r="K265" s="43">
        <f>VLOOKUP(C265,N:S,5,0)</f>
        <v>4338.8</v>
      </c>
      <c r="L265" s="43">
        <f t="shared" si="31"/>
        <v>5806.4399999999723</v>
      </c>
    </row>
    <row r="266" spans="1:12" x14ac:dyDescent="0.25">
      <c r="A266" s="10">
        <v>44094</v>
      </c>
      <c r="B266" s="44">
        <f t="shared" si="27"/>
        <v>20</v>
      </c>
      <c r="C266" s="10" t="str">
        <f t="shared" si="28"/>
        <v>202009</v>
      </c>
      <c r="D266" s="44">
        <v>4271</v>
      </c>
      <c r="E266" s="45">
        <f>IF( D266&lt;&gt; 0, (D266-K266) / VLOOKUP(C266,N:S,6,0), 0)</f>
        <v>-0.25477641029808828</v>
      </c>
      <c r="F266" s="46" t="str">
        <f t="shared" si="29"/>
        <v>Нет</v>
      </c>
      <c r="G266" s="45" t="str">
        <f t="shared" si="30"/>
        <v>Нет</v>
      </c>
      <c r="H266" s="44" t="str">
        <f t="shared" si="26"/>
        <v>Нет</v>
      </c>
      <c r="I266" s="47">
        <f>IF(H266="Да",IF(DAY(A266)=15,K266+VLOOKUP($C266,N:S,6,0)*3.8, K266),D266)</f>
        <v>4271</v>
      </c>
      <c r="J266" s="19"/>
      <c r="K266" s="43">
        <f>VLOOKUP(C266,N:S,5,0)</f>
        <v>4338.8</v>
      </c>
      <c r="L266" s="43">
        <f t="shared" si="31"/>
        <v>4596.8400000000247</v>
      </c>
    </row>
    <row r="267" spans="1:12" x14ac:dyDescent="0.25">
      <c r="A267" s="10">
        <v>44095</v>
      </c>
      <c r="B267" s="44">
        <f t="shared" si="27"/>
        <v>21</v>
      </c>
      <c r="C267" s="10" t="str">
        <f t="shared" si="28"/>
        <v>202009</v>
      </c>
      <c r="D267" s="44">
        <v>4103</v>
      </c>
      <c r="E267" s="45">
        <f>IF( D267&lt;&gt; 0, (D267-K267) / VLOOKUP(C267,N:S,6,0), 0)</f>
        <v>-0.88608078979777438</v>
      </c>
      <c r="F267" s="46" t="str">
        <f t="shared" si="29"/>
        <v>Нет</v>
      </c>
      <c r="G267" s="45" t="str">
        <f t="shared" si="30"/>
        <v>Нет</v>
      </c>
      <c r="H267" s="44" t="str">
        <f t="shared" si="26"/>
        <v>Нет</v>
      </c>
      <c r="I267" s="47">
        <f>IF(H267="Да",IF(DAY(A267)=15,K267+VLOOKUP($C267,N:S,6,0)*3.8, K267),D267)</f>
        <v>4103</v>
      </c>
      <c r="J267" s="19"/>
      <c r="K267" s="43">
        <f>VLOOKUP(C267,N:S,5,0)</f>
        <v>4338.8</v>
      </c>
      <c r="L267" s="43">
        <f t="shared" si="31"/>
        <v>55601.640000000087</v>
      </c>
    </row>
    <row r="268" spans="1:12" x14ac:dyDescent="0.25">
      <c r="A268" s="10">
        <v>44096</v>
      </c>
      <c r="B268" s="44">
        <f t="shared" si="27"/>
        <v>22</v>
      </c>
      <c r="C268" s="10" t="str">
        <f t="shared" si="28"/>
        <v>202009</v>
      </c>
      <c r="D268" s="44">
        <v>4068</v>
      </c>
      <c r="E268" s="45">
        <f>IF( D268&lt;&gt; 0, (D268-K268) / VLOOKUP(C268,N:S,6,0), 0)</f>
        <v>-1.0176025355268756</v>
      </c>
      <c r="F268" s="46" t="str">
        <f t="shared" si="29"/>
        <v>Нет</v>
      </c>
      <c r="G268" s="45" t="str">
        <f t="shared" si="30"/>
        <v>Нет</v>
      </c>
      <c r="H268" s="44" t="str">
        <f t="shared" si="26"/>
        <v>Нет</v>
      </c>
      <c r="I268" s="47">
        <f>IF(H268="Да",IF(DAY(A268)=15,K268+VLOOKUP($C268,N:S,6,0)*3.8, K268),D268)</f>
        <v>4068</v>
      </c>
      <c r="J268" s="19"/>
      <c r="K268" s="43">
        <f>VLOOKUP(C268,N:S,5,0)</f>
        <v>4338.8</v>
      </c>
      <c r="L268" s="43">
        <f t="shared" si="31"/>
        <v>73332.640000000101</v>
      </c>
    </row>
    <row r="269" spans="1:12" x14ac:dyDescent="0.25">
      <c r="A269" s="10">
        <v>44097</v>
      </c>
      <c r="B269" s="44">
        <f t="shared" si="27"/>
        <v>23</v>
      </c>
      <c r="C269" s="10" t="str">
        <f t="shared" si="28"/>
        <v>202009</v>
      </c>
      <c r="D269" s="44">
        <v>4104</v>
      </c>
      <c r="E269" s="45">
        <f>IF( D269&lt;&gt; 0, (D269-K269) / VLOOKUP(C269,N:S,6,0), 0)</f>
        <v>-0.88232302563408582</v>
      </c>
      <c r="F269" s="46" t="str">
        <f t="shared" si="29"/>
        <v>Нет</v>
      </c>
      <c r="G269" s="45" t="str">
        <f t="shared" si="30"/>
        <v>Нет</v>
      </c>
      <c r="H269" s="44" t="str">
        <f t="shared" si="26"/>
        <v>Нет</v>
      </c>
      <c r="I269" s="47">
        <f>IF(H269="Да",IF(DAY(A269)=15,K269+VLOOKUP($C269,N:S,6,0)*3.8, K269),D269)</f>
        <v>4104</v>
      </c>
      <c r="J269" s="19"/>
      <c r="K269" s="43">
        <f>VLOOKUP(C269,N:S,5,0)</f>
        <v>4338.8</v>
      </c>
      <c r="L269" s="43">
        <f t="shared" si="31"/>
        <v>55131.040000000088</v>
      </c>
    </row>
    <row r="270" spans="1:12" x14ac:dyDescent="0.25">
      <c r="A270" s="10">
        <v>44098</v>
      </c>
      <c r="B270" s="44">
        <f t="shared" si="27"/>
        <v>24</v>
      </c>
      <c r="C270" s="10" t="str">
        <f t="shared" si="28"/>
        <v>202009</v>
      </c>
      <c r="D270" s="44">
        <v>4041</v>
      </c>
      <c r="E270" s="45">
        <f>IF( D270&lt;&gt; 0, (D270-K270) / VLOOKUP(C270,N:S,6,0), 0)</f>
        <v>-1.1190621679464681</v>
      </c>
      <c r="F270" s="46" t="str">
        <f t="shared" si="29"/>
        <v>Нет</v>
      </c>
      <c r="G270" s="45" t="str">
        <f t="shared" si="30"/>
        <v>Нет</v>
      </c>
      <c r="H270" s="44" t="str">
        <f t="shared" si="26"/>
        <v>Нет</v>
      </c>
      <c r="I270" s="47">
        <f>IF(H270="Да",IF(DAY(A270)=15,K270+VLOOKUP($C270,N:S,6,0)*3.8, K270),D270)</f>
        <v>4041</v>
      </c>
      <c r="J270" s="19"/>
      <c r="K270" s="43">
        <f>VLOOKUP(C270,N:S,5,0)</f>
        <v>4338.8</v>
      </c>
      <c r="L270" s="43">
        <f t="shared" si="31"/>
        <v>88684.840000000113</v>
      </c>
    </row>
    <row r="271" spans="1:12" x14ac:dyDescent="0.25">
      <c r="A271" s="10">
        <v>44099</v>
      </c>
      <c r="B271" s="44">
        <f t="shared" si="27"/>
        <v>25</v>
      </c>
      <c r="C271" s="10" t="str">
        <f t="shared" si="28"/>
        <v>202009</v>
      </c>
      <c r="D271" s="44">
        <v>4204</v>
      </c>
      <c r="E271" s="45">
        <f>IF( D271&lt;&gt; 0, (D271-K271) / VLOOKUP(C271,N:S,6,0), 0)</f>
        <v>-0.50654660926522499</v>
      </c>
      <c r="F271" s="46" t="str">
        <f t="shared" si="29"/>
        <v>Нет</v>
      </c>
      <c r="G271" s="45" t="str">
        <f t="shared" si="30"/>
        <v>Нет</v>
      </c>
      <c r="H271" s="44" t="str">
        <f t="shared" si="26"/>
        <v>Нет</v>
      </c>
      <c r="I271" s="47">
        <f>IF(H271="Да",IF(DAY(A271)=15,K271+VLOOKUP($C271,N:S,6,0)*3.8, K271),D271)</f>
        <v>4204</v>
      </c>
      <c r="J271" s="19"/>
      <c r="K271" s="43">
        <f>VLOOKUP(C271,N:S,5,0)</f>
        <v>4338.8</v>
      </c>
      <c r="L271" s="43">
        <f t="shared" si="31"/>
        <v>18171.040000000048</v>
      </c>
    </row>
    <row r="272" spans="1:12" x14ac:dyDescent="0.25">
      <c r="A272" s="10">
        <v>44100</v>
      </c>
      <c r="B272" s="44">
        <f t="shared" si="27"/>
        <v>26</v>
      </c>
      <c r="C272" s="10" t="str">
        <f t="shared" si="28"/>
        <v>202009</v>
      </c>
      <c r="D272" s="44">
        <v>4243</v>
      </c>
      <c r="E272" s="45">
        <f>IF( D272&lt;&gt; 0, (D272-K272) / VLOOKUP(C272,N:S,6,0), 0)</f>
        <v>-0.35999380688136934</v>
      </c>
      <c r="F272" s="46" t="str">
        <f t="shared" si="29"/>
        <v>Нет</v>
      </c>
      <c r="G272" s="45" t="str">
        <f t="shared" si="30"/>
        <v>Нет</v>
      </c>
      <c r="H272" s="44" t="str">
        <f t="shared" si="26"/>
        <v>Нет</v>
      </c>
      <c r="I272" s="47">
        <f>IF(H272="Да",IF(DAY(A272)=15,K272+VLOOKUP($C272,N:S,6,0)*3.8, K272),D272)</f>
        <v>4243</v>
      </c>
      <c r="J272" s="19"/>
      <c r="K272" s="43">
        <f>VLOOKUP(C272,N:S,5,0)</f>
        <v>4338.8</v>
      </c>
      <c r="L272" s="43">
        <f t="shared" si="31"/>
        <v>9177.640000000034</v>
      </c>
    </row>
    <row r="273" spans="1:12" x14ac:dyDescent="0.25">
      <c r="A273" s="10">
        <v>44101</v>
      </c>
      <c r="B273" s="44">
        <f t="shared" si="27"/>
        <v>27</v>
      </c>
      <c r="C273" s="10" t="str">
        <f t="shared" si="28"/>
        <v>202009</v>
      </c>
      <c r="D273" s="44">
        <v>4190</v>
      </c>
      <c r="E273" s="45">
        <f>IF( D273&lt;&gt; 0, (D273-K273) / VLOOKUP(C273,N:S,6,0), 0)</f>
        <v>-0.55915530755686549</v>
      </c>
      <c r="F273" s="46" t="str">
        <f t="shared" si="29"/>
        <v>Нет</v>
      </c>
      <c r="G273" s="45" t="str">
        <f t="shared" si="30"/>
        <v>Нет</v>
      </c>
      <c r="H273" s="44" t="str">
        <f t="shared" si="26"/>
        <v>Нет</v>
      </c>
      <c r="I273" s="47">
        <f>IF(H273="Да",IF(DAY(A273)=15,K273+VLOOKUP($C273,N:S,6,0)*3.8, K273),D273)</f>
        <v>4190</v>
      </c>
      <c r="J273" s="19"/>
      <c r="K273" s="43">
        <f>VLOOKUP(C273,N:S,5,0)</f>
        <v>4338.8</v>
      </c>
      <c r="L273" s="43">
        <f t="shared" si="31"/>
        <v>22141.440000000053</v>
      </c>
    </row>
    <row r="274" spans="1:12" x14ac:dyDescent="0.25">
      <c r="A274" s="10">
        <v>44102</v>
      </c>
      <c r="B274" s="44">
        <f t="shared" si="27"/>
        <v>28</v>
      </c>
      <c r="C274" s="10" t="str">
        <f t="shared" si="28"/>
        <v>202009</v>
      </c>
      <c r="D274" s="44">
        <v>4025</v>
      </c>
      <c r="E274" s="45">
        <f>IF( D274&lt;&gt; 0, (D274-K274) / VLOOKUP(C274,N:S,6,0), 0)</f>
        <v>-1.1791863945654859</v>
      </c>
      <c r="F274" s="46" t="str">
        <f t="shared" si="29"/>
        <v>Нет</v>
      </c>
      <c r="G274" s="45" t="str">
        <f t="shared" si="30"/>
        <v>Нет</v>
      </c>
      <c r="H274" s="44" t="str">
        <f t="shared" si="26"/>
        <v>Нет</v>
      </c>
      <c r="I274" s="47">
        <f>IF(H274="Да",IF(DAY(A274)=15,K274+VLOOKUP($C274,N:S,6,0)*3.8, K274),D274)</f>
        <v>4025</v>
      </c>
      <c r="J274" s="19"/>
      <c r="K274" s="43">
        <f>VLOOKUP(C274,N:S,5,0)</f>
        <v>4338.8</v>
      </c>
      <c r="L274" s="43">
        <f t="shared" si="31"/>
        <v>98470.440000000119</v>
      </c>
    </row>
    <row r="275" spans="1:12" x14ac:dyDescent="0.25">
      <c r="A275" s="10">
        <v>44103</v>
      </c>
      <c r="B275" s="44">
        <f t="shared" si="27"/>
        <v>29</v>
      </c>
      <c r="C275" s="10" t="str">
        <f t="shared" si="28"/>
        <v>202009</v>
      </c>
      <c r="D275" s="44">
        <v>4089</v>
      </c>
      <c r="E275" s="45">
        <f>IF( D275&lt;&gt; 0, (D275-K275) / VLOOKUP(C275,N:S,6,0), 0)</f>
        <v>-0.93868948808941488</v>
      </c>
      <c r="F275" s="46" t="str">
        <f t="shared" si="29"/>
        <v>Нет</v>
      </c>
      <c r="G275" s="45" t="str">
        <f t="shared" si="30"/>
        <v>Нет</v>
      </c>
      <c r="H275" s="44" t="str">
        <f t="shared" si="26"/>
        <v>Нет</v>
      </c>
      <c r="I275" s="47">
        <f>IF(H275="Да",IF(DAY(A275)=15,K275+VLOOKUP($C275,N:S,6,0)*3.8, K275),D275)</f>
        <v>4089</v>
      </c>
      <c r="J275" s="19"/>
      <c r="K275" s="43">
        <f>VLOOKUP(C275,N:S,5,0)</f>
        <v>4338.8</v>
      </c>
      <c r="L275" s="43">
        <f t="shared" si="31"/>
        <v>62400.040000000088</v>
      </c>
    </row>
    <row r="276" spans="1:12" x14ac:dyDescent="0.25">
      <c r="A276" s="10">
        <v>44104</v>
      </c>
      <c r="B276" s="44">
        <f t="shared" si="27"/>
        <v>30</v>
      </c>
      <c r="C276" s="10" t="str">
        <f t="shared" si="28"/>
        <v>202009</v>
      </c>
      <c r="D276" s="44">
        <v>4115</v>
      </c>
      <c r="E276" s="45">
        <f>IF( D276&lt;&gt; 0, (D276-K276) / VLOOKUP(C276,N:S,6,0), 0)</f>
        <v>-0.84098761983351111</v>
      </c>
      <c r="F276" s="46" t="str">
        <f t="shared" si="29"/>
        <v>Нет</v>
      </c>
      <c r="G276" s="45" t="str">
        <f t="shared" si="30"/>
        <v>Нет</v>
      </c>
      <c r="H276" s="44" t="str">
        <f t="shared" si="26"/>
        <v>Нет</v>
      </c>
      <c r="I276" s="47">
        <f>IF(H276="Да",IF(DAY(A276)=15,K276+VLOOKUP($C276,N:S,6,0)*3.8, K276),D276)</f>
        <v>4115</v>
      </c>
      <c r="J276" s="19"/>
      <c r="K276" s="43">
        <f>VLOOKUP(C276,N:S,5,0)</f>
        <v>4338.8</v>
      </c>
      <c r="L276" s="43">
        <f t="shared" si="31"/>
        <v>50086.440000000082</v>
      </c>
    </row>
    <row r="277" spans="1:12" x14ac:dyDescent="0.25">
      <c r="A277" s="10">
        <v>44105</v>
      </c>
      <c r="B277" s="44">
        <f t="shared" si="27"/>
        <v>1</v>
      </c>
      <c r="C277" s="10" t="str">
        <f t="shared" si="28"/>
        <v>202010</v>
      </c>
      <c r="D277" s="44">
        <v>4032</v>
      </c>
      <c r="E277" s="45">
        <f>IF( D277&lt;&gt; 0, (D277-K277) / VLOOKUP(C277,N:S,6,0), 0)</f>
        <v>-0.35229729644135127</v>
      </c>
      <c r="F277" s="46" t="str">
        <f t="shared" si="29"/>
        <v>Нет</v>
      </c>
      <c r="G277" s="45" t="str">
        <f t="shared" si="30"/>
        <v>Нет</v>
      </c>
      <c r="H277" s="44" t="str">
        <f t="shared" si="26"/>
        <v>Нет</v>
      </c>
      <c r="I277" s="47">
        <f>IF(H277="Да",IF(DAY(A277)=15,K277+VLOOKUP($C277,N:S,6,0)*3.8, K277),D277)</f>
        <v>4032</v>
      </c>
      <c r="J277" s="19"/>
      <c r="K277" s="43">
        <f>VLOOKUP(C277,N:S,5,0)</f>
        <v>4105</v>
      </c>
      <c r="L277" s="43">
        <f t="shared" si="31"/>
        <v>5329</v>
      </c>
    </row>
    <row r="278" spans="1:12" x14ac:dyDescent="0.25">
      <c r="A278" s="10">
        <v>44106</v>
      </c>
      <c r="B278" s="44">
        <f t="shared" si="27"/>
        <v>2</v>
      </c>
      <c r="C278" s="10" t="str">
        <f t="shared" si="28"/>
        <v>202010</v>
      </c>
      <c r="D278" s="44">
        <v>3845</v>
      </c>
      <c r="E278" s="45">
        <f>IF( D278&lt;&gt; 0, (D278-K278) / VLOOKUP(C278,N:S,6,0), 0)</f>
        <v>-1.2547574941746757</v>
      </c>
      <c r="F278" s="46" t="str">
        <f t="shared" si="29"/>
        <v>Нет</v>
      </c>
      <c r="G278" s="45" t="str">
        <f t="shared" si="30"/>
        <v>Нет</v>
      </c>
      <c r="H278" s="44" t="str">
        <f t="shared" si="26"/>
        <v>Нет</v>
      </c>
      <c r="I278" s="47">
        <f>IF(H278="Да",IF(DAY(A278)=15,K278+VLOOKUP($C278,N:S,6,0)*3.8, K278),D278)</f>
        <v>3845</v>
      </c>
      <c r="J278" s="19"/>
      <c r="K278" s="43">
        <f>VLOOKUP(C278,N:S,5,0)</f>
        <v>4105</v>
      </c>
      <c r="L278" s="43">
        <f t="shared" si="31"/>
        <v>67600</v>
      </c>
    </row>
    <row r="279" spans="1:12" x14ac:dyDescent="0.25">
      <c r="A279" s="10">
        <v>44107</v>
      </c>
      <c r="B279" s="44">
        <f t="shared" si="27"/>
        <v>3</v>
      </c>
      <c r="C279" s="10" t="str">
        <f t="shared" si="28"/>
        <v>202010</v>
      </c>
      <c r="D279" s="44">
        <v>4216</v>
      </c>
      <c r="E279" s="45">
        <f>IF( D279&lt;&gt; 0, (D279-K279) / VLOOKUP(C279,N:S,6,0), 0)</f>
        <v>0.53568493020534236</v>
      </c>
      <c r="F279" s="46" t="str">
        <f t="shared" si="29"/>
        <v>Нет</v>
      </c>
      <c r="G279" s="45" t="str">
        <f t="shared" si="30"/>
        <v>Нет</v>
      </c>
      <c r="H279" s="44" t="str">
        <f t="shared" si="26"/>
        <v>Нет</v>
      </c>
      <c r="I279" s="47">
        <f>IF(H279="Да",IF(DAY(A279)=15,K279+VLOOKUP($C279,N:S,6,0)*3.8, K279),D279)</f>
        <v>4216</v>
      </c>
      <c r="J279" s="19"/>
      <c r="K279" s="43">
        <f>VLOOKUP(C279,N:S,5,0)</f>
        <v>4105</v>
      </c>
      <c r="L279" s="43">
        <f t="shared" si="31"/>
        <v>12321</v>
      </c>
    </row>
    <row r="280" spans="1:12" x14ac:dyDescent="0.25">
      <c r="A280" s="10">
        <v>44108</v>
      </c>
      <c r="B280" s="44">
        <f t="shared" si="27"/>
        <v>4</v>
      </c>
      <c r="C280" s="10" t="str">
        <f t="shared" si="28"/>
        <v>202010</v>
      </c>
      <c r="D280" s="44">
        <v>4268</v>
      </c>
      <c r="E280" s="45">
        <f>IF( D280&lt;&gt; 0, (D280-K280) / VLOOKUP(C280,N:S,6,0), 0)</f>
        <v>0.78663642904027742</v>
      </c>
      <c r="F280" s="46" t="str">
        <f t="shared" si="29"/>
        <v>Нет</v>
      </c>
      <c r="G280" s="45" t="str">
        <f t="shared" si="30"/>
        <v>Нет</v>
      </c>
      <c r="H280" s="44" t="str">
        <f t="shared" si="26"/>
        <v>Нет</v>
      </c>
      <c r="I280" s="47">
        <f>IF(H280="Да",IF(DAY(A280)=15,K280+VLOOKUP($C280,N:S,6,0)*3.8, K280),D280)</f>
        <v>4268</v>
      </c>
      <c r="J280" s="19"/>
      <c r="K280" s="43">
        <f>VLOOKUP(C280,N:S,5,0)</f>
        <v>4105</v>
      </c>
      <c r="L280" s="43">
        <f t="shared" si="31"/>
        <v>26569</v>
      </c>
    </row>
    <row r="281" spans="1:12" x14ac:dyDescent="0.25">
      <c r="A281" s="10">
        <v>44109</v>
      </c>
      <c r="B281" s="44">
        <f t="shared" si="27"/>
        <v>5</v>
      </c>
      <c r="C281" s="10" t="str">
        <f t="shared" si="28"/>
        <v>202010</v>
      </c>
      <c r="D281" s="44">
        <v>3997</v>
      </c>
      <c r="E281" s="45">
        <f>IF( D281&lt;&gt; 0, (D281-K281) / VLOOKUP(C281,N:S,6,0), 0)</f>
        <v>-0.5212069591187114</v>
      </c>
      <c r="F281" s="46" t="str">
        <f t="shared" si="29"/>
        <v>Нет</v>
      </c>
      <c r="G281" s="45" t="str">
        <f t="shared" si="30"/>
        <v>Нет</v>
      </c>
      <c r="H281" s="44" t="str">
        <f t="shared" si="26"/>
        <v>Нет</v>
      </c>
      <c r="I281" s="47">
        <f>IF(H281="Да",IF(DAY(A281)=15,K281+VLOOKUP($C281,N:S,6,0)*3.8, K281),D281)</f>
        <v>3997</v>
      </c>
      <c r="J281" s="19"/>
      <c r="K281" s="43">
        <f>VLOOKUP(C281,N:S,5,0)</f>
        <v>4105</v>
      </c>
      <c r="L281" s="43">
        <f t="shared" si="31"/>
        <v>11664</v>
      </c>
    </row>
    <row r="282" spans="1:12" x14ac:dyDescent="0.25">
      <c r="A282" s="10">
        <v>44110</v>
      </c>
      <c r="B282" s="44">
        <f t="shared" si="27"/>
        <v>6</v>
      </c>
      <c r="C282" s="10" t="str">
        <f t="shared" si="28"/>
        <v>202010</v>
      </c>
      <c r="D282" s="44">
        <v>3810</v>
      </c>
      <c r="E282" s="45">
        <f>IF( D282&lt;&gt; 0, (D282-K282) / VLOOKUP(C282,N:S,6,0), 0)</f>
        <v>-1.4236671568520358</v>
      </c>
      <c r="F282" s="46" t="str">
        <f t="shared" si="29"/>
        <v>Нет</v>
      </c>
      <c r="G282" s="45" t="str">
        <f t="shared" si="30"/>
        <v>Нет</v>
      </c>
      <c r="H282" s="44" t="str">
        <f t="shared" si="26"/>
        <v>Нет</v>
      </c>
      <c r="I282" s="47">
        <f>IF(H282="Да",IF(DAY(A282)=15,K282+VLOOKUP($C282,N:S,6,0)*3.8, K282),D282)</f>
        <v>3810</v>
      </c>
      <c r="J282" s="19"/>
      <c r="K282" s="43">
        <f>VLOOKUP(C282,N:S,5,0)</f>
        <v>4105</v>
      </c>
      <c r="L282" s="43">
        <f t="shared" si="31"/>
        <v>87025</v>
      </c>
    </row>
    <row r="283" spans="1:12" x14ac:dyDescent="0.25">
      <c r="A283" s="10">
        <v>44111</v>
      </c>
      <c r="B283" s="44">
        <f t="shared" si="27"/>
        <v>7</v>
      </c>
      <c r="C283" s="10" t="str">
        <f t="shared" si="28"/>
        <v>202010</v>
      </c>
      <c r="D283" s="44">
        <v>4008</v>
      </c>
      <c r="E283" s="45">
        <f>IF( D283&lt;&gt; 0, (D283-K283) / VLOOKUP(C283,N:S,6,0), 0)</f>
        <v>-0.46812106513439822</v>
      </c>
      <c r="F283" s="46" t="str">
        <f t="shared" si="29"/>
        <v>Нет</v>
      </c>
      <c r="G283" s="45" t="str">
        <f t="shared" si="30"/>
        <v>Нет</v>
      </c>
      <c r="H283" s="44" t="str">
        <f t="shared" si="26"/>
        <v>Нет</v>
      </c>
      <c r="I283" s="47">
        <f>IF(H283="Да",IF(DAY(A283)=15,K283+VLOOKUP($C283,N:S,6,0)*3.8, K283),D283)</f>
        <v>4008</v>
      </c>
      <c r="J283" s="19"/>
      <c r="K283" s="43">
        <f>VLOOKUP(C283,N:S,5,0)</f>
        <v>4105</v>
      </c>
      <c r="L283" s="43">
        <f t="shared" si="31"/>
        <v>9409</v>
      </c>
    </row>
    <row r="284" spans="1:12" x14ac:dyDescent="0.25">
      <c r="A284" s="10">
        <v>44112</v>
      </c>
      <c r="B284" s="44">
        <f t="shared" si="27"/>
        <v>8</v>
      </c>
      <c r="C284" s="10" t="str">
        <f t="shared" si="28"/>
        <v>202010</v>
      </c>
      <c r="D284" s="44">
        <v>4155</v>
      </c>
      <c r="E284" s="45">
        <f>IF( D284&lt;&gt; 0, (D284-K284) / VLOOKUP(C284,N:S,6,0), 0)</f>
        <v>0.24129951811051456</v>
      </c>
      <c r="F284" s="46" t="str">
        <f t="shared" si="29"/>
        <v>Нет</v>
      </c>
      <c r="G284" s="45" t="str">
        <f t="shared" si="30"/>
        <v>Нет</v>
      </c>
      <c r="H284" s="44" t="str">
        <f t="shared" si="26"/>
        <v>Нет</v>
      </c>
      <c r="I284" s="47">
        <f>IF(H284="Да",IF(DAY(A284)=15,K284+VLOOKUP($C284,N:S,6,0)*3.8, K284),D284)</f>
        <v>4155</v>
      </c>
      <c r="J284" s="19"/>
      <c r="K284" s="43">
        <f>VLOOKUP(C284,N:S,5,0)</f>
        <v>4105</v>
      </c>
      <c r="L284" s="43">
        <f t="shared" si="31"/>
        <v>2500</v>
      </c>
    </row>
    <row r="285" spans="1:12" x14ac:dyDescent="0.25">
      <c r="A285" s="10">
        <v>44113</v>
      </c>
      <c r="B285" s="44">
        <f t="shared" si="27"/>
        <v>9</v>
      </c>
      <c r="C285" s="10" t="str">
        <f t="shared" si="28"/>
        <v>202010</v>
      </c>
      <c r="D285" s="44">
        <v>3953</v>
      </c>
      <c r="E285" s="45">
        <f>IF( D285&lt;&gt; 0, (D285-K285) / VLOOKUP(C285,N:S,6,0), 0)</f>
        <v>-0.73355053505596424</v>
      </c>
      <c r="F285" s="46" t="str">
        <f t="shared" si="29"/>
        <v>Нет</v>
      </c>
      <c r="G285" s="45" t="str">
        <f t="shared" si="30"/>
        <v>Нет</v>
      </c>
      <c r="H285" s="44" t="str">
        <f t="shared" si="26"/>
        <v>Нет</v>
      </c>
      <c r="I285" s="47">
        <f>IF(H285="Да",IF(DAY(A285)=15,K285+VLOOKUP($C285,N:S,6,0)*3.8, K285),D285)</f>
        <v>3953</v>
      </c>
      <c r="J285" s="19"/>
      <c r="K285" s="43">
        <f>VLOOKUP(C285,N:S,5,0)</f>
        <v>4105</v>
      </c>
      <c r="L285" s="43">
        <f t="shared" si="31"/>
        <v>23104</v>
      </c>
    </row>
    <row r="286" spans="1:12" x14ac:dyDescent="0.25">
      <c r="A286" s="10">
        <v>44114</v>
      </c>
      <c r="B286" s="44">
        <f t="shared" si="27"/>
        <v>10</v>
      </c>
      <c r="C286" s="10" t="str">
        <f t="shared" si="28"/>
        <v>202010</v>
      </c>
      <c r="D286" s="44">
        <v>4371</v>
      </c>
      <c r="E286" s="45">
        <f>IF( D286&lt;&gt; 0, (D286-K286) / VLOOKUP(C286,N:S,6,0), 0)</f>
        <v>1.2837134363479374</v>
      </c>
      <c r="F286" s="46" t="str">
        <f t="shared" si="29"/>
        <v>Нет</v>
      </c>
      <c r="G286" s="45" t="str">
        <f t="shared" si="30"/>
        <v>Нет</v>
      </c>
      <c r="H286" s="44" t="str">
        <f t="shared" si="26"/>
        <v>Нет</v>
      </c>
      <c r="I286" s="47">
        <f>IF(H286="Да",IF(DAY(A286)=15,K286+VLOOKUP($C286,N:S,6,0)*3.8, K286),D286)</f>
        <v>4371</v>
      </c>
      <c r="J286" s="19"/>
      <c r="K286" s="43">
        <f>VLOOKUP(C286,N:S,5,0)</f>
        <v>4105</v>
      </c>
      <c r="L286" s="43">
        <f t="shared" si="31"/>
        <v>70756</v>
      </c>
    </row>
    <row r="287" spans="1:12" x14ac:dyDescent="0.25">
      <c r="A287" s="10">
        <v>44115</v>
      </c>
      <c r="B287" s="44">
        <f t="shared" si="27"/>
        <v>11</v>
      </c>
      <c r="C287" s="10" t="str">
        <f t="shared" si="28"/>
        <v>202010</v>
      </c>
      <c r="D287" s="44">
        <v>4500</v>
      </c>
      <c r="E287" s="45">
        <f>IF( D287&lt;&gt; 0, (D287-K287) / VLOOKUP(C287,N:S,6,0), 0)</f>
        <v>1.9062661930730649</v>
      </c>
      <c r="F287" s="46" t="str">
        <f t="shared" si="29"/>
        <v>Нет</v>
      </c>
      <c r="G287" s="45" t="str">
        <f t="shared" si="30"/>
        <v>Нет</v>
      </c>
      <c r="H287" s="44" t="str">
        <f t="shared" si="26"/>
        <v>Нет</v>
      </c>
      <c r="I287" s="47">
        <f>IF(H287="Да",IF(DAY(A287)=15,K287+VLOOKUP($C287,N:S,6,0)*3.8, K287),D287)</f>
        <v>4500</v>
      </c>
      <c r="J287" s="19"/>
      <c r="K287" s="43">
        <f>VLOOKUP(C287,N:S,5,0)</f>
        <v>4105</v>
      </c>
      <c r="L287" s="43">
        <f t="shared" si="31"/>
        <v>156025</v>
      </c>
    </row>
    <row r="288" spans="1:12" x14ac:dyDescent="0.25">
      <c r="A288" s="10">
        <v>44116</v>
      </c>
      <c r="B288" s="44">
        <f t="shared" si="27"/>
        <v>12</v>
      </c>
      <c r="C288" s="10" t="str">
        <f t="shared" si="28"/>
        <v>202010</v>
      </c>
      <c r="D288" s="44">
        <v>0</v>
      </c>
      <c r="E288" s="45">
        <f>IF( D288&lt;&gt; 0, (D288-K288) / VLOOKUP(C288,N:S,6,0), 0)</f>
        <v>0</v>
      </c>
      <c r="F288" s="46" t="str">
        <f t="shared" si="29"/>
        <v>Нет</v>
      </c>
      <c r="G288" s="45" t="str">
        <f t="shared" si="30"/>
        <v>Нет</v>
      </c>
      <c r="H288" s="44" t="str">
        <f t="shared" si="26"/>
        <v>Да</v>
      </c>
      <c r="I288" s="47">
        <f>IF(H288="Да",IF(DAY(A288)=15,K288+VLOOKUP($C288,N:S,6,0)*3.8, K288),D288)</f>
        <v>4105</v>
      </c>
      <c r="J288" s="19"/>
      <c r="K288" s="43">
        <f>VLOOKUP(C288,N:S,5,0)</f>
        <v>4105</v>
      </c>
      <c r="L288" s="43">
        <f t="shared" si="31"/>
        <v>0</v>
      </c>
    </row>
    <row r="289" spans="1:12" x14ac:dyDescent="0.25">
      <c r="A289" s="10">
        <v>44117</v>
      </c>
      <c r="B289" s="44">
        <f t="shared" si="27"/>
        <v>13</v>
      </c>
      <c r="C289" s="10" t="str">
        <f t="shared" si="28"/>
        <v>202010</v>
      </c>
      <c r="D289" s="44">
        <v>0</v>
      </c>
      <c r="E289" s="45">
        <f>IF( D289&lt;&gt; 0, (D289-K289) / VLOOKUP(C289,N:S,6,0), 0)</f>
        <v>0</v>
      </c>
      <c r="F289" s="46" t="str">
        <f t="shared" si="29"/>
        <v>Нет</v>
      </c>
      <c r="G289" s="45" t="str">
        <f t="shared" si="30"/>
        <v>Нет</v>
      </c>
      <c r="H289" s="44" t="str">
        <f t="shared" si="26"/>
        <v>Да</v>
      </c>
      <c r="I289" s="47">
        <f>IF(H289="Да",IF(DAY(A289)=15,K289+VLOOKUP($C289,N:S,6,0)*3.8, K289),D289)</f>
        <v>4105</v>
      </c>
      <c r="J289" s="19"/>
      <c r="K289" s="43">
        <f>VLOOKUP(C289,N:S,5,0)</f>
        <v>4105</v>
      </c>
      <c r="L289" s="43">
        <f t="shared" si="31"/>
        <v>0</v>
      </c>
    </row>
    <row r="290" spans="1:12" x14ac:dyDescent="0.25">
      <c r="A290" s="10">
        <v>44118</v>
      </c>
      <c r="B290" s="44">
        <f t="shared" si="27"/>
        <v>14</v>
      </c>
      <c r="C290" s="10" t="str">
        <f t="shared" si="28"/>
        <v>202010</v>
      </c>
      <c r="D290" s="44">
        <v>0</v>
      </c>
      <c r="E290" s="45">
        <f>IF( D290&lt;&gt; 0, (D290-K290) / VLOOKUP(C290,N:S,6,0), 0)</f>
        <v>0</v>
      </c>
      <c r="F290" s="46" t="str">
        <f t="shared" si="29"/>
        <v>Нет</v>
      </c>
      <c r="G290" s="45" t="str">
        <f t="shared" si="30"/>
        <v>Нет</v>
      </c>
      <c r="H290" s="44" t="str">
        <f t="shared" si="26"/>
        <v>Да</v>
      </c>
      <c r="I290" s="47">
        <f>IF(H290="Да",IF(DAY(A290)=15,K290+VLOOKUP($C290,N:S,6,0)*3.8, K290),D290)</f>
        <v>4105</v>
      </c>
      <c r="J290" s="19"/>
      <c r="K290" s="43">
        <f>VLOOKUP(C290,N:S,5,0)</f>
        <v>4105</v>
      </c>
      <c r="L290" s="43">
        <f t="shared" si="31"/>
        <v>0</v>
      </c>
    </row>
    <row r="291" spans="1:12" x14ac:dyDescent="0.25">
      <c r="A291" s="10">
        <v>44119</v>
      </c>
      <c r="B291" s="44">
        <f t="shared" si="27"/>
        <v>15</v>
      </c>
      <c r="C291" s="10" t="str">
        <f t="shared" si="28"/>
        <v>202010</v>
      </c>
      <c r="D291" s="44">
        <v>0</v>
      </c>
      <c r="E291" s="45">
        <f>IF( D291&lt;&gt; 0, (D291-K291) / VLOOKUP(C291,N:S,6,0), 0)</f>
        <v>0</v>
      </c>
      <c r="F291" s="46" t="str">
        <f t="shared" si="29"/>
        <v>Нет</v>
      </c>
      <c r="G291" s="45" t="str">
        <f t="shared" si="30"/>
        <v>Да</v>
      </c>
      <c r="H291" s="44" t="str">
        <f t="shared" si="26"/>
        <v>Да</v>
      </c>
      <c r="I291" s="47">
        <f>IF(H291="Да",IF(DAY(A291)=15,K291+VLOOKUP($C291,N:S,6,0)*3.8, K291),D291)</f>
        <v>4892.4031472909137</v>
      </c>
      <c r="J291" s="19"/>
      <c r="K291" s="43">
        <f>VLOOKUP(C291,N:S,5,0)</f>
        <v>4105</v>
      </c>
      <c r="L291" s="43">
        <f t="shared" si="31"/>
        <v>0</v>
      </c>
    </row>
    <row r="292" spans="1:12" x14ac:dyDescent="0.25">
      <c r="A292" s="10">
        <v>44120</v>
      </c>
      <c r="B292" s="44">
        <f t="shared" si="27"/>
        <v>16</v>
      </c>
      <c r="C292" s="10" t="str">
        <f t="shared" si="28"/>
        <v>202010</v>
      </c>
      <c r="D292" s="44">
        <v>0</v>
      </c>
      <c r="E292" s="45">
        <f>IF( D292&lt;&gt; 0, (D292-K292) / VLOOKUP(C292,N:S,6,0), 0)</f>
        <v>0</v>
      </c>
      <c r="F292" s="46" t="str">
        <f t="shared" si="29"/>
        <v>Нет</v>
      </c>
      <c r="G292" s="45" t="str">
        <f t="shared" si="30"/>
        <v>Нет</v>
      </c>
      <c r="H292" s="44" t="str">
        <f t="shared" si="26"/>
        <v>Да</v>
      </c>
      <c r="I292" s="47">
        <f>IF(H292="Да",IF(DAY(A292)=15,K292+VLOOKUP($C292,N:S,6,0)*3.8, K292),D292)</f>
        <v>4105</v>
      </c>
      <c r="J292" s="19"/>
      <c r="K292" s="43">
        <f>VLOOKUP(C292,N:S,5,0)</f>
        <v>4105</v>
      </c>
      <c r="L292" s="43">
        <f t="shared" si="31"/>
        <v>0</v>
      </c>
    </row>
    <row r="293" spans="1:12" x14ac:dyDescent="0.25">
      <c r="A293" s="10">
        <v>44121</v>
      </c>
      <c r="B293" s="44">
        <f t="shared" si="27"/>
        <v>17</v>
      </c>
      <c r="C293" s="10" t="str">
        <f t="shared" si="28"/>
        <v>202010</v>
      </c>
      <c r="D293" s="44">
        <v>0</v>
      </c>
      <c r="E293" s="45">
        <f>IF( D293&lt;&gt; 0, (D293-K293) / VLOOKUP(C293,N:S,6,0), 0)</f>
        <v>0</v>
      </c>
      <c r="F293" s="46" t="str">
        <f t="shared" si="29"/>
        <v>Нет</v>
      </c>
      <c r="G293" s="45" t="str">
        <f t="shared" si="30"/>
        <v>Нет</v>
      </c>
      <c r="H293" s="44" t="str">
        <f t="shared" si="26"/>
        <v>Да</v>
      </c>
      <c r="I293" s="47">
        <f>IF(H293="Да",IF(DAY(A293)=15,K293+VLOOKUP($C293,N:S,6,0)*3.8, K293),D293)</f>
        <v>4105</v>
      </c>
      <c r="J293" s="19"/>
      <c r="K293" s="43">
        <f>VLOOKUP(C293,N:S,5,0)</f>
        <v>4105</v>
      </c>
      <c r="L293" s="43">
        <f t="shared" si="31"/>
        <v>0</v>
      </c>
    </row>
    <row r="294" spans="1:12" x14ac:dyDescent="0.25">
      <c r="A294" s="10">
        <v>44122</v>
      </c>
      <c r="B294" s="44">
        <f t="shared" si="27"/>
        <v>18</v>
      </c>
      <c r="C294" s="10" t="str">
        <f t="shared" si="28"/>
        <v>202010</v>
      </c>
      <c r="D294" s="44">
        <v>0</v>
      </c>
      <c r="E294" s="45">
        <f>IF( D294&lt;&gt; 0, (D294-K294) / VLOOKUP(C294,N:S,6,0), 0)</f>
        <v>0</v>
      </c>
      <c r="F294" s="46" t="str">
        <f t="shared" si="29"/>
        <v>Нет</v>
      </c>
      <c r="G294" s="45" t="str">
        <f t="shared" si="30"/>
        <v>Нет</v>
      </c>
      <c r="H294" s="44" t="str">
        <f t="shared" si="26"/>
        <v>Да</v>
      </c>
      <c r="I294" s="47">
        <f>IF(H294="Да",IF(DAY(A294)=15,K294+VLOOKUP($C294,N:S,6,0)*3.8, K294),D294)</f>
        <v>4105</v>
      </c>
      <c r="J294" s="19"/>
      <c r="K294" s="43">
        <f>VLOOKUP(C294,N:S,5,0)</f>
        <v>4105</v>
      </c>
      <c r="L294" s="43">
        <f t="shared" si="31"/>
        <v>0</v>
      </c>
    </row>
    <row r="295" spans="1:12" x14ac:dyDescent="0.25">
      <c r="A295" s="10">
        <v>44123</v>
      </c>
      <c r="B295" s="44">
        <f t="shared" si="27"/>
        <v>19</v>
      </c>
      <c r="C295" s="10" t="str">
        <f t="shared" si="28"/>
        <v>202010</v>
      </c>
      <c r="D295" s="44">
        <v>0</v>
      </c>
      <c r="E295" s="45">
        <f>IF( D295&lt;&gt; 0, (D295-K295) / VLOOKUP(C295,N:S,6,0), 0)</f>
        <v>0</v>
      </c>
      <c r="F295" s="46" t="str">
        <f t="shared" si="29"/>
        <v>Нет</v>
      </c>
      <c r="G295" s="45" t="str">
        <f t="shared" si="30"/>
        <v>Нет</v>
      </c>
      <c r="H295" s="44" t="str">
        <f t="shared" si="26"/>
        <v>Да</v>
      </c>
      <c r="I295" s="47">
        <f>IF(H295="Да",IF(DAY(A295)=15,K295+VLOOKUP($C295,N:S,6,0)*3.8, K295),D295)</f>
        <v>4105</v>
      </c>
      <c r="J295" s="19"/>
      <c r="K295" s="43">
        <f>VLOOKUP(C295,N:S,5,0)</f>
        <v>4105</v>
      </c>
      <c r="L295" s="43">
        <f t="shared" si="31"/>
        <v>0</v>
      </c>
    </row>
    <row r="296" spans="1:12" x14ac:dyDescent="0.25">
      <c r="A296" s="10">
        <v>44124</v>
      </c>
      <c r="B296" s="44">
        <f t="shared" si="27"/>
        <v>20</v>
      </c>
      <c r="C296" s="10" t="str">
        <f t="shared" si="28"/>
        <v>202010</v>
      </c>
      <c r="D296" s="44">
        <v>0</v>
      </c>
      <c r="E296" s="45">
        <f>IF( D296&lt;&gt; 0, (D296-K296) / VLOOKUP(C296,N:S,6,0), 0)</f>
        <v>0</v>
      </c>
      <c r="F296" s="46" t="str">
        <f t="shared" si="29"/>
        <v>Нет</v>
      </c>
      <c r="G296" s="45" t="str">
        <f t="shared" si="30"/>
        <v>Нет</v>
      </c>
      <c r="H296" s="44" t="str">
        <f t="shared" si="26"/>
        <v>Да</v>
      </c>
      <c r="I296" s="47">
        <f>IF(H296="Да",IF(DAY(A296)=15,K296+VLOOKUP($C296,N:S,6,0)*3.8, K296),D296)</f>
        <v>4105</v>
      </c>
      <c r="J296" s="19"/>
      <c r="K296" s="43">
        <f>VLOOKUP(C296,N:S,5,0)</f>
        <v>4105</v>
      </c>
      <c r="L296" s="43">
        <f t="shared" si="31"/>
        <v>0</v>
      </c>
    </row>
    <row r="297" spans="1:12" x14ac:dyDescent="0.25">
      <c r="A297" s="10">
        <v>44125</v>
      </c>
      <c r="B297" s="44">
        <f t="shared" si="27"/>
        <v>21</v>
      </c>
      <c r="C297" s="10" t="str">
        <f t="shared" si="28"/>
        <v>202010</v>
      </c>
      <c r="D297" s="44">
        <v>0</v>
      </c>
      <c r="E297" s="45">
        <f>IF( D297&lt;&gt; 0, (D297-K297) / VLOOKUP(C297,N:S,6,0), 0)</f>
        <v>0</v>
      </c>
      <c r="F297" s="46" t="str">
        <f t="shared" si="29"/>
        <v>Нет</v>
      </c>
      <c r="G297" s="45" t="str">
        <f t="shared" si="30"/>
        <v>Нет</v>
      </c>
      <c r="H297" s="44" t="str">
        <f t="shared" si="26"/>
        <v>Да</v>
      </c>
      <c r="I297" s="47">
        <f>IF(H297="Да",IF(DAY(A297)=15,K297+VLOOKUP($C297,N:S,6,0)*3.8, K297),D297)</f>
        <v>4105</v>
      </c>
      <c r="J297" s="19"/>
      <c r="K297" s="43">
        <f>VLOOKUP(C297,N:S,5,0)</f>
        <v>4105</v>
      </c>
      <c r="L297" s="43">
        <f t="shared" si="31"/>
        <v>0</v>
      </c>
    </row>
    <row r="298" spans="1:12" x14ac:dyDescent="0.25">
      <c r="A298" s="10">
        <v>44126</v>
      </c>
      <c r="B298" s="44">
        <f t="shared" si="27"/>
        <v>22</v>
      </c>
      <c r="C298" s="10" t="str">
        <f t="shared" si="28"/>
        <v>202010</v>
      </c>
      <c r="D298" s="44">
        <v>0</v>
      </c>
      <c r="E298" s="45">
        <f>IF( D298&lt;&gt; 0, (D298-K298) / VLOOKUP(C298,N:S,6,0), 0)</f>
        <v>0</v>
      </c>
      <c r="F298" s="46" t="str">
        <f t="shared" si="29"/>
        <v>Нет</v>
      </c>
      <c r="G298" s="45" t="str">
        <f t="shared" si="30"/>
        <v>Нет</v>
      </c>
      <c r="H298" s="44" t="str">
        <f t="shared" si="26"/>
        <v>Да</v>
      </c>
      <c r="I298" s="47">
        <f>IF(H298="Да",IF(DAY(A298)=15,K298+VLOOKUP($C298,N:S,6,0)*3.8, K298),D298)</f>
        <v>4105</v>
      </c>
      <c r="J298" s="19"/>
      <c r="K298" s="43">
        <f>VLOOKUP(C298,N:S,5,0)</f>
        <v>4105</v>
      </c>
      <c r="L298" s="43">
        <f t="shared" si="31"/>
        <v>0</v>
      </c>
    </row>
    <row r="299" spans="1:12" x14ac:dyDescent="0.25">
      <c r="A299" s="10">
        <v>44127</v>
      </c>
      <c r="B299" s="44">
        <f t="shared" si="27"/>
        <v>23</v>
      </c>
      <c r="C299" s="10" t="str">
        <f t="shared" si="28"/>
        <v>202010</v>
      </c>
      <c r="D299" s="44">
        <v>0</v>
      </c>
      <c r="E299" s="45">
        <f>IF( D299&lt;&gt; 0, (D299-K299) / VLOOKUP(C299,N:S,6,0), 0)</f>
        <v>0</v>
      </c>
      <c r="F299" s="46" t="str">
        <f t="shared" si="29"/>
        <v>Нет</v>
      </c>
      <c r="G299" s="45" t="str">
        <f t="shared" si="30"/>
        <v>Нет</v>
      </c>
      <c r="H299" s="44" t="str">
        <f t="shared" si="26"/>
        <v>Да</v>
      </c>
      <c r="I299" s="47">
        <f>IF(H299="Да",IF(DAY(A299)=15,K299+VLOOKUP($C299,N:S,6,0)*3.8, K299),D299)</f>
        <v>4105</v>
      </c>
      <c r="J299" s="19"/>
      <c r="K299" s="43">
        <f>VLOOKUP(C299,N:S,5,0)</f>
        <v>4105</v>
      </c>
      <c r="L299" s="43">
        <f t="shared" si="31"/>
        <v>0</v>
      </c>
    </row>
    <row r="300" spans="1:12" x14ac:dyDescent="0.25">
      <c r="A300" s="10">
        <v>44128</v>
      </c>
      <c r="B300" s="44">
        <f t="shared" si="27"/>
        <v>24</v>
      </c>
      <c r="C300" s="10" t="str">
        <f t="shared" si="28"/>
        <v>202010</v>
      </c>
      <c r="D300" s="44">
        <v>0</v>
      </c>
      <c r="E300" s="45">
        <f>IF( D300&lt;&gt; 0, (D300-K300) / VLOOKUP(C300,N:S,6,0), 0)</f>
        <v>0</v>
      </c>
      <c r="F300" s="46" t="str">
        <f t="shared" si="29"/>
        <v>Нет</v>
      </c>
      <c r="G300" s="45" t="str">
        <f t="shared" si="30"/>
        <v>Нет</v>
      </c>
      <c r="H300" s="44" t="str">
        <f t="shared" si="26"/>
        <v>Да</v>
      </c>
      <c r="I300" s="47">
        <f>IF(H300="Да",IF(DAY(A300)=15,K300+VLOOKUP($C300,N:S,6,0)*3.8, K300),D300)</f>
        <v>4105</v>
      </c>
      <c r="J300" s="19"/>
      <c r="K300" s="43">
        <f>VLOOKUP(C300,N:S,5,0)</f>
        <v>4105</v>
      </c>
      <c r="L300" s="43">
        <f t="shared" si="31"/>
        <v>0</v>
      </c>
    </row>
    <row r="301" spans="1:12" x14ac:dyDescent="0.25">
      <c r="A301" s="10">
        <v>44129</v>
      </c>
      <c r="B301" s="44">
        <f t="shared" si="27"/>
        <v>25</v>
      </c>
      <c r="C301" s="10" t="str">
        <f t="shared" si="28"/>
        <v>202010</v>
      </c>
      <c r="D301" s="44">
        <v>0</v>
      </c>
      <c r="E301" s="45">
        <f>IF( D301&lt;&gt; 0, (D301-K301) / VLOOKUP(C301,N:S,6,0), 0)</f>
        <v>0</v>
      </c>
      <c r="F301" s="46" t="str">
        <f t="shared" si="29"/>
        <v>Нет</v>
      </c>
      <c r="G301" s="45" t="str">
        <f t="shared" si="30"/>
        <v>Нет</v>
      </c>
      <c r="H301" s="44" t="str">
        <f t="shared" si="26"/>
        <v>Да</v>
      </c>
      <c r="I301" s="47">
        <f>IF(H301="Да",IF(DAY(A301)=15,K301+VLOOKUP($C301,N:S,6,0)*3.8, K301),D301)</f>
        <v>4105</v>
      </c>
      <c r="J301" s="19"/>
      <c r="K301" s="43">
        <f>VLOOKUP(C301,N:S,5,0)</f>
        <v>4105</v>
      </c>
      <c r="L301" s="43">
        <f t="shared" si="31"/>
        <v>0</v>
      </c>
    </row>
    <row r="302" spans="1:12" x14ac:dyDescent="0.25">
      <c r="A302" s="10">
        <v>44130</v>
      </c>
      <c r="B302" s="44">
        <f t="shared" si="27"/>
        <v>26</v>
      </c>
      <c r="C302" s="10" t="str">
        <f t="shared" si="28"/>
        <v>202010</v>
      </c>
      <c r="D302" s="44">
        <v>0</v>
      </c>
      <c r="E302" s="45">
        <f>IF( D302&lt;&gt; 0, (D302-K302) / VLOOKUP(C302,N:S,6,0), 0)</f>
        <v>0</v>
      </c>
      <c r="F302" s="46" t="str">
        <f t="shared" si="29"/>
        <v>Нет</v>
      </c>
      <c r="G302" s="45" t="str">
        <f t="shared" si="30"/>
        <v>Нет</v>
      </c>
      <c r="H302" s="44" t="str">
        <f t="shared" si="26"/>
        <v>Да</v>
      </c>
      <c r="I302" s="47">
        <f>IF(H302="Да",IF(DAY(A302)=15,K302+VLOOKUP($C302,N:S,6,0)*3.8, K302),D302)</f>
        <v>4105</v>
      </c>
      <c r="J302" s="19"/>
      <c r="K302" s="43">
        <f>VLOOKUP(C302,N:S,5,0)</f>
        <v>4105</v>
      </c>
      <c r="L302" s="43">
        <f t="shared" si="31"/>
        <v>0</v>
      </c>
    </row>
    <row r="303" spans="1:12" x14ac:dyDescent="0.25">
      <c r="A303" s="10">
        <v>44131</v>
      </c>
      <c r="B303" s="44">
        <f t="shared" si="27"/>
        <v>27</v>
      </c>
      <c r="C303" s="10" t="str">
        <f t="shared" si="28"/>
        <v>202010</v>
      </c>
      <c r="D303" s="44">
        <v>0</v>
      </c>
      <c r="E303" s="45">
        <f>IF( D303&lt;&gt; 0, (D303-K303) / VLOOKUP(C303,N:S,6,0), 0)</f>
        <v>0</v>
      </c>
      <c r="F303" s="46" t="str">
        <f t="shared" si="29"/>
        <v>Нет</v>
      </c>
      <c r="G303" s="45" t="str">
        <f t="shared" si="30"/>
        <v>Нет</v>
      </c>
      <c r="H303" s="44" t="str">
        <f t="shared" si="26"/>
        <v>Да</v>
      </c>
      <c r="I303" s="47">
        <f>IF(H303="Да",IF(DAY(A303)=15,K303+VLOOKUP($C303,N:S,6,0)*3.8, K303),D303)</f>
        <v>4105</v>
      </c>
      <c r="J303" s="19"/>
      <c r="K303" s="43">
        <f>VLOOKUP(C303,N:S,5,0)</f>
        <v>4105</v>
      </c>
      <c r="L303" s="43">
        <f t="shared" si="31"/>
        <v>0</v>
      </c>
    </row>
    <row r="304" spans="1:12" x14ac:dyDescent="0.25">
      <c r="A304" s="10">
        <v>44132</v>
      </c>
      <c r="B304" s="44">
        <f t="shared" si="27"/>
        <v>28</v>
      </c>
      <c r="C304" s="10" t="str">
        <f t="shared" si="28"/>
        <v>202010</v>
      </c>
      <c r="D304" s="44">
        <v>0</v>
      </c>
      <c r="E304" s="45">
        <f>IF( D304&lt;&gt; 0, (D304-K304) / VLOOKUP(C304,N:S,6,0), 0)</f>
        <v>0</v>
      </c>
      <c r="F304" s="46" t="str">
        <f t="shared" si="29"/>
        <v>Нет</v>
      </c>
      <c r="G304" s="45" t="str">
        <f t="shared" si="30"/>
        <v>Нет</v>
      </c>
      <c r="H304" s="44" t="str">
        <f t="shared" si="26"/>
        <v>Да</v>
      </c>
      <c r="I304" s="47">
        <f>IF(H304="Да",IF(DAY(A304)=15,K304+VLOOKUP($C304,N:S,6,0)*3.8, K304),D304)</f>
        <v>4105</v>
      </c>
      <c r="J304" s="19"/>
      <c r="K304" s="43">
        <f>VLOOKUP(C304,N:S,5,0)</f>
        <v>4105</v>
      </c>
      <c r="L304" s="43">
        <f t="shared" si="31"/>
        <v>0</v>
      </c>
    </row>
    <row r="305" spans="1:12" x14ac:dyDescent="0.25">
      <c r="A305" s="10">
        <v>44133</v>
      </c>
      <c r="B305" s="44">
        <f t="shared" si="27"/>
        <v>29</v>
      </c>
      <c r="C305" s="10" t="str">
        <f t="shared" si="28"/>
        <v>202010</v>
      </c>
      <c r="D305" s="44">
        <v>0</v>
      </c>
      <c r="E305" s="45">
        <f>IF( D305&lt;&gt; 0, (D305-K305) / VLOOKUP(C305,N:S,6,0), 0)</f>
        <v>0</v>
      </c>
      <c r="F305" s="46" t="str">
        <f t="shared" si="29"/>
        <v>Нет</v>
      </c>
      <c r="G305" s="45" t="str">
        <f t="shared" si="30"/>
        <v>Нет</v>
      </c>
      <c r="H305" s="44" t="str">
        <f t="shared" si="26"/>
        <v>Да</v>
      </c>
      <c r="I305" s="47">
        <f>IF(H305="Да",IF(DAY(A305)=15,K305+VLOOKUP($C305,N:S,6,0)*3.8, K305),D305)</f>
        <v>4105</v>
      </c>
      <c r="J305" s="19"/>
      <c r="K305" s="43">
        <f>VLOOKUP(C305,N:S,5,0)</f>
        <v>4105</v>
      </c>
      <c r="L305" s="43">
        <f t="shared" si="31"/>
        <v>0</v>
      </c>
    </row>
    <row r="306" spans="1:12" x14ac:dyDescent="0.25">
      <c r="A306" s="10">
        <v>44134</v>
      </c>
      <c r="B306" s="44">
        <f t="shared" si="27"/>
        <v>30</v>
      </c>
      <c r="C306" s="10" t="str">
        <f t="shared" si="28"/>
        <v>202010</v>
      </c>
      <c r="D306" s="44">
        <v>0</v>
      </c>
      <c r="E306" s="45">
        <f>IF( D306&lt;&gt; 0, (D306-K306) / VLOOKUP(C306,N:S,6,0), 0)</f>
        <v>0</v>
      </c>
      <c r="F306" s="46" t="str">
        <f t="shared" si="29"/>
        <v>Нет</v>
      </c>
      <c r="G306" s="45" t="str">
        <f t="shared" si="30"/>
        <v>Нет</v>
      </c>
      <c r="H306" s="44" t="str">
        <f t="shared" si="26"/>
        <v>Да</v>
      </c>
      <c r="I306" s="47">
        <f>IF(H306="Да",IF(DAY(A306)=15,K306+VLOOKUP($C306,N:S,6,0)*3.8, K306),D306)</f>
        <v>4105</v>
      </c>
      <c r="J306" s="19"/>
      <c r="K306" s="43">
        <f>VLOOKUP(C306,N:S,5,0)</f>
        <v>4105</v>
      </c>
      <c r="L306" s="43">
        <f t="shared" si="31"/>
        <v>0</v>
      </c>
    </row>
    <row r="307" spans="1:12" x14ac:dyDescent="0.25">
      <c r="A307" s="10">
        <v>44135</v>
      </c>
      <c r="B307" s="44">
        <f t="shared" si="27"/>
        <v>31</v>
      </c>
      <c r="C307" s="10" t="str">
        <f t="shared" si="28"/>
        <v>202010</v>
      </c>
      <c r="D307" s="44">
        <v>0</v>
      </c>
      <c r="E307" s="45">
        <f>IF( D307&lt;&gt; 0, (D307-K307) / VLOOKUP(C307,N:S,6,0), 0)</f>
        <v>0</v>
      </c>
      <c r="F307" s="46" t="str">
        <f t="shared" si="29"/>
        <v>Нет</v>
      </c>
      <c r="G307" s="45" t="str">
        <f t="shared" si="30"/>
        <v>Нет</v>
      </c>
      <c r="H307" s="44" t="str">
        <f t="shared" si="26"/>
        <v>Да</v>
      </c>
      <c r="I307" s="47">
        <f>IF(H307="Да",IF(DAY(A307)=15,K307+VLOOKUP($C307,N:S,6,0)*3.8, K307),D307)</f>
        <v>4105</v>
      </c>
      <c r="J307" s="19"/>
      <c r="K307" s="43">
        <f>VLOOKUP(C307,N:S,5,0)</f>
        <v>4105</v>
      </c>
      <c r="L307" s="43">
        <f t="shared" si="31"/>
        <v>0</v>
      </c>
    </row>
    <row r="308" spans="1:12" x14ac:dyDescent="0.25">
      <c r="A308" s="10">
        <v>44136</v>
      </c>
      <c r="B308" s="44">
        <f t="shared" si="27"/>
        <v>1</v>
      </c>
      <c r="C308" s="10" t="str">
        <f t="shared" si="28"/>
        <v>202011</v>
      </c>
      <c r="D308" s="44">
        <v>0</v>
      </c>
      <c r="E308" s="45">
        <f>IF( D308&lt;&gt; 0, (D308-K308) / VLOOKUP(C308,N:S,6,0), 0)</f>
        <v>0</v>
      </c>
      <c r="F308" s="46" t="str">
        <f t="shared" si="29"/>
        <v>Нет</v>
      </c>
      <c r="G308" s="45" t="str">
        <f t="shared" si="30"/>
        <v>Нет</v>
      </c>
      <c r="H308" s="44" t="str">
        <f t="shared" si="26"/>
        <v>Да</v>
      </c>
      <c r="I308" s="47">
        <f>IF(H308="Да",IF(DAY(A308)=15,K308+VLOOKUP($C308,N:S,6,0)*3.8, K308),D308)</f>
        <v>4101.7142857142853</v>
      </c>
      <c r="J308" s="19"/>
      <c r="K308" s="43">
        <f>VLOOKUP(C308,N:S,5,0)</f>
        <v>4101.7142857142853</v>
      </c>
      <c r="L308" s="43">
        <f t="shared" si="31"/>
        <v>0</v>
      </c>
    </row>
    <row r="309" spans="1:12" x14ac:dyDescent="0.25">
      <c r="A309" s="10">
        <v>44137</v>
      </c>
      <c r="B309" s="44">
        <f t="shared" si="27"/>
        <v>2</v>
      </c>
      <c r="C309" s="10" t="str">
        <f t="shared" si="28"/>
        <v>202011</v>
      </c>
      <c r="D309" s="44">
        <v>0</v>
      </c>
      <c r="E309" s="45">
        <f>IF( D309&lt;&gt; 0, (D309-K309) / VLOOKUP(C309,N:S,6,0), 0)</f>
        <v>0</v>
      </c>
      <c r="F309" s="46" t="str">
        <f t="shared" si="29"/>
        <v>Нет</v>
      </c>
      <c r="G309" s="45" t="str">
        <f t="shared" si="30"/>
        <v>Нет</v>
      </c>
      <c r="H309" s="44" t="str">
        <f t="shared" si="26"/>
        <v>Да</v>
      </c>
      <c r="I309" s="47">
        <f>IF(H309="Да",IF(DAY(A309)=15,K309+VLOOKUP($C309,N:S,6,0)*3.8, K309),D309)</f>
        <v>4101.7142857142853</v>
      </c>
      <c r="J309" s="19"/>
      <c r="K309" s="43">
        <f>VLOOKUP(C309,N:S,5,0)</f>
        <v>4101.7142857142853</v>
      </c>
      <c r="L309" s="43">
        <f t="shared" si="31"/>
        <v>0</v>
      </c>
    </row>
    <row r="310" spans="1:12" x14ac:dyDescent="0.25">
      <c r="A310" s="10">
        <v>44138</v>
      </c>
      <c r="B310" s="44">
        <f t="shared" si="27"/>
        <v>3</v>
      </c>
      <c r="C310" s="10" t="str">
        <f t="shared" si="28"/>
        <v>202011</v>
      </c>
      <c r="D310" s="44">
        <v>3832</v>
      </c>
      <c r="E310" s="45">
        <f>IF( D310&lt;&gt; 0, (D310-K310) / VLOOKUP(C310,N:S,6,0), 0)</f>
        <v>-0.84979121444488825</v>
      </c>
      <c r="F310" s="46" t="str">
        <f t="shared" si="29"/>
        <v>Нет</v>
      </c>
      <c r="G310" s="45" t="str">
        <f t="shared" si="30"/>
        <v>Нет</v>
      </c>
      <c r="H310" s="44" t="str">
        <f t="shared" si="26"/>
        <v>Нет</v>
      </c>
      <c r="I310" s="47">
        <f>IF(H310="Да",IF(DAY(A310)=15,K310+VLOOKUP($C310,N:S,6,0)*3.8, K310),D310)</f>
        <v>3832</v>
      </c>
      <c r="J310" s="19"/>
      <c r="K310" s="43">
        <f>VLOOKUP(C310,N:S,5,0)</f>
        <v>4101.7142857142853</v>
      </c>
      <c r="L310" s="43">
        <f t="shared" si="31"/>
        <v>72745.795918367134</v>
      </c>
    </row>
    <row r="311" spans="1:12" x14ac:dyDescent="0.25">
      <c r="A311" s="10">
        <v>44139</v>
      </c>
      <c r="B311" s="44">
        <f t="shared" si="27"/>
        <v>4</v>
      </c>
      <c r="C311" s="10" t="str">
        <f t="shared" si="28"/>
        <v>202011</v>
      </c>
      <c r="D311" s="44">
        <v>3929</v>
      </c>
      <c r="E311" s="45">
        <f>IF( D311&lt;&gt; 0, (D311-K311) / VLOOKUP(C311,N:S,6,0), 0)</f>
        <v>-0.54417244611433746</v>
      </c>
      <c r="F311" s="46" t="str">
        <f t="shared" si="29"/>
        <v>Нет</v>
      </c>
      <c r="G311" s="45" t="str">
        <f t="shared" si="30"/>
        <v>Нет</v>
      </c>
      <c r="H311" s="44" t="str">
        <f t="shared" si="26"/>
        <v>Нет</v>
      </c>
      <c r="I311" s="47">
        <f>IF(H311="Да",IF(DAY(A311)=15,K311+VLOOKUP($C311,N:S,6,0)*3.8, K311),D311)</f>
        <v>3929</v>
      </c>
      <c r="J311" s="19"/>
      <c r="K311" s="43">
        <f>VLOOKUP(C311,N:S,5,0)</f>
        <v>4101.7142857142853</v>
      </c>
      <c r="L311" s="43">
        <f t="shared" si="31"/>
        <v>29830.224489795783</v>
      </c>
    </row>
    <row r="312" spans="1:12" x14ac:dyDescent="0.25">
      <c r="A312" s="10">
        <v>44140</v>
      </c>
      <c r="B312" s="44">
        <f t="shared" si="27"/>
        <v>5</v>
      </c>
      <c r="C312" s="10" t="str">
        <f t="shared" si="28"/>
        <v>202011</v>
      </c>
      <c r="D312" s="44">
        <v>4049</v>
      </c>
      <c r="E312" s="45">
        <f>IF( D312&lt;&gt; 0, (D312-K312) / VLOOKUP(C312,N:S,6,0), 0)</f>
        <v>-0.16608737189097558</v>
      </c>
      <c r="F312" s="46" t="str">
        <f t="shared" si="29"/>
        <v>Нет</v>
      </c>
      <c r="G312" s="45" t="str">
        <f t="shared" si="30"/>
        <v>Нет</v>
      </c>
      <c r="H312" s="44" t="str">
        <f t="shared" si="26"/>
        <v>Нет</v>
      </c>
      <c r="I312" s="47">
        <f>IF(H312="Да",IF(DAY(A312)=15,K312+VLOOKUP($C312,N:S,6,0)*3.8, K312),D312)</f>
        <v>4049</v>
      </c>
      <c r="J312" s="19"/>
      <c r="K312" s="43">
        <f>VLOOKUP(C312,N:S,5,0)</f>
        <v>4101.7142857142853</v>
      </c>
      <c r="L312" s="43">
        <f t="shared" si="31"/>
        <v>2778.7959183673061</v>
      </c>
    </row>
    <row r="313" spans="1:12" x14ac:dyDescent="0.25">
      <c r="A313" s="10">
        <v>44141</v>
      </c>
      <c r="B313" s="44">
        <f t="shared" si="27"/>
        <v>6</v>
      </c>
      <c r="C313" s="10" t="str">
        <f t="shared" si="28"/>
        <v>202011</v>
      </c>
      <c r="D313" s="44">
        <v>3948</v>
      </c>
      <c r="E313" s="45">
        <f>IF( D313&lt;&gt; 0, (D313-K313) / VLOOKUP(C313,N:S,6,0), 0)</f>
        <v>-0.48430897602897183</v>
      </c>
      <c r="F313" s="46" t="str">
        <f t="shared" si="29"/>
        <v>Нет</v>
      </c>
      <c r="G313" s="45" t="str">
        <f t="shared" si="30"/>
        <v>Нет</v>
      </c>
      <c r="H313" s="44" t="str">
        <f t="shared" si="26"/>
        <v>Нет</v>
      </c>
      <c r="I313" s="47">
        <f>IF(H313="Да",IF(DAY(A313)=15,K313+VLOOKUP($C313,N:S,6,0)*3.8, K313),D313)</f>
        <v>3948</v>
      </c>
      <c r="J313" s="19"/>
      <c r="K313" s="43">
        <f>VLOOKUP(C313,N:S,5,0)</f>
        <v>4101.7142857142853</v>
      </c>
      <c r="L313" s="43">
        <f t="shared" si="31"/>
        <v>23628.081632652942</v>
      </c>
    </row>
    <row r="314" spans="1:12" x14ac:dyDescent="0.25">
      <c r="A314" s="10">
        <v>44142</v>
      </c>
      <c r="B314" s="44">
        <f t="shared" si="27"/>
        <v>7</v>
      </c>
      <c r="C314" s="10" t="str">
        <f t="shared" si="28"/>
        <v>202011</v>
      </c>
      <c r="D314" s="44">
        <v>4216</v>
      </c>
      <c r="E314" s="45">
        <f>IF( D314&lt;&gt; 0, (D314-K314) / VLOOKUP(C314,N:S,6,0), 0)</f>
        <v>0.36008102306986967</v>
      </c>
      <c r="F314" s="46" t="str">
        <f t="shared" si="29"/>
        <v>Нет</v>
      </c>
      <c r="G314" s="45" t="str">
        <f t="shared" si="30"/>
        <v>Нет</v>
      </c>
      <c r="H314" s="44" t="str">
        <f t="shared" si="26"/>
        <v>Нет</v>
      </c>
      <c r="I314" s="47">
        <f>IF(H314="Да",IF(DAY(A314)=15,K314+VLOOKUP($C314,N:S,6,0)*3.8, K314),D314)</f>
        <v>4216</v>
      </c>
      <c r="J314" s="19"/>
      <c r="K314" s="43">
        <f>VLOOKUP(C314,N:S,5,0)</f>
        <v>4101.7142857142853</v>
      </c>
      <c r="L314" s="43">
        <f t="shared" si="31"/>
        <v>13061.224489796008</v>
      </c>
    </row>
    <row r="315" spans="1:12" x14ac:dyDescent="0.25">
      <c r="A315" s="10">
        <v>44143</v>
      </c>
      <c r="B315" s="44">
        <f t="shared" si="27"/>
        <v>8</v>
      </c>
      <c r="C315" s="10" t="str">
        <f t="shared" si="28"/>
        <v>202011</v>
      </c>
      <c r="D315" s="44">
        <v>4257</v>
      </c>
      <c r="E315" s="45">
        <f>IF( D315&lt;&gt; 0, (D315-K315) / VLOOKUP(C315,N:S,6,0), 0)</f>
        <v>0.48926009009618499</v>
      </c>
      <c r="F315" s="46" t="str">
        <f t="shared" si="29"/>
        <v>Нет</v>
      </c>
      <c r="G315" s="45" t="str">
        <f t="shared" si="30"/>
        <v>Нет</v>
      </c>
      <c r="H315" s="44" t="str">
        <f t="shared" si="26"/>
        <v>Нет</v>
      </c>
      <c r="I315" s="47">
        <f>IF(H315="Да",IF(DAY(A315)=15,K315+VLOOKUP($C315,N:S,6,0)*3.8, K315),D315)</f>
        <v>4257</v>
      </c>
      <c r="J315" s="19"/>
      <c r="K315" s="43">
        <f>VLOOKUP(C315,N:S,5,0)</f>
        <v>4101.7142857142853</v>
      </c>
      <c r="L315" s="43">
        <f t="shared" si="31"/>
        <v>24113.65306122461</v>
      </c>
    </row>
    <row r="316" spans="1:12" x14ac:dyDescent="0.25">
      <c r="A316" s="10">
        <v>44144</v>
      </c>
      <c r="B316" s="44">
        <f t="shared" si="27"/>
        <v>9</v>
      </c>
      <c r="C316" s="10" t="str">
        <f t="shared" si="28"/>
        <v>202011</v>
      </c>
      <c r="D316" s="44">
        <v>3917</v>
      </c>
      <c r="E316" s="45">
        <f>IF( D316&lt;&gt; 0, (D316-K316) / VLOOKUP(C316,N:S,6,0), 0)</f>
        <v>-0.58198095353667367</v>
      </c>
      <c r="F316" s="46" t="str">
        <f t="shared" si="29"/>
        <v>Нет</v>
      </c>
      <c r="G316" s="45" t="str">
        <f t="shared" si="30"/>
        <v>Нет</v>
      </c>
      <c r="H316" s="44" t="str">
        <f t="shared" si="26"/>
        <v>Нет</v>
      </c>
      <c r="I316" s="47">
        <f>IF(H316="Да",IF(DAY(A316)=15,K316+VLOOKUP($C316,N:S,6,0)*3.8, K316),D316)</f>
        <v>3917</v>
      </c>
      <c r="J316" s="19"/>
      <c r="K316" s="43">
        <f>VLOOKUP(C316,N:S,5,0)</f>
        <v>4101.7142857142853</v>
      </c>
      <c r="L316" s="43">
        <f t="shared" si="31"/>
        <v>34119.367346938634</v>
      </c>
    </row>
    <row r="317" spans="1:12" x14ac:dyDescent="0.25">
      <c r="A317" s="10">
        <v>44145</v>
      </c>
      <c r="B317" s="44">
        <f t="shared" si="27"/>
        <v>10</v>
      </c>
      <c r="C317" s="10" t="str">
        <f t="shared" si="28"/>
        <v>202011</v>
      </c>
      <c r="D317" s="44">
        <v>3928</v>
      </c>
      <c r="E317" s="45">
        <f>IF( D317&lt;&gt; 0, (D317-K317) / VLOOKUP(C317,N:S,6,0), 0)</f>
        <v>-0.54732315506619877</v>
      </c>
      <c r="F317" s="46" t="str">
        <f t="shared" si="29"/>
        <v>Нет</v>
      </c>
      <c r="G317" s="45" t="str">
        <f t="shared" si="30"/>
        <v>Нет</v>
      </c>
      <c r="H317" s="44" t="str">
        <f t="shared" si="26"/>
        <v>Нет</v>
      </c>
      <c r="I317" s="47">
        <f>IF(H317="Да",IF(DAY(A317)=15,K317+VLOOKUP($C317,N:S,6,0)*3.8, K317),D317)</f>
        <v>3928</v>
      </c>
      <c r="J317" s="19"/>
      <c r="K317" s="43">
        <f>VLOOKUP(C317,N:S,5,0)</f>
        <v>4101.7142857142853</v>
      </c>
      <c r="L317" s="43">
        <f t="shared" si="31"/>
        <v>30176.653061224355</v>
      </c>
    </row>
    <row r="318" spans="1:12" x14ac:dyDescent="0.25">
      <c r="A318" s="10">
        <v>44146</v>
      </c>
      <c r="B318" s="44">
        <f t="shared" si="27"/>
        <v>11</v>
      </c>
      <c r="C318" s="10" t="str">
        <f t="shared" si="28"/>
        <v>202011</v>
      </c>
      <c r="D318" s="44">
        <v>4108</v>
      </c>
      <c r="E318" s="45">
        <f>IF( D318&lt;&gt; 0, (D318-K318) / VLOOKUP(C318,N:S,6,0), 0)</f>
        <v>1.9804456268843994E-2</v>
      </c>
      <c r="F318" s="46" t="str">
        <f t="shared" si="29"/>
        <v>Нет</v>
      </c>
      <c r="G318" s="45" t="str">
        <f t="shared" si="30"/>
        <v>Нет</v>
      </c>
      <c r="H318" s="44" t="str">
        <f t="shared" si="26"/>
        <v>Нет</v>
      </c>
      <c r="I318" s="47">
        <f>IF(H318="Да",IF(DAY(A318)=15,K318+VLOOKUP($C318,N:S,6,0)*3.8, K318),D318)</f>
        <v>4108</v>
      </c>
      <c r="J318" s="19"/>
      <c r="K318" s="43">
        <f>VLOOKUP(C318,N:S,5,0)</f>
        <v>4101.7142857142853</v>
      </c>
      <c r="L318" s="43">
        <f t="shared" si="31"/>
        <v>39.510204081637553</v>
      </c>
    </row>
    <row r="319" spans="1:12" x14ac:dyDescent="0.25">
      <c r="A319" s="10">
        <v>44147</v>
      </c>
      <c r="B319" s="44">
        <f t="shared" si="27"/>
        <v>12</v>
      </c>
      <c r="C319" s="10" t="str">
        <f t="shared" si="28"/>
        <v>202011</v>
      </c>
      <c r="D319" s="44">
        <v>3912</v>
      </c>
      <c r="E319" s="45">
        <f>IF( D319&lt;&gt; 0, (D319-K319) / VLOOKUP(C319,N:S,6,0), 0)</f>
        <v>-0.59773449829598035</v>
      </c>
      <c r="F319" s="46" t="str">
        <f t="shared" si="29"/>
        <v>Нет</v>
      </c>
      <c r="G319" s="45" t="str">
        <f t="shared" si="30"/>
        <v>Нет</v>
      </c>
      <c r="H319" s="44" t="str">
        <f t="shared" si="26"/>
        <v>Нет</v>
      </c>
      <c r="I319" s="47">
        <f>IF(H319="Да",IF(DAY(A319)=15,K319+VLOOKUP($C319,N:S,6,0)*3.8, K319),D319)</f>
        <v>3912</v>
      </c>
      <c r="J319" s="19"/>
      <c r="K319" s="43">
        <f>VLOOKUP(C319,N:S,5,0)</f>
        <v>4101.7142857142853</v>
      </c>
      <c r="L319" s="43">
        <f t="shared" si="31"/>
        <v>35991.510204081482</v>
      </c>
    </row>
    <row r="320" spans="1:12" x14ac:dyDescent="0.25">
      <c r="A320" s="10">
        <v>44148</v>
      </c>
      <c r="B320" s="44">
        <f t="shared" si="27"/>
        <v>13</v>
      </c>
      <c r="C320" s="10" t="str">
        <f t="shared" si="28"/>
        <v>202011</v>
      </c>
      <c r="D320" s="44">
        <v>4093</v>
      </c>
      <c r="E320" s="45">
        <f>IF( D320&lt;&gt; 0, (D320-K320) / VLOOKUP(C320,N:S,6,0), 0)</f>
        <v>-2.7456178009076241E-2</v>
      </c>
      <c r="F320" s="46" t="str">
        <f t="shared" si="29"/>
        <v>Нет</v>
      </c>
      <c r="G320" s="45" t="str">
        <f t="shared" si="30"/>
        <v>Нет</v>
      </c>
      <c r="H320" s="44" t="str">
        <f t="shared" si="26"/>
        <v>Нет</v>
      </c>
      <c r="I320" s="47">
        <f>IF(H320="Да",IF(DAY(A320)=15,K320+VLOOKUP($C320,N:S,6,0)*3.8, K320),D320)</f>
        <v>4093</v>
      </c>
      <c r="J320" s="19"/>
      <c r="K320" s="43">
        <f>VLOOKUP(C320,N:S,5,0)</f>
        <v>4101.7142857142853</v>
      </c>
      <c r="L320" s="43">
        <f t="shared" si="31"/>
        <v>75.938775510197289</v>
      </c>
    </row>
    <row r="321" spans="1:12" x14ac:dyDescent="0.25">
      <c r="A321" s="10">
        <v>44149</v>
      </c>
      <c r="B321" s="44">
        <f t="shared" si="27"/>
        <v>14</v>
      </c>
      <c r="C321" s="10" t="str">
        <f t="shared" si="28"/>
        <v>202011</v>
      </c>
      <c r="D321" s="44">
        <v>4201</v>
      </c>
      <c r="E321" s="45">
        <f>IF( D321&lt;&gt; 0, (D321-K321) / VLOOKUP(C321,N:S,6,0), 0)</f>
        <v>0.31282038879194946</v>
      </c>
      <c r="F321" s="46" t="str">
        <f t="shared" si="29"/>
        <v>Нет</v>
      </c>
      <c r="G321" s="45" t="str">
        <f t="shared" si="30"/>
        <v>Нет</v>
      </c>
      <c r="H321" s="44" t="str">
        <f t="shared" si="26"/>
        <v>Нет</v>
      </c>
      <c r="I321" s="47">
        <f>IF(H321="Да",IF(DAY(A321)=15,K321+VLOOKUP($C321,N:S,6,0)*3.8, K321),D321)</f>
        <v>4201</v>
      </c>
      <c r="J321" s="19"/>
      <c r="K321" s="43">
        <f>VLOOKUP(C321,N:S,5,0)</f>
        <v>4101.7142857142853</v>
      </c>
      <c r="L321" s="43">
        <f t="shared" si="31"/>
        <v>9857.6530612245679</v>
      </c>
    </row>
    <row r="322" spans="1:12" x14ac:dyDescent="0.25">
      <c r="A322" s="10">
        <v>44150</v>
      </c>
      <c r="B322" s="44">
        <f t="shared" si="27"/>
        <v>15</v>
      </c>
      <c r="C322" s="10" t="str">
        <f t="shared" si="28"/>
        <v>202011</v>
      </c>
      <c r="D322" s="44">
        <v>5584</v>
      </c>
      <c r="E322" s="45">
        <f>IF( D322&lt;&gt; 0, (D322-K322) / VLOOKUP(C322,N:S,6,0), 0)</f>
        <v>4.6702508692161953</v>
      </c>
      <c r="F322" s="46" t="str">
        <f t="shared" si="29"/>
        <v>Нет</v>
      </c>
      <c r="G322" s="45" t="str">
        <f t="shared" si="30"/>
        <v>Да</v>
      </c>
      <c r="H322" s="44" t="str">
        <f t="shared" si="26"/>
        <v>Нет</v>
      </c>
      <c r="I322" s="47">
        <f>IF(H322="Да",IF(DAY(A322)=15,K322+VLOOKUP($C322,N:S,6,0)*3.8, K322),D322)</f>
        <v>5584</v>
      </c>
      <c r="J322" s="19"/>
      <c r="K322" s="43">
        <f>VLOOKUP(C322,N:S,5,0)</f>
        <v>4101.7142857142853</v>
      </c>
      <c r="L322" s="43">
        <f t="shared" si="31"/>
        <v>2197170.9387755115</v>
      </c>
    </row>
    <row r="323" spans="1:12" x14ac:dyDescent="0.25">
      <c r="A323" s="10">
        <v>44151</v>
      </c>
      <c r="B323" s="44">
        <f t="shared" si="27"/>
        <v>16</v>
      </c>
      <c r="C323" s="10" t="str">
        <f t="shared" si="28"/>
        <v>202011</v>
      </c>
      <c r="D323" s="44">
        <v>3913</v>
      </c>
      <c r="E323" s="45">
        <f>IF( D323&lt;&gt; 0, (D323-K323) / VLOOKUP(C323,N:S,6,0), 0)</f>
        <v>-0.59458378934411904</v>
      </c>
      <c r="F323" s="46" t="str">
        <f t="shared" si="29"/>
        <v>Нет</v>
      </c>
      <c r="G323" s="45" t="str">
        <f t="shared" si="30"/>
        <v>Нет</v>
      </c>
      <c r="H323" s="44" t="str">
        <f t="shared" ref="H323:H386" si="32">IF(D323=0,IF(F323="Да","Нет","Да"),IF(OR(E323&gt;=3,E323&lt;=-3),IF(G323="Да","Нет","Да"),"Нет"))</f>
        <v>Нет</v>
      </c>
      <c r="I323" s="47">
        <f>IF(H323="Да",IF(DAY(A323)=15,K323+VLOOKUP($C323,N:S,6,0)*3.8, K323),D323)</f>
        <v>3913</v>
      </c>
      <c r="J323" s="19"/>
      <c r="K323" s="43">
        <f>VLOOKUP(C323,N:S,5,0)</f>
        <v>4101.7142857142853</v>
      </c>
      <c r="L323" s="43">
        <f t="shared" si="31"/>
        <v>35613.081632652917</v>
      </c>
    </row>
    <row r="324" spans="1:12" x14ac:dyDescent="0.25">
      <c r="A324" s="10">
        <v>44152</v>
      </c>
      <c r="B324" s="44">
        <f t="shared" ref="B324:B387" si="33">DAY(A324)</f>
        <v>17</v>
      </c>
      <c r="C324" s="10" t="str">
        <f t="shared" ref="C324:C387" si="34">YEAR(A324)&amp;TEXT(MONTH(A324), "00")</f>
        <v>202011</v>
      </c>
      <c r="D324" s="44">
        <v>3919</v>
      </c>
      <c r="E324" s="45">
        <f>IF( D324&lt;&gt; 0, (D324-K324) / VLOOKUP(C324,N:S,6,0), 0)</f>
        <v>-0.57567953563295093</v>
      </c>
      <c r="F324" s="46" t="str">
        <f t="shared" ref="F324:F387" si="35">IF(AND(MONTH(A324)=1, DAY(A324)=1), "Да", "Нет")</f>
        <v>Нет</v>
      </c>
      <c r="G324" s="45" t="str">
        <f t="shared" ref="G324:G387" si="36">IF(DAY(A324)=15, "Да", "Нет")</f>
        <v>Нет</v>
      </c>
      <c r="H324" s="44" t="str">
        <f t="shared" si="32"/>
        <v>Нет</v>
      </c>
      <c r="I324" s="47">
        <f>IF(H324="Да",IF(DAY(A324)=15,K324+VLOOKUP($C324,N:S,6,0)*3.8, K324),D324)</f>
        <v>3919</v>
      </c>
      <c r="J324" s="19"/>
      <c r="K324" s="43">
        <f>VLOOKUP(C324,N:S,5,0)</f>
        <v>4101.7142857142853</v>
      </c>
      <c r="L324" s="43">
        <f t="shared" ref="L324:L387" si="37">IF(D324&lt;&gt;0,IF((D324-K324)^2 &gt; $L$1, 0, (D324-K324)^2), 0)</f>
        <v>33384.510204081489</v>
      </c>
    </row>
    <row r="325" spans="1:12" x14ac:dyDescent="0.25">
      <c r="A325" s="10">
        <v>44153</v>
      </c>
      <c r="B325" s="44">
        <f t="shared" si="33"/>
        <v>18</v>
      </c>
      <c r="C325" s="10" t="str">
        <f t="shared" si="34"/>
        <v>202011</v>
      </c>
      <c r="D325" s="44">
        <v>4063</v>
      </c>
      <c r="E325" s="45">
        <f>IF( D325&lt;&gt; 0, (D325-K325) / VLOOKUP(C325,N:S,6,0), 0)</f>
        <v>-0.1219774465649167</v>
      </c>
      <c r="F325" s="46" t="str">
        <f t="shared" si="35"/>
        <v>Нет</v>
      </c>
      <c r="G325" s="45" t="str">
        <f t="shared" si="36"/>
        <v>Нет</v>
      </c>
      <c r="H325" s="44" t="str">
        <f t="shared" si="32"/>
        <v>Нет</v>
      </c>
      <c r="I325" s="47">
        <f>IF(H325="Да",IF(DAY(A325)=15,K325+VLOOKUP($C325,N:S,6,0)*3.8, K325),D325)</f>
        <v>4063</v>
      </c>
      <c r="J325" s="19"/>
      <c r="K325" s="43">
        <f>VLOOKUP(C325,N:S,5,0)</f>
        <v>4101.7142857142853</v>
      </c>
      <c r="L325" s="43">
        <f t="shared" si="37"/>
        <v>1498.7959183673167</v>
      </c>
    </row>
    <row r="326" spans="1:12" x14ac:dyDescent="0.25">
      <c r="A326" s="10">
        <v>44154</v>
      </c>
      <c r="B326" s="44">
        <f t="shared" si="33"/>
        <v>19</v>
      </c>
      <c r="C326" s="10" t="str">
        <f t="shared" si="34"/>
        <v>202011</v>
      </c>
      <c r="D326" s="44">
        <v>4081</v>
      </c>
      <c r="E326" s="45">
        <f>IF( D326&lt;&gt; 0, (D326-K326) / VLOOKUP(C326,N:S,6,0), 0)</f>
        <v>-6.5264685431412423E-2</v>
      </c>
      <c r="F326" s="46" t="str">
        <f t="shared" si="35"/>
        <v>Нет</v>
      </c>
      <c r="G326" s="45" t="str">
        <f t="shared" si="36"/>
        <v>Нет</v>
      </c>
      <c r="H326" s="44" t="str">
        <f t="shared" si="32"/>
        <v>Нет</v>
      </c>
      <c r="I326" s="47">
        <f>IF(H326="Да",IF(DAY(A326)=15,K326+VLOOKUP($C326,N:S,6,0)*3.8, K326),D326)</f>
        <v>4081</v>
      </c>
      <c r="J326" s="19"/>
      <c r="K326" s="43">
        <f>VLOOKUP(C326,N:S,5,0)</f>
        <v>4101.7142857142853</v>
      </c>
      <c r="L326" s="43">
        <f t="shared" si="37"/>
        <v>429.08163265304506</v>
      </c>
    </row>
    <row r="327" spans="1:12" x14ac:dyDescent="0.25">
      <c r="A327" s="10">
        <v>44155</v>
      </c>
      <c r="B327" s="44">
        <f t="shared" si="33"/>
        <v>20</v>
      </c>
      <c r="C327" s="10" t="str">
        <f t="shared" si="34"/>
        <v>202011</v>
      </c>
      <c r="D327" s="44">
        <v>3890</v>
      </c>
      <c r="E327" s="45">
        <f>IF( D327&lt;&gt; 0, (D327-K327) / VLOOKUP(C327,N:S,6,0), 0)</f>
        <v>-0.66705009523693004</v>
      </c>
      <c r="F327" s="46" t="str">
        <f t="shared" si="35"/>
        <v>Нет</v>
      </c>
      <c r="G327" s="45" t="str">
        <f t="shared" si="36"/>
        <v>Нет</v>
      </c>
      <c r="H327" s="44" t="str">
        <f t="shared" si="32"/>
        <v>Нет</v>
      </c>
      <c r="I327" s="47">
        <f>IF(H327="Да",IF(DAY(A327)=15,K327+VLOOKUP($C327,N:S,6,0)*3.8, K327),D327)</f>
        <v>3890</v>
      </c>
      <c r="J327" s="19"/>
      <c r="K327" s="43">
        <f>VLOOKUP(C327,N:S,5,0)</f>
        <v>4101.7142857142853</v>
      </c>
      <c r="L327" s="43">
        <f t="shared" si="37"/>
        <v>44822.93877551004</v>
      </c>
    </row>
    <row r="328" spans="1:12" x14ac:dyDescent="0.25">
      <c r="A328" s="10">
        <v>44156</v>
      </c>
      <c r="B328" s="44">
        <f t="shared" si="33"/>
        <v>21</v>
      </c>
      <c r="C328" s="10" t="str">
        <f t="shared" si="34"/>
        <v>202011</v>
      </c>
      <c r="D328" s="44">
        <v>4100</v>
      </c>
      <c r="E328" s="45">
        <f>IF( D328&lt;&gt; 0, (D328-K328) / VLOOKUP(C328,N:S,6,0), 0)</f>
        <v>-5.4012153460467989E-3</v>
      </c>
      <c r="F328" s="46" t="str">
        <f t="shared" si="35"/>
        <v>Нет</v>
      </c>
      <c r="G328" s="45" t="str">
        <f t="shared" si="36"/>
        <v>Нет</v>
      </c>
      <c r="H328" s="44" t="str">
        <f t="shared" si="32"/>
        <v>Нет</v>
      </c>
      <c r="I328" s="47">
        <f>IF(H328="Да",IF(DAY(A328)=15,K328+VLOOKUP($C328,N:S,6,0)*3.8, K328),D328)</f>
        <v>4100</v>
      </c>
      <c r="J328" s="19"/>
      <c r="K328" s="43">
        <f>VLOOKUP(C328,N:S,5,0)</f>
        <v>4101.7142857142853</v>
      </c>
      <c r="L328" s="43">
        <f t="shared" si="37"/>
        <v>2.9387755102027451</v>
      </c>
    </row>
    <row r="329" spans="1:12" x14ac:dyDescent="0.25">
      <c r="A329" s="10">
        <v>44157</v>
      </c>
      <c r="B329" s="44">
        <f t="shared" si="33"/>
        <v>22</v>
      </c>
      <c r="C329" s="10" t="str">
        <f t="shared" si="34"/>
        <v>202011</v>
      </c>
      <c r="D329" s="44">
        <v>4367</v>
      </c>
      <c r="E329" s="45">
        <f>IF( D329&lt;&gt; 0, (D329-K329) / VLOOKUP(C329,N:S,6,0), 0)</f>
        <v>0.83583807480093331</v>
      </c>
      <c r="F329" s="46" t="str">
        <f t="shared" si="35"/>
        <v>Нет</v>
      </c>
      <c r="G329" s="45" t="str">
        <f t="shared" si="36"/>
        <v>Нет</v>
      </c>
      <c r="H329" s="44" t="str">
        <f t="shared" si="32"/>
        <v>Нет</v>
      </c>
      <c r="I329" s="47">
        <f>IF(H329="Да",IF(DAY(A329)=15,K329+VLOOKUP($C329,N:S,6,0)*3.8, K329),D329)</f>
        <v>4367</v>
      </c>
      <c r="J329" s="19"/>
      <c r="K329" s="43">
        <f>VLOOKUP(C329,N:S,5,0)</f>
        <v>4101.7142857142853</v>
      </c>
      <c r="L329" s="43">
        <f t="shared" si="37"/>
        <v>70376.510204081846</v>
      </c>
    </row>
    <row r="330" spans="1:12" x14ac:dyDescent="0.25">
      <c r="A330" s="10">
        <v>44158</v>
      </c>
      <c r="B330" s="44">
        <f t="shared" si="33"/>
        <v>23</v>
      </c>
      <c r="C330" s="10" t="str">
        <f t="shared" si="34"/>
        <v>202011</v>
      </c>
      <c r="D330" s="44">
        <v>3940</v>
      </c>
      <c r="E330" s="45">
        <f>IF( D330&lt;&gt; 0, (D330-K330) / VLOOKUP(C330,N:S,6,0), 0)</f>
        <v>-0.50951464764386256</v>
      </c>
      <c r="F330" s="46" t="str">
        <f t="shared" si="35"/>
        <v>Нет</v>
      </c>
      <c r="G330" s="45" t="str">
        <f t="shared" si="36"/>
        <v>Нет</v>
      </c>
      <c r="H330" s="44" t="str">
        <f t="shared" si="32"/>
        <v>Нет</v>
      </c>
      <c r="I330" s="47">
        <f>IF(H330="Да",IF(DAY(A330)=15,K330+VLOOKUP($C330,N:S,6,0)*3.8, K330),D330)</f>
        <v>3940</v>
      </c>
      <c r="J330" s="19"/>
      <c r="K330" s="43">
        <f>VLOOKUP(C330,N:S,5,0)</f>
        <v>4101.7142857142853</v>
      </c>
      <c r="L330" s="43">
        <f t="shared" si="37"/>
        <v>26151.510204081507</v>
      </c>
    </row>
    <row r="331" spans="1:12" x14ac:dyDescent="0.25">
      <c r="A331" s="10">
        <v>44159</v>
      </c>
      <c r="B331" s="44">
        <f t="shared" si="33"/>
        <v>24</v>
      </c>
      <c r="C331" s="10" t="str">
        <f t="shared" si="34"/>
        <v>202011</v>
      </c>
      <c r="D331" s="44">
        <v>3855</v>
      </c>
      <c r="E331" s="45">
        <f>IF( D331&lt;&gt; 0, (D331-K331) / VLOOKUP(C331,N:S,6,0), 0)</f>
        <v>-0.77732490855207725</v>
      </c>
      <c r="F331" s="46" t="str">
        <f t="shared" si="35"/>
        <v>Нет</v>
      </c>
      <c r="G331" s="45" t="str">
        <f t="shared" si="36"/>
        <v>Нет</v>
      </c>
      <c r="H331" s="44" t="str">
        <f t="shared" si="32"/>
        <v>Нет</v>
      </c>
      <c r="I331" s="47">
        <f>IF(H331="Да",IF(DAY(A331)=15,K331+VLOOKUP($C331,N:S,6,0)*3.8, K331),D331)</f>
        <v>3855</v>
      </c>
      <c r="J331" s="19"/>
      <c r="K331" s="43">
        <f>VLOOKUP(C331,N:S,5,0)</f>
        <v>4101.7142857142853</v>
      </c>
      <c r="L331" s="43">
        <f t="shared" si="37"/>
        <v>60867.938775510011</v>
      </c>
    </row>
    <row r="332" spans="1:12" x14ac:dyDescent="0.25">
      <c r="A332" s="10">
        <v>44160</v>
      </c>
      <c r="B332" s="44">
        <f t="shared" si="33"/>
        <v>25</v>
      </c>
      <c r="C332" s="10" t="str">
        <f t="shared" si="34"/>
        <v>202011</v>
      </c>
      <c r="D332" s="44">
        <v>3938</v>
      </c>
      <c r="E332" s="45">
        <f>IF( D332&lt;&gt; 0, (D332-K332) / VLOOKUP(C332,N:S,6,0), 0)</f>
        <v>-0.5158160655475853</v>
      </c>
      <c r="F332" s="46" t="str">
        <f t="shared" si="35"/>
        <v>Нет</v>
      </c>
      <c r="G332" s="45" t="str">
        <f t="shared" si="36"/>
        <v>Нет</v>
      </c>
      <c r="H332" s="44" t="str">
        <f t="shared" si="32"/>
        <v>Нет</v>
      </c>
      <c r="I332" s="47">
        <f>IF(H332="Да",IF(DAY(A332)=15,K332+VLOOKUP($C332,N:S,6,0)*3.8, K332),D332)</f>
        <v>3938</v>
      </c>
      <c r="J332" s="19"/>
      <c r="K332" s="43">
        <f>VLOOKUP(C332,N:S,5,0)</f>
        <v>4101.7142857142853</v>
      </c>
      <c r="L332" s="43">
        <f t="shared" si="37"/>
        <v>26802.367346938649</v>
      </c>
    </row>
    <row r="333" spans="1:12" x14ac:dyDescent="0.25">
      <c r="A333" s="10">
        <v>44161</v>
      </c>
      <c r="B333" s="44">
        <f t="shared" si="33"/>
        <v>26</v>
      </c>
      <c r="C333" s="10" t="str">
        <f t="shared" si="34"/>
        <v>202011</v>
      </c>
      <c r="D333" s="44">
        <v>4053</v>
      </c>
      <c r="E333" s="45">
        <f>IF( D333&lt;&gt; 0, (D333-K333) / VLOOKUP(C333,N:S,6,0), 0)</f>
        <v>-0.15348453608353019</v>
      </c>
      <c r="F333" s="46" t="str">
        <f t="shared" si="35"/>
        <v>Нет</v>
      </c>
      <c r="G333" s="45" t="str">
        <f t="shared" si="36"/>
        <v>Нет</v>
      </c>
      <c r="H333" s="44" t="str">
        <f t="shared" si="32"/>
        <v>Нет</v>
      </c>
      <c r="I333" s="47">
        <f>IF(H333="Да",IF(DAY(A333)=15,K333+VLOOKUP($C333,N:S,6,0)*3.8, K333),D333)</f>
        <v>4053</v>
      </c>
      <c r="J333" s="19"/>
      <c r="K333" s="43">
        <f>VLOOKUP(C333,N:S,5,0)</f>
        <v>4101.7142857142853</v>
      </c>
      <c r="L333" s="43">
        <f t="shared" si="37"/>
        <v>2373.0816326530235</v>
      </c>
    </row>
    <row r="334" spans="1:12" x14ac:dyDescent="0.25">
      <c r="A334" s="10">
        <v>44162</v>
      </c>
      <c r="B334" s="44">
        <f t="shared" si="33"/>
        <v>27</v>
      </c>
      <c r="C334" s="10" t="str">
        <f t="shared" si="34"/>
        <v>202011</v>
      </c>
      <c r="D334" s="44">
        <v>4144</v>
      </c>
      <c r="E334" s="45">
        <f>IF( D334&lt;&gt; 0, (D334-K334) / VLOOKUP(C334,N:S,6,0), 0)</f>
        <v>0.13322997853585256</v>
      </c>
      <c r="F334" s="46" t="str">
        <f t="shared" si="35"/>
        <v>Нет</v>
      </c>
      <c r="G334" s="45" t="str">
        <f t="shared" si="36"/>
        <v>Нет</v>
      </c>
      <c r="H334" s="44" t="str">
        <f t="shared" si="32"/>
        <v>Нет</v>
      </c>
      <c r="I334" s="47">
        <f>IF(H334="Да",IF(DAY(A334)=15,K334+VLOOKUP($C334,N:S,6,0)*3.8, K334),D334)</f>
        <v>4144</v>
      </c>
      <c r="J334" s="19"/>
      <c r="K334" s="43">
        <f>VLOOKUP(C334,N:S,5,0)</f>
        <v>4101.7142857142853</v>
      </c>
      <c r="L334" s="43">
        <f t="shared" si="37"/>
        <v>1788.0816326530942</v>
      </c>
    </row>
    <row r="335" spans="1:12" x14ac:dyDescent="0.25">
      <c r="A335" s="10">
        <v>44163</v>
      </c>
      <c r="B335" s="44">
        <f t="shared" si="33"/>
        <v>28</v>
      </c>
      <c r="C335" s="10" t="str">
        <f t="shared" si="34"/>
        <v>202011</v>
      </c>
      <c r="D335" s="44">
        <v>4232</v>
      </c>
      <c r="E335" s="45">
        <f>IF( D335&lt;&gt; 0, (D335-K335) / VLOOKUP(C335,N:S,6,0), 0)</f>
        <v>0.41049236629965125</v>
      </c>
      <c r="F335" s="46" t="str">
        <f t="shared" si="35"/>
        <v>Нет</v>
      </c>
      <c r="G335" s="45" t="str">
        <f t="shared" si="36"/>
        <v>Нет</v>
      </c>
      <c r="H335" s="44" t="str">
        <f t="shared" si="32"/>
        <v>Нет</v>
      </c>
      <c r="I335" s="47">
        <f>IF(H335="Да",IF(DAY(A335)=15,K335+VLOOKUP($C335,N:S,6,0)*3.8, K335),D335)</f>
        <v>4232</v>
      </c>
      <c r="J335" s="19"/>
      <c r="K335" s="43">
        <f>VLOOKUP(C335,N:S,5,0)</f>
        <v>4101.7142857142853</v>
      </c>
      <c r="L335" s="43">
        <f t="shared" si="37"/>
        <v>16974.367346938878</v>
      </c>
    </row>
    <row r="336" spans="1:12" x14ac:dyDescent="0.25">
      <c r="A336" s="10">
        <v>44164</v>
      </c>
      <c r="B336" s="44">
        <f t="shared" si="33"/>
        <v>29</v>
      </c>
      <c r="C336" s="10" t="str">
        <f t="shared" si="34"/>
        <v>202011</v>
      </c>
      <c r="D336" s="44">
        <v>4262</v>
      </c>
      <c r="E336" s="45">
        <f>IF( D336&lt;&gt; 0, (D336-K336) / VLOOKUP(C336,N:S,6,0), 0)</f>
        <v>0.50501363485549167</v>
      </c>
      <c r="F336" s="46" t="str">
        <f t="shared" si="35"/>
        <v>Нет</v>
      </c>
      <c r="G336" s="45" t="str">
        <f t="shared" si="36"/>
        <v>Нет</v>
      </c>
      <c r="H336" s="44" t="str">
        <f t="shared" si="32"/>
        <v>Нет</v>
      </c>
      <c r="I336" s="47">
        <f>IF(H336="Да",IF(DAY(A336)=15,K336+VLOOKUP($C336,N:S,6,0)*3.8, K336),D336)</f>
        <v>4262</v>
      </c>
      <c r="J336" s="19"/>
      <c r="K336" s="43">
        <f>VLOOKUP(C336,N:S,5,0)</f>
        <v>4101.7142857142853</v>
      </c>
      <c r="L336" s="43">
        <f t="shared" si="37"/>
        <v>25691.510204081758</v>
      </c>
    </row>
    <row r="337" spans="1:12" x14ac:dyDescent="0.25">
      <c r="A337" s="10">
        <v>44165</v>
      </c>
      <c r="B337" s="44">
        <f t="shared" si="33"/>
        <v>30</v>
      </c>
      <c r="C337" s="10" t="str">
        <f t="shared" si="34"/>
        <v>202011</v>
      </c>
      <c r="D337" s="44">
        <v>4117</v>
      </c>
      <c r="E337" s="45">
        <f>IF( D337&lt;&gt; 0, (D337-K337) / VLOOKUP(C337,N:S,6,0), 0)</f>
        <v>4.8160836835596132E-2</v>
      </c>
      <c r="F337" s="46" t="str">
        <f t="shared" si="35"/>
        <v>Нет</v>
      </c>
      <c r="G337" s="45" t="str">
        <f t="shared" si="36"/>
        <v>Нет</v>
      </c>
      <c r="H337" s="44" t="str">
        <f t="shared" si="32"/>
        <v>Нет</v>
      </c>
      <c r="I337" s="47">
        <f>IF(H337="Да",IF(DAY(A337)=15,K337+VLOOKUP($C337,N:S,6,0)*3.8, K337),D337)</f>
        <v>4117</v>
      </c>
      <c r="J337" s="19"/>
      <c r="K337" s="43">
        <f>VLOOKUP(C337,N:S,5,0)</f>
        <v>4101.7142857142853</v>
      </c>
      <c r="L337" s="43">
        <f t="shared" si="37"/>
        <v>233.6530612245017</v>
      </c>
    </row>
    <row r="338" spans="1:12" x14ac:dyDescent="0.25">
      <c r="A338" s="10">
        <v>44166</v>
      </c>
      <c r="B338" s="44">
        <f t="shared" si="33"/>
        <v>1</v>
      </c>
      <c r="C338" s="10" t="str">
        <f t="shared" si="34"/>
        <v>202012</v>
      </c>
      <c r="D338" s="44">
        <v>4016</v>
      </c>
      <c r="E338" s="45">
        <f>IF( D338&lt;&gt; 0, (D338-K338) / VLOOKUP(C338,N:S,6,0), 0)</f>
        <v>-0.97421560470126156</v>
      </c>
      <c r="F338" s="46" t="str">
        <f t="shared" si="35"/>
        <v>Нет</v>
      </c>
      <c r="G338" s="45" t="str">
        <f t="shared" si="36"/>
        <v>Нет</v>
      </c>
      <c r="H338" s="44" t="str">
        <f t="shared" si="32"/>
        <v>Нет</v>
      </c>
      <c r="I338" s="47">
        <f>IF(H338="Да",IF(DAY(A338)=15,K338+VLOOKUP($C338,N:S,6,0)*3.8, K338),D338)</f>
        <v>4016</v>
      </c>
      <c r="J338" s="19"/>
      <c r="K338" s="43">
        <f>VLOOKUP(C338,N:S,5,0)</f>
        <v>4330.8387096774195</v>
      </c>
      <c r="L338" s="43">
        <f t="shared" si="37"/>
        <v>99123.413111342437</v>
      </c>
    </row>
    <row r="339" spans="1:12" x14ac:dyDescent="0.25">
      <c r="A339" s="10">
        <v>44167</v>
      </c>
      <c r="B339" s="44">
        <f t="shared" si="33"/>
        <v>2</v>
      </c>
      <c r="C339" s="10" t="str">
        <f t="shared" si="34"/>
        <v>202012</v>
      </c>
      <c r="D339" s="44">
        <v>4030</v>
      </c>
      <c r="E339" s="45">
        <f>IF( D339&lt;&gt; 0, (D339-K339) / VLOOKUP(C339,N:S,6,0), 0)</f>
        <v>-0.93089495178729154</v>
      </c>
      <c r="F339" s="46" t="str">
        <f t="shared" si="35"/>
        <v>Нет</v>
      </c>
      <c r="G339" s="45" t="str">
        <f t="shared" si="36"/>
        <v>Нет</v>
      </c>
      <c r="H339" s="44" t="str">
        <f t="shared" si="32"/>
        <v>Нет</v>
      </c>
      <c r="I339" s="47">
        <f>IF(H339="Да",IF(DAY(A339)=15,K339+VLOOKUP($C339,N:S,6,0)*3.8, K339),D339)</f>
        <v>4030</v>
      </c>
      <c r="J339" s="19"/>
      <c r="K339" s="43">
        <f>VLOOKUP(C339,N:S,5,0)</f>
        <v>4330.8387096774195</v>
      </c>
      <c r="L339" s="43">
        <f t="shared" si="37"/>
        <v>90503.929240374695</v>
      </c>
    </row>
    <row r="340" spans="1:12" x14ac:dyDescent="0.25">
      <c r="A340" s="10">
        <v>44168</v>
      </c>
      <c r="B340" s="44">
        <f t="shared" si="33"/>
        <v>3</v>
      </c>
      <c r="C340" s="10" t="str">
        <f t="shared" si="34"/>
        <v>202012</v>
      </c>
      <c r="D340" s="44">
        <v>3907</v>
      </c>
      <c r="E340" s="45">
        <f>IF( D340&lt;&gt; 0, (D340-K340) / VLOOKUP(C340,N:S,6,0), 0)</f>
        <v>-1.311497830960028</v>
      </c>
      <c r="F340" s="46" t="str">
        <f t="shared" si="35"/>
        <v>Нет</v>
      </c>
      <c r="G340" s="45" t="str">
        <f t="shared" si="36"/>
        <v>Нет</v>
      </c>
      <c r="H340" s="44" t="str">
        <f t="shared" si="32"/>
        <v>Нет</v>
      </c>
      <c r="I340" s="47">
        <f>IF(H340="Да",IF(DAY(A340)=15,K340+VLOOKUP($C340,N:S,6,0)*3.8, K340),D340)</f>
        <v>3907</v>
      </c>
      <c r="J340" s="19"/>
      <c r="K340" s="43">
        <f>VLOOKUP(C340,N:S,5,0)</f>
        <v>4330.8387096774195</v>
      </c>
      <c r="L340" s="43">
        <f t="shared" si="37"/>
        <v>179639.25182101989</v>
      </c>
    </row>
    <row r="341" spans="1:12" x14ac:dyDescent="0.25">
      <c r="A341" s="10">
        <v>44169</v>
      </c>
      <c r="B341" s="44">
        <f t="shared" si="33"/>
        <v>4</v>
      </c>
      <c r="C341" s="10" t="str">
        <f t="shared" si="34"/>
        <v>202012</v>
      </c>
      <c r="D341" s="44">
        <v>3996</v>
      </c>
      <c r="E341" s="45">
        <f>IF( D341&lt;&gt; 0, (D341-K341) / VLOOKUP(C341,N:S,6,0), 0)</f>
        <v>-1.0361022517212188</v>
      </c>
      <c r="F341" s="46" t="str">
        <f t="shared" si="35"/>
        <v>Нет</v>
      </c>
      <c r="G341" s="45" t="str">
        <f t="shared" si="36"/>
        <v>Нет</v>
      </c>
      <c r="H341" s="44" t="str">
        <f t="shared" si="32"/>
        <v>Нет</v>
      </c>
      <c r="I341" s="47">
        <f>IF(H341="Да",IF(DAY(A341)=15,K341+VLOOKUP($C341,N:S,6,0)*3.8, K341),D341)</f>
        <v>3996</v>
      </c>
      <c r="J341" s="19"/>
      <c r="K341" s="43">
        <f>VLOOKUP(C341,N:S,5,0)</f>
        <v>4330.8387096774195</v>
      </c>
      <c r="L341" s="43">
        <f t="shared" si="37"/>
        <v>112116.96149843922</v>
      </c>
    </row>
    <row r="342" spans="1:12" x14ac:dyDescent="0.25">
      <c r="A342" s="10">
        <v>44170</v>
      </c>
      <c r="B342" s="44">
        <f t="shared" si="33"/>
        <v>5</v>
      </c>
      <c r="C342" s="10" t="str">
        <f t="shared" si="34"/>
        <v>202012</v>
      </c>
      <c r="D342" s="44">
        <v>4413</v>
      </c>
      <c r="E342" s="45">
        <f>IF( D342&lt;&gt; 0, (D342-K342) / VLOOKUP(C342,N:S,6,0), 0)</f>
        <v>0.25423433864488809</v>
      </c>
      <c r="F342" s="46" t="str">
        <f t="shared" si="35"/>
        <v>Нет</v>
      </c>
      <c r="G342" s="45" t="str">
        <f t="shared" si="36"/>
        <v>Нет</v>
      </c>
      <c r="H342" s="44" t="str">
        <f t="shared" si="32"/>
        <v>Нет</v>
      </c>
      <c r="I342" s="47">
        <f>IF(H342="Да",IF(DAY(A342)=15,K342+VLOOKUP($C342,N:S,6,0)*3.8, K342),D342)</f>
        <v>4413</v>
      </c>
      <c r="J342" s="19"/>
      <c r="K342" s="43">
        <f>VLOOKUP(C342,N:S,5,0)</f>
        <v>4330.8387096774195</v>
      </c>
      <c r="L342" s="43">
        <f t="shared" si="37"/>
        <v>6750.4776274713595</v>
      </c>
    </row>
    <row r="343" spans="1:12" x14ac:dyDescent="0.25">
      <c r="A343" s="10">
        <v>44171</v>
      </c>
      <c r="B343" s="44">
        <f t="shared" si="33"/>
        <v>6</v>
      </c>
      <c r="C343" s="10" t="str">
        <f t="shared" si="34"/>
        <v>202012</v>
      </c>
      <c r="D343" s="44">
        <v>4353</v>
      </c>
      <c r="E343" s="45">
        <f>IF( D343&lt;&gt; 0, (D343-K343) / VLOOKUP(C343,N:S,6,0), 0)</f>
        <v>6.85743975850166E-2</v>
      </c>
      <c r="F343" s="46" t="str">
        <f t="shared" si="35"/>
        <v>Нет</v>
      </c>
      <c r="G343" s="45" t="str">
        <f t="shared" si="36"/>
        <v>Нет</v>
      </c>
      <c r="H343" s="44" t="str">
        <f t="shared" si="32"/>
        <v>Нет</v>
      </c>
      <c r="I343" s="47">
        <f>IF(H343="Да",IF(DAY(A343)=15,K343+VLOOKUP($C343,N:S,6,0)*3.8, K343),D343)</f>
        <v>4353</v>
      </c>
      <c r="J343" s="19"/>
      <c r="K343" s="43">
        <f>VLOOKUP(C343,N:S,5,0)</f>
        <v>4330.8387096774195</v>
      </c>
      <c r="L343" s="43">
        <f t="shared" si="37"/>
        <v>491.12278876170006</v>
      </c>
    </row>
    <row r="344" spans="1:12" x14ac:dyDescent="0.25">
      <c r="A344" s="10">
        <v>44172</v>
      </c>
      <c r="B344" s="44">
        <f t="shared" si="33"/>
        <v>7</v>
      </c>
      <c r="C344" s="10" t="str">
        <f t="shared" si="34"/>
        <v>202012</v>
      </c>
      <c r="D344" s="44">
        <v>3921</v>
      </c>
      <c r="E344" s="45">
        <f>IF( D344&lt;&gt; 0, (D344-K344) / VLOOKUP(C344,N:S,6,0), 0)</f>
        <v>-1.268177178046058</v>
      </c>
      <c r="F344" s="46" t="str">
        <f t="shared" si="35"/>
        <v>Нет</v>
      </c>
      <c r="G344" s="45" t="str">
        <f t="shared" si="36"/>
        <v>Нет</v>
      </c>
      <c r="H344" s="44" t="str">
        <f t="shared" si="32"/>
        <v>Нет</v>
      </c>
      <c r="I344" s="47">
        <f>IF(H344="Да",IF(DAY(A344)=15,K344+VLOOKUP($C344,N:S,6,0)*3.8, K344),D344)</f>
        <v>3921</v>
      </c>
      <c r="J344" s="19"/>
      <c r="K344" s="43">
        <f>VLOOKUP(C344,N:S,5,0)</f>
        <v>4330.8387096774195</v>
      </c>
      <c r="L344" s="43">
        <f t="shared" si="37"/>
        <v>167967.76795005216</v>
      </c>
    </row>
    <row r="345" spans="1:12" x14ac:dyDescent="0.25">
      <c r="A345" s="10">
        <v>44173</v>
      </c>
      <c r="B345" s="44">
        <f t="shared" si="33"/>
        <v>8</v>
      </c>
      <c r="C345" s="10" t="str">
        <f t="shared" si="34"/>
        <v>202012</v>
      </c>
      <c r="D345" s="44">
        <v>3926</v>
      </c>
      <c r="E345" s="45">
        <f>IF( D345&lt;&gt; 0, (D345-K345) / VLOOKUP(C345,N:S,6,0), 0)</f>
        <v>-1.2527055162910687</v>
      </c>
      <c r="F345" s="46" t="str">
        <f t="shared" si="35"/>
        <v>Нет</v>
      </c>
      <c r="G345" s="45" t="str">
        <f t="shared" si="36"/>
        <v>Нет</v>
      </c>
      <c r="H345" s="44" t="str">
        <f t="shared" si="32"/>
        <v>Нет</v>
      </c>
      <c r="I345" s="47">
        <f>IF(H345="Да",IF(DAY(A345)=15,K345+VLOOKUP($C345,N:S,6,0)*3.8, K345),D345)</f>
        <v>3926</v>
      </c>
      <c r="J345" s="19"/>
      <c r="K345" s="43">
        <f>VLOOKUP(C345,N:S,5,0)</f>
        <v>4330.8387096774195</v>
      </c>
      <c r="L345" s="43">
        <f t="shared" si="37"/>
        <v>163894.38085327795</v>
      </c>
    </row>
    <row r="346" spans="1:12" x14ac:dyDescent="0.25">
      <c r="A346" s="10">
        <v>44174</v>
      </c>
      <c r="B346" s="44">
        <f t="shared" si="33"/>
        <v>9</v>
      </c>
      <c r="C346" s="10" t="str">
        <f t="shared" si="34"/>
        <v>202012</v>
      </c>
      <c r="D346" s="44">
        <v>4075</v>
      </c>
      <c r="E346" s="45">
        <f>IF( D346&lt;&gt; 0, (D346-K346) / VLOOKUP(C346,N:S,6,0), 0)</f>
        <v>-0.79164999599238794</v>
      </c>
      <c r="F346" s="46" t="str">
        <f t="shared" si="35"/>
        <v>Нет</v>
      </c>
      <c r="G346" s="45" t="str">
        <f t="shared" si="36"/>
        <v>Нет</v>
      </c>
      <c r="H346" s="44" t="str">
        <f t="shared" si="32"/>
        <v>Нет</v>
      </c>
      <c r="I346" s="47">
        <f>IF(H346="Да",IF(DAY(A346)=15,K346+VLOOKUP($C346,N:S,6,0)*3.8, K346),D346)</f>
        <v>4075</v>
      </c>
      <c r="J346" s="19"/>
      <c r="K346" s="43">
        <f>VLOOKUP(C346,N:S,5,0)</f>
        <v>4330.8387096774195</v>
      </c>
      <c r="L346" s="43">
        <f t="shared" si="37"/>
        <v>65453.445369406945</v>
      </c>
    </row>
    <row r="347" spans="1:12" x14ac:dyDescent="0.25">
      <c r="A347" s="10">
        <v>44175</v>
      </c>
      <c r="B347" s="44">
        <f t="shared" si="33"/>
        <v>10</v>
      </c>
      <c r="C347" s="10" t="str">
        <f t="shared" si="34"/>
        <v>202012</v>
      </c>
      <c r="D347" s="44">
        <v>3831</v>
      </c>
      <c r="E347" s="45">
        <f>IF( D347&lt;&gt; 0, (D347-K347) / VLOOKUP(C347,N:S,6,0), 0)</f>
        <v>-1.5466670896358654</v>
      </c>
      <c r="F347" s="46" t="str">
        <f t="shared" si="35"/>
        <v>Нет</v>
      </c>
      <c r="G347" s="45" t="str">
        <f t="shared" si="36"/>
        <v>Нет</v>
      </c>
      <c r="H347" s="44" t="str">
        <f t="shared" si="32"/>
        <v>Нет</v>
      </c>
      <c r="I347" s="47">
        <f>IF(H347="Да",IF(DAY(A347)=15,K347+VLOOKUP($C347,N:S,6,0)*3.8, K347),D347)</f>
        <v>3831</v>
      </c>
      <c r="J347" s="19"/>
      <c r="K347" s="43">
        <f>VLOOKUP(C347,N:S,5,0)</f>
        <v>4330.8387096774195</v>
      </c>
      <c r="L347" s="43">
        <f t="shared" si="37"/>
        <v>249838.73569198765</v>
      </c>
    </row>
    <row r="348" spans="1:12" x14ac:dyDescent="0.25">
      <c r="A348" s="10">
        <v>44176</v>
      </c>
      <c r="B348" s="44">
        <f t="shared" si="33"/>
        <v>11</v>
      </c>
      <c r="C348" s="10" t="str">
        <f t="shared" si="34"/>
        <v>202012</v>
      </c>
      <c r="D348" s="44">
        <v>4090</v>
      </c>
      <c r="E348" s="45">
        <f>IF( D348&lt;&gt; 0, (D348-K348) / VLOOKUP(C348,N:S,6,0), 0)</f>
        <v>-0.74523501072742004</v>
      </c>
      <c r="F348" s="46" t="str">
        <f t="shared" si="35"/>
        <v>Нет</v>
      </c>
      <c r="G348" s="45" t="str">
        <f t="shared" si="36"/>
        <v>Нет</v>
      </c>
      <c r="H348" s="44" t="str">
        <f t="shared" si="32"/>
        <v>Нет</v>
      </c>
      <c r="I348" s="47">
        <f>IF(H348="Да",IF(DAY(A348)=15,K348+VLOOKUP($C348,N:S,6,0)*3.8, K348),D348)</f>
        <v>4090</v>
      </c>
      <c r="J348" s="19"/>
      <c r="K348" s="43">
        <f>VLOOKUP(C348,N:S,5,0)</f>
        <v>4330.8387096774195</v>
      </c>
      <c r="L348" s="43">
        <f t="shared" si="37"/>
        <v>58003.284079084355</v>
      </c>
    </row>
    <row r="349" spans="1:12" x14ac:dyDescent="0.25">
      <c r="A349" s="10">
        <v>44177</v>
      </c>
      <c r="B349" s="44">
        <f t="shared" si="33"/>
        <v>12</v>
      </c>
      <c r="C349" s="10" t="str">
        <f t="shared" si="34"/>
        <v>202012</v>
      </c>
      <c r="D349" s="44">
        <v>4422</v>
      </c>
      <c r="E349" s="45">
        <f>IF( D349&lt;&gt; 0, (D349-K349) / VLOOKUP(C349,N:S,6,0), 0)</f>
        <v>0.2820833298038688</v>
      </c>
      <c r="F349" s="46" t="str">
        <f t="shared" si="35"/>
        <v>Нет</v>
      </c>
      <c r="G349" s="45" t="str">
        <f t="shared" si="36"/>
        <v>Нет</v>
      </c>
      <c r="H349" s="44" t="str">
        <f t="shared" si="32"/>
        <v>Нет</v>
      </c>
      <c r="I349" s="47">
        <f>IF(H349="Да",IF(DAY(A349)=15,K349+VLOOKUP($C349,N:S,6,0)*3.8, K349),D349)</f>
        <v>4422</v>
      </c>
      <c r="J349" s="19"/>
      <c r="K349" s="43">
        <f>VLOOKUP(C349,N:S,5,0)</f>
        <v>4330.8387096774195</v>
      </c>
      <c r="L349" s="43">
        <f t="shared" si="37"/>
        <v>8310.3808532778094</v>
      </c>
    </row>
    <row r="350" spans="1:12" x14ac:dyDescent="0.25">
      <c r="A350" s="10">
        <v>44178</v>
      </c>
      <c r="B350" s="44">
        <f t="shared" si="33"/>
        <v>13</v>
      </c>
      <c r="C350" s="10" t="str">
        <f t="shared" si="34"/>
        <v>202012</v>
      </c>
      <c r="D350" s="44">
        <v>4319</v>
      </c>
      <c r="E350" s="45">
        <f>IF( D350&lt;&gt; 0, (D350-K350) / VLOOKUP(C350,N:S,6,0), 0)</f>
        <v>-3.6632902348910583E-2</v>
      </c>
      <c r="F350" s="46" t="str">
        <f t="shared" si="35"/>
        <v>Нет</v>
      </c>
      <c r="G350" s="45" t="str">
        <f t="shared" si="36"/>
        <v>Нет</v>
      </c>
      <c r="H350" s="44" t="str">
        <f t="shared" si="32"/>
        <v>Нет</v>
      </c>
      <c r="I350" s="47">
        <f>IF(H350="Да",IF(DAY(A350)=15,K350+VLOOKUP($C350,N:S,6,0)*3.8, K350),D350)</f>
        <v>4319</v>
      </c>
      <c r="J350" s="19"/>
      <c r="K350" s="43">
        <f>VLOOKUP(C350,N:S,5,0)</f>
        <v>4330.8387096774195</v>
      </c>
      <c r="L350" s="43">
        <f t="shared" si="37"/>
        <v>140.15504682622617</v>
      </c>
    </row>
    <row r="351" spans="1:12" x14ac:dyDescent="0.25">
      <c r="A351" s="10">
        <v>44179</v>
      </c>
      <c r="B351" s="44">
        <f t="shared" si="33"/>
        <v>14</v>
      </c>
      <c r="C351" s="10" t="str">
        <f t="shared" si="34"/>
        <v>202012</v>
      </c>
      <c r="D351" s="44">
        <v>3850</v>
      </c>
      <c r="E351" s="45">
        <f>IF( D351&lt;&gt; 0, (D351-K351) / VLOOKUP(C351,N:S,6,0), 0)</f>
        <v>-1.4878747749669061</v>
      </c>
      <c r="F351" s="46" t="str">
        <f t="shared" si="35"/>
        <v>Нет</v>
      </c>
      <c r="G351" s="45" t="str">
        <f t="shared" si="36"/>
        <v>Нет</v>
      </c>
      <c r="H351" s="44" t="str">
        <f t="shared" si="32"/>
        <v>Нет</v>
      </c>
      <c r="I351" s="47">
        <f>IF(H351="Да",IF(DAY(A351)=15,K351+VLOOKUP($C351,N:S,6,0)*3.8, K351),D351)</f>
        <v>3850</v>
      </c>
      <c r="J351" s="19"/>
      <c r="K351" s="43">
        <f>VLOOKUP(C351,N:S,5,0)</f>
        <v>4330.8387096774195</v>
      </c>
      <c r="L351" s="43">
        <f t="shared" si="37"/>
        <v>231205.86472424571</v>
      </c>
    </row>
    <row r="352" spans="1:12" x14ac:dyDescent="0.25">
      <c r="A352" s="10">
        <v>44180</v>
      </c>
      <c r="B352" s="44">
        <f t="shared" si="33"/>
        <v>15</v>
      </c>
      <c r="C352" s="10" t="str">
        <f t="shared" si="34"/>
        <v>202012</v>
      </c>
      <c r="D352" s="44">
        <v>5164</v>
      </c>
      <c r="E352" s="45">
        <f>IF( D352&lt;&gt; 0, (D352-K352) / VLOOKUP(C352,N:S,6,0), 0)</f>
        <v>2.5780779342442797</v>
      </c>
      <c r="F352" s="46" t="str">
        <f t="shared" si="35"/>
        <v>Нет</v>
      </c>
      <c r="G352" s="45" t="str">
        <f t="shared" si="36"/>
        <v>Да</v>
      </c>
      <c r="H352" s="44" t="str">
        <f t="shared" si="32"/>
        <v>Нет</v>
      </c>
      <c r="I352" s="47">
        <f>IF(H352="Да",IF(DAY(A352)=15,K352+VLOOKUP($C352,N:S,6,0)*3.8, K352),D352)</f>
        <v>5164</v>
      </c>
      <c r="J352" s="19"/>
      <c r="K352" s="43">
        <f>VLOOKUP(C352,N:S,5,0)</f>
        <v>4330.8387096774195</v>
      </c>
      <c r="L352" s="43">
        <f t="shared" si="37"/>
        <v>694157.73569198721</v>
      </c>
    </row>
    <row r="353" spans="1:12" x14ac:dyDescent="0.25">
      <c r="A353" s="10">
        <v>44181</v>
      </c>
      <c r="B353" s="44">
        <f t="shared" si="33"/>
        <v>16</v>
      </c>
      <c r="C353" s="10" t="str">
        <f t="shared" si="34"/>
        <v>202012</v>
      </c>
      <c r="D353" s="44">
        <v>4207</v>
      </c>
      <c r="E353" s="45">
        <f>IF( D353&lt;&gt; 0, (D353-K353) / VLOOKUP(C353,N:S,6,0), 0)</f>
        <v>-0.38319812566067069</v>
      </c>
      <c r="F353" s="46" t="str">
        <f t="shared" si="35"/>
        <v>Нет</v>
      </c>
      <c r="G353" s="45" t="str">
        <f t="shared" si="36"/>
        <v>Нет</v>
      </c>
      <c r="H353" s="44" t="str">
        <f t="shared" si="32"/>
        <v>Нет</v>
      </c>
      <c r="I353" s="47">
        <f>IF(H353="Да",IF(DAY(A353)=15,K353+VLOOKUP($C353,N:S,6,0)*3.8, K353),D353)</f>
        <v>4207</v>
      </c>
      <c r="J353" s="19"/>
      <c r="K353" s="43">
        <f>VLOOKUP(C353,N:S,5,0)</f>
        <v>4330.8387096774195</v>
      </c>
      <c r="L353" s="43">
        <f t="shared" si="37"/>
        <v>15336.026014568195</v>
      </c>
    </row>
    <row r="354" spans="1:12" x14ac:dyDescent="0.25">
      <c r="A354" s="10">
        <v>44182</v>
      </c>
      <c r="B354" s="44">
        <f t="shared" si="33"/>
        <v>17</v>
      </c>
      <c r="C354" s="10" t="str">
        <f t="shared" si="34"/>
        <v>202012</v>
      </c>
      <c r="D354" s="44">
        <v>4176</v>
      </c>
      <c r="E354" s="45">
        <f>IF( D354&lt;&gt; 0, (D354-K354) / VLOOKUP(C354,N:S,6,0), 0)</f>
        <v>-0.47912242854160431</v>
      </c>
      <c r="F354" s="46" t="str">
        <f t="shared" si="35"/>
        <v>Нет</v>
      </c>
      <c r="G354" s="45" t="str">
        <f t="shared" si="36"/>
        <v>Нет</v>
      </c>
      <c r="H354" s="44" t="str">
        <f t="shared" si="32"/>
        <v>Нет</v>
      </c>
      <c r="I354" s="47">
        <f>IF(H354="Да",IF(DAY(A354)=15,K354+VLOOKUP($C354,N:S,6,0)*3.8, K354),D354)</f>
        <v>4176</v>
      </c>
      <c r="J354" s="19"/>
      <c r="K354" s="43">
        <f>VLOOKUP(C354,N:S,5,0)</f>
        <v>4330.8387096774195</v>
      </c>
      <c r="L354" s="43">
        <f t="shared" si="37"/>
        <v>23975.026014568204</v>
      </c>
    </row>
    <row r="355" spans="1:12" x14ac:dyDescent="0.25">
      <c r="A355" s="10">
        <v>44183</v>
      </c>
      <c r="B355" s="44">
        <f t="shared" si="33"/>
        <v>18</v>
      </c>
      <c r="C355" s="10" t="str">
        <f t="shared" si="34"/>
        <v>202012</v>
      </c>
      <c r="D355" s="44">
        <v>4301</v>
      </c>
      <c r="E355" s="45">
        <f>IF( D355&lt;&gt; 0, (D355-K355) / VLOOKUP(C355,N:S,6,0), 0)</f>
        <v>-9.2330884666872032E-2</v>
      </c>
      <c r="F355" s="46" t="str">
        <f t="shared" si="35"/>
        <v>Нет</v>
      </c>
      <c r="G355" s="45" t="str">
        <f t="shared" si="36"/>
        <v>Нет</v>
      </c>
      <c r="H355" s="44" t="str">
        <f t="shared" si="32"/>
        <v>Нет</v>
      </c>
      <c r="I355" s="47">
        <f>IF(H355="Да",IF(DAY(A355)=15,K355+VLOOKUP($C355,N:S,6,0)*3.8, K355),D355)</f>
        <v>4301</v>
      </c>
      <c r="J355" s="19"/>
      <c r="K355" s="43">
        <f>VLOOKUP(C355,N:S,5,0)</f>
        <v>4330.8387096774195</v>
      </c>
      <c r="L355" s="43">
        <f t="shared" si="37"/>
        <v>890.34859521332817</v>
      </c>
    </row>
    <row r="356" spans="1:12" x14ac:dyDescent="0.25">
      <c r="A356" s="10">
        <v>44184</v>
      </c>
      <c r="B356" s="44">
        <f t="shared" si="33"/>
        <v>19</v>
      </c>
      <c r="C356" s="10" t="str">
        <f t="shared" si="34"/>
        <v>202012</v>
      </c>
      <c r="D356" s="44">
        <v>4555</v>
      </c>
      <c r="E356" s="45">
        <f>IF( D356&lt;&gt; 0, (D356-K356) / VLOOKUP(C356,N:S,6,0), 0)</f>
        <v>0.69362953248658388</v>
      </c>
      <c r="F356" s="46" t="str">
        <f t="shared" si="35"/>
        <v>Нет</v>
      </c>
      <c r="G356" s="45" t="str">
        <f t="shared" si="36"/>
        <v>Нет</v>
      </c>
      <c r="H356" s="44" t="str">
        <f t="shared" si="32"/>
        <v>Нет</v>
      </c>
      <c r="I356" s="47">
        <f>IF(H356="Да",IF(DAY(A356)=15,K356+VLOOKUP($C356,N:S,6,0)*3.8, K356),D356)</f>
        <v>4555</v>
      </c>
      <c r="J356" s="19"/>
      <c r="K356" s="43">
        <f>VLOOKUP(C356,N:S,5,0)</f>
        <v>4330.8387096774195</v>
      </c>
      <c r="L356" s="43">
        <f t="shared" si="37"/>
        <v>50248.284079084224</v>
      </c>
    </row>
    <row r="357" spans="1:12" x14ac:dyDescent="0.25">
      <c r="A357" s="10">
        <v>44185</v>
      </c>
      <c r="B357" s="44">
        <f t="shared" si="33"/>
        <v>20</v>
      </c>
      <c r="C357" s="10" t="str">
        <f t="shared" si="34"/>
        <v>202012</v>
      </c>
      <c r="D357" s="44">
        <v>4629</v>
      </c>
      <c r="E357" s="45">
        <f>IF( D357&lt;&gt; 0, (D357-K357) / VLOOKUP(C357,N:S,6,0), 0)</f>
        <v>0.92261012646042539</v>
      </c>
      <c r="F357" s="46" t="str">
        <f t="shared" si="35"/>
        <v>Нет</v>
      </c>
      <c r="G357" s="45" t="str">
        <f t="shared" si="36"/>
        <v>Нет</v>
      </c>
      <c r="H357" s="44" t="str">
        <f t="shared" si="32"/>
        <v>Нет</v>
      </c>
      <c r="I357" s="47">
        <f>IF(H357="Да",IF(DAY(A357)=15,K357+VLOOKUP($C357,N:S,6,0)*3.8, K357),D357)</f>
        <v>4629</v>
      </c>
      <c r="J357" s="19"/>
      <c r="K357" s="43">
        <f>VLOOKUP(C357,N:S,5,0)</f>
        <v>4330.8387096774195</v>
      </c>
      <c r="L357" s="43">
        <f t="shared" si="37"/>
        <v>88900.155046826141</v>
      </c>
    </row>
    <row r="358" spans="1:12" x14ac:dyDescent="0.25">
      <c r="A358" s="10">
        <v>44186</v>
      </c>
      <c r="B358" s="44">
        <f t="shared" si="33"/>
        <v>21</v>
      </c>
      <c r="C358" s="10" t="str">
        <f t="shared" si="34"/>
        <v>202012</v>
      </c>
      <c r="D358" s="44">
        <v>4221</v>
      </c>
      <c r="E358" s="45">
        <f>IF( D358&lt;&gt; 0, (D358-K358) / VLOOKUP(C358,N:S,6,0), 0)</f>
        <v>-0.33987747274670066</v>
      </c>
      <c r="F358" s="46" t="str">
        <f t="shared" si="35"/>
        <v>Нет</v>
      </c>
      <c r="G358" s="45" t="str">
        <f t="shared" si="36"/>
        <v>Нет</v>
      </c>
      <c r="H358" s="44" t="str">
        <f t="shared" si="32"/>
        <v>Нет</v>
      </c>
      <c r="I358" s="47">
        <f>IF(H358="Да",IF(DAY(A358)=15,K358+VLOOKUP($C358,N:S,6,0)*3.8, K358),D358)</f>
        <v>4221</v>
      </c>
      <c r="J358" s="19"/>
      <c r="K358" s="43">
        <f>VLOOKUP(C358,N:S,5,0)</f>
        <v>4330.8387096774195</v>
      </c>
      <c r="L358" s="43">
        <f t="shared" si="37"/>
        <v>12064.542143600449</v>
      </c>
    </row>
    <row r="359" spans="1:12" x14ac:dyDescent="0.25">
      <c r="A359" s="10">
        <v>44187</v>
      </c>
      <c r="B359" s="44">
        <f t="shared" si="33"/>
        <v>22</v>
      </c>
      <c r="C359" s="10" t="str">
        <f t="shared" si="34"/>
        <v>202012</v>
      </c>
      <c r="D359" s="44">
        <v>4401</v>
      </c>
      <c r="E359" s="45">
        <f>IF( D359&lt;&gt; 0, (D359-K359) / VLOOKUP(C359,N:S,6,0), 0)</f>
        <v>0.21710235043291379</v>
      </c>
      <c r="F359" s="46" t="str">
        <f t="shared" si="35"/>
        <v>Нет</v>
      </c>
      <c r="G359" s="45" t="str">
        <f t="shared" si="36"/>
        <v>Нет</v>
      </c>
      <c r="H359" s="44" t="str">
        <f t="shared" si="32"/>
        <v>Нет</v>
      </c>
      <c r="I359" s="47">
        <f>IF(H359="Да",IF(DAY(A359)=15,K359+VLOOKUP($C359,N:S,6,0)*3.8, K359),D359)</f>
        <v>4401</v>
      </c>
      <c r="J359" s="19"/>
      <c r="K359" s="43">
        <f>VLOOKUP(C359,N:S,5,0)</f>
        <v>4330.8387096774195</v>
      </c>
      <c r="L359" s="43">
        <f t="shared" si="37"/>
        <v>4922.6066597294275</v>
      </c>
    </row>
    <row r="360" spans="1:12" x14ac:dyDescent="0.25">
      <c r="A360" s="10">
        <v>44188</v>
      </c>
      <c r="B360" s="44">
        <f t="shared" si="33"/>
        <v>23</v>
      </c>
      <c r="C360" s="10" t="str">
        <f t="shared" si="34"/>
        <v>202012</v>
      </c>
      <c r="D360" s="44">
        <v>4681</v>
      </c>
      <c r="E360" s="45">
        <f>IF( D360&lt;&gt; 0, (D360-K360) / VLOOKUP(C360,N:S,6,0), 0)</f>
        <v>1.083515408712314</v>
      </c>
      <c r="F360" s="46" t="str">
        <f t="shared" si="35"/>
        <v>Нет</v>
      </c>
      <c r="G360" s="45" t="str">
        <f t="shared" si="36"/>
        <v>Нет</v>
      </c>
      <c r="H360" s="44" t="str">
        <f t="shared" si="32"/>
        <v>Нет</v>
      </c>
      <c r="I360" s="47">
        <f>IF(H360="Да",IF(DAY(A360)=15,K360+VLOOKUP($C360,N:S,6,0)*3.8, K360),D360)</f>
        <v>4681</v>
      </c>
      <c r="J360" s="19"/>
      <c r="K360" s="43">
        <f>VLOOKUP(C360,N:S,5,0)</f>
        <v>4330.8387096774195</v>
      </c>
      <c r="L360" s="43">
        <f t="shared" si="37"/>
        <v>122612.92924037451</v>
      </c>
    </row>
    <row r="361" spans="1:12" x14ac:dyDescent="0.25">
      <c r="A361" s="10">
        <v>44189</v>
      </c>
      <c r="B361" s="44">
        <f t="shared" si="33"/>
        <v>24</v>
      </c>
      <c r="C361" s="10" t="str">
        <f t="shared" si="34"/>
        <v>202012</v>
      </c>
      <c r="D361" s="44">
        <v>4602</v>
      </c>
      <c r="E361" s="45">
        <f>IF( D361&lt;&gt; 0, (D361-K361) / VLOOKUP(C361,N:S,6,0), 0)</f>
        <v>0.83906315298348322</v>
      </c>
      <c r="F361" s="46" t="str">
        <f t="shared" si="35"/>
        <v>Нет</v>
      </c>
      <c r="G361" s="45" t="str">
        <f t="shared" si="36"/>
        <v>Нет</v>
      </c>
      <c r="H361" s="44" t="str">
        <f t="shared" si="32"/>
        <v>Нет</v>
      </c>
      <c r="I361" s="47">
        <f>IF(H361="Да",IF(DAY(A361)=15,K361+VLOOKUP($C361,N:S,6,0)*3.8, K361),D361)</f>
        <v>4602</v>
      </c>
      <c r="J361" s="19"/>
      <c r="K361" s="43">
        <f>VLOOKUP(C361,N:S,5,0)</f>
        <v>4330.8387096774195</v>
      </c>
      <c r="L361" s="43">
        <f t="shared" si="37"/>
        <v>73528.445369406792</v>
      </c>
    </row>
    <row r="362" spans="1:12" x14ac:dyDescent="0.25">
      <c r="A362" s="10">
        <v>44190</v>
      </c>
      <c r="B362" s="44">
        <f t="shared" si="33"/>
        <v>25</v>
      </c>
      <c r="C362" s="10" t="str">
        <f t="shared" si="34"/>
        <v>202012</v>
      </c>
      <c r="D362" s="44">
        <v>4432</v>
      </c>
      <c r="E362" s="45">
        <f>IF( D362&lt;&gt; 0, (D362-K362) / VLOOKUP(C362,N:S,6,0), 0)</f>
        <v>0.31302665331384738</v>
      </c>
      <c r="F362" s="46" t="str">
        <f t="shared" si="35"/>
        <v>Нет</v>
      </c>
      <c r="G362" s="45" t="str">
        <f t="shared" si="36"/>
        <v>Нет</v>
      </c>
      <c r="H362" s="44" t="str">
        <f t="shared" si="32"/>
        <v>Нет</v>
      </c>
      <c r="I362" s="47">
        <f>IF(H362="Да",IF(DAY(A362)=15,K362+VLOOKUP($C362,N:S,6,0)*3.8, K362),D362)</f>
        <v>4432</v>
      </c>
      <c r="J362" s="19"/>
      <c r="K362" s="43">
        <f>VLOOKUP(C362,N:S,5,0)</f>
        <v>4330.8387096774195</v>
      </c>
      <c r="L362" s="43">
        <f t="shared" si="37"/>
        <v>10233.606659729419</v>
      </c>
    </row>
    <row r="363" spans="1:12" x14ac:dyDescent="0.25">
      <c r="A363" s="10">
        <v>44191</v>
      </c>
      <c r="B363" s="44">
        <f t="shared" si="33"/>
        <v>26</v>
      </c>
      <c r="C363" s="10" t="str">
        <f t="shared" si="34"/>
        <v>202012</v>
      </c>
      <c r="D363" s="44">
        <v>4686</v>
      </c>
      <c r="E363" s="45">
        <f>IF( D363&lt;&gt; 0, (D363-K363) / VLOOKUP(C363,N:S,6,0), 0)</f>
        <v>1.0989870704673033</v>
      </c>
      <c r="F363" s="46" t="str">
        <f t="shared" si="35"/>
        <v>Нет</v>
      </c>
      <c r="G363" s="45" t="str">
        <f t="shared" si="36"/>
        <v>Нет</v>
      </c>
      <c r="H363" s="44" t="str">
        <f t="shared" si="32"/>
        <v>Нет</v>
      </c>
      <c r="I363" s="47">
        <f>IF(H363="Да",IF(DAY(A363)=15,K363+VLOOKUP($C363,N:S,6,0)*3.8, K363),D363)</f>
        <v>4686</v>
      </c>
      <c r="J363" s="19"/>
      <c r="K363" s="43">
        <f>VLOOKUP(C363,N:S,5,0)</f>
        <v>4330.8387096774195</v>
      </c>
      <c r="L363" s="43">
        <f t="shared" si="37"/>
        <v>126139.54214360031</v>
      </c>
    </row>
    <row r="364" spans="1:12" x14ac:dyDescent="0.25">
      <c r="A364" s="10">
        <v>44192</v>
      </c>
      <c r="B364" s="44">
        <f t="shared" si="33"/>
        <v>27</v>
      </c>
      <c r="C364" s="10" t="str">
        <f t="shared" si="34"/>
        <v>202012</v>
      </c>
      <c r="D364" s="44">
        <v>4938</v>
      </c>
      <c r="E364" s="45">
        <f>IF( D364&lt;&gt; 0, (D364-K364) / VLOOKUP(C364,N:S,6,0), 0)</f>
        <v>1.8787588229187635</v>
      </c>
      <c r="F364" s="46" t="str">
        <f t="shared" si="35"/>
        <v>Нет</v>
      </c>
      <c r="G364" s="45" t="str">
        <f t="shared" si="36"/>
        <v>Нет</v>
      </c>
      <c r="H364" s="44" t="str">
        <f t="shared" si="32"/>
        <v>Нет</v>
      </c>
      <c r="I364" s="47">
        <f>IF(H364="Да",IF(DAY(A364)=15,K364+VLOOKUP($C364,N:S,6,0)*3.8, K364),D364)</f>
        <v>4938</v>
      </c>
      <c r="J364" s="19"/>
      <c r="K364" s="43">
        <f>VLOOKUP(C364,N:S,5,0)</f>
        <v>4330.8387096774195</v>
      </c>
      <c r="L364" s="43">
        <f t="shared" si="37"/>
        <v>368644.8324661809</v>
      </c>
    </row>
    <row r="365" spans="1:12" x14ac:dyDescent="0.25">
      <c r="A365" s="10">
        <v>44193</v>
      </c>
      <c r="B365" s="44">
        <f t="shared" si="33"/>
        <v>28</v>
      </c>
      <c r="C365" s="10" t="str">
        <f t="shared" si="34"/>
        <v>202012</v>
      </c>
      <c r="D365" s="44">
        <v>4404</v>
      </c>
      <c r="E365" s="45">
        <f>IF( D365&lt;&gt; 0, (D365-K365) / VLOOKUP(C365,N:S,6,0), 0)</f>
        <v>0.22638534748590736</v>
      </c>
      <c r="F365" s="46" t="str">
        <f t="shared" si="35"/>
        <v>Нет</v>
      </c>
      <c r="G365" s="45" t="str">
        <f t="shared" si="36"/>
        <v>Нет</v>
      </c>
      <c r="H365" s="44" t="str">
        <f t="shared" si="32"/>
        <v>Нет</v>
      </c>
      <c r="I365" s="47">
        <f>IF(H365="Да",IF(DAY(A365)=15,K365+VLOOKUP($C365,N:S,6,0)*3.8, K365),D365)</f>
        <v>4404</v>
      </c>
      <c r="J365" s="19"/>
      <c r="K365" s="43">
        <f>VLOOKUP(C365,N:S,5,0)</f>
        <v>4330.8387096774195</v>
      </c>
      <c r="L365" s="43">
        <f t="shared" si="37"/>
        <v>5352.5744016649105</v>
      </c>
    </row>
    <row r="366" spans="1:12" x14ac:dyDescent="0.25">
      <c r="A366" s="10">
        <v>44194</v>
      </c>
      <c r="B366" s="44">
        <f t="shared" si="33"/>
        <v>29</v>
      </c>
      <c r="C366" s="10" t="str">
        <f t="shared" si="34"/>
        <v>202012</v>
      </c>
      <c r="D366" s="44">
        <v>4417</v>
      </c>
      <c r="E366" s="45">
        <f>IF( D366&lt;&gt; 0, (D366-K366) / VLOOKUP(C366,N:S,6,0), 0)</f>
        <v>0.26661166804887954</v>
      </c>
      <c r="F366" s="46" t="str">
        <f t="shared" si="35"/>
        <v>Нет</v>
      </c>
      <c r="G366" s="45" t="str">
        <f t="shared" si="36"/>
        <v>Нет</v>
      </c>
      <c r="H366" s="44" t="str">
        <f t="shared" si="32"/>
        <v>Нет</v>
      </c>
      <c r="I366" s="47">
        <f>IF(H366="Да",IF(DAY(A366)=15,K366+VLOOKUP($C366,N:S,6,0)*3.8, K366),D366)</f>
        <v>4417</v>
      </c>
      <c r="J366" s="19"/>
      <c r="K366" s="43">
        <f>VLOOKUP(C366,N:S,5,0)</f>
        <v>4330.8387096774195</v>
      </c>
      <c r="L366" s="43">
        <f t="shared" si="37"/>
        <v>7423.7679500520035</v>
      </c>
    </row>
    <row r="367" spans="1:12" x14ac:dyDescent="0.25">
      <c r="A367" s="10">
        <v>44195</v>
      </c>
      <c r="B367" s="44">
        <f t="shared" si="33"/>
        <v>30</v>
      </c>
      <c r="C367" s="10" t="str">
        <f t="shared" si="34"/>
        <v>202012</v>
      </c>
      <c r="D367" s="44">
        <v>4662</v>
      </c>
      <c r="E367" s="45">
        <f>IF( D367&lt;&gt; 0, (D367-K367) / VLOOKUP(C367,N:S,6,0), 0)</f>
        <v>1.0247230940433547</v>
      </c>
      <c r="F367" s="46" t="str">
        <f t="shared" si="35"/>
        <v>Нет</v>
      </c>
      <c r="G367" s="45" t="str">
        <f t="shared" si="36"/>
        <v>Нет</v>
      </c>
      <c r="H367" s="44" t="str">
        <f t="shared" si="32"/>
        <v>Нет</v>
      </c>
      <c r="I367" s="47">
        <f>IF(H367="Да",IF(DAY(A367)=15,K367+VLOOKUP($C367,N:S,6,0)*3.8, K367),D367)</f>
        <v>4662</v>
      </c>
      <c r="J367" s="19"/>
      <c r="K367" s="43">
        <f>VLOOKUP(C367,N:S,5,0)</f>
        <v>4330.8387096774195</v>
      </c>
      <c r="L367" s="43">
        <f t="shared" si="37"/>
        <v>109667.80020811644</v>
      </c>
    </row>
    <row r="368" spans="1:12" x14ac:dyDescent="0.25">
      <c r="A368" s="10">
        <v>44196</v>
      </c>
      <c r="B368" s="44">
        <f t="shared" si="33"/>
        <v>31</v>
      </c>
      <c r="C368" s="10" t="str">
        <f t="shared" si="34"/>
        <v>202012</v>
      </c>
      <c r="D368" s="44">
        <v>4631</v>
      </c>
      <c r="E368" s="45">
        <f>IF( D368&lt;&gt; 0, (D368-K368) / VLOOKUP(C368,N:S,6,0), 0)</f>
        <v>0.92879879116242114</v>
      </c>
      <c r="F368" s="46" t="str">
        <f t="shared" si="35"/>
        <v>Нет</v>
      </c>
      <c r="G368" s="45" t="str">
        <f t="shared" si="36"/>
        <v>Нет</v>
      </c>
      <c r="H368" s="44" t="str">
        <f t="shared" si="32"/>
        <v>Нет</v>
      </c>
      <c r="I368" s="47">
        <f>IF(H368="Да",IF(DAY(A368)=15,K368+VLOOKUP($C368,N:S,6,0)*3.8, K368),D368)</f>
        <v>4631</v>
      </c>
      <c r="J368" s="19"/>
      <c r="K368" s="43">
        <f>VLOOKUP(C368,N:S,5,0)</f>
        <v>4330.8387096774195</v>
      </c>
      <c r="L368" s="43">
        <f t="shared" si="37"/>
        <v>90096.80020811646</v>
      </c>
    </row>
    <row r="369" spans="1:12" x14ac:dyDescent="0.25">
      <c r="A369" s="10">
        <v>44197</v>
      </c>
      <c r="B369" s="44">
        <f t="shared" si="33"/>
        <v>1</v>
      </c>
      <c r="C369" s="10" t="str">
        <f t="shared" si="34"/>
        <v>202101</v>
      </c>
      <c r="D369" s="44">
        <v>0</v>
      </c>
      <c r="E369" s="45">
        <f>IF( D369&lt;&gt; 0, (D369-K369) / VLOOKUP(C369,N:S,6,0), 0)</f>
        <v>0</v>
      </c>
      <c r="F369" s="46" t="str">
        <f t="shared" si="35"/>
        <v>Да</v>
      </c>
      <c r="G369" s="45" t="str">
        <f t="shared" si="36"/>
        <v>Нет</v>
      </c>
      <c r="H369" s="44" t="str">
        <f t="shared" si="32"/>
        <v>Нет</v>
      </c>
      <c r="I369" s="47">
        <f>IF(H369="Да",IF(DAY(A369)=15,K369+VLOOKUP($C369,N:S,6,0)*3.8, K369),D369)</f>
        <v>0</v>
      </c>
      <c r="J369" s="19"/>
      <c r="K369" s="43">
        <f>VLOOKUP(C369,N:S,5,0)</f>
        <v>4201.6333333333332</v>
      </c>
      <c r="L369" s="43">
        <f t="shared" si="37"/>
        <v>0</v>
      </c>
    </row>
    <row r="370" spans="1:12" x14ac:dyDescent="0.25">
      <c r="A370" s="10">
        <v>44198</v>
      </c>
      <c r="B370" s="44">
        <f t="shared" si="33"/>
        <v>2</v>
      </c>
      <c r="C370" s="10" t="str">
        <f t="shared" si="34"/>
        <v>202101</v>
      </c>
      <c r="D370" s="44">
        <v>4366</v>
      </c>
      <c r="E370" s="45">
        <f>IF( D370&lt;&gt; 0, (D370-K370) / VLOOKUP(C370,N:S,6,0), 0)</f>
        <v>1.0856370650172984</v>
      </c>
      <c r="F370" s="46" t="str">
        <f t="shared" si="35"/>
        <v>Нет</v>
      </c>
      <c r="G370" s="45" t="str">
        <f t="shared" si="36"/>
        <v>Нет</v>
      </c>
      <c r="H370" s="44" t="str">
        <f t="shared" si="32"/>
        <v>Нет</v>
      </c>
      <c r="I370" s="47">
        <f>IF(H370="Да",IF(DAY(A370)=15,K370+VLOOKUP($C370,N:S,6,0)*3.8, K370),D370)</f>
        <v>4366</v>
      </c>
      <c r="J370" s="19"/>
      <c r="K370" s="43">
        <f>VLOOKUP(C370,N:S,5,0)</f>
        <v>4201.6333333333332</v>
      </c>
      <c r="L370" s="43">
        <f t="shared" si="37"/>
        <v>27016.40111111115</v>
      </c>
    </row>
    <row r="371" spans="1:12" x14ac:dyDescent="0.25">
      <c r="A371" s="10">
        <v>44199</v>
      </c>
      <c r="B371" s="44">
        <f t="shared" si="33"/>
        <v>3</v>
      </c>
      <c r="C371" s="10" t="str">
        <f t="shared" si="34"/>
        <v>202101</v>
      </c>
      <c r="D371" s="44">
        <v>4261</v>
      </c>
      <c r="E371" s="45">
        <f>IF( D371&lt;&gt; 0, (D371-K371) / VLOOKUP(C371,N:S,6,0), 0)</f>
        <v>0.39211511109223507</v>
      </c>
      <c r="F371" s="46" t="str">
        <f t="shared" si="35"/>
        <v>Нет</v>
      </c>
      <c r="G371" s="45" t="str">
        <f t="shared" si="36"/>
        <v>Нет</v>
      </c>
      <c r="H371" s="44" t="str">
        <f t="shared" si="32"/>
        <v>Нет</v>
      </c>
      <c r="I371" s="47">
        <f>IF(H371="Да",IF(DAY(A371)=15,K371+VLOOKUP($C371,N:S,6,0)*3.8, K371),D371)</f>
        <v>4261</v>
      </c>
      <c r="J371" s="19"/>
      <c r="K371" s="43">
        <f>VLOOKUP(C371,N:S,5,0)</f>
        <v>4201.6333333333332</v>
      </c>
      <c r="L371" s="43">
        <f t="shared" si="37"/>
        <v>3524.4011111111254</v>
      </c>
    </row>
    <row r="372" spans="1:12" x14ac:dyDescent="0.25">
      <c r="A372" s="10">
        <v>44200</v>
      </c>
      <c r="B372" s="44">
        <f t="shared" si="33"/>
        <v>4</v>
      </c>
      <c r="C372" s="10" t="str">
        <f t="shared" si="34"/>
        <v>202101</v>
      </c>
      <c r="D372" s="44">
        <v>4066</v>
      </c>
      <c r="E372" s="45">
        <f>IF( D372&lt;&gt; 0, (D372-K372) / VLOOKUP(C372,N:S,6,0), 0)</f>
        <v>-0.89585423191145408</v>
      </c>
      <c r="F372" s="46" t="str">
        <f t="shared" si="35"/>
        <v>Нет</v>
      </c>
      <c r="G372" s="45" t="str">
        <f t="shared" si="36"/>
        <v>Нет</v>
      </c>
      <c r="H372" s="44" t="str">
        <f t="shared" si="32"/>
        <v>Нет</v>
      </c>
      <c r="I372" s="47">
        <f>IF(H372="Да",IF(DAY(A372)=15,K372+VLOOKUP($C372,N:S,6,0)*3.8, K372),D372)</f>
        <v>4066</v>
      </c>
      <c r="J372" s="19"/>
      <c r="K372" s="43">
        <f>VLOOKUP(C372,N:S,5,0)</f>
        <v>4201.6333333333332</v>
      </c>
      <c r="L372" s="43">
        <f t="shared" si="37"/>
        <v>18396.401111111078</v>
      </c>
    </row>
    <row r="373" spans="1:12" x14ac:dyDescent="0.25">
      <c r="A373" s="10">
        <v>44201</v>
      </c>
      <c r="B373" s="44">
        <f t="shared" si="33"/>
        <v>5</v>
      </c>
      <c r="C373" s="10" t="str">
        <f t="shared" si="34"/>
        <v>202101</v>
      </c>
      <c r="D373" s="44">
        <v>4075</v>
      </c>
      <c r="E373" s="45">
        <f>IF( D373&lt;&gt; 0, (D373-K373) / VLOOKUP(C373,N:S,6,0), 0)</f>
        <v>-0.83640949300359158</v>
      </c>
      <c r="F373" s="46" t="str">
        <f t="shared" si="35"/>
        <v>Нет</v>
      </c>
      <c r="G373" s="45" t="str">
        <f t="shared" si="36"/>
        <v>Нет</v>
      </c>
      <c r="H373" s="44" t="str">
        <f t="shared" si="32"/>
        <v>Нет</v>
      </c>
      <c r="I373" s="47">
        <f>IF(H373="Да",IF(DAY(A373)=15,K373+VLOOKUP($C373,N:S,6,0)*3.8, K373),D373)</f>
        <v>4075</v>
      </c>
      <c r="J373" s="19"/>
      <c r="K373" s="43">
        <f>VLOOKUP(C373,N:S,5,0)</f>
        <v>4201.6333333333332</v>
      </c>
      <c r="L373" s="43">
        <f t="shared" si="37"/>
        <v>16036.00111111108</v>
      </c>
    </row>
    <row r="374" spans="1:12" x14ac:dyDescent="0.25">
      <c r="A374" s="10">
        <v>44202</v>
      </c>
      <c r="B374" s="44">
        <f t="shared" si="33"/>
        <v>6</v>
      </c>
      <c r="C374" s="10" t="str">
        <f t="shared" si="34"/>
        <v>202101</v>
      </c>
      <c r="D374" s="44">
        <v>4123</v>
      </c>
      <c r="E374" s="45">
        <f>IF( D374&lt;&gt; 0, (D374-K374) / VLOOKUP(C374,N:S,6,0), 0)</f>
        <v>-0.51937088549499111</v>
      </c>
      <c r="F374" s="46" t="str">
        <f t="shared" si="35"/>
        <v>Нет</v>
      </c>
      <c r="G374" s="45" t="str">
        <f t="shared" si="36"/>
        <v>Нет</v>
      </c>
      <c r="H374" s="44" t="str">
        <f t="shared" si="32"/>
        <v>Нет</v>
      </c>
      <c r="I374" s="47">
        <f>IF(H374="Да",IF(DAY(A374)=15,K374+VLOOKUP($C374,N:S,6,0)*3.8, K374),D374)</f>
        <v>4123</v>
      </c>
      <c r="J374" s="19"/>
      <c r="K374" s="43">
        <f>VLOOKUP(C374,N:S,5,0)</f>
        <v>4201.6333333333332</v>
      </c>
      <c r="L374" s="43">
        <f t="shared" si="37"/>
        <v>6183.2011111110924</v>
      </c>
    </row>
    <row r="375" spans="1:12" x14ac:dyDescent="0.25">
      <c r="A375" s="10">
        <v>44203</v>
      </c>
      <c r="B375" s="44">
        <f t="shared" si="33"/>
        <v>7</v>
      </c>
      <c r="C375" s="10" t="str">
        <f t="shared" si="34"/>
        <v>202101</v>
      </c>
      <c r="D375" s="44">
        <v>4097</v>
      </c>
      <c r="E375" s="45">
        <f>IF( D375&lt;&gt; 0, (D375-K375) / VLOOKUP(C375,N:S,6,0), 0)</f>
        <v>-0.69110013122881631</v>
      </c>
      <c r="F375" s="46" t="str">
        <f t="shared" si="35"/>
        <v>Нет</v>
      </c>
      <c r="G375" s="45" t="str">
        <f t="shared" si="36"/>
        <v>Нет</v>
      </c>
      <c r="H375" s="44" t="str">
        <f t="shared" si="32"/>
        <v>Нет</v>
      </c>
      <c r="I375" s="47">
        <f>IF(H375="Да",IF(DAY(A375)=15,K375+VLOOKUP($C375,N:S,6,0)*3.8, K375),D375)</f>
        <v>4097</v>
      </c>
      <c r="J375" s="19"/>
      <c r="K375" s="43">
        <f>VLOOKUP(C375,N:S,5,0)</f>
        <v>4201.6333333333332</v>
      </c>
      <c r="L375" s="43">
        <f t="shared" si="37"/>
        <v>10948.134444444418</v>
      </c>
    </row>
    <row r="376" spans="1:12" x14ac:dyDescent="0.25">
      <c r="A376" s="10">
        <v>44204</v>
      </c>
      <c r="B376" s="44">
        <f t="shared" si="33"/>
        <v>8</v>
      </c>
      <c r="C376" s="10" t="str">
        <f t="shared" si="34"/>
        <v>202101</v>
      </c>
      <c r="D376" s="44">
        <v>4083</v>
      </c>
      <c r="E376" s="45">
        <f>IF( D376&lt;&gt; 0, (D376-K376) / VLOOKUP(C376,N:S,6,0), 0)</f>
        <v>-0.7835697250854915</v>
      </c>
      <c r="F376" s="46" t="str">
        <f t="shared" si="35"/>
        <v>Нет</v>
      </c>
      <c r="G376" s="45" t="str">
        <f t="shared" si="36"/>
        <v>Нет</v>
      </c>
      <c r="H376" s="44" t="str">
        <f t="shared" si="32"/>
        <v>Нет</v>
      </c>
      <c r="I376" s="47">
        <f>IF(H376="Да",IF(DAY(A376)=15,K376+VLOOKUP($C376,N:S,6,0)*3.8, K376),D376)</f>
        <v>4083</v>
      </c>
      <c r="J376" s="19"/>
      <c r="K376" s="43">
        <f>VLOOKUP(C376,N:S,5,0)</f>
        <v>4201.6333333333332</v>
      </c>
      <c r="L376" s="43">
        <f t="shared" si="37"/>
        <v>14073.867777777748</v>
      </c>
    </row>
    <row r="377" spans="1:12" x14ac:dyDescent="0.25">
      <c r="A377" s="10">
        <v>44205</v>
      </c>
      <c r="B377" s="44">
        <f t="shared" si="33"/>
        <v>9</v>
      </c>
      <c r="C377" s="10" t="str">
        <f t="shared" si="34"/>
        <v>202101</v>
      </c>
      <c r="D377" s="44">
        <v>4287</v>
      </c>
      <c r="E377" s="45">
        <f>IF( D377&lt;&gt; 0, (D377-K377) / VLOOKUP(C377,N:S,6,0), 0)</f>
        <v>0.56384435682606027</v>
      </c>
      <c r="F377" s="46" t="str">
        <f t="shared" si="35"/>
        <v>Нет</v>
      </c>
      <c r="G377" s="45" t="str">
        <f t="shared" si="36"/>
        <v>Нет</v>
      </c>
      <c r="H377" s="44" t="str">
        <f t="shared" si="32"/>
        <v>Нет</v>
      </c>
      <c r="I377" s="47">
        <f>IF(H377="Да",IF(DAY(A377)=15,K377+VLOOKUP($C377,N:S,6,0)*3.8, K377),D377)</f>
        <v>4287</v>
      </c>
      <c r="J377" s="19"/>
      <c r="K377" s="43">
        <f>VLOOKUP(C377,N:S,5,0)</f>
        <v>4201.6333333333332</v>
      </c>
      <c r="L377" s="43">
        <f t="shared" si="37"/>
        <v>7287.4677777777988</v>
      </c>
    </row>
    <row r="378" spans="1:12" x14ac:dyDescent="0.25">
      <c r="A378" s="10">
        <v>44206</v>
      </c>
      <c r="B378" s="44">
        <f t="shared" si="33"/>
        <v>10</v>
      </c>
      <c r="C378" s="10" t="str">
        <f t="shared" si="34"/>
        <v>202101</v>
      </c>
      <c r="D378" s="44">
        <v>4318</v>
      </c>
      <c r="E378" s="45">
        <f>IF( D378&lt;&gt; 0, (D378-K378) / VLOOKUP(C378,N:S,6,0), 0)</f>
        <v>0.76859845750869804</v>
      </c>
      <c r="F378" s="46" t="str">
        <f t="shared" si="35"/>
        <v>Нет</v>
      </c>
      <c r="G378" s="45" t="str">
        <f t="shared" si="36"/>
        <v>Нет</v>
      </c>
      <c r="H378" s="44" t="str">
        <f t="shared" si="32"/>
        <v>Нет</v>
      </c>
      <c r="I378" s="47">
        <f>IF(H378="Да",IF(DAY(A378)=15,K378+VLOOKUP($C378,N:S,6,0)*3.8, K378),D378)</f>
        <v>4318</v>
      </c>
      <c r="J378" s="19"/>
      <c r="K378" s="43">
        <f>VLOOKUP(C378,N:S,5,0)</f>
        <v>4201.6333333333332</v>
      </c>
      <c r="L378" s="43">
        <f t="shared" si="37"/>
        <v>13541.201111111139</v>
      </c>
    </row>
    <row r="379" spans="1:12" x14ac:dyDescent="0.25">
      <c r="A379" s="10">
        <v>44207</v>
      </c>
      <c r="B379" s="44">
        <f t="shared" si="33"/>
        <v>11</v>
      </c>
      <c r="C379" s="10" t="str">
        <f t="shared" si="34"/>
        <v>202101</v>
      </c>
      <c r="D379" s="44">
        <v>4079</v>
      </c>
      <c r="E379" s="45">
        <f>IF( D379&lt;&gt; 0, (D379-K379) / VLOOKUP(C379,N:S,6,0), 0)</f>
        <v>-0.80998960904454154</v>
      </c>
      <c r="F379" s="46" t="str">
        <f t="shared" si="35"/>
        <v>Нет</v>
      </c>
      <c r="G379" s="45" t="str">
        <f t="shared" si="36"/>
        <v>Нет</v>
      </c>
      <c r="H379" s="44" t="str">
        <f t="shared" si="32"/>
        <v>Нет</v>
      </c>
      <c r="I379" s="47">
        <f>IF(H379="Да",IF(DAY(A379)=15,K379+VLOOKUP($C379,N:S,6,0)*3.8, K379),D379)</f>
        <v>4079</v>
      </c>
      <c r="J379" s="19"/>
      <c r="K379" s="43">
        <f>VLOOKUP(C379,N:S,5,0)</f>
        <v>4201.6333333333332</v>
      </c>
      <c r="L379" s="43">
        <f t="shared" si="37"/>
        <v>15038.934444444414</v>
      </c>
    </row>
    <row r="380" spans="1:12" x14ac:dyDescent="0.25">
      <c r="A380" s="10">
        <v>44208</v>
      </c>
      <c r="B380" s="44">
        <f t="shared" si="33"/>
        <v>12</v>
      </c>
      <c r="C380" s="10" t="str">
        <f t="shared" si="34"/>
        <v>202101</v>
      </c>
      <c r="D380" s="44">
        <v>4000</v>
      </c>
      <c r="E380" s="45">
        <f>IF( D380&lt;&gt; 0, (D380-K380) / VLOOKUP(C380,N:S,6,0), 0)</f>
        <v>-1.3317823172357797</v>
      </c>
      <c r="F380" s="46" t="str">
        <f t="shared" si="35"/>
        <v>Нет</v>
      </c>
      <c r="G380" s="45" t="str">
        <f t="shared" si="36"/>
        <v>Нет</v>
      </c>
      <c r="H380" s="44" t="str">
        <f t="shared" si="32"/>
        <v>Нет</v>
      </c>
      <c r="I380" s="47">
        <f>IF(H380="Да",IF(DAY(A380)=15,K380+VLOOKUP($C380,N:S,6,0)*3.8, K380),D380)</f>
        <v>4000</v>
      </c>
      <c r="J380" s="19"/>
      <c r="K380" s="43">
        <f>VLOOKUP(C380,N:S,5,0)</f>
        <v>4201.6333333333332</v>
      </c>
      <c r="L380" s="43">
        <f t="shared" si="37"/>
        <v>40656.001111111065</v>
      </c>
    </row>
    <row r="381" spans="1:12" x14ac:dyDescent="0.25">
      <c r="A381" s="10">
        <v>44209</v>
      </c>
      <c r="B381" s="44">
        <f t="shared" si="33"/>
        <v>13</v>
      </c>
      <c r="C381" s="10" t="str">
        <f t="shared" si="34"/>
        <v>202101</v>
      </c>
      <c r="D381" s="44">
        <v>4108</v>
      </c>
      <c r="E381" s="45">
        <f>IF( D381&lt;&gt; 0, (D381-K381) / VLOOKUP(C381,N:S,6,0), 0)</f>
        <v>-0.61844545034142873</v>
      </c>
      <c r="F381" s="46" t="str">
        <f t="shared" si="35"/>
        <v>Нет</v>
      </c>
      <c r="G381" s="45" t="str">
        <f t="shared" si="36"/>
        <v>Нет</v>
      </c>
      <c r="H381" s="44" t="str">
        <f t="shared" si="32"/>
        <v>Нет</v>
      </c>
      <c r="I381" s="47">
        <f>IF(H381="Да",IF(DAY(A381)=15,K381+VLOOKUP($C381,N:S,6,0)*3.8, K381),D381)</f>
        <v>4108</v>
      </c>
      <c r="J381" s="19"/>
      <c r="K381" s="43">
        <f>VLOOKUP(C381,N:S,5,0)</f>
        <v>4201.6333333333332</v>
      </c>
      <c r="L381" s="43">
        <f t="shared" si="37"/>
        <v>8767.2011111110878</v>
      </c>
    </row>
    <row r="382" spans="1:12" x14ac:dyDescent="0.25">
      <c r="A382" s="10">
        <v>44210</v>
      </c>
      <c r="B382" s="44">
        <f t="shared" si="33"/>
        <v>14</v>
      </c>
      <c r="C382" s="10" t="str">
        <f t="shared" si="34"/>
        <v>202101</v>
      </c>
      <c r="D382" s="44">
        <v>4054</v>
      </c>
      <c r="E382" s="45">
        <f>IF( D382&lt;&gt; 0, (D382-K382) / VLOOKUP(C382,N:S,6,0), 0)</f>
        <v>-0.9751138837886042</v>
      </c>
      <c r="F382" s="46" t="str">
        <f t="shared" si="35"/>
        <v>Нет</v>
      </c>
      <c r="G382" s="45" t="str">
        <f t="shared" si="36"/>
        <v>Нет</v>
      </c>
      <c r="H382" s="44" t="str">
        <f t="shared" si="32"/>
        <v>Нет</v>
      </c>
      <c r="I382" s="47">
        <f>IF(H382="Да",IF(DAY(A382)=15,K382+VLOOKUP($C382,N:S,6,0)*3.8, K382),D382)</f>
        <v>4054</v>
      </c>
      <c r="J382" s="19"/>
      <c r="K382" s="43">
        <f>VLOOKUP(C382,N:S,5,0)</f>
        <v>4201.6333333333332</v>
      </c>
      <c r="L382" s="43">
        <f t="shared" si="37"/>
        <v>21795.601111111075</v>
      </c>
    </row>
    <row r="383" spans="1:12" x14ac:dyDescent="0.25">
      <c r="A383" s="10">
        <v>44211</v>
      </c>
      <c r="B383" s="44">
        <f t="shared" si="33"/>
        <v>15</v>
      </c>
      <c r="C383" s="10" t="str">
        <f t="shared" si="34"/>
        <v>202101</v>
      </c>
      <c r="D383" s="44">
        <v>4521</v>
      </c>
      <c r="E383" s="45">
        <f>IF( D383&lt;&gt; 0, (D383-K383) / VLOOKUP(C383,N:S,6,0), 0)</f>
        <v>2.1094075684304872</v>
      </c>
      <c r="F383" s="46" t="str">
        <f t="shared" si="35"/>
        <v>Нет</v>
      </c>
      <c r="G383" s="45" t="str">
        <f t="shared" si="36"/>
        <v>Да</v>
      </c>
      <c r="H383" s="44" t="str">
        <f t="shared" si="32"/>
        <v>Нет</v>
      </c>
      <c r="I383" s="47">
        <f>IF(H383="Да",IF(DAY(A383)=15,K383+VLOOKUP($C383,N:S,6,0)*3.8, K383),D383)</f>
        <v>4521</v>
      </c>
      <c r="J383" s="19"/>
      <c r="K383" s="43">
        <f>VLOOKUP(C383,N:S,5,0)</f>
        <v>4201.6333333333332</v>
      </c>
      <c r="L383" s="43">
        <f t="shared" si="37"/>
        <v>101995.06777777786</v>
      </c>
    </row>
    <row r="384" spans="1:12" x14ac:dyDescent="0.25">
      <c r="A384" s="10">
        <v>44212</v>
      </c>
      <c r="B384" s="44">
        <f t="shared" si="33"/>
        <v>16</v>
      </c>
      <c r="C384" s="10" t="str">
        <f t="shared" si="34"/>
        <v>202101</v>
      </c>
      <c r="D384" s="44">
        <v>4309</v>
      </c>
      <c r="E384" s="45">
        <f>IF( D384&lt;&gt; 0, (D384-K384) / VLOOKUP(C384,N:S,6,0), 0)</f>
        <v>0.70915371860083543</v>
      </c>
      <c r="F384" s="46" t="str">
        <f t="shared" si="35"/>
        <v>Нет</v>
      </c>
      <c r="G384" s="45" t="str">
        <f t="shared" si="36"/>
        <v>Нет</v>
      </c>
      <c r="H384" s="44" t="str">
        <f t="shared" si="32"/>
        <v>Нет</v>
      </c>
      <c r="I384" s="47">
        <f>IF(H384="Да",IF(DAY(A384)=15,K384+VLOOKUP($C384,N:S,6,0)*3.8, K384),D384)</f>
        <v>4309</v>
      </c>
      <c r="J384" s="19"/>
      <c r="K384" s="43">
        <f>VLOOKUP(C384,N:S,5,0)</f>
        <v>4201.6333333333332</v>
      </c>
      <c r="L384" s="43">
        <f t="shared" si="37"/>
        <v>11527.601111111137</v>
      </c>
    </row>
    <row r="385" spans="1:12" x14ac:dyDescent="0.25">
      <c r="A385" s="10">
        <v>44213</v>
      </c>
      <c r="B385" s="44">
        <f t="shared" si="33"/>
        <v>17</v>
      </c>
      <c r="C385" s="10" t="str">
        <f t="shared" si="34"/>
        <v>202101</v>
      </c>
      <c r="D385" s="44">
        <v>4460</v>
      </c>
      <c r="E385" s="45">
        <f>IF( D385&lt;&gt; 0, (D385-K385) / VLOOKUP(C385,N:S,6,0), 0)</f>
        <v>1.7065043380549743</v>
      </c>
      <c r="F385" s="46" t="str">
        <f t="shared" si="35"/>
        <v>Нет</v>
      </c>
      <c r="G385" s="45" t="str">
        <f t="shared" si="36"/>
        <v>Нет</v>
      </c>
      <c r="H385" s="44" t="str">
        <f t="shared" si="32"/>
        <v>Нет</v>
      </c>
      <c r="I385" s="47">
        <f>IF(H385="Да",IF(DAY(A385)=15,K385+VLOOKUP($C385,N:S,6,0)*3.8, K385),D385)</f>
        <v>4460</v>
      </c>
      <c r="J385" s="19"/>
      <c r="K385" s="43">
        <f>VLOOKUP(C385,N:S,5,0)</f>
        <v>4201.6333333333332</v>
      </c>
      <c r="L385" s="43">
        <f t="shared" si="37"/>
        <v>66753.33444444451</v>
      </c>
    </row>
    <row r="386" spans="1:12" x14ac:dyDescent="0.25">
      <c r="A386" s="10">
        <v>44214</v>
      </c>
      <c r="B386" s="44">
        <f t="shared" si="33"/>
        <v>18</v>
      </c>
      <c r="C386" s="10" t="str">
        <f t="shared" si="34"/>
        <v>202101</v>
      </c>
      <c r="D386" s="44">
        <v>4058</v>
      </c>
      <c r="E386" s="45">
        <f>IF( D386&lt;&gt; 0, (D386-K386) / VLOOKUP(C386,N:S,6,0), 0)</f>
        <v>-0.94869399982955416</v>
      </c>
      <c r="F386" s="46" t="str">
        <f t="shared" si="35"/>
        <v>Нет</v>
      </c>
      <c r="G386" s="45" t="str">
        <f t="shared" si="36"/>
        <v>Нет</v>
      </c>
      <c r="H386" s="44" t="str">
        <f t="shared" si="32"/>
        <v>Нет</v>
      </c>
      <c r="I386" s="47">
        <f>IF(H386="Да",IF(DAY(A386)=15,K386+VLOOKUP($C386,N:S,6,0)*3.8, K386),D386)</f>
        <v>4058</v>
      </c>
      <c r="J386" s="19"/>
      <c r="K386" s="43">
        <f>VLOOKUP(C386,N:S,5,0)</f>
        <v>4201.6333333333332</v>
      </c>
      <c r="L386" s="43">
        <f t="shared" si="37"/>
        <v>20630.534444444409</v>
      </c>
    </row>
    <row r="387" spans="1:12" x14ac:dyDescent="0.25">
      <c r="A387" s="10">
        <v>44215</v>
      </c>
      <c r="B387" s="44">
        <f t="shared" si="33"/>
        <v>19</v>
      </c>
      <c r="C387" s="10" t="str">
        <f t="shared" si="34"/>
        <v>202101</v>
      </c>
      <c r="D387" s="44">
        <v>4091</v>
      </c>
      <c r="E387" s="45">
        <f>IF( D387&lt;&gt; 0, (D387-K387) / VLOOKUP(C387,N:S,6,0), 0)</f>
        <v>-0.73072995716739142</v>
      </c>
      <c r="F387" s="46" t="str">
        <f t="shared" si="35"/>
        <v>Нет</v>
      </c>
      <c r="G387" s="45" t="str">
        <f t="shared" si="36"/>
        <v>Нет</v>
      </c>
      <c r="H387" s="44" t="str">
        <f t="shared" ref="H387:H450" si="38">IF(D387=0,IF(F387="Да","Нет","Да"),IF(OR(E387&gt;=3,E387&lt;=-3),IF(G387="Да","Нет","Да"),"Нет"))</f>
        <v>Нет</v>
      </c>
      <c r="I387" s="47">
        <f>IF(H387="Да",IF(DAY(A387)=15,K387+VLOOKUP($C387,N:S,6,0)*3.8, K387),D387)</f>
        <v>4091</v>
      </c>
      <c r="J387" s="19"/>
      <c r="K387" s="43">
        <f>VLOOKUP(C387,N:S,5,0)</f>
        <v>4201.6333333333332</v>
      </c>
      <c r="L387" s="43">
        <f t="shared" si="37"/>
        <v>12239.734444444417</v>
      </c>
    </row>
    <row r="388" spans="1:12" x14ac:dyDescent="0.25">
      <c r="A388" s="10">
        <v>44216</v>
      </c>
      <c r="B388" s="44">
        <f t="shared" ref="B388:B451" si="39">DAY(A388)</f>
        <v>20</v>
      </c>
      <c r="C388" s="10" t="str">
        <f t="shared" ref="C388:C451" si="40">YEAR(A388)&amp;TEXT(MONTH(A388), "00")</f>
        <v>202101</v>
      </c>
      <c r="D388" s="44">
        <v>4181</v>
      </c>
      <c r="E388" s="45">
        <f>IF( D388&lt;&gt; 0, (D388-K388) / VLOOKUP(C388,N:S,6,0), 0)</f>
        <v>-0.13628256808876563</v>
      </c>
      <c r="F388" s="46" t="str">
        <f t="shared" ref="F388:F451" si="41">IF(AND(MONTH(A388)=1, DAY(A388)=1), "Да", "Нет")</f>
        <v>Нет</v>
      </c>
      <c r="G388" s="45" t="str">
        <f t="shared" ref="G388:G451" si="42">IF(DAY(A388)=15, "Да", "Нет")</f>
        <v>Нет</v>
      </c>
      <c r="H388" s="44" t="str">
        <f t="shared" si="38"/>
        <v>Нет</v>
      </c>
      <c r="I388" s="47">
        <f>IF(H388="Да",IF(DAY(A388)=15,K388+VLOOKUP($C388,N:S,6,0)*3.8, K388),D388)</f>
        <v>4181</v>
      </c>
      <c r="J388" s="19"/>
      <c r="K388" s="43">
        <f>VLOOKUP(C388,N:S,5,0)</f>
        <v>4201.6333333333332</v>
      </c>
      <c r="L388" s="43">
        <f t="shared" ref="L388:L451" si="43">IF(D388&lt;&gt;0,IF((D388-K388)^2 &gt; $L$1, 0, (D388-K388)^2), 0)</f>
        <v>425.73444444443942</v>
      </c>
    </row>
    <row r="389" spans="1:12" x14ac:dyDescent="0.25">
      <c r="A389" s="10">
        <v>44217</v>
      </c>
      <c r="B389" s="44">
        <f t="shared" si="39"/>
        <v>21</v>
      </c>
      <c r="C389" s="10" t="str">
        <f t="shared" si="40"/>
        <v>202101</v>
      </c>
      <c r="D389" s="44">
        <v>4076</v>
      </c>
      <c r="E389" s="45">
        <f>IF( D389&lt;&gt; 0, (D389-K389) / VLOOKUP(C389,N:S,6,0), 0)</f>
        <v>-0.82980452201382904</v>
      </c>
      <c r="F389" s="46" t="str">
        <f t="shared" si="41"/>
        <v>Нет</v>
      </c>
      <c r="G389" s="45" t="str">
        <f t="shared" si="42"/>
        <v>Нет</v>
      </c>
      <c r="H389" s="44" t="str">
        <f t="shared" si="38"/>
        <v>Нет</v>
      </c>
      <c r="I389" s="47">
        <f>IF(H389="Да",IF(DAY(A389)=15,K389+VLOOKUP($C389,N:S,6,0)*3.8, K389),D389)</f>
        <v>4076</v>
      </c>
      <c r="J389" s="19"/>
      <c r="K389" s="43">
        <f>VLOOKUP(C389,N:S,5,0)</f>
        <v>4201.6333333333332</v>
      </c>
      <c r="L389" s="43">
        <f t="shared" si="43"/>
        <v>15783.734444444413</v>
      </c>
    </row>
    <row r="390" spans="1:12" x14ac:dyDescent="0.25">
      <c r="A390" s="10">
        <v>44218</v>
      </c>
      <c r="B390" s="44">
        <f t="shared" si="39"/>
        <v>22</v>
      </c>
      <c r="C390" s="10" t="str">
        <f t="shared" si="40"/>
        <v>202101</v>
      </c>
      <c r="D390" s="44">
        <v>4203</v>
      </c>
      <c r="E390" s="45">
        <f>IF( D390&lt;&gt; 0, (D390-K390) / VLOOKUP(C390,N:S,6,0), 0)</f>
        <v>9.0267936860095634E-3</v>
      </c>
      <c r="F390" s="46" t="str">
        <f t="shared" si="41"/>
        <v>Нет</v>
      </c>
      <c r="G390" s="45" t="str">
        <f t="shared" si="42"/>
        <v>Нет</v>
      </c>
      <c r="H390" s="44" t="str">
        <f t="shared" si="38"/>
        <v>Нет</v>
      </c>
      <c r="I390" s="47">
        <f>IF(H390="Да",IF(DAY(A390)=15,K390+VLOOKUP($C390,N:S,6,0)*3.8, K390),D390)</f>
        <v>4203</v>
      </c>
      <c r="J390" s="19"/>
      <c r="K390" s="43">
        <f>VLOOKUP(C390,N:S,5,0)</f>
        <v>4201.6333333333332</v>
      </c>
      <c r="L390" s="43">
        <f t="shared" si="43"/>
        <v>1.8677777777781093</v>
      </c>
    </row>
    <row r="391" spans="1:12" x14ac:dyDescent="0.25">
      <c r="A391" s="10">
        <v>44219</v>
      </c>
      <c r="B391" s="44">
        <f t="shared" si="39"/>
        <v>23</v>
      </c>
      <c r="C391" s="10" t="str">
        <f t="shared" si="40"/>
        <v>202101</v>
      </c>
      <c r="D391" s="44">
        <v>4261</v>
      </c>
      <c r="E391" s="45">
        <f>IF( D391&lt;&gt; 0, (D391-K391) / VLOOKUP(C391,N:S,6,0), 0)</f>
        <v>0.39211511109223507</v>
      </c>
      <c r="F391" s="46" t="str">
        <f t="shared" si="41"/>
        <v>Нет</v>
      </c>
      <c r="G391" s="45" t="str">
        <f t="shared" si="42"/>
        <v>Нет</v>
      </c>
      <c r="H391" s="44" t="str">
        <f t="shared" si="38"/>
        <v>Нет</v>
      </c>
      <c r="I391" s="47">
        <f>IF(H391="Да",IF(DAY(A391)=15,K391+VLOOKUP($C391,N:S,6,0)*3.8, K391),D391)</f>
        <v>4261</v>
      </c>
      <c r="J391" s="19"/>
      <c r="K391" s="43">
        <f>VLOOKUP(C391,N:S,5,0)</f>
        <v>4201.6333333333332</v>
      </c>
      <c r="L391" s="43">
        <f t="shared" si="43"/>
        <v>3524.4011111111254</v>
      </c>
    </row>
    <row r="392" spans="1:12" x14ac:dyDescent="0.25">
      <c r="A392" s="10">
        <v>44220</v>
      </c>
      <c r="B392" s="44">
        <f t="shared" si="39"/>
        <v>24</v>
      </c>
      <c r="C392" s="10" t="str">
        <f t="shared" si="40"/>
        <v>202101</v>
      </c>
      <c r="D392" s="44">
        <v>4605</v>
      </c>
      <c r="E392" s="45">
        <f>IF( D392&lt;&gt; 0, (D392-K392) / VLOOKUP(C392,N:S,6,0), 0)</f>
        <v>2.6642251315705381</v>
      </c>
      <c r="F392" s="46" t="str">
        <f t="shared" si="41"/>
        <v>Нет</v>
      </c>
      <c r="G392" s="45" t="str">
        <f t="shared" si="42"/>
        <v>Нет</v>
      </c>
      <c r="H392" s="44" t="str">
        <f t="shared" si="38"/>
        <v>Нет</v>
      </c>
      <c r="I392" s="47">
        <f>IF(H392="Да",IF(DAY(A392)=15,K392+VLOOKUP($C392,N:S,6,0)*3.8, K392),D392)</f>
        <v>4605</v>
      </c>
      <c r="J392" s="19"/>
      <c r="K392" s="43">
        <f>VLOOKUP(C392,N:S,5,0)</f>
        <v>4201.6333333333332</v>
      </c>
      <c r="L392" s="43">
        <f t="shared" si="43"/>
        <v>162704.66777777788</v>
      </c>
    </row>
    <row r="393" spans="1:12" x14ac:dyDescent="0.25">
      <c r="A393" s="10">
        <v>44221</v>
      </c>
      <c r="B393" s="44">
        <f t="shared" si="39"/>
        <v>25</v>
      </c>
      <c r="C393" s="10" t="str">
        <f t="shared" si="40"/>
        <v>202101</v>
      </c>
      <c r="D393" s="44">
        <v>3976</v>
      </c>
      <c r="E393" s="45">
        <f>IF( D393&lt;&gt; 0, (D393-K393) / VLOOKUP(C393,N:S,6,0), 0)</f>
        <v>-1.4903016209900799</v>
      </c>
      <c r="F393" s="46" t="str">
        <f t="shared" si="41"/>
        <v>Нет</v>
      </c>
      <c r="G393" s="45" t="str">
        <f t="shared" si="42"/>
        <v>Нет</v>
      </c>
      <c r="H393" s="44" t="str">
        <f t="shared" si="38"/>
        <v>Нет</v>
      </c>
      <c r="I393" s="47">
        <f>IF(H393="Да",IF(DAY(A393)=15,K393+VLOOKUP($C393,N:S,6,0)*3.8, K393),D393)</f>
        <v>3976</v>
      </c>
      <c r="J393" s="19"/>
      <c r="K393" s="43">
        <f>VLOOKUP(C393,N:S,5,0)</f>
        <v>4201.6333333333332</v>
      </c>
      <c r="L393" s="43">
        <f t="shared" si="43"/>
        <v>50910.401111111059</v>
      </c>
    </row>
    <row r="394" spans="1:12" x14ac:dyDescent="0.25">
      <c r="A394" s="10">
        <v>44222</v>
      </c>
      <c r="B394" s="44">
        <f t="shared" si="39"/>
        <v>26</v>
      </c>
      <c r="C394" s="10" t="str">
        <f t="shared" si="40"/>
        <v>202101</v>
      </c>
      <c r="D394" s="44">
        <v>4204</v>
      </c>
      <c r="E394" s="45">
        <f>IF( D394&lt;&gt; 0, (D394-K394) / VLOOKUP(C394,N:S,6,0), 0)</f>
        <v>1.563176467577207E-2</v>
      </c>
      <c r="F394" s="46" t="str">
        <f t="shared" si="41"/>
        <v>Нет</v>
      </c>
      <c r="G394" s="45" t="str">
        <f t="shared" si="42"/>
        <v>Нет</v>
      </c>
      <c r="H394" s="44" t="str">
        <f t="shared" si="38"/>
        <v>Нет</v>
      </c>
      <c r="I394" s="47">
        <f>IF(H394="Да",IF(DAY(A394)=15,K394+VLOOKUP($C394,N:S,6,0)*3.8, K394),D394)</f>
        <v>4204</v>
      </c>
      <c r="J394" s="19"/>
      <c r="K394" s="43">
        <f>VLOOKUP(C394,N:S,5,0)</f>
        <v>4201.6333333333332</v>
      </c>
      <c r="L394" s="43">
        <f t="shared" si="43"/>
        <v>5.6011111111116847</v>
      </c>
    </row>
    <row r="395" spans="1:12" x14ac:dyDescent="0.25">
      <c r="A395" s="10">
        <v>44223</v>
      </c>
      <c r="B395" s="44">
        <f t="shared" si="39"/>
        <v>27</v>
      </c>
      <c r="C395" s="10" t="str">
        <f t="shared" si="40"/>
        <v>202101</v>
      </c>
      <c r="D395" s="44">
        <v>4265</v>
      </c>
      <c r="E395" s="45">
        <f>IF( D395&lt;&gt; 0, (D395-K395) / VLOOKUP(C395,N:S,6,0), 0)</f>
        <v>0.41853499505128511</v>
      </c>
      <c r="F395" s="46" t="str">
        <f t="shared" si="41"/>
        <v>Нет</v>
      </c>
      <c r="G395" s="45" t="str">
        <f t="shared" si="42"/>
        <v>Нет</v>
      </c>
      <c r="H395" s="44" t="str">
        <f t="shared" si="38"/>
        <v>Нет</v>
      </c>
      <c r="I395" s="47">
        <f>IF(H395="Да",IF(DAY(A395)=15,K395+VLOOKUP($C395,N:S,6,0)*3.8, K395),D395)</f>
        <v>4265</v>
      </c>
      <c r="J395" s="19"/>
      <c r="K395" s="43">
        <f>VLOOKUP(C395,N:S,5,0)</f>
        <v>4201.6333333333332</v>
      </c>
      <c r="L395" s="43">
        <f t="shared" si="43"/>
        <v>4015.3344444444597</v>
      </c>
    </row>
    <row r="396" spans="1:12" x14ac:dyDescent="0.25">
      <c r="A396" s="10">
        <v>44224</v>
      </c>
      <c r="B396" s="44">
        <f t="shared" si="39"/>
        <v>28</v>
      </c>
      <c r="C396" s="10" t="str">
        <f t="shared" si="40"/>
        <v>202101</v>
      </c>
      <c r="D396" s="44">
        <v>4245</v>
      </c>
      <c r="E396" s="45">
        <f>IF( D396&lt;&gt; 0, (D396-K396) / VLOOKUP(C396,N:S,6,0), 0)</f>
        <v>0.28643557525603491</v>
      </c>
      <c r="F396" s="46" t="str">
        <f t="shared" si="41"/>
        <v>Нет</v>
      </c>
      <c r="G396" s="45" t="str">
        <f t="shared" si="42"/>
        <v>Нет</v>
      </c>
      <c r="H396" s="44" t="str">
        <f t="shared" si="38"/>
        <v>Нет</v>
      </c>
      <c r="I396" s="47">
        <f>IF(H396="Да",IF(DAY(A396)=15,K396+VLOOKUP($C396,N:S,6,0)*3.8, K396),D396)</f>
        <v>4245</v>
      </c>
      <c r="J396" s="19"/>
      <c r="K396" s="43">
        <f>VLOOKUP(C396,N:S,5,0)</f>
        <v>4201.6333333333332</v>
      </c>
      <c r="L396" s="43">
        <f t="shared" si="43"/>
        <v>1880.6677777777884</v>
      </c>
    </row>
    <row r="397" spans="1:12" x14ac:dyDescent="0.25">
      <c r="A397" s="10">
        <v>44225</v>
      </c>
      <c r="B397" s="44">
        <f t="shared" si="39"/>
        <v>29</v>
      </c>
      <c r="C397" s="10" t="str">
        <f t="shared" si="40"/>
        <v>202101</v>
      </c>
      <c r="D397" s="44">
        <v>4090</v>
      </c>
      <c r="E397" s="45">
        <f>IF( D397&lt;&gt; 0, (D397-K397) / VLOOKUP(C397,N:S,6,0), 0)</f>
        <v>-0.73733492815715385</v>
      </c>
      <c r="F397" s="46" t="str">
        <f t="shared" si="41"/>
        <v>Нет</v>
      </c>
      <c r="G397" s="45" t="str">
        <f t="shared" si="42"/>
        <v>Нет</v>
      </c>
      <c r="H397" s="44" t="str">
        <f t="shared" si="38"/>
        <v>Нет</v>
      </c>
      <c r="I397" s="47">
        <f>IF(H397="Да",IF(DAY(A397)=15,K397+VLOOKUP($C397,N:S,6,0)*3.8, K397),D397)</f>
        <v>4090</v>
      </c>
      <c r="J397" s="19"/>
      <c r="K397" s="43">
        <f>VLOOKUP(C397,N:S,5,0)</f>
        <v>4201.6333333333332</v>
      </c>
      <c r="L397" s="43">
        <f t="shared" si="43"/>
        <v>12462.001111111083</v>
      </c>
    </row>
    <row r="398" spans="1:12" x14ac:dyDescent="0.25">
      <c r="A398" s="10">
        <v>44226</v>
      </c>
      <c r="B398" s="44">
        <f t="shared" si="39"/>
        <v>30</v>
      </c>
      <c r="C398" s="10" t="str">
        <f t="shared" si="40"/>
        <v>202101</v>
      </c>
      <c r="D398" s="44">
        <v>4257</v>
      </c>
      <c r="E398" s="45">
        <f>IF( D398&lt;&gt; 0, (D398-K398) / VLOOKUP(C398,N:S,6,0), 0)</f>
        <v>0.36569522713318503</v>
      </c>
      <c r="F398" s="46" t="str">
        <f t="shared" si="41"/>
        <v>Нет</v>
      </c>
      <c r="G398" s="45" t="str">
        <f t="shared" si="42"/>
        <v>Нет</v>
      </c>
      <c r="H398" s="44" t="str">
        <f t="shared" si="38"/>
        <v>Нет</v>
      </c>
      <c r="I398" s="47">
        <f>IF(H398="Да",IF(DAY(A398)=15,K398+VLOOKUP($C398,N:S,6,0)*3.8, K398),D398)</f>
        <v>4257</v>
      </c>
      <c r="J398" s="19"/>
      <c r="K398" s="43">
        <f>VLOOKUP(C398,N:S,5,0)</f>
        <v>4201.6333333333332</v>
      </c>
      <c r="L398" s="43">
        <f t="shared" si="43"/>
        <v>3065.4677777777911</v>
      </c>
    </row>
    <row r="399" spans="1:12" x14ac:dyDescent="0.25">
      <c r="A399" s="10">
        <v>44227</v>
      </c>
      <c r="B399" s="44">
        <f t="shared" si="39"/>
        <v>31</v>
      </c>
      <c r="C399" s="10" t="str">
        <f t="shared" si="40"/>
        <v>202101</v>
      </c>
      <c r="D399" s="44">
        <v>4330</v>
      </c>
      <c r="E399" s="45">
        <f>IF( D399&lt;&gt; 0, (D399-K399) / VLOOKUP(C399,N:S,6,0), 0)</f>
        <v>0.84785810938584816</v>
      </c>
      <c r="F399" s="46" t="str">
        <f t="shared" si="41"/>
        <v>Нет</v>
      </c>
      <c r="G399" s="45" t="str">
        <f t="shared" si="42"/>
        <v>Нет</v>
      </c>
      <c r="H399" s="44" t="str">
        <f t="shared" si="38"/>
        <v>Нет</v>
      </c>
      <c r="I399" s="47">
        <f>IF(H399="Да",IF(DAY(A399)=15,K399+VLOOKUP($C399,N:S,6,0)*3.8, K399),D399)</f>
        <v>4330</v>
      </c>
      <c r="J399" s="19"/>
      <c r="K399" s="43">
        <f>VLOOKUP(C399,N:S,5,0)</f>
        <v>4201.6333333333332</v>
      </c>
      <c r="L399" s="43">
        <f t="shared" si="43"/>
        <v>16478.001111111142</v>
      </c>
    </row>
    <row r="400" spans="1:12" x14ac:dyDescent="0.25">
      <c r="A400" s="10">
        <v>44228</v>
      </c>
      <c r="B400" s="44">
        <f t="shared" si="39"/>
        <v>1</v>
      </c>
      <c r="C400" s="10" t="str">
        <f t="shared" si="40"/>
        <v>202102</v>
      </c>
      <c r="D400" s="44">
        <v>4105</v>
      </c>
      <c r="E400" s="45">
        <f>IF( D400&lt;&gt; 0, (D400-K400) / VLOOKUP(C400,N:S,6,0), 0)</f>
        <v>-0.64921668580656133</v>
      </c>
      <c r="F400" s="46" t="str">
        <f t="shared" si="41"/>
        <v>Нет</v>
      </c>
      <c r="G400" s="45" t="str">
        <f t="shared" si="42"/>
        <v>Нет</v>
      </c>
      <c r="H400" s="44" t="str">
        <f t="shared" si="38"/>
        <v>Нет</v>
      </c>
      <c r="I400" s="47">
        <f>IF(H400="Да",IF(DAY(A400)=15,K400+VLOOKUP($C400,N:S,6,0)*3.8, K400),D400)</f>
        <v>4105</v>
      </c>
      <c r="J400" s="19"/>
      <c r="K400" s="43">
        <f>VLOOKUP(C400,N:S,5,0)</f>
        <v>4271.8571428571431</v>
      </c>
      <c r="L400" s="43">
        <f t="shared" si="43"/>
        <v>27841.306122449067</v>
      </c>
    </row>
    <row r="401" spans="1:12" x14ac:dyDescent="0.25">
      <c r="A401" s="10">
        <v>44229</v>
      </c>
      <c r="B401" s="44">
        <f t="shared" si="39"/>
        <v>2</v>
      </c>
      <c r="C401" s="10" t="str">
        <f t="shared" si="40"/>
        <v>202102</v>
      </c>
      <c r="D401" s="44">
        <v>3944</v>
      </c>
      <c r="E401" s="45">
        <f>IF( D401&lt;&gt; 0, (D401-K401) / VLOOKUP(C401,N:S,6,0), 0)</f>
        <v>-1.27564408726546</v>
      </c>
      <c r="F401" s="46" t="str">
        <f t="shared" si="41"/>
        <v>Нет</v>
      </c>
      <c r="G401" s="45" t="str">
        <f t="shared" si="42"/>
        <v>Нет</v>
      </c>
      <c r="H401" s="44" t="str">
        <f t="shared" si="38"/>
        <v>Нет</v>
      </c>
      <c r="I401" s="47">
        <f>IF(H401="Да",IF(DAY(A401)=15,K401+VLOOKUP($C401,N:S,6,0)*3.8, K401),D401)</f>
        <v>3944</v>
      </c>
      <c r="J401" s="19"/>
      <c r="K401" s="43">
        <f>VLOOKUP(C401,N:S,5,0)</f>
        <v>4271.8571428571431</v>
      </c>
      <c r="L401" s="43">
        <f t="shared" si="43"/>
        <v>107490.30612244915</v>
      </c>
    </row>
    <row r="402" spans="1:12" x14ac:dyDescent="0.25">
      <c r="A402" s="10">
        <v>44230</v>
      </c>
      <c r="B402" s="44">
        <f t="shared" si="39"/>
        <v>3</v>
      </c>
      <c r="C402" s="10" t="str">
        <f t="shared" si="40"/>
        <v>202102</v>
      </c>
      <c r="D402" s="44">
        <v>4249</v>
      </c>
      <c r="E402" s="45">
        <f>IF( D402&lt;&gt; 0, (D402-K402) / VLOOKUP(C402,N:S,6,0), 0)</f>
        <v>-8.8933792576242149E-2</v>
      </c>
      <c r="F402" s="46" t="str">
        <f t="shared" si="41"/>
        <v>Нет</v>
      </c>
      <c r="G402" s="45" t="str">
        <f t="shared" si="42"/>
        <v>Нет</v>
      </c>
      <c r="H402" s="44" t="str">
        <f t="shared" si="38"/>
        <v>Нет</v>
      </c>
      <c r="I402" s="47">
        <f>IF(H402="Да",IF(DAY(A402)=15,K402+VLOOKUP($C402,N:S,6,0)*3.8, K402),D402)</f>
        <v>4249</v>
      </c>
      <c r="J402" s="19"/>
      <c r="K402" s="43">
        <f>VLOOKUP(C402,N:S,5,0)</f>
        <v>4271.8571428571431</v>
      </c>
      <c r="L402" s="43">
        <f t="shared" si="43"/>
        <v>522.44897959184857</v>
      </c>
    </row>
    <row r="403" spans="1:12" x14ac:dyDescent="0.25">
      <c r="A403" s="10">
        <v>44231</v>
      </c>
      <c r="B403" s="44">
        <f t="shared" si="39"/>
        <v>4</v>
      </c>
      <c r="C403" s="10" t="str">
        <f t="shared" si="40"/>
        <v>202102</v>
      </c>
      <c r="D403" s="44">
        <v>4012</v>
      </c>
      <c r="E403" s="45">
        <f>IF( D403&lt;&gt; 0, (D403-K403) / VLOOKUP(C403,N:S,6,0), 0)</f>
        <v>-1.0110660543511425</v>
      </c>
      <c r="F403" s="46" t="str">
        <f t="shared" si="41"/>
        <v>Нет</v>
      </c>
      <c r="G403" s="45" t="str">
        <f t="shared" si="42"/>
        <v>Нет</v>
      </c>
      <c r="H403" s="44" t="str">
        <f t="shared" si="38"/>
        <v>Нет</v>
      </c>
      <c r="I403" s="47">
        <f>IF(H403="Да",IF(DAY(A403)=15,K403+VLOOKUP($C403,N:S,6,0)*3.8, K403),D403)</f>
        <v>4012</v>
      </c>
      <c r="J403" s="19"/>
      <c r="K403" s="43">
        <f>VLOOKUP(C403,N:S,5,0)</f>
        <v>4271.8571428571431</v>
      </c>
      <c r="L403" s="43">
        <f t="shared" si="43"/>
        <v>67525.73469387769</v>
      </c>
    </row>
    <row r="404" spans="1:12" x14ac:dyDescent="0.25">
      <c r="A404" s="10">
        <v>44232</v>
      </c>
      <c r="B404" s="44">
        <f t="shared" si="39"/>
        <v>5</v>
      </c>
      <c r="C404" s="10" t="str">
        <f t="shared" si="40"/>
        <v>202102</v>
      </c>
      <c r="D404" s="44">
        <v>4001</v>
      </c>
      <c r="E404" s="45">
        <f>IF( D404&lt;&gt; 0, (D404-K404) / VLOOKUP(C404,N:S,6,0), 0)</f>
        <v>-1.0538654420284586</v>
      </c>
      <c r="F404" s="46" t="str">
        <f t="shared" si="41"/>
        <v>Нет</v>
      </c>
      <c r="G404" s="45" t="str">
        <f t="shared" si="42"/>
        <v>Нет</v>
      </c>
      <c r="H404" s="44" t="str">
        <f t="shared" si="38"/>
        <v>Нет</v>
      </c>
      <c r="I404" s="47">
        <f>IF(H404="Да",IF(DAY(A404)=15,K404+VLOOKUP($C404,N:S,6,0)*3.8, K404),D404)</f>
        <v>4001</v>
      </c>
      <c r="J404" s="19"/>
      <c r="K404" s="43">
        <f>VLOOKUP(C404,N:S,5,0)</f>
        <v>4271.8571428571431</v>
      </c>
      <c r="L404" s="43">
        <f t="shared" si="43"/>
        <v>73363.591836734835</v>
      </c>
    </row>
    <row r="405" spans="1:12" x14ac:dyDescent="0.25">
      <c r="A405" s="10">
        <v>44233</v>
      </c>
      <c r="B405" s="44">
        <f t="shared" si="39"/>
        <v>6</v>
      </c>
      <c r="C405" s="10" t="str">
        <f t="shared" si="40"/>
        <v>202102</v>
      </c>
      <c r="D405" s="44">
        <v>4443</v>
      </c>
      <c r="E405" s="45">
        <f>IF( D405&lt;&gt; 0, (D405-K405) / VLOOKUP(C405,N:S,6,0), 0)</f>
        <v>0.66589177191460458</v>
      </c>
      <c r="F405" s="46" t="str">
        <f t="shared" si="41"/>
        <v>Нет</v>
      </c>
      <c r="G405" s="45" t="str">
        <f t="shared" si="42"/>
        <v>Нет</v>
      </c>
      <c r="H405" s="44" t="str">
        <f t="shared" si="38"/>
        <v>Нет</v>
      </c>
      <c r="I405" s="47">
        <f>IF(H405="Да",IF(DAY(A405)=15,K405+VLOOKUP($C405,N:S,6,0)*3.8, K405),D405)</f>
        <v>4443</v>
      </c>
      <c r="J405" s="19"/>
      <c r="K405" s="43">
        <f>VLOOKUP(C405,N:S,5,0)</f>
        <v>4271.8571428571431</v>
      </c>
      <c r="L405" s="43">
        <f t="shared" si="43"/>
        <v>29289.87755102032</v>
      </c>
    </row>
    <row r="406" spans="1:12" x14ac:dyDescent="0.25">
      <c r="A406" s="10">
        <v>44234</v>
      </c>
      <c r="B406" s="44">
        <f t="shared" si="39"/>
        <v>7</v>
      </c>
      <c r="C406" s="10" t="str">
        <f t="shared" si="40"/>
        <v>202102</v>
      </c>
      <c r="D406" s="44">
        <v>4470</v>
      </c>
      <c r="E406" s="45">
        <f>IF( D406&lt;&gt; 0, (D406-K406) / VLOOKUP(C406,N:S,6,0), 0)</f>
        <v>0.77094481439528939</v>
      </c>
      <c r="F406" s="46" t="str">
        <f t="shared" si="41"/>
        <v>Нет</v>
      </c>
      <c r="G406" s="45" t="str">
        <f t="shared" si="42"/>
        <v>Нет</v>
      </c>
      <c r="H406" s="44" t="str">
        <f t="shared" si="38"/>
        <v>Нет</v>
      </c>
      <c r="I406" s="47">
        <f>IF(H406="Да",IF(DAY(A406)=15,K406+VLOOKUP($C406,N:S,6,0)*3.8, K406),D406)</f>
        <v>4470</v>
      </c>
      <c r="J406" s="19"/>
      <c r="K406" s="43">
        <f>VLOOKUP(C406,N:S,5,0)</f>
        <v>4271.8571428571431</v>
      </c>
      <c r="L406" s="43">
        <f t="shared" si="43"/>
        <v>39260.591836734588</v>
      </c>
    </row>
    <row r="407" spans="1:12" x14ac:dyDescent="0.25">
      <c r="A407" s="10">
        <v>44235</v>
      </c>
      <c r="B407" s="44">
        <f t="shared" si="39"/>
        <v>8</v>
      </c>
      <c r="C407" s="10" t="str">
        <f t="shared" si="40"/>
        <v>202102</v>
      </c>
      <c r="D407" s="44">
        <v>4219</v>
      </c>
      <c r="E407" s="45">
        <f>IF( D407&lt;&gt; 0, (D407-K407) / VLOOKUP(C407,N:S,6,0), 0)</f>
        <v>-0.20565939533255864</v>
      </c>
      <c r="F407" s="46" t="str">
        <f t="shared" si="41"/>
        <v>Нет</v>
      </c>
      <c r="G407" s="45" t="str">
        <f t="shared" si="42"/>
        <v>Нет</v>
      </c>
      <c r="H407" s="44" t="str">
        <f t="shared" si="38"/>
        <v>Нет</v>
      </c>
      <c r="I407" s="47">
        <f>IF(H407="Да",IF(DAY(A407)=15,K407+VLOOKUP($C407,N:S,6,0)*3.8, K407),D407)</f>
        <v>4219</v>
      </c>
      <c r="J407" s="19"/>
      <c r="K407" s="43">
        <f>VLOOKUP(C407,N:S,5,0)</f>
        <v>4271.8571428571431</v>
      </c>
      <c r="L407" s="43">
        <f t="shared" si="43"/>
        <v>2793.8775510204355</v>
      </c>
    </row>
    <row r="408" spans="1:12" x14ac:dyDescent="0.25">
      <c r="A408" s="10">
        <v>44236</v>
      </c>
      <c r="B408" s="44">
        <f t="shared" si="39"/>
        <v>9</v>
      </c>
      <c r="C408" s="10" t="str">
        <f t="shared" si="40"/>
        <v>202102</v>
      </c>
      <c r="D408" s="44">
        <v>4082</v>
      </c>
      <c r="E408" s="45">
        <f>IF( D408&lt;&gt; 0, (D408-K408) / VLOOKUP(C408,N:S,6,0), 0)</f>
        <v>-0.73870631458640401</v>
      </c>
      <c r="F408" s="46" t="str">
        <f t="shared" si="41"/>
        <v>Нет</v>
      </c>
      <c r="G408" s="45" t="str">
        <f t="shared" si="42"/>
        <v>Нет</v>
      </c>
      <c r="H408" s="44" t="str">
        <f t="shared" si="38"/>
        <v>Нет</v>
      </c>
      <c r="I408" s="47">
        <f>IF(H408="Да",IF(DAY(A408)=15,K408+VLOOKUP($C408,N:S,6,0)*3.8, K408),D408)</f>
        <v>4082</v>
      </c>
      <c r="J408" s="19"/>
      <c r="K408" s="43">
        <f>VLOOKUP(C408,N:S,5,0)</f>
        <v>4271.8571428571431</v>
      </c>
      <c r="L408" s="43">
        <f t="shared" si="43"/>
        <v>36045.734693877646</v>
      </c>
    </row>
    <row r="409" spans="1:12" x14ac:dyDescent="0.25">
      <c r="A409" s="10">
        <v>44237</v>
      </c>
      <c r="B409" s="44">
        <f t="shared" si="39"/>
        <v>10</v>
      </c>
      <c r="C409" s="10" t="str">
        <f t="shared" si="40"/>
        <v>202102</v>
      </c>
      <c r="D409" s="44">
        <v>4099</v>
      </c>
      <c r="E409" s="45">
        <f>IF( D409&lt;&gt; 0, (D409-K409) / VLOOKUP(C409,N:S,6,0), 0)</f>
        <v>-0.6725618063578247</v>
      </c>
      <c r="F409" s="46" t="str">
        <f t="shared" si="41"/>
        <v>Нет</v>
      </c>
      <c r="G409" s="45" t="str">
        <f t="shared" si="42"/>
        <v>Нет</v>
      </c>
      <c r="H409" s="44" t="str">
        <f t="shared" si="38"/>
        <v>Нет</v>
      </c>
      <c r="I409" s="47">
        <f>IF(H409="Да",IF(DAY(A409)=15,K409+VLOOKUP($C409,N:S,6,0)*3.8, K409),D409)</f>
        <v>4099</v>
      </c>
      <c r="J409" s="19"/>
      <c r="K409" s="43">
        <f>VLOOKUP(C409,N:S,5,0)</f>
        <v>4271.8571428571431</v>
      </c>
      <c r="L409" s="43">
        <f t="shared" si="43"/>
        <v>29879.591836734784</v>
      </c>
    </row>
    <row r="410" spans="1:12" x14ac:dyDescent="0.25">
      <c r="A410" s="10">
        <v>44238</v>
      </c>
      <c r="B410" s="44">
        <f t="shared" si="39"/>
        <v>11</v>
      </c>
      <c r="C410" s="10" t="str">
        <f t="shared" si="40"/>
        <v>202102</v>
      </c>
      <c r="D410" s="44">
        <v>4134</v>
      </c>
      <c r="E410" s="45">
        <f>IF( D410&lt;&gt; 0, (D410-K410) / VLOOKUP(C410,N:S,6,0), 0)</f>
        <v>-0.5363819364754554</v>
      </c>
      <c r="F410" s="46" t="str">
        <f t="shared" si="41"/>
        <v>Нет</v>
      </c>
      <c r="G410" s="45" t="str">
        <f t="shared" si="42"/>
        <v>Нет</v>
      </c>
      <c r="H410" s="44" t="str">
        <f t="shared" si="38"/>
        <v>Нет</v>
      </c>
      <c r="I410" s="47">
        <f>IF(H410="Да",IF(DAY(A410)=15,K410+VLOOKUP($C410,N:S,6,0)*3.8, K410),D410)</f>
        <v>4134</v>
      </c>
      <c r="J410" s="19"/>
      <c r="K410" s="43">
        <f>VLOOKUP(C410,N:S,5,0)</f>
        <v>4271.8571428571431</v>
      </c>
      <c r="L410" s="43">
        <f t="shared" si="43"/>
        <v>19004.591836734766</v>
      </c>
    </row>
    <row r="411" spans="1:12" x14ac:dyDescent="0.25">
      <c r="A411" s="10">
        <v>44239</v>
      </c>
      <c r="B411" s="44">
        <f t="shared" si="39"/>
        <v>12</v>
      </c>
      <c r="C411" s="10" t="str">
        <f t="shared" si="40"/>
        <v>202102</v>
      </c>
      <c r="D411" s="44">
        <v>4263</v>
      </c>
      <c r="E411" s="45">
        <f>IF( D411&lt;&gt; 0, (D411-K411) / VLOOKUP(C411,N:S,6,0), 0)</f>
        <v>-3.4461844623294456E-2</v>
      </c>
      <c r="F411" s="46" t="str">
        <f t="shared" si="41"/>
        <v>Нет</v>
      </c>
      <c r="G411" s="45" t="str">
        <f t="shared" si="42"/>
        <v>Нет</v>
      </c>
      <c r="H411" s="44" t="str">
        <f t="shared" si="38"/>
        <v>Нет</v>
      </c>
      <c r="I411" s="47">
        <f>IF(H411="Да",IF(DAY(A411)=15,K411+VLOOKUP($C411,N:S,6,0)*3.8, K411),D411)</f>
        <v>4263</v>
      </c>
      <c r="J411" s="19"/>
      <c r="K411" s="43">
        <f>VLOOKUP(C411,N:S,5,0)</f>
        <v>4271.8571428571431</v>
      </c>
      <c r="L411" s="43">
        <f t="shared" si="43"/>
        <v>78.448979591841336</v>
      </c>
    </row>
    <row r="412" spans="1:12" x14ac:dyDescent="0.25">
      <c r="A412" s="10">
        <v>44240</v>
      </c>
      <c r="B412" s="44">
        <f t="shared" si="39"/>
        <v>13</v>
      </c>
      <c r="C412" s="10" t="str">
        <f t="shared" si="40"/>
        <v>202102</v>
      </c>
      <c r="D412" s="44">
        <v>4243</v>
      </c>
      <c r="E412" s="45">
        <f>IF( D412&lt;&gt; 0, (D412-K412) / VLOOKUP(C412,N:S,6,0), 0)</f>
        <v>-0.11227891312750546</v>
      </c>
      <c r="F412" s="46" t="str">
        <f t="shared" si="41"/>
        <v>Нет</v>
      </c>
      <c r="G412" s="45" t="str">
        <f t="shared" si="42"/>
        <v>Нет</v>
      </c>
      <c r="H412" s="44" t="str">
        <f t="shared" si="38"/>
        <v>Нет</v>
      </c>
      <c r="I412" s="47">
        <f>IF(H412="Да",IF(DAY(A412)=15,K412+VLOOKUP($C412,N:S,6,0)*3.8, K412),D412)</f>
        <v>4243</v>
      </c>
      <c r="J412" s="19"/>
      <c r="K412" s="43">
        <f>VLOOKUP(C412,N:S,5,0)</f>
        <v>4271.8571428571431</v>
      </c>
      <c r="L412" s="43">
        <f t="shared" si="43"/>
        <v>832.73469387756597</v>
      </c>
    </row>
    <row r="413" spans="1:12" x14ac:dyDescent="0.25">
      <c r="A413" s="10">
        <v>44241</v>
      </c>
      <c r="B413" s="44">
        <f t="shared" si="39"/>
        <v>14</v>
      </c>
      <c r="C413" s="10" t="str">
        <f t="shared" si="40"/>
        <v>202102</v>
      </c>
      <c r="D413" s="44">
        <v>4643</v>
      </c>
      <c r="E413" s="45">
        <f>IF( D413&lt;&gt; 0, (D413-K413) / VLOOKUP(C413,N:S,6,0), 0)</f>
        <v>1.4440624569567146</v>
      </c>
      <c r="F413" s="46" t="str">
        <f t="shared" si="41"/>
        <v>Нет</v>
      </c>
      <c r="G413" s="45" t="str">
        <f t="shared" si="42"/>
        <v>Нет</v>
      </c>
      <c r="H413" s="44" t="str">
        <f t="shared" si="38"/>
        <v>Нет</v>
      </c>
      <c r="I413" s="47">
        <f>IF(H413="Да",IF(DAY(A413)=15,K413+VLOOKUP($C413,N:S,6,0)*3.8, K413),D413)</f>
        <v>4643</v>
      </c>
      <c r="J413" s="19"/>
      <c r="K413" s="43">
        <f>VLOOKUP(C413,N:S,5,0)</f>
        <v>4271.8571428571431</v>
      </c>
      <c r="L413" s="43">
        <f t="shared" si="43"/>
        <v>137747.02040816308</v>
      </c>
    </row>
    <row r="414" spans="1:12" x14ac:dyDescent="0.25">
      <c r="A414" s="10">
        <v>44242</v>
      </c>
      <c r="B414" s="44">
        <f t="shared" si="39"/>
        <v>15</v>
      </c>
      <c r="C414" s="10" t="str">
        <f t="shared" si="40"/>
        <v>202102</v>
      </c>
      <c r="D414" s="44">
        <v>5148</v>
      </c>
      <c r="E414" s="45">
        <f>IF( D414&lt;&gt; 0, (D414-K414) / VLOOKUP(C414,N:S,6,0), 0)</f>
        <v>3.4089434366880424</v>
      </c>
      <c r="F414" s="46" t="str">
        <f t="shared" si="41"/>
        <v>Нет</v>
      </c>
      <c r="G414" s="45" t="str">
        <f t="shared" si="42"/>
        <v>Да</v>
      </c>
      <c r="H414" s="44" t="str">
        <f t="shared" si="38"/>
        <v>Нет</v>
      </c>
      <c r="I414" s="47">
        <f>IF(H414="Да",IF(DAY(A414)=15,K414+VLOOKUP($C414,N:S,6,0)*3.8, K414),D414)</f>
        <v>5148</v>
      </c>
      <c r="J414" s="19"/>
      <c r="K414" s="43">
        <f>VLOOKUP(C414,N:S,5,0)</f>
        <v>4271.8571428571431</v>
      </c>
      <c r="L414" s="43">
        <f t="shared" si="43"/>
        <v>767626.30612244853</v>
      </c>
    </row>
    <row r="415" spans="1:12" x14ac:dyDescent="0.25">
      <c r="A415" s="10">
        <v>44243</v>
      </c>
      <c r="B415" s="44">
        <f t="shared" si="39"/>
        <v>16</v>
      </c>
      <c r="C415" s="10" t="str">
        <f t="shared" si="40"/>
        <v>202102</v>
      </c>
      <c r="D415" s="44">
        <v>3953</v>
      </c>
      <c r="E415" s="45">
        <f>IF( D415&lt;&gt; 0, (D415-K415) / VLOOKUP(C415,N:S,6,0), 0)</f>
        <v>-1.240626406438565</v>
      </c>
      <c r="F415" s="46" t="str">
        <f t="shared" si="41"/>
        <v>Нет</v>
      </c>
      <c r="G415" s="45" t="str">
        <f t="shared" si="42"/>
        <v>Нет</v>
      </c>
      <c r="H415" s="44" t="str">
        <f t="shared" si="38"/>
        <v>Нет</v>
      </c>
      <c r="I415" s="47">
        <f>IF(H415="Да",IF(DAY(A415)=15,K415+VLOOKUP($C415,N:S,6,0)*3.8, K415),D415)</f>
        <v>3953</v>
      </c>
      <c r="J415" s="19"/>
      <c r="K415" s="43">
        <f>VLOOKUP(C415,N:S,5,0)</f>
        <v>4271.8571428571431</v>
      </c>
      <c r="L415" s="43">
        <f t="shared" si="43"/>
        <v>101669.87755102057</v>
      </c>
    </row>
    <row r="416" spans="1:12" x14ac:dyDescent="0.25">
      <c r="A416" s="10">
        <v>44244</v>
      </c>
      <c r="B416" s="44">
        <f t="shared" si="39"/>
        <v>17</v>
      </c>
      <c r="C416" s="10" t="str">
        <f t="shared" si="40"/>
        <v>202102</v>
      </c>
      <c r="D416" s="44">
        <v>4268</v>
      </c>
      <c r="E416" s="45">
        <f>IF( D416&lt;&gt; 0, (D416-K416) / VLOOKUP(C416,N:S,6,0), 0)</f>
        <v>-1.5007577497241704E-2</v>
      </c>
      <c r="F416" s="46" t="str">
        <f t="shared" si="41"/>
        <v>Нет</v>
      </c>
      <c r="G416" s="45" t="str">
        <f t="shared" si="42"/>
        <v>Нет</v>
      </c>
      <c r="H416" s="44" t="str">
        <f t="shared" si="38"/>
        <v>Нет</v>
      </c>
      <c r="I416" s="47">
        <f>IF(H416="Да",IF(DAY(A416)=15,K416+VLOOKUP($C416,N:S,6,0)*3.8, K416),D416)</f>
        <v>4268</v>
      </c>
      <c r="J416" s="19"/>
      <c r="K416" s="43">
        <f>VLOOKUP(C416,N:S,5,0)</f>
        <v>4271.8571428571431</v>
      </c>
      <c r="L416" s="43">
        <f t="shared" si="43"/>
        <v>14.877551020410168</v>
      </c>
    </row>
    <row r="417" spans="1:12" x14ac:dyDescent="0.25">
      <c r="A417" s="10">
        <v>44245</v>
      </c>
      <c r="B417" s="44">
        <f t="shared" si="39"/>
        <v>18</v>
      </c>
      <c r="C417" s="10" t="str">
        <f t="shared" si="40"/>
        <v>202102</v>
      </c>
      <c r="D417" s="44">
        <v>4158</v>
      </c>
      <c r="E417" s="45">
        <f>IF( D417&lt;&gt; 0, (D417-K417) / VLOOKUP(C417,N:S,6,0), 0)</f>
        <v>-0.44300145427040222</v>
      </c>
      <c r="F417" s="46" t="str">
        <f t="shared" si="41"/>
        <v>Нет</v>
      </c>
      <c r="G417" s="45" t="str">
        <f t="shared" si="42"/>
        <v>Нет</v>
      </c>
      <c r="H417" s="44" t="str">
        <f t="shared" si="38"/>
        <v>Нет</v>
      </c>
      <c r="I417" s="47">
        <f>IF(H417="Да",IF(DAY(A417)=15,K417+VLOOKUP($C417,N:S,6,0)*3.8, K417),D417)</f>
        <v>4158</v>
      </c>
      <c r="J417" s="19"/>
      <c r="K417" s="43">
        <f>VLOOKUP(C417,N:S,5,0)</f>
        <v>4271.8571428571431</v>
      </c>
      <c r="L417" s="43">
        <f t="shared" si="43"/>
        <v>12963.448979591896</v>
      </c>
    </row>
    <row r="418" spans="1:12" x14ac:dyDescent="0.25">
      <c r="A418" s="10">
        <v>44246</v>
      </c>
      <c r="B418" s="44">
        <f t="shared" si="39"/>
        <v>19</v>
      </c>
      <c r="C418" s="10" t="str">
        <f t="shared" si="40"/>
        <v>202102</v>
      </c>
      <c r="D418" s="44">
        <v>4205</v>
      </c>
      <c r="E418" s="45">
        <f>IF( D418&lt;&gt; 0, (D418-K418) / VLOOKUP(C418,N:S,6,0), 0)</f>
        <v>-0.26013134328550636</v>
      </c>
      <c r="F418" s="46" t="str">
        <f t="shared" si="41"/>
        <v>Нет</v>
      </c>
      <c r="G418" s="45" t="str">
        <f t="shared" si="42"/>
        <v>Нет</v>
      </c>
      <c r="H418" s="44" t="str">
        <f t="shared" si="38"/>
        <v>Нет</v>
      </c>
      <c r="I418" s="47">
        <f>IF(H418="Да",IF(DAY(A418)=15,K418+VLOOKUP($C418,N:S,6,0)*3.8, K418),D418)</f>
        <v>4205</v>
      </c>
      <c r="J418" s="19"/>
      <c r="K418" s="43">
        <f>VLOOKUP(C418,N:S,5,0)</f>
        <v>4271.8571428571431</v>
      </c>
      <c r="L418" s="43">
        <f t="shared" si="43"/>
        <v>4469.8775510204432</v>
      </c>
    </row>
    <row r="419" spans="1:12" x14ac:dyDescent="0.25">
      <c r="A419" s="10">
        <v>44247</v>
      </c>
      <c r="B419" s="44">
        <f t="shared" si="39"/>
        <v>20</v>
      </c>
      <c r="C419" s="10" t="str">
        <f t="shared" si="40"/>
        <v>202102</v>
      </c>
      <c r="D419" s="44">
        <v>4673</v>
      </c>
      <c r="E419" s="45">
        <f>IF( D419&lt;&gt; 0, (D419-K419) / VLOOKUP(C419,N:S,6,0), 0)</f>
        <v>1.560788059713031</v>
      </c>
      <c r="F419" s="46" t="str">
        <f t="shared" si="41"/>
        <v>Нет</v>
      </c>
      <c r="G419" s="45" t="str">
        <f t="shared" si="42"/>
        <v>Нет</v>
      </c>
      <c r="H419" s="44" t="str">
        <f t="shared" si="38"/>
        <v>Нет</v>
      </c>
      <c r="I419" s="47">
        <f>IF(H419="Да",IF(DAY(A419)=15,K419+VLOOKUP($C419,N:S,6,0)*3.8, K419),D419)</f>
        <v>4673</v>
      </c>
      <c r="J419" s="19"/>
      <c r="K419" s="43">
        <f>VLOOKUP(C419,N:S,5,0)</f>
        <v>4271.8571428571431</v>
      </c>
      <c r="L419" s="43">
        <f t="shared" si="43"/>
        <v>160915.59183673447</v>
      </c>
    </row>
    <row r="420" spans="1:12" x14ac:dyDescent="0.25">
      <c r="A420" s="10">
        <v>44248</v>
      </c>
      <c r="B420" s="44">
        <f t="shared" si="39"/>
        <v>21</v>
      </c>
      <c r="C420" s="10" t="str">
        <f t="shared" si="40"/>
        <v>202102</v>
      </c>
      <c r="D420" s="44">
        <v>4507</v>
      </c>
      <c r="E420" s="45">
        <f>IF( D420&lt;&gt; 0, (D420-K420) / VLOOKUP(C420,N:S,6,0), 0)</f>
        <v>0.91490639112807981</v>
      </c>
      <c r="F420" s="46" t="str">
        <f t="shared" si="41"/>
        <v>Нет</v>
      </c>
      <c r="G420" s="45" t="str">
        <f t="shared" si="42"/>
        <v>Нет</v>
      </c>
      <c r="H420" s="44" t="str">
        <f t="shared" si="38"/>
        <v>Нет</v>
      </c>
      <c r="I420" s="47">
        <f>IF(H420="Да",IF(DAY(A420)=15,K420+VLOOKUP($C420,N:S,6,0)*3.8, K420),D420)</f>
        <v>4507</v>
      </c>
      <c r="J420" s="19"/>
      <c r="K420" s="43">
        <f>VLOOKUP(C420,N:S,5,0)</f>
        <v>4271.8571428571431</v>
      </c>
      <c r="L420" s="43">
        <f t="shared" si="43"/>
        <v>55292.163265306001</v>
      </c>
    </row>
    <row r="421" spans="1:12" x14ac:dyDescent="0.25">
      <c r="A421" s="10">
        <v>44249</v>
      </c>
      <c r="B421" s="44">
        <f t="shared" si="39"/>
        <v>22</v>
      </c>
      <c r="C421" s="10" t="str">
        <f t="shared" si="40"/>
        <v>202102</v>
      </c>
      <c r="D421" s="44">
        <v>4080</v>
      </c>
      <c r="E421" s="45">
        <f>IF( D421&lt;&gt; 0, (D421-K421) / VLOOKUP(C421,N:S,6,0), 0)</f>
        <v>-0.74648802143682513</v>
      </c>
      <c r="F421" s="46" t="str">
        <f t="shared" si="41"/>
        <v>Нет</v>
      </c>
      <c r="G421" s="45" t="str">
        <f t="shared" si="42"/>
        <v>Нет</v>
      </c>
      <c r="H421" s="44" t="str">
        <f t="shared" si="38"/>
        <v>Нет</v>
      </c>
      <c r="I421" s="47">
        <f>IF(H421="Да",IF(DAY(A421)=15,K421+VLOOKUP($C421,N:S,6,0)*3.8, K421),D421)</f>
        <v>4080</v>
      </c>
      <c r="J421" s="19"/>
      <c r="K421" s="43">
        <f>VLOOKUP(C421,N:S,5,0)</f>
        <v>4271.8571428571431</v>
      </c>
      <c r="L421" s="43">
        <f t="shared" si="43"/>
        <v>36809.163265306219</v>
      </c>
    </row>
    <row r="422" spans="1:12" x14ac:dyDescent="0.25">
      <c r="A422" s="10">
        <v>44250</v>
      </c>
      <c r="B422" s="44">
        <f t="shared" si="39"/>
        <v>23</v>
      </c>
      <c r="C422" s="10" t="str">
        <f t="shared" si="40"/>
        <v>202102</v>
      </c>
      <c r="D422" s="44">
        <v>4079</v>
      </c>
      <c r="E422" s="45">
        <f>IF( D422&lt;&gt; 0, (D422-K422) / VLOOKUP(C422,N:S,6,0), 0)</f>
        <v>-0.75037887486203569</v>
      </c>
      <c r="F422" s="46" t="str">
        <f t="shared" si="41"/>
        <v>Нет</v>
      </c>
      <c r="G422" s="45" t="str">
        <f t="shared" si="42"/>
        <v>Нет</v>
      </c>
      <c r="H422" s="44" t="str">
        <f t="shared" si="38"/>
        <v>Нет</v>
      </c>
      <c r="I422" s="47">
        <f>IF(H422="Да",IF(DAY(A422)=15,K422+VLOOKUP($C422,N:S,6,0)*3.8, K422),D422)</f>
        <v>4079</v>
      </c>
      <c r="J422" s="19"/>
      <c r="K422" s="43">
        <f>VLOOKUP(C422,N:S,5,0)</f>
        <v>4271.8571428571431</v>
      </c>
      <c r="L422" s="43">
        <f t="shared" si="43"/>
        <v>37193.877551020509</v>
      </c>
    </row>
    <row r="423" spans="1:12" x14ac:dyDescent="0.25">
      <c r="A423" s="10">
        <v>44251</v>
      </c>
      <c r="B423" s="44">
        <f t="shared" si="39"/>
        <v>24</v>
      </c>
      <c r="C423" s="10" t="str">
        <f t="shared" si="40"/>
        <v>202102</v>
      </c>
      <c r="D423" s="44">
        <v>4261</v>
      </c>
      <c r="E423" s="45">
        <f>IF( D423&lt;&gt; 0, (D423-K423) / VLOOKUP(C423,N:S,6,0), 0)</f>
        <v>-4.2243551473715557E-2</v>
      </c>
      <c r="F423" s="46" t="str">
        <f t="shared" si="41"/>
        <v>Нет</v>
      </c>
      <c r="G423" s="45" t="str">
        <f t="shared" si="42"/>
        <v>Нет</v>
      </c>
      <c r="H423" s="44" t="str">
        <f t="shared" si="38"/>
        <v>Нет</v>
      </c>
      <c r="I423" s="47">
        <f>IF(H423="Да",IF(DAY(A423)=15,K423+VLOOKUP($C423,N:S,6,0)*3.8, K423),D423)</f>
        <v>4261</v>
      </c>
      <c r="J423" s="19"/>
      <c r="K423" s="43">
        <f>VLOOKUP(C423,N:S,5,0)</f>
        <v>4271.8571428571431</v>
      </c>
      <c r="L423" s="43">
        <f t="shared" si="43"/>
        <v>117.8775510204138</v>
      </c>
    </row>
    <row r="424" spans="1:12" x14ac:dyDescent="0.25">
      <c r="A424" s="10">
        <v>44252</v>
      </c>
      <c r="B424" s="44">
        <f t="shared" si="39"/>
        <v>25</v>
      </c>
      <c r="C424" s="10" t="str">
        <f t="shared" si="40"/>
        <v>202102</v>
      </c>
      <c r="D424" s="44">
        <v>4124</v>
      </c>
      <c r="E424" s="45">
        <f>IF( D424&lt;&gt; 0, (D424-K424) / VLOOKUP(C424,N:S,6,0), 0)</f>
        <v>-0.5752904707275609</v>
      </c>
      <c r="F424" s="46" t="str">
        <f t="shared" si="41"/>
        <v>Нет</v>
      </c>
      <c r="G424" s="45" t="str">
        <f t="shared" si="42"/>
        <v>Нет</v>
      </c>
      <c r="H424" s="44" t="str">
        <f t="shared" si="38"/>
        <v>Нет</v>
      </c>
      <c r="I424" s="47">
        <f>IF(H424="Да",IF(DAY(A424)=15,K424+VLOOKUP($C424,N:S,6,0)*3.8, K424),D424)</f>
        <v>4124</v>
      </c>
      <c r="J424" s="19"/>
      <c r="K424" s="43">
        <f>VLOOKUP(C424,N:S,5,0)</f>
        <v>4271.8571428571431</v>
      </c>
      <c r="L424" s="43">
        <f t="shared" si="43"/>
        <v>21861.734693877628</v>
      </c>
    </row>
    <row r="425" spans="1:12" x14ac:dyDescent="0.25">
      <c r="A425" s="10">
        <v>44253</v>
      </c>
      <c r="B425" s="44">
        <f t="shared" si="39"/>
        <v>26</v>
      </c>
      <c r="C425" s="10" t="str">
        <f t="shared" si="40"/>
        <v>202102</v>
      </c>
      <c r="D425" s="44">
        <v>4334</v>
      </c>
      <c r="E425" s="45">
        <f>IF( D425&lt;&gt; 0, (D425-K425) / VLOOKUP(C425,N:S,6,0), 0)</f>
        <v>0.24178874856665461</v>
      </c>
      <c r="F425" s="46" t="str">
        <f t="shared" si="41"/>
        <v>Нет</v>
      </c>
      <c r="G425" s="45" t="str">
        <f t="shared" si="42"/>
        <v>Нет</v>
      </c>
      <c r="H425" s="44" t="str">
        <f t="shared" si="38"/>
        <v>Нет</v>
      </c>
      <c r="I425" s="47">
        <f>IF(H425="Да",IF(DAY(A425)=15,K425+VLOOKUP($C425,N:S,6,0)*3.8, K425),D425)</f>
        <v>4334</v>
      </c>
      <c r="J425" s="19"/>
      <c r="K425" s="43">
        <f>VLOOKUP(C425,N:S,5,0)</f>
        <v>4271.8571428571431</v>
      </c>
      <c r="L425" s="43">
        <f t="shared" si="43"/>
        <v>3861.7346938775186</v>
      </c>
    </row>
    <row r="426" spans="1:12" x14ac:dyDescent="0.25">
      <c r="A426" s="10">
        <v>44254</v>
      </c>
      <c r="B426" s="44">
        <f t="shared" si="39"/>
        <v>27</v>
      </c>
      <c r="C426" s="10" t="str">
        <f t="shared" si="40"/>
        <v>202102</v>
      </c>
      <c r="D426" s="44">
        <v>4402</v>
      </c>
      <c r="E426" s="45">
        <f>IF( D426&lt;&gt; 0, (D426-K426) / VLOOKUP(C426,N:S,6,0), 0)</f>
        <v>0.50636678148097203</v>
      </c>
      <c r="F426" s="46" t="str">
        <f t="shared" si="41"/>
        <v>Нет</v>
      </c>
      <c r="G426" s="45" t="str">
        <f t="shared" si="42"/>
        <v>Нет</v>
      </c>
      <c r="H426" s="44" t="str">
        <f t="shared" si="38"/>
        <v>Нет</v>
      </c>
      <c r="I426" s="47">
        <f>IF(H426="Да",IF(DAY(A426)=15,K426+VLOOKUP($C426,N:S,6,0)*3.8, K426),D426)</f>
        <v>4402</v>
      </c>
      <c r="J426" s="19"/>
      <c r="K426" s="43">
        <f>VLOOKUP(C426,N:S,5,0)</f>
        <v>4271.8571428571431</v>
      </c>
      <c r="L426" s="43">
        <f t="shared" si="43"/>
        <v>16937.163265306055</v>
      </c>
    </row>
    <row r="427" spans="1:12" x14ac:dyDescent="0.25">
      <c r="A427" s="10">
        <v>44255</v>
      </c>
      <c r="B427" s="44">
        <f t="shared" si="39"/>
        <v>28</v>
      </c>
      <c r="C427" s="10" t="str">
        <f t="shared" si="40"/>
        <v>202102</v>
      </c>
      <c r="D427" s="44">
        <v>4513</v>
      </c>
      <c r="E427" s="45">
        <f>IF( D427&lt;&gt; 0, (D427-K427) / VLOOKUP(C427,N:S,6,0), 0)</f>
        <v>0.93825151167934306</v>
      </c>
      <c r="F427" s="46" t="str">
        <f t="shared" si="41"/>
        <v>Нет</v>
      </c>
      <c r="G427" s="45" t="str">
        <f t="shared" si="42"/>
        <v>Нет</v>
      </c>
      <c r="H427" s="44" t="str">
        <f t="shared" si="38"/>
        <v>Нет</v>
      </c>
      <c r="I427" s="47">
        <f>IF(H427="Да",IF(DAY(A427)=15,K427+VLOOKUP($C427,N:S,6,0)*3.8, K427),D427)</f>
        <v>4513</v>
      </c>
      <c r="J427" s="19"/>
      <c r="K427" s="43">
        <f>VLOOKUP(C427,N:S,5,0)</f>
        <v>4271.8571428571431</v>
      </c>
      <c r="L427" s="43">
        <f t="shared" si="43"/>
        <v>58149.877551020283</v>
      </c>
    </row>
    <row r="428" spans="1:12" x14ac:dyDescent="0.25">
      <c r="A428" s="10">
        <v>44256</v>
      </c>
      <c r="B428" s="44">
        <f t="shared" si="39"/>
        <v>1</v>
      </c>
      <c r="C428" s="10" t="str">
        <f t="shared" si="40"/>
        <v>202103</v>
      </c>
      <c r="D428" s="44">
        <v>4230</v>
      </c>
      <c r="E428" s="45">
        <f>IF( D428&lt;&gt; 0, (D428-K428) / VLOOKUP(C428,N:S,6,0), 0)</f>
        <v>-0.34448394056047305</v>
      </c>
      <c r="F428" s="46" t="str">
        <f t="shared" si="41"/>
        <v>Нет</v>
      </c>
      <c r="G428" s="45" t="str">
        <f t="shared" si="42"/>
        <v>Нет</v>
      </c>
      <c r="H428" s="44" t="str">
        <f t="shared" si="38"/>
        <v>Нет</v>
      </c>
      <c r="I428" s="47">
        <f>IF(H428="Да",IF(DAY(A428)=15,K428+VLOOKUP($C428,N:S,6,0)*3.8, K428),D428)</f>
        <v>4230</v>
      </c>
      <c r="J428" s="19"/>
      <c r="K428" s="43">
        <f>VLOOKUP(C428,N:S,5,0)</f>
        <v>4318.7096774193551</v>
      </c>
      <c r="L428" s="43">
        <f t="shared" si="43"/>
        <v>7869.4068678460408</v>
      </c>
    </row>
    <row r="429" spans="1:12" x14ac:dyDescent="0.25">
      <c r="A429" s="10">
        <v>44257</v>
      </c>
      <c r="B429" s="44">
        <f t="shared" si="39"/>
        <v>2</v>
      </c>
      <c r="C429" s="10" t="str">
        <f t="shared" si="40"/>
        <v>202103</v>
      </c>
      <c r="D429" s="44">
        <v>3997</v>
      </c>
      <c r="E429" s="45">
        <f>IF( D429&lt;&gt; 0, (D429-K429) / VLOOKUP(C429,N:S,6,0), 0)</f>
        <v>-1.2492866688034874</v>
      </c>
      <c r="F429" s="46" t="str">
        <f t="shared" si="41"/>
        <v>Нет</v>
      </c>
      <c r="G429" s="45" t="str">
        <f t="shared" si="42"/>
        <v>Нет</v>
      </c>
      <c r="H429" s="44" t="str">
        <f t="shared" si="38"/>
        <v>Нет</v>
      </c>
      <c r="I429" s="47">
        <f>IF(H429="Да",IF(DAY(A429)=15,K429+VLOOKUP($C429,N:S,6,0)*3.8, K429),D429)</f>
        <v>3997</v>
      </c>
      <c r="J429" s="19"/>
      <c r="K429" s="43">
        <f>VLOOKUP(C429,N:S,5,0)</f>
        <v>4318.7096774193551</v>
      </c>
      <c r="L429" s="43">
        <f t="shared" si="43"/>
        <v>103497.11654526551</v>
      </c>
    </row>
    <row r="430" spans="1:12" x14ac:dyDescent="0.25">
      <c r="A430" s="10">
        <v>44258</v>
      </c>
      <c r="B430" s="44">
        <f t="shared" si="39"/>
        <v>3</v>
      </c>
      <c r="C430" s="10" t="str">
        <f t="shared" si="40"/>
        <v>202103</v>
      </c>
      <c r="D430" s="44">
        <v>4234</v>
      </c>
      <c r="E430" s="45">
        <f>IF( D430&lt;&gt; 0, (D430-K430) / VLOOKUP(C430,N:S,6,0), 0)</f>
        <v>-0.32895084651338269</v>
      </c>
      <c r="F430" s="46" t="str">
        <f t="shared" si="41"/>
        <v>Нет</v>
      </c>
      <c r="G430" s="45" t="str">
        <f t="shared" si="42"/>
        <v>Нет</v>
      </c>
      <c r="H430" s="44" t="str">
        <f t="shared" si="38"/>
        <v>Нет</v>
      </c>
      <c r="I430" s="47">
        <f>IF(H430="Да",IF(DAY(A430)=15,K430+VLOOKUP($C430,N:S,6,0)*3.8, K430),D430)</f>
        <v>4234</v>
      </c>
      <c r="J430" s="19"/>
      <c r="K430" s="43">
        <f>VLOOKUP(C430,N:S,5,0)</f>
        <v>4318.7096774193551</v>
      </c>
      <c r="L430" s="43">
        <f t="shared" si="43"/>
        <v>7175.7294484911999</v>
      </c>
    </row>
    <row r="431" spans="1:12" x14ac:dyDescent="0.25">
      <c r="A431" s="10">
        <v>44259</v>
      </c>
      <c r="B431" s="44">
        <f t="shared" si="39"/>
        <v>4</v>
      </c>
      <c r="C431" s="10" t="str">
        <f t="shared" si="40"/>
        <v>202103</v>
      </c>
      <c r="D431" s="44">
        <v>4336</v>
      </c>
      <c r="E431" s="45">
        <f>IF( D431&lt;&gt; 0, (D431-K431) / VLOOKUP(C431,N:S,6,0), 0)</f>
        <v>6.7143051687421892E-2</v>
      </c>
      <c r="F431" s="46" t="str">
        <f t="shared" si="41"/>
        <v>Нет</v>
      </c>
      <c r="G431" s="45" t="str">
        <f t="shared" si="42"/>
        <v>Нет</v>
      </c>
      <c r="H431" s="44" t="str">
        <f t="shared" si="38"/>
        <v>Нет</v>
      </c>
      <c r="I431" s="47">
        <f>IF(H431="Да",IF(DAY(A431)=15,K431+VLOOKUP($C431,N:S,6,0)*3.8, K431),D431)</f>
        <v>4336</v>
      </c>
      <c r="J431" s="19"/>
      <c r="K431" s="43">
        <f>VLOOKUP(C431,N:S,5,0)</f>
        <v>4318.7096774193551</v>
      </c>
      <c r="L431" s="43">
        <f t="shared" si="43"/>
        <v>298.95525494275881</v>
      </c>
    </row>
    <row r="432" spans="1:12" x14ac:dyDescent="0.25">
      <c r="A432" s="10">
        <v>44260</v>
      </c>
      <c r="B432" s="44">
        <f t="shared" si="39"/>
        <v>5</v>
      </c>
      <c r="C432" s="10" t="str">
        <f t="shared" si="40"/>
        <v>202103</v>
      </c>
      <c r="D432" s="44">
        <v>4087</v>
      </c>
      <c r="E432" s="45">
        <f>IF( D432&lt;&gt; 0, (D432-K432) / VLOOKUP(C432,N:S,6,0), 0)</f>
        <v>-0.89979205274395402</v>
      </c>
      <c r="F432" s="46" t="str">
        <f t="shared" si="41"/>
        <v>Нет</v>
      </c>
      <c r="G432" s="45" t="str">
        <f t="shared" si="42"/>
        <v>Нет</v>
      </c>
      <c r="H432" s="44" t="str">
        <f t="shared" si="38"/>
        <v>Нет</v>
      </c>
      <c r="I432" s="47">
        <f>IF(H432="Да",IF(DAY(A432)=15,K432+VLOOKUP($C432,N:S,6,0)*3.8, K432),D432)</f>
        <v>4087</v>
      </c>
      <c r="J432" s="19"/>
      <c r="K432" s="43">
        <f>VLOOKUP(C432,N:S,5,0)</f>
        <v>4318.7096774193551</v>
      </c>
      <c r="L432" s="43">
        <f t="shared" si="43"/>
        <v>53689.374609781597</v>
      </c>
    </row>
    <row r="433" spans="1:12" x14ac:dyDescent="0.25">
      <c r="A433" s="10">
        <v>44261</v>
      </c>
      <c r="B433" s="44">
        <f t="shared" si="39"/>
        <v>6</v>
      </c>
      <c r="C433" s="10" t="str">
        <f t="shared" si="40"/>
        <v>202103</v>
      </c>
      <c r="D433" s="44">
        <v>4533</v>
      </c>
      <c r="E433" s="45">
        <f>IF( D433&lt;&gt; 0, (D433-K433) / VLOOKUP(C433,N:S,6,0), 0)</f>
        <v>0.83214793350662286</v>
      </c>
      <c r="F433" s="46" t="str">
        <f t="shared" si="41"/>
        <v>Нет</v>
      </c>
      <c r="G433" s="45" t="str">
        <f t="shared" si="42"/>
        <v>Нет</v>
      </c>
      <c r="H433" s="44" t="str">
        <f t="shared" si="38"/>
        <v>Нет</v>
      </c>
      <c r="I433" s="47">
        <f>IF(H433="Да",IF(DAY(A433)=15,K433+VLOOKUP($C433,N:S,6,0)*3.8, K433),D433)</f>
        <v>4533</v>
      </c>
      <c r="J433" s="19"/>
      <c r="K433" s="43">
        <f>VLOOKUP(C433,N:S,5,0)</f>
        <v>4318.7096774193551</v>
      </c>
      <c r="L433" s="43">
        <f t="shared" si="43"/>
        <v>45920.342351716848</v>
      </c>
    </row>
    <row r="434" spans="1:12" x14ac:dyDescent="0.25">
      <c r="A434" s="10">
        <v>44262</v>
      </c>
      <c r="B434" s="44">
        <f t="shared" si="39"/>
        <v>7</v>
      </c>
      <c r="C434" s="10" t="str">
        <f t="shared" si="40"/>
        <v>202103</v>
      </c>
      <c r="D434" s="44">
        <v>4381</v>
      </c>
      <c r="E434" s="45">
        <f>IF( D434&lt;&gt; 0, (D434-K434) / VLOOKUP(C434,N:S,6,0), 0)</f>
        <v>0.24189035971718861</v>
      </c>
      <c r="F434" s="46" t="str">
        <f t="shared" si="41"/>
        <v>Нет</v>
      </c>
      <c r="G434" s="45" t="str">
        <f t="shared" si="42"/>
        <v>Нет</v>
      </c>
      <c r="H434" s="44" t="str">
        <f t="shared" si="38"/>
        <v>Нет</v>
      </c>
      <c r="I434" s="47">
        <f>IF(H434="Да",IF(DAY(A434)=15,K434+VLOOKUP($C434,N:S,6,0)*3.8, K434),D434)</f>
        <v>4381</v>
      </c>
      <c r="J434" s="19"/>
      <c r="K434" s="43">
        <f>VLOOKUP(C434,N:S,5,0)</f>
        <v>4318.7096774193551</v>
      </c>
      <c r="L434" s="43">
        <f t="shared" si="43"/>
        <v>3880.0842872007997</v>
      </c>
    </row>
    <row r="435" spans="1:12" x14ac:dyDescent="0.25">
      <c r="A435" s="10">
        <v>44263</v>
      </c>
      <c r="B435" s="44">
        <f t="shared" si="39"/>
        <v>8</v>
      </c>
      <c r="C435" s="10" t="str">
        <f t="shared" si="40"/>
        <v>202103</v>
      </c>
      <c r="D435" s="44">
        <v>4026</v>
      </c>
      <c r="E435" s="45">
        <f>IF( D435&lt;&gt; 0, (D435-K435) / VLOOKUP(C435,N:S,6,0), 0)</f>
        <v>-1.1366717369620822</v>
      </c>
      <c r="F435" s="46" t="str">
        <f t="shared" si="41"/>
        <v>Нет</v>
      </c>
      <c r="G435" s="45" t="str">
        <f t="shared" si="42"/>
        <v>Нет</v>
      </c>
      <c r="H435" s="44" t="str">
        <f t="shared" si="38"/>
        <v>Нет</v>
      </c>
      <c r="I435" s="47">
        <f>IF(H435="Да",IF(DAY(A435)=15,K435+VLOOKUP($C435,N:S,6,0)*3.8, K435),D435)</f>
        <v>4026</v>
      </c>
      <c r="J435" s="19"/>
      <c r="K435" s="43">
        <f>VLOOKUP(C435,N:S,5,0)</f>
        <v>4318.7096774193551</v>
      </c>
      <c r="L435" s="43">
        <f t="shared" si="43"/>
        <v>85678.955254942921</v>
      </c>
    </row>
    <row r="436" spans="1:12" x14ac:dyDescent="0.25">
      <c r="A436" s="10">
        <v>44264</v>
      </c>
      <c r="B436" s="44">
        <f t="shared" si="39"/>
        <v>9</v>
      </c>
      <c r="C436" s="10" t="str">
        <f t="shared" si="40"/>
        <v>202103</v>
      </c>
      <c r="D436" s="44">
        <v>4335</v>
      </c>
      <c r="E436" s="45">
        <f>IF( D436&lt;&gt; 0, (D436-K436) / VLOOKUP(C436,N:S,6,0), 0)</f>
        <v>6.3259778175649289E-2</v>
      </c>
      <c r="F436" s="46" t="str">
        <f t="shared" si="41"/>
        <v>Нет</v>
      </c>
      <c r="G436" s="45" t="str">
        <f t="shared" si="42"/>
        <v>Нет</v>
      </c>
      <c r="H436" s="44" t="str">
        <f t="shared" si="38"/>
        <v>Нет</v>
      </c>
      <c r="I436" s="47">
        <f>IF(H436="Да",IF(DAY(A436)=15,K436+VLOOKUP($C436,N:S,6,0)*3.8, K436),D436)</f>
        <v>4335</v>
      </c>
      <c r="J436" s="19"/>
      <c r="K436" s="43">
        <f>VLOOKUP(C436,N:S,5,0)</f>
        <v>4318.7096774193551</v>
      </c>
      <c r="L436" s="43">
        <f t="shared" si="43"/>
        <v>265.37460978146902</v>
      </c>
    </row>
    <row r="437" spans="1:12" x14ac:dyDescent="0.25">
      <c r="A437" s="10">
        <v>44265</v>
      </c>
      <c r="B437" s="44">
        <f t="shared" si="39"/>
        <v>10</v>
      </c>
      <c r="C437" s="10" t="str">
        <f t="shared" si="40"/>
        <v>202103</v>
      </c>
      <c r="D437" s="44">
        <v>4352</v>
      </c>
      <c r="E437" s="45">
        <f>IF( D437&lt;&gt; 0, (D437-K437) / VLOOKUP(C437,N:S,6,0), 0)</f>
        <v>0.12927542787578339</v>
      </c>
      <c r="F437" s="46" t="str">
        <f t="shared" si="41"/>
        <v>Нет</v>
      </c>
      <c r="G437" s="45" t="str">
        <f t="shared" si="42"/>
        <v>Нет</v>
      </c>
      <c r="H437" s="44" t="str">
        <f t="shared" si="38"/>
        <v>Нет</v>
      </c>
      <c r="I437" s="47">
        <f>IF(H437="Да",IF(DAY(A437)=15,K437+VLOOKUP($C437,N:S,6,0)*3.8, K437),D437)</f>
        <v>4352</v>
      </c>
      <c r="J437" s="19"/>
      <c r="K437" s="43">
        <f>VLOOKUP(C437,N:S,5,0)</f>
        <v>4318.7096774193551</v>
      </c>
      <c r="L437" s="43">
        <f t="shared" si="43"/>
        <v>1108.2455775233955</v>
      </c>
    </row>
    <row r="438" spans="1:12" x14ac:dyDescent="0.25">
      <c r="A438" s="10">
        <v>44266</v>
      </c>
      <c r="B438" s="44">
        <f t="shared" si="39"/>
        <v>11</v>
      </c>
      <c r="C438" s="10" t="str">
        <f t="shared" si="40"/>
        <v>202103</v>
      </c>
      <c r="D438" s="44">
        <v>4288</v>
      </c>
      <c r="E438" s="45">
        <f>IF( D438&lt;&gt; 0, (D438-K438) / VLOOKUP(C438,N:S,6,0), 0)</f>
        <v>-0.11925407687766262</v>
      </c>
      <c r="F438" s="46" t="str">
        <f t="shared" si="41"/>
        <v>Нет</v>
      </c>
      <c r="G438" s="45" t="str">
        <f t="shared" si="42"/>
        <v>Нет</v>
      </c>
      <c r="H438" s="44" t="str">
        <f t="shared" si="38"/>
        <v>Нет</v>
      </c>
      <c r="I438" s="47">
        <f>IF(H438="Да",IF(DAY(A438)=15,K438+VLOOKUP($C438,N:S,6,0)*3.8, K438),D438)</f>
        <v>4288</v>
      </c>
      <c r="J438" s="19"/>
      <c r="K438" s="43">
        <f>VLOOKUP(C438,N:S,5,0)</f>
        <v>4318.7096774193551</v>
      </c>
      <c r="L438" s="43">
        <f t="shared" si="43"/>
        <v>943.08428720084873</v>
      </c>
    </row>
    <row r="439" spans="1:12" x14ac:dyDescent="0.25">
      <c r="A439" s="10">
        <v>44267</v>
      </c>
      <c r="B439" s="44">
        <f t="shared" si="39"/>
        <v>12</v>
      </c>
      <c r="C439" s="10" t="str">
        <f t="shared" si="40"/>
        <v>202103</v>
      </c>
      <c r="D439" s="44">
        <v>4301</v>
      </c>
      <c r="E439" s="45">
        <f>IF( D439&lt;&gt; 0, (D439-K439) / VLOOKUP(C439,N:S,6,0), 0)</f>
        <v>-6.8771521224618895E-2</v>
      </c>
      <c r="F439" s="46" t="str">
        <f t="shared" si="41"/>
        <v>Нет</v>
      </c>
      <c r="G439" s="45" t="str">
        <f t="shared" si="42"/>
        <v>Нет</v>
      </c>
      <c r="H439" s="44" t="str">
        <f t="shared" si="38"/>
        <v>Нет</v>
      </c>
      <c r="I439" s="47">
        <f>IF(H439="Да",IF(DAY(A439)=15,K439+VLOOKUP($C439,N:S,6,0)*3.8, K439),D439)</f>
        <v>4301</v>
      </c>
      <c r="J439" s="19"/>
      <c r="K439" s="43">
        <f>VLOOKUP(C439,N:S,5,0)</f>
        <v>4318.7096774193551</v>
      </c>
      <c r="L439" s="43">
        <f t="shared" si="43"/>
        <v>313.63267429761601</v>
      </c>
    </row>
    <row r="440" spans="1:12" x14ac:dyDescent="0.25">
      <c r="A440" s="10">
        <v>44268</v>
      </c>
      <c r="B440" s="44">
        <f t="shared" si="39"/>
        <v>13</v>
      </c>
      <c r="C440" s="10" t="str">
        <f t="shared" si="40"/>
        <v>202103</v>
      </c>
      <c r="D440" s="44">
        <v>4307</v>
      </c>
      <c r="E440" s="45">
        <f>IF( D440&lt;&gt; 0, (D440-K440) / VLOOKUP(C440,N:S,6,0), 0)</f>
        <v>-4.5471880153983332E-2</v>
      </c>
      <c r="F440" s="46" t="str">
        <f t="shared" si="41"/>
        <v>Нет</v>
      </c>
      <c r="G440" s="45" t="str">
        <f t="shared" si="42"/>
        <v>Нет</v>
      </c>
      <c r="H440" s="44" t="str">
        <f t="shared" si="38"/>
        <v>Нет</v>
      </c>
      <c r="I440" s="47">
        <f>IF(H440="Да",IF(DAY(A440)=15,K440+VLOOKUP($C440,N:S,6,0)*3.8, K440),D440)</f>
        <v>4307</v>
      </c>
      <c r="J440" s="19"/>
      <c r="K440" s="43">
        <f>VLOOKUP(C440,N:S,5,0)</f>
        <v>4318.7096774193551</v>
      </c>
      <c r="L440" s="43">
        <f t="shared" si="43"/>
        <v>137.11654526535477</v>
      </c>
    </row>
    <row r="441" spans="1:12" x14ac:dyDescent="0.25">
      <c r="A441" s="10">
        <v>44269</v>
      </c>
      <c r="B441" s="44">
        <f t="shared" si="39"/>
        <v>14</v>
      </c>
      <c r="C441" s="10" t="str">
        <f t="shared" si="40"/>
        <v>202103</v>
      </c>
      <c r="D441" s="44">
        <v>4507</v>
      </c>
      <c r="E441" s="45">
        <f>IF( D441&lt;&gt; 0, (D441-K441) / VLOOKUP(C441,N:S,6,0), 0)</f>
        <v>0.73118282220053543</v>
      </c>
      <c r="F441" s="46" t="str">
        <f t="shared" si="41"/>
        <v>Нет</v>
      </c>
      <c r="G441" s="45" t="str">
        <f t="shared" si="42"/>
        <v>Нет</v>
      </c>
      <c r="H441" s="44" t="str">
        <f t="shared" si="38"/>
        <v>Нет</v>
      </c>
      <c r="I441" s="47">
        <f>IF(H441="Да",IF(DAY(A441)=15,K441+VLOOKUP($C441,N:S,6,0)*3.8, K441),D441)</f>
        <v>4507</v>
      </c>
      <c r="J441" s="19"/>
      <c r="K441" s="43">
        <f>VLOOKUP(C441,N:S,5,0)</f>
        <v>4318.7096774193551</v>
      </c>
      <c r="L441" s="43">
        <f t="shared" si="43"/>
        <v>35453.24557752331</v>
      </c>
    </row>
    <row r="442" spans="1:12" x14ac:dyDescent="0.25">
      <c r="A442" s="10">
        <v>44270</v>
      </c>
      <c r="B442" s="44">
        <f t="shared" si="39"/>
        <v>15</v>
      </c>
      <c r="C442" s="10" t="str">
        <f t="shared" si="40"/>
        <v>202103</v>
      </c>
      <c r="D442" s="44">
        <v>5394</v>
      </c>
      <c r="E442" s="45">
        <f>IF( D442&lt;&gt; 0, (D442-K442) / VLOOKUP(C442,N:S,6,0), 0)</f>
        <v>4.1756464271428264</v>
      </c>
      <c r="F442" s="46" t="str">
        <f t="shared" si="41"/>
        <v>Нет</v>
      </c>
      <c r="G442" s="45" t="str">
        <f t="shared" si="42"/>
        <v>Да</v>
      </c>
      <c r="H442" s="44" t="str">
        <f t="shared" si="38"/>
        <v>Нет</v>
      </c>
      <c r="I442" s="47">
        <f>IF(H442="Да",IF(DAY(A442)=15,K442+VLOOKUP($C442,N:S,6,0)*3.8, K442),D442)</f>
        <v>5394</v>
      </c>
      <c r="J442" s="19"/>
      <c r="K442" s="43">
        <f>VLOOKUP(C442,N:S,5,0)</f>
        <v>4318.7096774193551</v>
      </c>
      <c r="L442" s="43">
        <f t="shared" si="43"/>
        <v>1156249.2778355873</v>
      </c>
    </row>
    <row r="443" spans="1:12" x14ac:dyDescent="0.25">
      <c r="A443" s="10">
        <v>44271</v>
      </c>
      <c r="B443" s="44">
        <f t="shared" si="39"/>
        <v>16</v>
      </c>
      <c r="C443" s="10" t="str">
        <f t="shared" si="40"/>
        <v>202103</v>
      </c>
      <c r="D443" s="44">
        <v>4200</v>
      </c>
      <c r="E443" s="45">
        <f>IF( D443&lt;&gt; 0, (D443-K443) / VLOOKUP(C443,N:S,6,0), 0)</f>
        <v>-0.46098214591365089</v>
      </c>
      <c r="F443" s="46" t="str">
        <f t="shared" si="41"/>
        <v>Нет</v>
      </c>
      <c r="G443" s="45" t="str">
        <f t="shared" si="42"/>
        <v>Нет</v>
      </c>
      <c r="H443" s="44" t="str">
        <f t="shared" si="38"/>
        <v>Нет</v>
      </c>
      <c r="I443" s="47">
        <f>IF(H443="Да",IF(DAY(A443)=15,K443+VLOOKUP($C443,N:S,6,0)*3.8, K443),D443)</f>
        <v>4200</v>
      </c>
      <c r="J443" s="19"/>
      <c r="K443" s="43">
        <f>VLOOKUP(C443,N:S,5,0)</f>
        <v>4318.7096774193551</v>
      </c>
      <c r="L443" s="43">
        <f t="shared" si="43"/>
        <v>14091.987513007347</v>
      </c>
    </row>
    <row r="444" spans="1:12" x14ac:dyDescent="0.25">
      <c r="A444" s="10">
        <v>44272</v>
      </c>
      <c r="B444" s="44">
        <f t="shared" si="39"/>
        <v>17</v>
      </c>
      <c r="C444" s="10" t="str">
        <f t="shared" si="40"/>
        <v>202103</v>
      </c>
      <c r="D444" s="44">
        <v>4235</v>
      </c>
      <c r="E444" s="45">
        <f>IF( D444&lt;&gt; 0, (D444-K444) / VLOOKUP(C444,N:S,6,0), 0)</f>
        <v>-0.3250675730016101</v>
      </c>
      <c r="F444" s="46" t="str">
        <f t="shared" si="41"/>
        <v>Нет</v>
      </c>
      <c r="G444" s="45" t="str">
        <f t="shared" si="42"/>
        <v>Нет</v>
      </c>
      <c r="H444" s="44" t="str">
        <f t="shared" si="38"/>
        <v>Нет</v>
      </c>
      <c r="I444" s="47">
        <f>IF(H444="Да",IF(DAY(A444)=15,K444+VLOOKUP($C444,N:S,6,0)*3.8, K444),D444)</f>
        <v>4235</v>
      </c>
      <c r="J444" s="19"/>
      <c r="K444" s="43">
        <f>VLOOKUP(C444,N:S,5,0)</f>
        <v>4318.7096774193551</v>
      </c>
      <c r="L444" s="43">
        <f t="shared" si="43"/>
        <v>7007.3100936524897</v>
      </c>
    </row>
    <row r="445" spans="1:12" x14ac:dyDescent="0.25">
      <c r="A445" s="10">
        <v>44273</v>
      </c>
      <c r="B445" s="44">
        <f t="shared" si="39"/>
        <v>18</v>
      </c>
      <c r="C445" s="10" t="str">
        <f t="shared" si="40"/>
        <v>202103</v>
      </c>
      <c r="D445" s="44">
        <v>4260</v>
      </c>
      <c r="E445" s="45">
        <f>IF( D445&lt;&gt; 0, (D445-K445) / VLOOKUP(C445,N:S,6,0), 0)</f>
        <v>-0.22798573520729526</v>
      </c>
      <c r="F445" s="46" t="str">
        <f t="shared" si="41"/>
        <v>Нет</v>
      </c>
      <c r="G445" s="45" t="str">
        <f t="shared" si="42"/>
        <v>Нет</v>
      </c>
      <c r="H445" s="44" t="str">
        <f t="shared" si="38"/>
        <v>Нет</v>
      </c>
      <c r="I445" s="47">
        <f>IF(H445="Да",IF(DAY(A445)=15,K445+VLOOKUP($C445,N:S,6,0)*3.8, K445),D445)</f>
        <v>4260</v>
      </c>
      <c r="J445" s="19"/>
      <c r="K445" s="43">
        <f>VLOOKUP(C445,N:S,5,0)</f>
        <v>4318.7096774193551</v>
      </c>
      <c r="L445" s="43">
        <f t="shared" si="43"/>
        <v>3446.8262226847346</v>
      </c>
    </row>
    <row r="446" spans="1:12" x14ac:dyDescent="0.25">
      <c r="A446" s="10">
        <v>44274</v>
      </c>
      <c r="B446" s="44">
        <f t="shared" si="39"/>
        <v>19</v>
      </c>
      <c r="C446" s="10" t="str">
        <f t="shared" si="40"/>
        <v>202103</v>
      </c>
      <c r="D446" s="44">
        <v>4109</v>
      </c>
      <c r="E446" s="45">
        <f>IF( D446&lt;&gt; 0, (D446-K446) / VLOOKUP(C446,N:S,6,0), 0)</f>
        <v>-0.81436003548495695</v>
      </c>
      <c r="F446" s="46" t="str">
        <f t="shared" si="41"/>
        <v>Нет</v>
      </c>
      <c r="G446" s="45" t="str">
        <f t="shared" si="42"/>
        <v>Нет</v>
      </c>
      <c r="H446" s="44" t="str">
        <f t="shared" si="38"/>
        <v>Нет</v>
      </c>
      <c r="I446" s="47">
        <f>IF(H446="Да",IF(DAY(A446)=15,K446+VLOOKUP($C446,N:S,6,0)*3.8, K446),D446)</f>
        <v>4109</v>
      </c>
      <c r="J446" s="19"/>
      <c r="K446" s="43">
        <f>VLOOKUP(C446,N:S,5,0)</f>
        <v>4318.7096774193551</v>
      </c>
      <c r="L446" s="43">
        <f t="shared" si="43"/>
        <v>43978.148803329976</v>
      </c>
    </row>
    <row r="447" spans="1:12" x14ac:dyDescent="0.25">
      <c r="A447" s="10">
        <v>44275</v>
      </c>
      <c r="B447" s="44">
        <f t="shared" si="39"/>
        <v>20</v>
      </c>
      <c r="C447" s="10" t="str">
        <f t="shared" si="40"/>
        <v>202103</v>
      </c>
      <c r="D447" s="44">
        <v>4475</v>
      </c>
      <c r="E447" s="45">
        <f>IF( D447&lt;&gt; 0, (D447-K447) / VLOOKUP(C447,N:S,6,0), 0)</f>
        <v>0.60691806982381247</v>
      </c>
      <c r="F447" s="46" t="str">
        <f t="shared" si="41"/>
        <v>Нет</v>
      </c>
      <c r="G447" s="45" t="str">
        <f t="shared" si="42"/>
        <v>Нет</v>
      </c>
      <c r="H447" s="44" t="str">
        <f t="shared" si="38"/>
        <v>Нет</v>
      </c>
      <c r="I447" s="47">
        <f>IF(H447="Да",IF(DAY(A447)=15,K447+VLOOKUP($C447,N:S,6,0)*3.8, K447),D447)</f>
        <v>4475</v>
      </c>
      <c r="J447" s="19"/>
      <c r="K447" s="43">
        <f>VLOOKUP(C447,N:S,5,0)</f>
        <v>4318.7096774193551</v>
      </c>
      <c r="L447" s="43">
        <f t="shared" si="43"/>
        <v>24426.66493236204</v>
      </c>
    </row>
    <row r="448" spans="1:12" x14ac:dyDescent="0.25">
      <c r="A448" s="10">
        <v>44276</v>
      </c>
      <c r="B448" s="44">
        <f t="shared" si="39"/>
        <v>21</v>
      </c>
      <c r="C448" s="10" t="str">
        <f t="shared" si="40"/>
        <v>202103</v>
      </c>
      <c r="D448" s="44">
        <v>4527</v>
      </c>
      <c r="E448" s="45">
        <f>IF( D448&lt;&gt; 0, (D448-K448) / VLOOKUP(C448,N:S,6,0), 0)</f>
        <v>0.80884829243598733</v>
      </c>
      <c r="F448" s="46" t="str">
        <f t="shared" si="41"/>
        <v>Нет</v>
      </c>
      <c r="G448" s="45" t="str">
        <f t="shared" si="42"/>
        <v>Нет</v>
      </c>
      <c r="H448" s="44" t="str">
        <f t="shared" si="38"/>
        <v>Нет</v>
      </c>
      <c r="I448" s="47">
        <f>IF(H448="Да",IF(DAY(A448)=15,K448+VLOOKUP($C448,N:S,6,0)*3.8, K448),D448)</f>
        <v>4527</v>
      </c>
      <c r="J448" s="19"/>
      <c r="K448" s="43">
        <f>VLOOKUP(C448,N:S,5,0)</f>
        <v>4318.7096774193551</v>
      </c>
      <c r="L448" s="43">
        <f t="shared" si="43"/>
        <v>43384.858480749106</v>
      </c>
    </row>
    <row r="449" spans="1:12" x14ac:dyDescent="0.25">
      <c r="A449" s="10">
        <v>44277</v>
      </c>
      <c r="B449" s="44">
        <f t="shared" si="39"/>
        <v>22</v>
      </c>
      <c r="C449" s="10" t="str">
        <f t="shared" si="40"/>
        <v>202103</v>
      </c>
      <c r="D449" s="44">
        <v>4117</v>
      </c>
      <c r="E449" s="45">
        <f>IF( D449&lt;&gt; 0, (D449-K449) / VLOOKUP(C449,N:S,6,0), 0)</f>
        <v>-0.78329384739077623</v>
      </c>
      <c r="F449" s="46" t="str">
        <f t="shared" si="41"/>
        <v>Нет</v>
      </c>
      <c r="G449" s="45" t="str">
        <f t="shared" si="42"/>
        <v>Нет</v>
      </c>
      <c r="H449" s="44" t="str">
        <f t="shared" si="38"/>
        <v>Нет</v>
      </c>
      <c r="I449" s="47">
        <f>IF(H449="Да",IF(DAY(A449)=15,K449+VLOOKUP($C449,N:S,6,0)*3.8, K449),D449)</f>
        <v>4117</v>
      </c>
      <c r="J449" s="19"/>
      <c r="K449" s="43">
        <f>VLOOKUP(C449,N:S,5,0)</f>
        <v>4318.7096774193551</v>
      </c>
      <c r="L449" s="43">
        <f t="shared" si="43"/>
        <v>40686.793964620294</v>
      </c>
    </row>
    <row r="450" spans="1:12" x14ac:dyDescent="0.25">
      <c r="A450" s="10">
        <v>44278</v>
      </c>
      <c r="B450" s="44">
        <f t="shared" si="39"/>
        <v>23</v>
      </c>
      <c r="C450" s="10" t="str">
        <f t="shared" si="40"/>
        <v>202103</v>
      </c>
      <c r="D450" s="44">
        <v>4161</v>
      </c>
      <c r="E450" s="45">
        <f>IF( D450&lt;&gt; 0, (D450-K450) / VLOOKUP(C450,N:S,6,0), 0)</f>
        <v>-0.61242981287278209</v>
      </c>
      <c r="F450" s="46" t="str">
        <f t="shared" si="41"/>
        <v>Нет</v>
      </c>
      <c r="G450" s="45" t="str">
        <f t="shared" si="42"/>
        <v>Нет</v>
      </c>
      <c r="H450" s="44" t="str">
        <f t="shared" si="38"/>
        <v>Нет</v>
      </c>
      <c r="I450" s="47">
        <f>IF(H450="Да",IF(DAY(A450)=15,K450+VLOOKUP($C450,N:S,6,0)*3.8, K450),D450)</f>
        <v>4161</v>
      </c>
      <c r="J450" s="19"/>
      <c r="K450" s="43">
        <f>VLOOKUP(C450,N:S,5,0)</f>
        <v>4318.7096774193551</v>
      </c>
      <c r="L450" s="43">
        <f t="shared" si="43"/>
        <v>24872.342351717045</v>
      </c>
    </row>
    <row r="451" spans="1:12" x14ac:dyDescent="0.25">
      <c r="A451" s="10">
        <v>44279</v>
      </c>
      <c r="B451" s="44">
        <f t="shared" si="39"/>
        <v>24</v>
      </c>
      <c r="C451" s="10" t="str">
        <f t="shared" si="40"/>
        <v>202103</v>
      </c>
      <c r="D451" s="44">
        <v>4335</v>
      </c>
      <c r="E451" s="45">
        <f>IF( D451&lt;&gt; 0, (D451-K451) / VLOOKUP(C451,N:S,6,0), 0)</f>
        <v>6.3259778175649289E-2</v>
      </c>
      <c r="F451" s="46" t="str">
        <f t="shared" si="41"/>
        <v>Нет</v>
      </c>
      <c r="G451" s="45" t="str">
        <f t="shared" si="42"/>
        <v>Нет</v>
      </c>
      <c r="H451" s="44" t="str">
        <f t="shared" ref="H451:H514" si="44">IF(D451=0,IF(F451="Да","Нет","Да"),IF(OR(E451&gt;=3,E451&lt;=-3),IF(G451="Да","Нет","Да"),"Нет"))</f>
        <v>Нет</v>
      </c>
      <c r="I451" s="47">
        <f>IF(H451="Да",IF(DAY(A451)=15,K451+VLOOKUP($C451,N:S,6,0)*3.8, K451),D451)</f>
        <v>4335</v>
      </c>
      <c r="J451" s="19"/>
      <c r="K451" s="43">
        <f>VLOOKUP(C451,N:S,5,0)</f>
        <v>4318.7096774193551</v>
      </c>
      <c r="L451" s="43">
        <f t="shared" si="43"/>
        <v>265.37460978146902</v>
      </c>
    </row>
    <row r="452" spans="1:12" x14ac:dyDescent="0.25">
      <c r="A452" s="10">
        <v>44280</v>
      </c>
      <c r="B452" s="44">
        <f t="shared" ref="B452:B515" si="45">DAY(A452)</f>
        <v>25</v>
      </c>
      <c r="C452" s="10" t="str">
        <f t="shared" ref="C452:C515" si="46">YEAR(A452)&amp;TEXT(MONTH(A452), "00")</f>
        <v>202103</v>
      </c>
      <c r="D452" s="44">
        <v>4181</v>
      </c>
      <c r="E452" s="45">
        <f>IF( D452&lt;&gt; 0, (D452-K452) / VLOOKUP(C452,N:S,6,0), 0)</f>
        <v>-0.53476434263733019</v>
      </c>
      <c r="F452" s="46" t="str">
        <f t="shared" ref="F452:F515" si="47">IF(AND(MONTH(A452)=1, DAY(A452)=1), "Да", "Нет")</f>
        <v>Нет</v>
      </c>
      <c r="G452" s="45" t="str">
        <f t="shared" ref="G452:G515" si="48">IF(DAY(A452)=15, "Да", "Нет")</f>
        <v>Нет</v>
      </c>
      <c r="H452" s="44" t="str">
        <f t="shared" si="44"/>
        <v>Нет</v>
      </c>
      <c r="I452" s="47">
        <f>IF(H452="Да",IF(DAY(A452)=15,K452+VLOOKUP($C452,N:S,6,0)*3.8, K452),D452)</f>
        <v>4181</v>
      </c>
      <c r="J452" s="19"/>
      <c r="K452" s="43">
        <f>VLOOKUP(C452,N:S,5,0)</f>
        <v>4318.7096774193551</v>
      </c>
      <c r="L452" s="43">
        <f t="shared" ref="L452:L515" si="49">IF(D452&lt;&gt;0,IF((D452-K452)^2 &gt; $L$1, 0, (D452-K452)^2), 0)</f>
        <v>18963.955254942841</v>
      </c>
    </row>
    <row r="453" spans="1:12" x14ac:dyDescent="0.25">
      <c r="A453" s="10">
        <v>44281</v>
      </c>
      <c r="B453" s="44">
        <f t="shared" si="45"/>
        <v>26</v>
      </c>
      <c r="C453" s="10" t="str">
        <f t="shared" si="46"/>
        <v>202103</v>
      </c>
      <c r="D453" s="44">
        <v>4393</v>
      </c>
      <c r="E453" s="45">
        <f>IF( D453&lt;&gt; 0, (D453-K453) / VLOOKUP(C453,N:S,6,0), 0)</f>
        <v>0.28848964185845977</v>
      </c>
      <c r="F453" s="46" t="str">
        <f t="shared" si="47"/>
        <v>Нет</v>
      </c>
      <c r="G453" s="45" t="str">
        <f t="shared" si="48"/>
        <v>Нет</v>
      </c>
      <c r="H453" s="44" t="str">
        <f t="shared" si="44"/>
        <v>Нет</v>
      </c>
      <c r="I453" s="47">
        <f>IF(H453="Да",IF(DAY(A453)=15,K453+VLOOKUP($C453,N:S,6,0)*3.8, K453),D453)</f>
        <v>4393</v>
      </c>
      <c r="J453" s="19"/>
      <c r="K453" s="43">
        <f>VLOOKUP(C453,N:S,5,0)</f>
        <v>4318.7096774193551</v>
      </c>
      <c r="L453" s="43">
        <f t="shared" si="49"/>
        <v>5519.0520291362773</v>
      </c>
    </row>
    <row r="454" spans="1:12" x14ac:dyDescent="0.25">
      <c r="A454" s="10">
        <v>44282</v>
      </c>
      <c r="B454" s="44">
        <f t="shared" si="45"/>
        <v>27</v>
      </c>
      <c r="C454" s="10" t="str">
        <f t="shared" si="46"/>
        <v>202103</v>
      </c>
      <c r="D454" s="44">
        <v>4551</v>
      </c>
      <c r="E454" s="45">
        <f>IF( D454&lt;&gt; 0, (D454-K454) / VLOOKUP(C454,N:S,6,0), 0)</f>
        <v>0.90204685671852958</v>
      </c>
      <c r="F454" s="46" t="str">
        <f t="shared" si="47"/>
        <v>Нет</v>
      </c>
      <c r="G454" s="45" t="str">
        <f t="shared" si="48"/>
        <v>Нет</v>
      </c>
      <c r="H454" s="44" t="str">
        <f t="shared" si="44"/>
        <v>Нет</v>
      </c>
      <c r="I454" s="47">
        <f>IF(H454="Да",IF(DAY(A454)=15,K454+VLOOKUP($C454,N:S,6,0)*3.8, K454),D454)</f>
        <v>4551</v>
      </c>
      <c r="J454" s="19"/>
      <c r="K454" s="43">
        <f>VLOOKUP(C454,N:S,5,0)</f>
        <v>4318.7096774193551</v>
      </c>
      <c r="L454" s="43">
        <f t="shared" si="49"/>
        <v>53958.793964620061</v>
      </c>
    </row>
    <row r="455" spans="1:12" x14ac:dyDescent="0.25">
      <c r="A455" s="10">
        <v>44283</v>
      </c>
      <c r="B455" s="44">
        <f t="shared" si="45"/>
        <v>28</v>
      </c>
      <c r="C455" s="10" t="str">
        <f t="shared" si="46"/>
        <v>202103</v>
      </c>
      <c r="D455" s="44">
        <v>4644</v>
      </c>
      <c r="E455" s="45">
        <f>IF( D455&lt;&gt; 0, (D455-K455) / VLOOKUP(C455,N:S,6,0), 0)</f>
        <v>1.2631912933133809</v>
      </c>
      <c r="F455" s="46" t="str">
        <f t="shared" si="47"/>
        <v>Нет</v>
      </c>
      <c r="G455" s="45" t="str">
        <f t="shared" si="48"/>
        <v>Нет</v>
      </c>
      <c r="H455" s="44" t="str">
        <f t="shared" si="44"/>
        <v>Нет</v>
      </c>
      <c r="I455" s="47">
        <f>IF(H455="Да",IF(DAY(A455)=15,K455+VLOOKUP($C455,N:S,6,0)*3.8, K455),D455)</f>
        <v>4644</v>
      </c>
      <c r="J455" s="19"/>
      <c r="K455" s="43">
        <f>VLOOKUP(C455,N:S,5,0)</f>
        <v>4318.7096774193551</v>
      </c>
      <c r="L455" s="43">
        <f t="shared" si="49"/>
        <v>105813.79396462001</v>
      </c>
    </row>
    <row r="456" spans="1:12" x14ac:dyDescent="0.25">
      <c r="A456" s="10">
        <v>44284</v>
      </c>
      <c r="B456" s="44">
        <f t="shared" si="45"/>
        <v>29</v>
      </c>
      <c r="C456" s="10" t="str">
        <f t="shared" si="46"/>
        <v>202103</v>
      </c>
      <c r="D456" s="44">
        <v>4049</v>
      </c>
      <c r="E456" s="45">
        <f>IF( D456&lt;&gt; 0, (D456-K456) / VLOOKUP(C456,N:S,6,0), 0)</f>
        <v>-1.0473564461913125</v>
      </c>
      <c r="F456" s="46" t="str">
        <f t="shared" si="47"/>
        <v>Нет</v>
      </c>
      <c r="G456" s="45" t="str">
        <f t="shared" si="48"/>
        <v>Нет</v>
      </c>
      <c r="H456" s="44" t="str">
        <f t="shared" si="44"/>
        <v>Нет</v>
      </c>
      <c r="I456" s="47">
        <f>IF(H456="Да",IF(DAY(A456)=15,K456+VLOOKUP($C456,N:S,6,0)*3.8, K456),D456)</f>
        <v>4049</v>
      </c>
      <c r="J456" s="19"/>
      <c r="K456" s="43">
        <f>VLOOKUP(C456,N:S,5,0)</f>
        <v>4318.7096774193551</v>
      </c>
      <c r="L456" s="43">
        <f t="shared" si="49"/>
        <v>72743.310093652588</v>
      </c>
    </row>
    <row r="457" spans="1:12" x14ac:dyDescent="0.25">
      <c r="A457" s="10">
        <v>44285</v>
      </c>
      <c r="B457" s="44">
        <f t="shared" si="45"/>
        <v>30</v>
      </c>
      <c r="C457" s="10" t="str">
        <f t="shared" si="46"/>
        <v>202103</v>
      </c>
      <c r="D457" s="44">
        <v>4012</v>
      </c>
      <c r="E457" s="45">
        <f>IF( D457&lt;&gt; 0, (D457-K457) / VLOOKUP(C457,N:S,6,0), 0)</f>
        <v>-1.1910375661268986</v>
      </c>
      <c r="F457" s="46" t="str">
        <f t="shared" si="47"/>
        <v>Нет</v>
      </c>
      <c r="G457" s="45" t="str">
        <f t="shared" si="48"/>
        <v>Нет</v>
      </c>
      <c r="H457" s="44" t="str">
        <f t="shared" si="44"/>
        <v>Нет</v>
      </c>
      <c r="I457" s="47">
        <f>IF(H457="Да",IF(DAY(A457)=15,K457+VLOOKUP($C457,N:S,6,0)*3.8, K457),D457)</f>
        <v>4012</v>
      </c>
      <c r="J457" s="19"/>
      <c r="K457" s="43">
        <f>VLOOKUP(C457,N:S,5,0)</f>
        <v>4318.7096774193551</v>
      </c>
      <c r="L457" s="43">
        <f t="shared" si="49"/>
        <v>94070.82622268486</v>
      </c>
    </row>
    <row r="458" spans="1:12" x14ac:dyDescent="0.25">
      <c r="A458" s="10">
        <v>44286</v>
      </c>
      <c r="B458" s="44">
        <f t="shared" si="45"/>
        <v>31</v>
      </c>
      <c r="C458" s="10" t="str">
        <f t="shared" si="46"/>
        <v>202103</v>
      </c>
      <c r="D458" s="44">
        <v>4323</v>
      </c>
      <c r="E458" s="45">
        <f>IF( D458&lt;&gt; 0, (D458-K458) / VLOOKUP(C458,N:S,6,0), 0)</f>
        <v>1.6660496034378167E-2</v>
      </c>
      <c r="F458" s="46" t="str">
        <f t="shared" si="47"/>
        <v>Нет</v>
      </c>
      <c r="G458" s="45" t="str">
        <f t="shared" si="48"/>
        <v>Нет</v>
      </c>
      <c r="H458" s="44" t="str">
        <f t="shared" si="44"/>
        <v>Нет</v>
      </c>
      <c r="I458" s="47">
        <f>IF(H458="Да",IF(DAY(A458)=15,K458+VLOOKUP($C458,N:S,6,0)*3.8, K458),D458)</f>
        <v>4323</v>
      </c>
      <c r="J458" s="19"/>
      <c r="K458" s="43">
        <f>VLOOKUP(C458,N:S,5,0)</f>
        <v>4318.7096774193551</v>
      </c>
      <c r="L458" s="43">
        <f t="shared" si="49"/>
        <v>18.406867845991492</v>
      </c>
    </row>
    <row r="459" spans="1:12" x14ac:dyDescent="0.25">
      <c r="A459" s="10">
        <v>44287</v>
      </c>
      <c r="B459" s="44">
        <f t="shared" si="45"/>
        <v>1</v>
      </c>
      <c r="C459" s="10" t="str">
        <f t="shared" si="46"/>
        <v>202104</v>
      </c>
      <c r="D459" s="44">
        <v>4222</v>
      </c>
      <c r="E459" s="45">
        <f>IF( D459&lt;&gt; 0, (D459-K459) / VLOOKUP(C459,N:S,6,0), 0)</f>
        <v>-0.3799236733257666</v>
      </c>
      <c r="F459" s="46" t="str">
        <f t="shared" si="47"/>
        <v>Нет</v>
      </c>
      <c r="G459" s="45" t="str">
        <f t="shared" si="48"/>
        <v>Нет</v>
      </c>
      <c r="H459" s="44" t="str">
        <f t="shared" si="44"/>
        <v>Нет</v>
      </c>
      <c r="I459" s="47">
        <f>IF(H459="Да",IF(DAY(A459)=15,K459+VLOOKUP($C459,N:S,6,0)*3.8, K459),D459)</f>
        <v>4222</v>
      </c>
      <c r="J459" s="19"/>
      <c r="K459" s="43">
        <f>VLOOKUP(C459,N:S,5,0)</f>
        <v>4309.5333333333338</v>
      </c>
      <c r="L459" s="43">
        <f t="shared" si="49"/>
        <v>7662.0844444445183</v>
      </c>
    </row>
    <row r="460" spans="1:12" x14ac:dyDescent="0.25">
      <c r="A460" s="10">
        <v>44288</v>
      </c>
      <c r="B460" s="44">
        <f t="shared" si="45"/>
        <v>2</v>
      </c>
      <c r="C460" s="10" t="str">
        <f t="shared" si="46"/>
        <v>202104</v>
      </c>
      <c r="D460" s="44">
        <v>4189</v>
      </c>
      <c r="E460" s="45">
        <f>IF( D460&lt;&gt; 0, (D460-K460) / VLOOKUP(C460,N:S,6,0), 0)</f>
        <v>-0.52315460881415465</v>
      </c>
      <c r="F460" s="46" t="str">
        <f t="shared" si="47"/>
        <v>Нет</v>
      </c>
      <c r="G460" s="45" t="str">
        <f t="shared" si="48"/>
        <v>Нет</v>
      </c>
      <c r="H460" s="44" t="str">
        <f t="shared" si="44"/>
        <v>Нет</v>
      </c>
      <c r="I460" s="47">
        <f>IF(H460="Да",IF(DAY(A460)=15,K460+VLOOKUP($C460,N:S,6,0)*3.8, K460),D460)</f>
        <v>4189</v>
      </c>
      <c r="J460" s="19"/>
      <c r="K460" s="43">
        <f>VLOOKUP(C460,N:S,5,0)</f>
        <v>4309.5333333333338</v>
      </c>
      <c r="L460" s="43">
        <f t="shared" si="49"/>
        <v>14528.284444444547</v>
      </c>
    </row>
    <row r="461" spans="1:12" x14ac:dyDescent="0.25">
      <c r="A461" s="10">
        <v>44289</v>
      </c>
      <c r="B461" s="44">
        <f t="shared" si="45"/>
        <v>3</v>
      </c>
      <c r="C461" s="10" t="str">
        <f t="shared" si="46"/>
        <v>202104</v>
      </c>
      <c r="D461" s="44">
        <v>4461</v>
      </c>
      <c r="E461" s="45">
        <f>IF( D461&lt;&gt; 0, (D461-K461) / VLOOKUP(C461,N:S,6,0), 0)</f>
        <v>0.65741552612043808</v>
      </c>
      <c r="F461" s="46" t="str">
        <f t="shared" si="47"/>
        <v>Нет</v>
      </c>
      <c r="G461" s="45" t="str">
        <f t="shared" si="48"/>
        <v>Нет</v>
      </c>
      <c r="H461" s="44" t="str">
        <f t="shared" si="44"/>
        <v>Нет</v>
      </c>
      <c r="I461" s="47">
        <f>IF(H461="Да",IF(DAY(A461)=15,K461+VLOOKUP($C461,N:S,6,0)*3.8, K461),D461)</f>
        <v>4461</v>
      </c>
      <c r="J461" s="19"/>
      <c r="K461" s="43">
        <f>VLOOKUP(C461,N:S,5,0)</f>
        <v>4309.5333333333338</v>
      </c>
      <c r="L461" s="43">
        <f t="shared" si="49"/>
        <v>22942.151111110983</v>
      </c>
    </row>
    <row r="462" spans="1:12" x14ac:dyDescent="0.25">
      <c r="A462" s="10">
        <v>44290</v>
      </c>
      <c r="B462" s="44">
        <f t="shared" si="45"/>
        <v>4</v>
      </c>
      <c r="C462" s="10" t="str">
        <f t="shared" si="46"/>
        <v>202104</v>
      </c>
      <c r="D462" s="44">
        <v>4519</v>
      </c>
      <c r="E462" s="45">
        <f>IF( D462&lt;&gt; 0, (D462-K462) / VLOOKUP(C462,N:S,6,0), 0)</f>
        <v>0.90915474606972624</v>
      </c>
      <c r="F462" s="46" t="str">
        <f t="shared" si="47"/>
        <v>Нет</v>
      </c>
      <c r="G462" s="45" t="str">
        <f t="shared" si="48"/>
        <v>Нет</v>
      </c>
      <c r="H462" s="44" t="str">
        <f t="shared" si="44"/>
        <v>Нет</v>
      </c>
      <c r="I462" s="47">
        <f>IF(H462="Да",IF(DAY(A462)=15,K462+VLOOKUP($C462,N:S,6,0)*3.8, K462),D462)</f>
        <v>4519</v>
      </c>
      <c r="J462" s="19"/>
      <c r="K462" s="43">
        <f>VLOOKUP(C462,N:S,5,0)</f>
        <v>4309.5333333333338</v>
      </c>
      <c r="L462" s="43">
        <f t="shared" si="49"/>
        <v>43876.284444444267</v>
      </c>
    </row>
    <row r="463" spans="1:12" x14ac:dyDescent="0.25">
      <c r="A463" s="10">
        <v>44291</v>
      </c>
      <c r="B463" s="44">
        <f t="shared" si="45"/>
        <v>5</v>
      </c>
      <c r="C463" s="10" t="str">
        <f t="shared" si="46"/>
        <v>202104</v>
      </c>
      <c r="D463" s="44">
        <v>3996</v>
      </c>
      <c r="E463" s="45">
        <f>IF( D463&lt;&gt; 0, (D463-K463) / VLOOKUP(C463,N:S,6,0), 0)</f>
        <v>-1.3608385648523031</v>
      </c>
      <c r="F463" s="46" t="str">
        <f t="shared" si="47"/>
        <v>Нет</v>
      </c>
      <c r="G463" s="45" t="str">
        <f t="shared" si="48"/>
        <v>Нет</v>
      </c>
      <c r="H463" s="44" t="str">
        <f t="shared" si="44"/>
        <v>Нет</v>
      </c>
      <c r="I463" s="47">
        <f>IF(H463="Да",IF(DAY(A463)=15,K463+VLOOKUP($C463,N:S,6,0)*3.8, K463),D463)</f>
        <v>3996</v>
      </c>
      <c r="J463" s="19"/>
      <c r="K463" s="43">
        <f>VLOOKUP(C463,N:S,5,0)</f>
        <v>4309.5333333333338</v>
      </c>
      <c r="L463" s="43">
        <f t="shared" si="49"/>
        <v>98303.15111111138</v>
      </c>
    </row>
    <row r="464" spans="1:12" x14ac:dyDescent="0.25">
      <c r="A464" s="10">
        <v>44292</v>
      </c>
      <c r="B464" s="44">
        <f t="shared" si="45"/>
        <v>6</v>
      </c>
      <c r="C464" s="10" t="str">
        <f t="shared" si="46"/>
        <v>202104</v>
      </c>
      <c r="D464" s="44">
        <v>4339</v>
      </c>
      <c r="E464" s="45">
        <f>IF( D464&lt;&gt; 0, (D464-K464) / VLOOKUP(C464,N:S,6,0), 0)</f>
        <v>0.12789509795124571</v>
      </c>
      <c r="F464" s="46" t="str">
        <f t="shared" si="47"/>
        <v>Нет</v>
      </c>
      <c r="G464" s="45" t="str">
        <f t="shared" si="48"/>
        <v>Нет</v>
      </c>
      <c r="H464" s="44" t="str">
        <f t="shared" si="44"/>
        <v>Нет</v>
      </c>
      <c r="I464" s="47">
        <f>IF(H464="Да",IF(DAY(A464)=15,K464+VLOOKUP($C464,N:S,6,0)*3.8, K464),D464)</f>
        <v>4339</v>
      </c>
      <c r="J464" s="19"/>
      <c r="K464" s="43">
        <f>VLOOKUP(C464,N:S,5,0)</f>
        <v>4309.5333333333338</v>
      </c>
      <c r="L464" s="43">
        <f t="shared" si="49"/>
        <v>868.28444444441948</v>
      </c>
    </row>
    <row r="465" spans="1:12" x14ac:dyDescent="0.25">
      <c r="A465" s="10">
        <v>44293</v>
      </c>
      <c r="B465" s="44">
        <f t="shared" si="45"/>
        <v>7</v>
      </c>
      <c r="C465" s="10" t="str">
        <f t="shared" si="46"/>
        <v>202104</v>
      </c>
      <c r="D465" s="44">
        <v>4173</v>
      </c>
      <c r="E465" s="45">
        <f>IF( D465&lt;&gt; 0, (D465-K465) / VLOOKUP(C465,N:S,6,0), 0)</f>
        <v>-0.59259991086913077</v>
      </c>
      <c r="F465" s="46" t="str">
        <f t="shared" si="47"/>
        <v>Нет</v>
      </c>
      <c r="G465" s="45" t="str">
        <f t="shared" si="48"/>
        <v>Нет</v>
      </c>
      <c r="H465" s="44" t="str">
        <f t="shared" si="44"/>
        <v>Нет</v>
      </c>
      <c r="I465" s="47">
        <f>IF(H465="Да",IF(DAY(A465)=15,K465+VLOOKUP($C465,N:S,6,0)*3.8, K465),D465)</f>
        <v>4173</v>
      </c>
      <c r="J465" s="19"/>
      <c r="K465" s="43">
        <f>VLOOKUP(C465,N:S,5,0)</f>
        <v>4309.5333333333338</v>
      </c>
      <c r="L465" s="43">
        <f t="shared" si="49"/>
        <v>18641.351111111228</v>
      </c>
    </row>
    <row r="466" spans="1:12" x14ac:dyDescent="0.25">
      <c r="A466" s="10">
        <v>44294</v>
      </c>
      <c r="B466" s="44">
        <f t="shared" si="45"/>
        <v>8</v>
      </c>
      <c r="C466" s="10" t="str">
        <f t="shared" si="46"/>
        <v>202104</v>
      </c>
      <c r="D466" s="44">
        <v>4189</v>
      </c>
      <c r="E466" s="45">
        <f>IF( D466&lt;&gt; 0, (D466-K466) / VLOOKUP(C466,N:S,6,0), 0)</f>
        <v>-0.52315460881415465</v>
      </c>
      <c r="F466" s="46" t="str">
        <f t="shared" si="47"/>
        <v>Нет</v>
      </c>
      <c r="G466" s="45" t="str">
        <f t="shared" si="48"/>
        <v>Нет</v>
      </c>
      <c r="H466" s="44" t="str">
        <f t="shared" si="44"/>
        <v>Нет</v>
      </c>
      <c r="I466" s="47">
        <f>IF(H466="Да",IF(DAY(A466)=15,K466+VLOOKUP($C466,N:S,6,0)*3.8, K466),D466)</f>
        <v>4189</v>
      </c>
      <c r="J466" s="19"/>
      <c r="K466" s="43">
        <f>VLOOKUP(C466,N:S,5,0)</f>
        <v>4309.5333333333338</v>
      </c>
      <c r="L466" s="43">
        <f t="shared" si="49"/>
        <v>14528.284444444547</v>
      </c>
    </row>
    <row r="467" spans="1:12" x14ac:dyDescent="0.25">
      <c r="A467" s="10">
        <v>44295</v>
      </c>
      <c r="B467" s="44">
        <f t="shared" si="45"/>
        <v>9</v>
      </c>
      <c r="C467" s="10" t="str">
        <f t="shared" si="46"/>
        <v>202104</v>
      </c>
      <c r="D467" s="44">
        <v>4214</v>
      </c>
      <c r="E467" s="45">
        <f>IF( D467&lt;&gt; 0, (D467-K467) / VLOOKUP(C467,N:S,6,0), 0)</f>
        <v>-0.4146463243532546</v>
      </c>
      <c r="F467" s="46" t="str">
        <f t="shared" si="47"/>
        <v>Нет</v>
      </c>
      <c r="G467" s="45" t="str">
        <f t="shared" si="48"/>
        <v>Нет</v>
      </c>
      <c r="H467" s="44" t="str">
        <f t="shared" si="44"/>
        <v>Нет</v>
      </c>
      <c r="I467" s="47">
        <f>IF(H467="Да",IF(DAY(A467)=15,K467+VLOOKUP($C467,N:S,6,0)*3.8, K467),D467)</f>
        <v>4214</v>
      </c>
      <c r="J467" s="19"/>
      <c r="K467" s="43">
        <f>VLOOKUP(C467,N:S,5,0)</f>
        <v>4309.5333333333338</v>
      </c>
      <c r="L467" s="43">
        <f t="shared" si="49"/>
        <v>9126.6177777778594</v>
      </c>
    </row>
    <row r="468" spans="1:12" x14ac:dyDescent="0.25">
      <c r="A468" s="10">
        <v>44296</v>
      </c>
      <c r="B468" s="44">
        <f t="shared" si="45"/>
        <v>10</v>
      </c>
      <c r="C468" s="10" t="str">
        <f t="shared" si="46"/>
        <v>202104</v>
      </c>
      <c r="D468" s="44">
        <v>4234</v>
      </c>
      <c r="E468" s="45">
        <f>IF( D468&lt;&gt; 0, (D468-K468) / VLOOKUP(C468,N:S,6,0), 0)</f>
        <v>-0.32783969678453456</v>
      </c>
      <c r="F468" s="46" t="str">
        <f t="shared" si="47"/>
        <v>Нет</v>
      </c>
      <c r="G468" s="45" t="str">
        <f t="shared" si="48"/>
        <v>Нет</v>
      </c>
      <c r="H468" s="44" t="str">
        <f t="shared" si="44"/>
        <v>Нет</v>
      </c>
      <c r="I468" s="47">
        <f>IF(H468="Да",IF(DAY(A468)=15,K468+VLOOKUP($C468,N:S,6,0)*3.8, K468),D468)</f>
        <v>4234</v>
      </c>
      <c r="J468" s="19"/>
      <c r="K468" s="43">
        <f>VLOOKUP(C468,N:S,5,0)</f>
        <v>4309.5333333333338</v>
      </c>
      <c r="L468" s="43">
        <f t="shared" si="49"/>
        <v>5705.2844444445082</v>
      </c>
    </row>
    <row r="469" spans="1:12" x14ac:dyDescent="0.25">
      <c r="A469" s="10">
        <v>44297</v>
      </c>
      <c r="B469" s="44">
        <f t="shared" si="45"/>
        <v>11</v>
      </c>
      <c r="C469" s="10" t="str">
        <f t="shared" si="46"/>
        <v>202104</v>
      </c>
      <c r="D469" s="44">
        <v>4482</v>
      </c>
      <c r="E469" s="45">
        <f>IF( D469&lt;&gt; 0, (D469-K469) / VLOOKUP(C469,N:S,6,0), 0)</f>
        <v>0.74856248506759404</v>
      </c>
      <c r="F469" s="46" t="str">
        <f t="shared" si="47"/>
        <v>Нет</v>
      </c>
      <c r="G469" s="45" t="str">
        <f t="shared" si="48"/>
        <v>Нет</v>
      </c>
      <c r="H469" s="44" t="str">
        <f t="shared" si="44"/>
        <v>Нет</v>
      </c>
      <c r="I469" s="47">
        <f>IF(H469="Да",IF(DAY(A469)=15,K469+VLOOKUP($C469,N:S,6,0)*3.8, K469),D469)</f>
        <v>4482</v>
      </c>
      <c r="J469" s="19"/>
      <c r="K469" s="43">
        <f>VLOOKUP(C469,N:S,5,0)</f>
        <v>4309.5333333333338</v>
      </c>
      <c r="L469" s="43">
        <f t="shared" si="49"/>
        <v>29744.751111110963</v>
      </c>
    </row>
    <row r="470" spans="1:12" x14ac:dyDescent="0.25">
      <c r="A470" s="10">
        <v>44298</v>
      </c>
      <c r="B470" s="44">
        <f t="shared" si="45"/>
        <v>12</v>
      </c>
      <c r="C470" s="10" t="str">
        <f t="shared" si="46"/>
        <v>202104</v>
      </c>
      <c r="D470" s="44">
        <v>4015</v>
      </c>
      <c r="E470" s="45">
        <f>IF( D470&lt;&gt; 0, (D470-K470) / VLOOKUP(C470,N:S,6,0), 0)</f>
        <v>-1.2783722686620191</v>
      </c>
      <c r="F470" s="46" t="str">
        <f t="shared" si="47"/>
        <v>Нет</v>
      </c>
      <c r="G470" s="45" t="str">
        <f t="shared" si="48"/>
        <v>Нет</v>
      </c>
      <c r="H470" s="44" t="str">
        <f t="shared" si="44"/>
        <v>Нет</v>
      </c>
      <c r="I470" s="47">
        <f>IF(H470="Да",IF(DAY(A470)=15,K470+VLOOKUP($C470,N:S,6,0)*3.8, K470),D470)</f>
        <v>4015</v>
      </c>
      <c r="J470" s="19"/>
      <c r="K470" s="43">
        <f>VLOOKUP(C470,N:S,5,0)</f>
        <v>4309.5333333333338</v>
      </c>
      <c r="L470" s="43">
        <f t="shared" si="49"/>
        <v>86749.884444444688</v>
      </c>
    </row>
    <row r="471" spans="1:12" x14ac:dyDescent="0.25">
      <c r="A471" s="10">
        <v>44299</v>
      </c>
      <c r="B471" s="44">
        <f t="shared" si="45"/>
        <v>13</v>
      </c>
      <c r="C471" s="10" t="str">
        <f t="shared" si="46"/>
        <v>202104</v>
      </c>
      <c r="D471" s="44">
        <v>4224</v>
      </c>
      <c r="E471" s="45">
        <f>IF( D471&lt;&gt; 0, (D471-K471) / VLOOKUP(C471,N:S,6,0), 0)</f>
        <v>-0.37124301056889458</v>
      </c>
      <c r="F471" s="46" t="str">
        <f t="shared" si="47"/>
        <v>Нет</v>
      </c>
      <c r="G471" s="45" t="str">
        <f t="shared" si="48"/>
        <v>Нет</v>
      </c>
      <c r="H471" s="44" t="str">
        <f t="shared" si="44"/>
        <v>Нет</v>
      </c>
      <c r="I471" s="47">
        <f>IF(H471="Да",IF(DAY(A471)=15,K471+VLOOKUP($C471,N:S,6,0)*3.8, K471),D471)</f>
        <v>4224</v>
      </c>
      <c r="J471" s="19"/>
      <c r="K471" s="43">
        <f>VLOOKUP(C471,N:S,5,0)</f>
        <v>4309.5333333333338</v>
      </c>
      <c r="L471" s="43">
        <f t="shared" si="49"/>
        <v>7315.9511111111833</v>
      </c>
    </row>
    <row r="472" spans="1:12" x14ac:dyDescent="0.25">
      <c r="A472" s="10">
        <v>44300</v>
      </c>
      <c r="B472" s="44">
        <f t="shared" si="45"/>
        <v>14</v>
      </c>
      <c r="C472" s="10" t="str">
        <f t="shared" si="46"/>
        <v>202104</v>
      </c>
      <c r="D472" s="44">
        <v>4308</v>
      </c>
      <c r="E472" s="45">
        <f>IF( D472&lt;&gt; 0, (D472-K472) / VLOOKUP(C472,N:S,6,0), 0)</f>
        <v>-6.6551747802703794E-3</v>
      </c>
      <c r="F472" s="46" t="str">
        <f t="shared" si="47"/>
        <v>Нет</v>
      </c>
      <c r="G472" s="45" t="str">
        <f t="shared" si="48"/>
        <v>Нет</v>
      </c>
      <c r="H472" s="44" t="str">
        <f t="shared" si="44"/>
        <v>Нет</v>
      </c>
      <c r="I472" s="47">
        <f>IF(H472="Да",IF(DAY(A472)=15,K472+VLOOKUP($C472,N:S,6,0)*3.8, K472),D472)</f>
        <v>4308</v>
      </c>
      <c r="J472" s="19"/>
      <c r="K472" s="43">
        <f>VLOOKUP(C472,N:S,5,0)</f>
        <v>4309.5333333333338</v>
      </c>
      <c r="L472" s="43">
        <f t="shared" si="49"/>
        <v>2.3511111111124126</v>
      </c>
    </row>
    <row r="473" spans="1:12" x14ac:dyDescent="0.25">
      <c r="A473" s="10">
        <v>44301</v>
      </c>
      <c r="B473" s="44">
        <f t="shared" si="45"/>
        <v>15</v>
      </c>
      <c r="C473" s="10" t="str">
        <f t="shared" si="46"/>
        <v>202104</v>
      </c>
      <c r="D473" s="44">
        <v>5270</v>
      </c>
      <c r="E473" s="45">
        <f>IF( D473&lt;&gt; 0, (D473-K473) / VLOOKUP(C473,N:S,6,0), 0)</f>
        <v>4.1687436112751639</v>
      </c>
      <c r="F473" s="46" t="str">
        <f t="shared" si="47"/>
        <v>Нет</v>
      </c>
      <c r="G473" s="45" t="str">
        <f t="shared" si="48"/>
        <v>Да</v>
      </c>
      <c r="H473" s="44" t="str">
        <f t="shared" si="44"/>
        <v>Нет</v>
      </c>
      <c r="I473" s="47">
        <f>IF(H473="Да",IF(DAY(A473)=15,K473+VLOOKUP($C473,N:S,6,0)*3.8, K473),D473)</f>
        <v>5270</v>
      </c>
      <c r="J473" s="19"/>
      <c r="K473" s="43">
        <f>VLOOKUP(C473,N:S,5,0)</f>
        <v>4309.5333333333338</v>
      </c>
      <c r="L473" s="43">
        <f t="shared" si="49"/>
        <v>922496.217777777</v>
      </c>
    </row>
    <row r="474" spans="1:12" x14ac:dyDescent="0.25">
      <c r="A474" s="10">
        <v>44302</v>
      </c>
      <c r="B474" s="44">
        <f t="shared" si="45"/>
        <v>16</v>
      </c>
      <c r="C474" s="10" t="str">
        <f t="shared" si="46"/>
        <v>202104</v>
      </c>
      <c r="D474" s="44">
        <v>4203</v>
      </c>
      <c r="E474" s="45">
        <f>IF( D474&lt;&gt; 0, (D474-K474) / VLOOKUP(C474,N:S,6,0), 0)</f>
        <v>-0.46238996951605066</v>
      </c>
      <c r="F474" s="46" t="str">
        <f t="shared" si="47"/>
        <v>Нет</v>
      </c>
      <c r="G474" s="45" t="str">
        <f t="shared" si="48"/>
        <v>Нет</v>
      </c>
      <c r="H474" s="44" t="str">
        <f t="shared" si="44"/>
        <v>Нет</v>
      </c>
      <c r="I474" s="47">
        <f>IF(H474="Да",IF(DAY(A474)=15,K474+VLOOKUP($C474,N:S,6,0)*3.8, K474),D474)</f>
        <v>4203</v>
      </c>
      <c r="J474" s="19"/>
      <c r="K474" s="43">
        <f>VLOOKUP(C474,N:S,5,0)</f>
        <v>4309.5333333333338</v>
      </c>
      <c r="L474" s="43">
        <f t="shared" si="49"/>
        <v>11349.351111111202</v>
      </c>
    </row>
    <row r="475" spans="1:12" x14ac:dyDescent="0.25">
      <c r="A475" s="10">
        <v>44303</v>
      </c>
      <c r="B475" s="44">
        <f t="shared" si="45"/>
        <v>17</v>
      </c>
      <c r="C475" s="10" t="str">
        <f t="shared" si="46"/>
        <v>202104</v>
      </c>
      <c r="D475" s="44">
        <v>4423</v>
      </c>
      <c r="E475" s="45">
        <f>IF( D475&lt;&gt; 0, (D475-K475) / VLOOKUP(C475,N:S,6,0), 0)</f>
        <v>0.49248293373986995</v>
      </c>
      <c r="F475" s="46" t="str">
        <f t="shared" si="47"/>
        <v>Нет</v>
      </c>
      <c r="G475" s="45" t="str">
        <f t="shared" si="48"/>
        <v>Нет</v>
      </c>
      <c r="H475" s="44" t="str">
        <f t="shared" si="44"/>
        <v>Нет</v>
      </c>
      <c r="I475" s="47">
        <f>IF(H475="Да",IF(DAY(A475)=15,K475+VLOOKUP($C475,N:S,6,0)*3.8, K475),D475)</f>
        <v>4423</v>
      </c>
      <c r="J475" s="19"/>
      <c r="K475" s="43">
        <f>VLOOKUP(C475,N:S,5,0)</f>
        <v>4309.5333333333338</v>
      </c>
      <c r="L475" s="43">
        <f t="shared" si="49"/>
        <v>12874.684444444349</v>
      </c>
    </row>
    <row r="476" spans="1:12" x14ac:dyDescent="0.25">
      <c r="A476" s="10">
        <v>44304</v>
      </c>
      <c r="B476" s="44">
        <f t="shared" si="45"/>
        <v>18</v>
      </c>
      <c r="C476" s="10" t="str">
        <f t="shared" si="46"/>
        <v>202104</v>
      </c>
      <c r="D476" s="44">
        <v>4410</v>
      </c>
      <c r="E476" s="45">
        <f>IF( D476&lt;&gt; 0, (D476-K476) / VLOOKUP(C476,N:S,6,0), 0)</f>
        <v>0.43605862582020188</v>
      </c>
      <c r="F476" s="46" t="str">
        <f t="shared" si="47"/>
        <v>Нет</v>
      </c>
      <c r="G476" s="45" t="str">
        <f t="shared" si="48"/>
        <v>Нет</v>
      </c>
      <c r="H476" s="44" t="str">
        <f t="shared" si="44"/>
        <v>Нет</v>
      </c>
      <c r="I476" s="47">
        <f>IF(H476="Да",IF(DAY(A476)=15,K476+VLOOKUP($C476,N:S,6,0)*3.8, K476),D476)</f>
        <v>4410</v>
      </c>
      <c r="J476" s="19"/>
      <c r="K476" s="43">
        <f>VLOOKUP(C476,N:S,5,0)</f>
        <v>4309.5333333333338</v>
      </c>
      <c r="L476" s="43">
        <f t="shared" si="49"/>
        <v>10093.551111111026</v>
      </c>
    </row>
    <row r="477" spans="1:12" x14ac:dyDescent="0.25">
      <c r="A477" s="10">
        <v>44305</v>
      </c>
      <c r="B477" s="44">
        <f t="shared" si="45"/>
        <v>19</v>
      </c>
      <c r="C477" s="10" t="str">
        <f t="shared" si="46"/>
        <v>202104</v>
      </c>
      <c r="D477" s="44">
        <v>4197</v>
      </c>
      <c r="E477" s="45">
        <f>IF( D477&lt;&gt; 0, (D477-K477) / VLOOKUP(C477,N:S,6,0), 0)</f>
        <v>-0.48843195778666665</v>
      </c>
      <c r="F477" s="46" t="str">
        <f t="shared" si="47"/>
        <v>Нет</v>
      </c>
      <c r="G477" s="45" t="str">
        <f t="shared" si="48"/>
        <v>Нет</v>
      </c>
      <c r="H477" s="44" t="str">
        <f t="shared" si="44"/>
        <v>Нет</v>
      </c>
      <c r="I477" s="47">
        <f>IF(H477="Да",IF(DAY(A477)=15,K477+VLOOKUP($C477,N:S,6,0)*3.8, K477),D477)</f>
        <v>4197</v>
      </c>
      <c r="J477" s="19"/>
      <c r="K477" s="43">
        <f>VLOOKUP(C477,N:S,5,0)</f>
        <v>4309.5333333333338</v>
      </c>
      <c r="L477" s="43">
        <f t="shared" si="49"/>
        <v>12663.751111111207</v>
      </c>
    </row>
    <row r="478" spans="1:12" x14ac:dyDescent="0.25">
      <c r="A478" s="10">
        <v>44306</v>
      </c>
      <c r="B478" s="44">
        <f t="shared" si="45"/>
        <v>20</v>
      </c>
      <c r="C478" s="10" t="str">
        <f t="shared" si="46"/>
        <v>202104</v>
      </c>
      <c r="D478" s="44">
        <v>4293</v>
      </c>
      <c r="E478" s="45">
        <f>IF( D478&lt;&gt; 0, (D478-K478) / VLOOKUP(C478,N:S,6,0), 0)</f>
        <v>-7.176014545681042E-2</v>
      </c>
      <c r="F478" s="46" t="str">
        <f t="shared" si="47"/>
        <v>Нет</v>
      </c>
      <c r="G478" s="45" t="str">
        <f t="shared" si="48"/>
        <v>Нет</v>
      </c>
      <c r="H478" s="44" t="str">
        <f t="shared" si="44"/>
        <v>Нет</v>
      </c>
      <c r="I478" s="47">
        <f>IF(H478="Да",IF(DAY(A478)=15,K478+VLOOKUP($C478,N:S,6,0)*3.8, K478),D478)</f>
        <v>4293</v>
      </c>
      <c r="J478" s="19"/>
      <c r="K478" s="43">
        <f>VLOOKUP(C478,N:S,5,0)</f>
        <v>4309.5333333333338</v>
      </c>
      <c r="L478" s="43">
        <f t="shared" si="49"/>
        <v>273.35111111112514</v>
      </c>
    </row>
    <row r="479" spans="1:12" x14ac:dyDescent="0.25">
      <c r="A479" s="10">
        <v>44307</v>
      </c>
      <c r="B479" s="44">
        <f t="shared" si="45"/>
        <v>21</v>
      </c>
      <c r="C479" s="10" t="str">
        <f t="shared" si="46"/>
        <v>202104</v>
      </c>
      <c r="D479" s="44">
        <v>4292</v>
      </c>
      <c r="E479" s="45">
        <f>IF( D479&lt;&gt; 0, (D479-K479) / VLOOKUP(C479,N:S,6,0), 0)</f>
        <v>-7.6100476835246428E-2</v>
      </c>
      <c r="F479" s="46" t="str">
        <f t="shared" si="47"/>
        <v>Нет</v>
      </c>
      <c r="G479" s="45" t="str">
        <f t="shared" si="48"/>
        <v>Нет</v>
      </c>
      <c r="H479" s="44" t="str">
        <f t="shared" si="44"/>
        <v>Нет</v>
      </c>
      <c r="I479" s="47">
        <f>IF(H479="Да",IF(DAY(A479)=15,K479+VLOOKUP($C479,N:S,6,0)*3.8, K479),D479)</f>
        <v>4292</v>
      </c>
      <c r="J479" s="19"/>
      <c r="K479" s="43">
        <f>VLOOKUP(C479,N:S,5,0)</f>
        <v>4309.5333333333338</v>
      </c>
      <c r="L479" s="43">
        <f t="shared" si="49"/>
        <v>307.41777777779265</v>
      </c>
    </row>
    <row r="480" spans="1:12" x14ac:dyDescent="0.25">
      <c r="A480" s="10">
        <v>44308</v>
      </c>
      <c r="B480" s="44">
        <f t="shared" si="45"/>
        <v>22</v>
      </c>
      <c r="C480" s="10" t="str">
        <f t="shared" si="46"/>
        <v>202104</v>
      </c>
      <c r="D480" s="44">
        <v>4345</v>
      </c>
      <c r="E480" s="45">
        <f>IF( D480&lt;&gt; 0, (D480-K480) / VLOOKUP(C480,N:S,6,0), 0)</f>
        <v>0.15393708622186172</v>
      </c>
      <c r="F480" s="46" t="str">
        <f t="shared" si="47"/>
        <v>Нет</v>
      </c>
      <c r="G480" s="45" t="str">
        <f t="shared" si="48"/>
        <v>Нет</v>
      </c>
      <c r="H480" s="44" t="str">
        <f t="shared" si="44"/>
        <v>Нет</v>
      </c>
      <c r="I480" s="47">
        <f>IF(H480="Да",IF(DAY(A480)=15,K480+VLOOKUP($C480,N:S,6,0)*3.8, K480),D480)</f>
        <v>4345</v>
      </c>
      <c r="J480" s="19"/>
      <c r="K480" s="43">
        <f>VLOOKUP(C480,N:S,5,0)</f>
        <v>4309.5333333333338</v>
      </c>
      <c r="L480" s="43">
        <f t="shared" si="49"/>
        <v>1257.8844444444144</v>
      </c>
    </row>
    <row r="481" spans="1:12" x14ac:dyDescent="0.25">
      <c r="A481" s="10">
        <v>44309</v>
      </c>
      <c r="B481" s="44">
        <f t="shared" si="45"/>
        <v>23</v>
      </c>
      <c r="C481" s="10" t="str">
        <f t="shared" si="46"/>
        <v>202104</v>
      </c>
      <c r="D481" s="44">
        <v>4339</v>
      </c>
      <c r="E481" s="45">
        <f>IF( D481&lt;&gt; 0, (D481-K481) / VLOOKUP(C481,N:S,6,0), 0)</f>
        <v>0.12789509795124571</v>
      </c>
      <c r="F481" s="46" t="str">
        <f t="shared" si="47"/>
        <v>Нет</v>
      </c>
      <c r="G481" s="45" t="str">
        <f t="shared" si="48"/>
        <v>Нет</v>
      </c>
      <c r="H481" s="44" t="str">
        <f t="shared" si="44"/>
        <v>Нет</v>
      </c>
      <c r="I481" s="47">
        <f>IF(H481="Да",IF(DAY(A481)=15,K481+VLOOKUP($C481,N:S,6,0)*3.8, K481),D481)</f>
        <v>4339</v>
      </c>
      <c r="J481" s="19"/>
      <c r="K481" s="43">
        <f>VLOOKUP(C481,N:S,5,0)</f>
        <v>4309.5333333333338</v>
      </c>
      <c r="L481" s="43">
        <f t="shared" si="49"/>
        <v>868.28444444441948</v>
      </c>
    </row>
    <row r="482" spans="1:12" x14ac:dyDescent="0.25">
      <c r="A482" s="10">
        <v>44310</v>
      </c>
      <c r="B482" s="44">
        <f t="shared" si="45"/>
        <v>24</v>
      </c>
      <c r="C482" s="10" t="str">
        <f t="shared" si="46"/>
        <v>202104</v>
      </c>
      <c r="D482" s="44">
        <v>4461</v>
      </c>
      <c r="E482" s="45">
        <f>IF( D482&lt;&gt; 0, (D482-K482) / VLOOKUP(C482,N:S,6,0), 0)</f>
        <v>0.65741552612043808</v>
      </c>
      <c r="F482" s="46" t="str">
        <f t="shared" si="47"/>
        <v>Нет</v>
      </c>
      <c r="G482" s="45" t="str">
        <f t="shared" si="48"/>
        <v>Нет</v>
      </c>
      <c r="H482" s="44" t="str">
        <f t="shared" si="44"/>
        <v>Нет</v>
      </c>
      <c r="I482" s="47">
        <f>IF(H482="Да",IF(DAY(A482)=15,K482+VLOOKUP($C482,N:S,6,0)*3.8, K482),D482)</f>
        <v>4461</v>
      </c>
      <c r="J482" s="19"/>
      <c r="K482" s="43">
        <f>VLOOKUP(C482,N:S,5,0)</f>
        <v>4309.5333333333338</v>
      </c>
      <c r="L482" s="43">
        <f t="shared" si="49"/>
        <v>22942.151111110983</v>
      </c>
    </row>
    <row r="483" spans="1:12" x14ac:dyDescent="0.25">
      <c r="A483" s="10">
        <v>44311</v>
      </c>
      <c r="B483" s="44">
        <f t="shared" si="45"/>
        <v>25</v>
      </c>
      <c r="C483" s="10" t="str">
        <f t="shared" si="46"/>
        <v>202104</v>
      </c>
      <c r="D483" s="44">
        <v>4635</v>
      </c>
      <c r="E483" s="45">
        <f>IF( D483&lt;&gt; 0, (D483-K483) / VLOOKUP(C483,N:S,6,0), 0)</f>
        <v>1.4126331859683026</v>
      </c>
      <c r="F483" s="46" t="str">
        <f t="shared" si="47"/>
        <v>Нет</v>
      </c>
      <c r="G483" s="45" t="str">
        <f t="shared" si="48"/>
        <v>Нет</v>
      </c>
      <c r="H483" s="44" t="str">
        <f t="shared" si="44"/>
        <v>Нет</v>
      </c>
      <c r="I483" s="47">
        <f>IF(H483="Да",IF(DAY(A483)=15,K483+VLOOKUP($C483,N:S,6,0)*3.8, K483),D483)</f>
        <v>4635</v>
      </c>
      <c r="J483" s="19"/>
      <c r="K483" s="43">
        <f>VLOOKUP(C483,N:S,5,0)</f>
        <v>4309.5333333333338</v>
      </c>
      <c r="L483" s="43">
        <f t="shared" si="49"/>
        <v>105928.55111111084</v>
      </c>
    </row>
    <row r="484" spans="1:12" x14ac:dyDescent="0.25">
      <c r="A484" s="10">
        <v>44312</v>
      </c>
      <c r="B484" s="44">
        <f t="shared" si="45"/>
        <v>26</v>
      </c>
      <c r="C484" s="10" t="str">
        <f t="shared" si="46"/>
        <v>202104</v>
      </c>
      <c r="D484" s="44">
        <v>4127</v>
      </c>
      <c r="E484" s="45">
        <f>IF( D484&lt;&gt; 0, (D484-K484) / VLOOKUP(C484,N:S,6,0), 0)</f>
        <v>-0.79225515427718685</v>
      </c>
      <c r="F484" s="46" t="str">
        <f t="shared" si="47"/>
        <v>Нет</v>
      </c>
      <c r="G484" s="45" t="str">
        <f t="shared" si="48"/>
        <v>Нет</v>
      </c>
      <c r="H484" s="44" t="str">
        <f t="shared" si="44"/>
        <v>Нет</v>
      </c>
      <c r="I484" s="47">
        <f>IF(H484="Да",IF(DAY(A484)=15,K484+VLOOKUP($C484,N:S,6,0)*3.8, K484),D484)</f>
        <v>4127</v>
      </c>
      <c r="J484" s="19"/>
      <c r="K484" s="43">
        <f>VLOOKUP(C484,N:S,5,0)</f>
        <v>4309.5333333333338</v>
      </c>
      <c r="L484" s="43">
        <f t="shared" si="49"/>
        <v>33318.417777777933</v>
      </c>
    </row>
    <row r="485" spans="1:12" x14ac:dyDescent="0.25">
      <c r="A485" s="10">
        <v>44313</v>
      </c>
      <c r="B485" s="44">
        <f t="shared" si="45"/>
        <v>27</v>
      </c>
      <c r="C485" s="10" t="str">
        <f t="shared" si="46"/>
        <v>202104</v>
      </c>
      <c r="D485" s="44">
        <v>4334</v>
      </c>
      <c r="E485" s="45">
        <f>IF( D485&lt;&gt; 0, (D485-K485) / VLOOKUP(C485,N:S,6,0), 0)</f>
        <v>0.1061934410590657</v>
      </c>
      <c r="F485" s="46" t="str">
        <f t="shared" si="47"/>
        <v>Нет</v>
      </c>
      <c r="G485" s="45" t="str">
        <f t="shared" si="48"/>
        <v>Нет</v>
      </c>
      <c r="H485" s="44" t="str">
        <f t="shared" si="44"/>
        <v>Нет</v>
      </c>
      <c r="I485" s="47">
        <f>IF(H485="Да",IF(DAY(A485)=15,K485+VLOOKUP($C485,N:S,6,0)*3.8, K485),D485)</f>
        <v>4334</v>
      </c>
      <c r="J485" s="19"/>
      <c r="K485" s="43">
        <f>VLOOKUP(C485,N:S,5,0)</f>
        <v>4309.5333333333338</v>
      </c>
      <c r="L485" s="43">
        <f t="shared" si="49"/>
        <v>598.61777777775706</v>
      </c>
    </row>
    <row r="486" spans="1:12" x14ac:dyDescent="0.25">
      <c r="A486" s="10">
        <v>44314</v>
      </c>
      <c r="B486" s="44">
        <f t="shared" si="45"/>
        <v>28</v>
      </c>
      <c r="C486" s="10" t="str">
        <f t="shared" si="46"/>
        <v>202104</v>
      </c>
      <c r="D486" s="44">
        <v>4138</v>
      </c>
      <c r="E486" s="45">
        <f>IF( D486&lt;&gt; 0, (D486-K486) / VLOOKUP(C486,N:S,6,0), 0)</f>
        <v>-0.74451150911439079</v>
      </c>
      <c r="F486" s="46" t="str">
        <f t="shared" si="47"/>
        <v>Нет</v>
      </c>
      <c r="G486" s="45" t="str">
        <f t="shared" si="48"/>
        <v>Нет</v>
      </c>
      <c r="H486" s="44" t="str">
        <f t="shared" si="44"/>
        <v>Нет</v>
      </c>
      <c r="I486" s="47">
        <f>IF(H486="Да",IF(DAY(A486)=15,K486+VLOOKUP($C486,N:S,6,0)*3.8, K486),D486)</f>
        <v>4138</v>
      </c>
      <c r="J486" s="19"/>
      <c r="K486" s="43">
        <f>VLOOKUP(C486,N:S,5,0)</f>
        <v>4309.5333333333338</v>
      </c>
      <c r="L486" s="43">
        <f t="shared" si="49"/>
        <v>29423.684444444589</v>
      </c>
    </row>
    <row r="487" spans="1:12" x14ac:dyDescent="0.25">
      <c r="A487" s="10">
        <v>44315</v>
      </c>
      <c r="B487" s="44">
        <f t="shared" si="45"/>
        <v>29</v>
      </c>
      <c r="C487" s="10" t="str">
        <f t="shared" si="46"/>
        <v>202104</v>
      </c>
      <c r="D487" s="44">
        <v>4100</v>
      </c>
      <c r="E487" s="45">
        <f>IF( D487&lt;&gt; 0, (D487-K487) / VLOOKUP(C487,N:S,6,0), 0)</f>
        <v>-0.90944410149495891</v>
      </c>
      <c r="F487" s="46" t="str">
        <f t="shared" si="47"/>
        <v>Нет</v>
      </c>
      <c r="G487" s="45" t="str">
        <f t="shared" si="48"/>
        <v>Нет</v>
      </c>
      <c r="H487" s="44" t="str">
        <f t="shared" si="44"/>
        <v>Нет</v>
      </c>
      <c r="I487" s="47">
        <f>IF(H487="Да",IF(DAY(A487)=15,K487+VLOOKUP($C487,N:S,6,0)*3.8, K487),D487)</f>
        <v>4100</v>
      </c>
      <c r="J487" s="19"/>
      <c r="K487" s="43">
        <f>VLOOKUP(C487,N:S,5,0)</f>
        <v>4309.5333333333338</v>
      </c>
      <c r="L487" s="43">
        <f t="shared" si="49"/>
        <v>43904.217777777958</v>
      </c>
    </row>
    <row r="488" spans="1:12" x14ac:dyDescent="0.25">
      <c r="A488" s="10">
        <v>44316</v>
      </c>
      <c r="B488" s="44">
        <f t="shared" si="45"/>
        <v>30</v>
      </c>
      <c r="C488" s="10" t="str">
        <f t="shared" si="46"/>
        <v>202104</v>
      </c>
      <c r="D488" s="44">
        <v>4154</v>
      </c>
      <c r="E488" s="45">
        <f>IF( D488&lt;&gt; 0, (D488-K488) / VLOOKUP(C488,N:S,6,0), 0)</f>
        <v>-0.67506620705941478</v>
      </c>
      <c r="F488" s="46" t="str">
        <f t="shared" si="47"/>
        <v>Нет</v>
      </c>
      <c r="G488" s="45" t="str">
        <f t="shared" si="48"/>
        <v>Нет</v>
      </c>
      <c r="H488" s="44" t="str">
        <f t="shared" si="44"/>
        <v>Нет</v>
      </c>
      <c r="I488" s="47">
        <f>IF(H488="Да",IF(DAY(A488)=15,K488+VLOOKUP($C488,N:S,6,0)*3.8, K488),D488)</f>
        <v>4154</v>
      </c>
      <c r="J488" s="19"/>
      <c r="K488" s="43">
        <f>VLOOKUP(C488,N:S,5,0)</f>
        <v>4309.5333333333338</v>
      </c>
      <c r="L488" s="43">
        <f t="shared" si="49"/>
        <v>24190.617777777908</v>
      </c>
    </row>
    <row r="489" spans="1:12" x14ac:dyDescent="0.25">
      <c r="A489" s="10">
        <v>44317</v>
      </c>
      <c r="B489" s="44">
        <f t="shared" si="45"/>
        <v>1</v>
      </c>
      <c r="C489" s="10" t="str">
        <f t="shared" si="46"/>
        <v>202105</v>
      </c>
      <c r="D489" s="44">
        <v>4575</v>
      </c>
      <c r="E489" s="45">
        <f>IF( D489&lt;&gt; 0, (D489-K489) / VLOOKUP(C489,N:S,6,0), 0)</f>
        <v>-8.3207496426185829E-2</v>
      </c>
      <c r="F489" s="46" t="str">
        <f t="shared" si="47"/>
        <v>Нет</v>
      </c>
      <c r="G489" s="45" t="str">
        <f t="shared" si="48"/>
        <v>Нет</v>
      </c>
      <c r="H489" s="44" t="str">
        <f t="shared" si="44"/>
        <v>Нет</v>
      </c>
      <c r="I489" s="47">
        <f>IF(H489="Да",IF(DAY(A489)=15,K489+VLOOKUP($C489,N:S,6,0)*3.8, K489),D489)</f>
        <v>4575</v>
      </c>
      <c r="J489" s="19"/>
      <c r="K489" s="43">
        <f>VLOOKUP(C489,N:S,5,0)</f>
        <v>4605.9354838709678</v>
      </c>
      <c r="L489" s="43">
        <f t="shared" si="49"/>
        <v>957.00416233090891</v>
      </c>
    </row>
    <row r="490" spans="1:12" x14ac:dyDescent="0.25">
      <c r="A490" s="10">
        <v>44318</v>
      </c>
      <c r="B490" s="44">
        <f t="shared" si="45"/>
        <v>2</v>
      </c>
      <c r="C490" s="10" t="str">
        <f t="shared" si="46"/>
        <v>202105</v>
      </c>
      <c r="D490" s="44">
        <v>4368</v>
      </c>
      <c r="E490" s="45">
        <f>IF( D490&lt;&gt; 0, (D490-K490) / VLOOKUP(C490,N:S,6,0), 0)</f>
        <v>-0.63997757418096524</v>
      </c>
      <c r="F490" s="46" t="str">
        <f t="shared" si="47"/>
        <v>Нет</v>
      </c>
      <c r="G490" s="45" t="str">
        <f t="shared" si="48"/>
        <v>Нет</v>
      </c>
      <c r="H490" s="44" t="str">
        <f t="shared" si="44"/>
        <v>Нет</v>
      </c>
      <c r="I490" s="47">
        <f>IF(H490="Да",IF(DAY(A490)=15,K490+VLOOKUP($C490,N:S,6,0)*3.8, K490),D490)</f>
        <v>4368</v>
      </c>
      <c r="J490" s="19"/>
      <c r="K490" s="43">
        <f>VLOOKUP(C490,N:S,5,0)</f>
        <v>4605.9354838709678</v>
      </c>
      <c r="L490" s="43">
        <f t="shared" si="49"/>
        <v>56613.294484911581</v>
      </c>
    </row>
    <row r="491" spans="1:12" x14ac:dyDescent="0.25">
      <c r="A491" s="10">
        <v>44319</v>
      </c>
      <c r="B491" s="44">
        <f t="shared" si="45"/>
        <v>3</v>
      </c>
      <c r="C491" s="10" t="str">
        <f t="shared" si="46"/>
        <v>202105</v>
      </c>
      <c r="D491" s="44">
        <v>4228</v>
      </c>
      <c r="E491" s="45">
        <f>IF( D491&lt;&gt; 0, (D491-K491) / VLOOKUP(C491,N:S,6,0), 0)</f>
        <v>-1.0165370470585937</v>
      </c>
      <c r="F491" s="46" t="str">
        <f t="shared" si="47"/>
        <v>Нет</v>
      </c>
      <c r="G491" s="45" t="str">
        <f t="shared" si="48"/>
        <v>Нет</v>
      </c>
      <c r="H491" s="44" t="str">
        <f t="shared" si="44"/>
        <v>Нет</v>
      </c>
      <c r="I491" s="47">
        <f>IF(H491="Да",IF(DAY(A491)=15,K491+VLOOKUP($C491,N:S,6,0)*3.8, K491),D491)</f>
        <v>4228</v>
      </c>
      <c r="J491" s="19"/>
      <c r="K491" s="43">
        <f>VLOOKUP(C491,N:S,5,0)</f>
        <v>4605.9354838709678</v>
      </c>
      <c r="L491" s="43">
        <f t="shared" si="49"/>
        <v>142835.22996878257</v>
      </c>
    </row>
    <row r="492" spans="1:12" x14ac:dyDescent="0.25">
      <c r="A492" s="10">
        <v>44320</v>
      </c>
      <c r="B492" s="44">
        <f t="shared" si="45"/>
        <v>4</v>
      </c>
      <c r="C492" s="10" t="str">
        <f t="shared" si="46"/>
        <v>202105</v>
      </c>
      <c r="D492" s="44">
        <v>4352</v>
      </c>
      <c r="E492" s="45">
        <f>IF( D492&lt;&gt; 0, (D492-K492) / VLOOKUP(C492,N:S,6,0), 0)</f>
        <v>-0.68301294250983702</v>
      </c>
      <c r="F492" s="46" t="str">
        <f t="shared" si="47"/>
        <v>Нет</v>
      </c>
      <c r="G492" s="45" t="str">
        <f t="shared" si="48"/>
        <v>Нет</v>
      </c>
      <c r="H492" s="44" t="str">
        <f t="shared" si="44"/>
        <v>Нет</v>
      </c>
      <c r="I492" s="47">
        <f>IF(H492="Да",IF(DAY(A492)=15,K492+VLOOKUP($C492,N:S,6,0)*3.8, K492),D492)</f>
        <v>4352</v>
      </c>
      <c r="J492" s="19"/>
      <c r="K492" s="43">
        <f>VLOOKUP(C492,N:S,5,0)</f>
        <v>4605.9354838709678</v>
      </c>
      <c r="L492" s="43">
        <f t="shared" si="49"/>
        <v>64483.229968782551</v>
      </c>
    </row>
    <row r="493" spans="1:12" x14ac:dyDescent="0.25">
      <c r="A493" s="10">
        <v>44321</v>
      </c>
      <c r="B493" s="44">
        <f t="shared" si="45"/>
        <v>5</v>
      </c>
      <c r="C493" s="10" t="str">
        <f t="shared" si="46"/>
        <v>202105</v>
      </c>
      <c r="D493" s="44">
        <v>4288</v>
      </c>
      <c r="E493" s="45">
        <f>IF( D493&lt;&gt; 0, (D493-K493) / VLOOKUP(C493,N:S,6,0), 0)</f>
        <v>-0.85515441582532437</v>
      </c>
      <c r="F493" s="46" t="str">
        <f t="shared" si="47"/>
        <v>Нет</v>
      </c>
      <c r="G493" s="45" t="str">
        <f t="shared" si="48"/>
        <v>Нет</v>
      </c>
      <c r="H493" s="44" t="str">
        <f t="shared" si="44"/>
        <v>Нет</v>
      </c>
      <c r="I493" s="47">
        <f>IF(H493="Да",IF(DAY(A493)=15,K493+VLOOKUP($C493,N:S,6,0)*3.8, K493),D493)</f>
        <v>4288</v>
      </c>
      <c r="J493" s="19"/>
      <c r="K493" s="43">
        <f>VLOOKUP(C493,N:S,5,0)</f>
        <v>4605.9354838709678</v>
      </c>
      <c r="L493" s="43">
        <f t="shared" si="49"/>
        <v>101082.97190426642</v>
      </c>
    </row>
    <row r="494" spans="1:12" x14ac:dyDescent="0.25">
      <c r="A494" s="10">
        <v>44322</v>
      </c>
      <c r="B494" s="44">
        <f t="shared" si="45"/>
        <v>6</v>
      </c>
      <c r="C494" s="10" t="str">
        <f t="shared" si="46"/>
        <v>202105</v>
      </c>
      <c r="D494" s="44">
        <v>4355</v>
      </c>
      <c r="E494" s="45">
        <f>IF( D494&lt;&gt; 0, (D494-K494) / VLOOKUP(C494,N:S,6,0), 0)</f>
        <v>-0.67494381094817357</v>
      </c>
      <c r="F494" s="46" t="str">
        <f t="shared" si="47"/>
        <v>Нет</v>
      </c>
      <c r="G494" s="45" t="str">
        <f t="shared" si="48"/>
        <v>Нет</v>
      </c>
      <c r="H494" s="44" t="str">
        <f t="shared" si="44"/>
        <v>Нет</v>
      </c>
      <c r="I494" s="47">
        <f>IF(H494="Да",IF(DAY(A494)=15,K494+VLOOKUP($C494,N:S,6,0)*3.8, K494),D494)</f>
        <v>4355</v>
      </c>
      <c r="J494" s="19"/>
      <c r="K494" s="43">
        <f>VLOOKUP(C494,N:S,5,0)</f>
        <v>4605.9354838709678</v>
      </c>
      <c r="L494" s="43">
        <f t="shared" si="49"/>
        <v>62968.61706555674</v>
      </c>
    </row>
    <row r="495" spans="1:12" x14ac:dyDescent="0.25">
      <c r="A495" s="10">
        <v>44323</v>
      </c>
      <c r="B495" s="44">
        <f t="shared" si="45"/>
        <v>7</v>
      </c>
      <c r="C495" s="10" t="str">
        <f t="shared" si="46"/>
        <v>202105</v>
      </c>
      <c r="D495" s="44">
        <v>4240</v>
      </c>
      <c r="E495" s="45">
        <f>IF( D495&lt;&gt; 0, (D495-K495) / VLOOKUP(C495,N:S,6,0), 0)</f>
        <v>-0.98426052081193993</v>
      </c>
      <c r="F495" s="46" t="str">
        <f t="shared" si="47"/>
        <v>Нет</v>
      </c>
      <c r="G495" s="45" t="str">
        <f t="shared" si="48"/>
        <v>Нет</v>
      </c>
      <c r="H495" s="44" t="str">
        <f t="shared" si="44"/>
        <v>Нет</v>
      </c>
      <c r="I495" s="47">
        <f>IF(H495="Да",IF(DAY(A495)=15,K495+VLOOKUP($C495,N:S,6,0)*3.8, K495),D495)</f>
        <v>4240</v>
      </c>
      <c r="J495" s="19"/>
      <c r="K495" s="43">
        <f>VLOOKUP(C495,N:S,5,0)</f>
        <v>4605.9354838709678</v>
      </c>
      <c r="L495" s="43">
        <f t="shared" si="49"/>
        <v>133908.77835587933</v>
      </c>
    </row>
    <row r="496" spans="1:12" x14ac:dyDescent="0.25">
      <c r="A496" s="10">
        <v>44324</v>
      </c>
      <c r="B496" s="44">
        <f t="shared" si="45"/>
        <v>8</v>
      </c>
      <c r="C496" s="10" t="str">
        <f t="shared" si="46"/>
        <v>202105</v>
      </c>
      <c r="D496" s="44">
        <v>4762</v>
      </c>
      <c r="E496" s="45">
        <f>IF( D496&lt;&gt; 0, (D496-K496) / VLOOKUP(C496,N:S,6,0), 0)</f>
        <v>0.41976837091750374</v>
      </c>
      <c r="F496" s="46" t="str">
        <f t="shared" si="47"/>
        <v>Нет</v>
      </c>
      <c r="G496" s="45" t="str">
        <f t="shared" si="48"/>
        <v>Нет</v>
      </c>
      <c r="H496" s="44" t="str">
        <f t="shared" si="44"/>
        <v>Нет</v>
      </c>
      <c r="I496" s="47">
        <f>IF(H496="Да",IF(DAY(A496)=15,K496+VLOOKUP($C496,N:S,6,0)*3.8, K496),D496)</f>
        <v>4762</v>
      </c>
      <c r="J496" s="19"/>
      <c r="K496" s="43">
        <f>VLOOKUP(C496,N:S,5,0)</f>
        <v>4605.9354838709678</v>
      </c>
      <c r="L496" s="43">
        <f t="shared" si="49"/>
        <v>24356.133194588951</v>
      </c>
    </row>
    <row r="497" spans="1:12" x14ac:dyDescent="0.25">
      <c r="A497" s="10">
        <v>44325</v>
      </c>
      <c r="B497" s="44">
        <f t="shared" si="45"/>
        <v>9</v>
      </c>
      <c r="C497" s="10" t="str">
        <f t="shared" si="46"/>
        <v>202105</v>
      </c>
      <c r="D497" s="44">
        <v>4873</v>
      </c>
      <c r="E497" s="45">
        <f>IF( D497&lt;&gt; 0, (D497-K497) / VLOOKUP(C497,N:S,6,0), 0)</f>
        <v>0.7183262386990521</v>
      </c>
      <c r="F497" s="46" t="str">
        <f t="shared" si="47"/>
        <v>Нет</v>
      </c>
      <c r="G497" s="45" t="str">
        <f t="shared" si="48"/>
        <v>Нет</v>
      </c>
      <c r="H497" s="44" t="str">
        <f t="shared" si="44"/>
        <v>Нет</v>
      </c>
      <c r="I497" s="47">
        <f>IF(H497="Да",IF(DAY(A497)=15,K497+VLOOKUP($C497,N:S,6,0)*3.8, K497),D497)</f>
        <v>4873</v>
      </c>
      <c r="J497" s="19"/>
      <c r="K497" s="43">
        <f>VLOOKUP(C497,N:S,5,0)</f>
        <v>4605.9354838709678</v>
      </c>
      <c r="L497" s="43">
        <f t="shared" si="49"/>
        <v>71323.455775234106</v>
      </c>
    </row>
    <row r="498" spans="1:12" x14ac:dyDescent="0.25">
      <c r="A498" s="10">
        <v>44326</v>
      </c>
      <c r="B498" s="44">
        <f t="shared" si="45"/>
        <v>10</v>
      </c>
      <c r="C498" s="10" t="str">
        <f t="shared" si="46"/>
        <v>202105</v>
      </c>
      <c r="D498" s="44">
        <v>4414</v>
      </c>
      <c r="E498" s="45">
        <f>IF( D498&lt;&gt; 0, (D498-K498) / VLOOKUP(C498,N:S,6,0), 0)</f>
        <v>-0.51625089023545867</v>
      </c>
      <c r="F498" s="46" t="str">
        <f t="shared" si="47"/>
        <v>Нет</v>
      </c>
      <c r="G498" s="45" t="str">
        <f t="shared" si="48"/>
        <v>Нет</v>
      </c>
      <c r="H498" s="44" t="str">
        <f t="shared" si="44"/>
        <v>Нет</v>
      </c>
      <c r="I498" s="47">
        <f>IF(H498="Да",IF(DAY(A498)=15,K498+VLOOKUP($C498,N:S,6,0)*3.8, K498),D498)</f>
        <v>4414</v>
      </c>
      <c r="J498" s="19"/>
      <c r="K498" s="43">
        <f>VLOOKUP(C498,N:S,5,0)</f>
        <v>4605.9354838709678</v>
      </c>
      <c r="L498" s="43">
        <f t="shared" si="49"/>
        <v>36839.229968782543</v>
      </c>
    </row>
    <row r="499" spans="1:12" x14ac:dyDescent="0.25">
      <c r="A499" s="10">
        <v>44327</v>
      </c>
      <c r="B499" s="44">
        <f t="shared" si="45"/>
        <v>11</v>
      </c>
      <c r="C499" s="10" t="str">
        <f t="shared" si="46"/>
        <v>202105</v>
      </c>
      <c r="D499" s="44">
        <v>4193</v>
      </c>
      <c r="E499" s="45">
        <f>IF( D499&lt;&gt; 0, (D499-K499) / VLOOKUP(C499,N:S,6,0), 0)</f>
        <v>-1.1106769152780009</v>
      </c>
      <c r="F499" s="46" t="str">
        <f t="shared" si="47"/>
        <v>Нет</v>
      </c>
      <c r="G499" s="45" t="str">
        <f t="shared" si="48"/>
        <v>Нет</v>
      </c>
      <c r="H499" s="44" t="str">
        <f t="shared" si="44"/>
        <v>Нет</v>
      </c>
      <c r="I499" s="47">
        <f>IF(H499="Да",IF(DAY(A499)=15,K499+VLOOKUP($C499,N:S,6,0)*3.8, K499),D499)</f>
        <v>4193</v>
      </c>
      <c r="J499" s="19"/>
      <c r="K499" s="43">
        <f>VLOOKUP(C499,N:S,5,0)</f>
        <v>4605.9354838709678</v>
      </c>
      <c r="L499" s="43">
        <f t="shared" si="49"/>
        <v>170515.7138397503</v>
      </c>
    </row>
    <row r="500" spans="1:12" x14ac:dyDescent="0.25">
      <c r="A500" s="10">
        <v>44328</v>
      </c>
      <c r="B500" s="44">
        <f t="shared" si="45"/>
        <v>12</v>
      </c>
      <c r="C500" s="10" t="str">
        <f t="shared" si="46"/>
        <v>202105</v>
      </c>
      <c r="D500" s="44">
        <v>4175</v>
      </c>
      <c r="E500" s="45">
        <f>IF( D500&lt;&gt; 0, (D500-K500) / VLOOKUP(C500,N:S,6,0), 0)</f>
        <v>-1.1590917046479816</v>
      </c>
      <c r="F500" s="46" t="str">
        <f t="shared" si="47"/>
        <v>Нет</v>
      </c>
      <c r="G500" s="45" t="str">
        <f t="shared" si="48"/>
        <v>Нет</v>
      </c>
      <c r="H500" s="44" t="str">
        <f t="shared" si="44"/>
        <v>Нет</v>
      </c>
      <c r="I500" s="47">
        <f>IF(H500="Да",IF(DAY(A500)=15,K500+VLOOKUP($C500,N:S,6,0)*3.8, K500),D500)</f>
        <v>4175</v>
      </c>
      <c r="J500" s="19"/>
      <c r="K500" s="43">
        <f>VLOOKUP(C500,N:S,5,0)</f>
        <v>4605.9354838709678</v>
      </c>
      <c r="L500" s="43">
        <f t="shared" si="49"/>
        <v>185705.39125910515</v>
      </c>
    </row>
    <row r="501" spans="1:12" x14ac:dyDescent="0.25">
      <c r="A501" s="10">
        <v>44329</v>
      </c>
      <c r="B501" s="44">
        <f t="shared" si="45"/>
        <v>13</v>
      </c>
      <c r="C501" s="10" t="str">
        <f t="shared" si="46"/>
        <v>202105</v>
      </c>
      <c r="D501" s="44">
        <v>4344</v>
      </c>
      <c r="E501" s="45">
        <f>IF( D501&lt;&gt; 0, (D501-K501) / VLOOKUP(C501,N:S,6,0), 0)</f>
        <v>-0.70453062667427291</v>
      </c>
      <c r="F501" s="46" t="str">
        <f t="shared" si="47"/>
        <v>Нет</v>
      </c>
      <c r="G501" s="45" t="str">
        <f t="shared" si="48"/>
        <v>Нет</v>
      </c>
      <c r="H501" s="44" t="str">
        <f t="shared" si="44"/>
        <v>Нет</v>
      </c>
      <c r="I501" s="47">
        <f>IF(H501="Да",IF(DAY(A501)=15,K501+VLOOKUP($C501,N:S,6,0)*3.8, K501),D501)</f>
        <v>4344</v>
      </c>
      <c r="J501" s="19"/>
      <c r="K501" s="43">
        <f>VLOOKUP(C501,N:S,5,0)</f>
        <v>4605.9354838709678</v>
      </c>
      <c r="L501" s="43">
        <f t="shared" si="49"/>
        <v>68610.197710718028</v>
      </c>
    </row>
    <row r="502" spans="1:12" x14ac:dyDescent="0.25">
      <c r="A502" s="10">
        <v>44330</v>
      </c>
      <c r="B502" s="44">
        <f t="shared" si="45"/>
        <v>14</v>
      </c>
      <c r="C502" s="10" t="str">
        <f t="shared" si="46"/>
        <v>202105</v>
      </c>
      <c r="D502" s="44">
        <v>4451</v>
      </c>
      <c r="E502" s="45">
        <f>IF( D502&lt;&gt; 0, (D502-K502) / VLOOKUP(C502,N:S,6,0), 0)</f>
        <v>-0.41673160097494255</v>
      </c>
      <c r="F502" s="46" t="str">
        <f t="shared" si="47"/>
        <v>Нет</v>
      </c>
      <c r="G502" s="45" t="str">
        <f t="shared" si="48"/>
        <v>Нет</v>
      </c>
      <c r="H502" s="44" t="str">
        <f t="shared" si="44"/>
        <v>Нет</v>
      </c>
      <c r="I502" s="47">
        <f>IF(H502="Да",IF(DAY(A502)=15,K502+VLOOKUP($C502,N:S,6,0)*3.8, K502),D502)</f>
        <v>4451</v>
      </c>
      <c r="J502" s="19"/>
      <c r="K502" s="43">
        <f>VLOOKUP(C502,N:S,5,0)</f>
        <v>4605.9354838709678</v>
      </c>
      <c r="L502" s="43">
        <f t="shared" si="49"/>
        <v>24005.004162330923</v>
      </c>
    </row>
    <row r="503" spans="1:12" x14ac:dyDescent="0.25">
      <c r="A503" s="10">
        <v>44331</v>
      </c>
      <c r="B503" s="44">
        <f t="shared" si="45"/>
        <v>15</v>
      </c>
      <c r="C503" s="10" t="str">
        <f t="shared" si="46"/>
        <v>202105</v>
      </c>
      <c r="D503" s="44">
        <v>6087</v>
      </c>
      <c r="E503" s="45">
        <f>IF( D503&lt;&gt; 0, (D503-K503) / VLOOKUP(C503,N:S,6,0), 0)</f>
        <v>3.9836348106522026</v>
      </c>
      <c r="F503" s="46" t="str">
        <f t="shared" si="47"/>
        <v>Нет</v>
      </c>
      <c r="G503" s="45" t="str">
        <f t="shared" si="48"/>
        <v>Да</v>
      </c>
      <c r="H503" s="44" t="str">
        <f t="shared" si="44"/>
        <v>Нет</v>
      </c>
      <c r="I503" s="47">
        <f>IF(H503="Да",IF(DAY(A503)=15,K503+VLOOKUP($C503,N:S,6,0)*3.8, K503),D503)</f>
        <v>6087</v>
      </c>
      <c r="J503" s="19"/>
      <c r="K503" s="43">
        <f>VLOOKUP(C503,N:S,5,0)</f>
        <v>4605.9354838709678</v>
      </c>
      <c r="L503" s="43">
        <f t="shared" si="49"/>
        <v>2193552.1009365241</v>
      </c>
    </row>
    <row r="504" spans="1:12" x14ac:dyDescent="0.25">
      <c r="A504" s="10">
        <v>44332</v>
      </c>
      <c r="B504" s="44">
        <f t="shared" si="45"/>
        <v>16</v>
      </c>
      <c r="C504" s="10" t="str">
        <f t="shared" si="46"/>
        <v>202105</v>
      </c>
      <c r="D504" s="44">
        <v>4653</v>
      </c>
      <c r="E504" s="45">
        <f>IF( D504&lt;&gt; 0, (D504-K504) / VLOOKUP(C504,N:S,6,0), 0)</f>
        <v>0.12658992417706438</v>
      </c>
      <c r="F504" s="46" t="str">
        <f t="shared" si="47"/>
        <v>Нет</v>
      </c>
      <c r="G504" s="45" t="str">
        <f t="shared" si="48"/>
        <v>Нет</v>
      </c>
      <c r="H504" s="44" t="str">
        <f t="shared" si="44"/>
        <v>Нет</v>
      </c>
      <c r="I504" s="47">
        <f>IF(H504="Да",IF(DAY(A504)=15,K504+VLOOKUP($C504,N:S,6,0)*3.8, K504),D504)</f>
        <v>4653</v>
      </c>
      <c r="J504" s="19"/>
      <c r="K504" s="43">
        <f>VLOOKUP(C504,N:S,5,0)</f>
        <v>4605.9354838709678</v>
      </c>
      <c r="L504" s="43">
        <f t="shared" si="49"/>
        <v>2215.068678459932</v>
      </c>
    </row>
    <row r="505" spans="1:12" x14ac:dyDescent="0.25">
      <c r="A505" s="10">
        <v>44333</v>
      </c>
      <c r="B505" s="44">
        <f t="shared" si="45"/>
        <v>17</v>
      </c>
      <c r="C505" s="10" t="str">
        <f t="shared" si="46"/>
        <v>202105</v>
      </c>
      <c r="D505" s="44">
        <v>4496</v>
      </c>
      <c r="E505" s="45">
        <f>IF( D505&lt;&gt; 0, (D505-K505) / VLOOKUP(C505,N:S,6,0), 0)</f>
        <v>-0.29569462754999049</v>
      </c>
      <c r="F505" s="46" t="str">
        <f t="shared" si="47"/>
        <v>Нет</v>
      </c>
      <c r="G505" s="45" t="str">
        <f t="shared" si="48"/>
        <v>Нет</v>
      </c>
      <c r="H505" s="44" t="str">
        <f t="shared" si="44"/>
        <v>Нет</v>
      </c>
      <c r="I505" s="47">
        <f>IF(H505="Да",IF(DAY(A505)=15,K505+VLOOKUP($C505,N:S,6,0)*3.8, K505),D505)</f>
        <v>4496</v>
      </c>
      <c r="J505" s="19"/>
      <c r="K505" s="43">
        <f>VLOOKUP(C505,N:S,5,0)</f>
        <v>4605.9354838709678</v>
      </c>
      <c r="L505" s="43">
        <f t="shared" si="49"/>
        <v>12085.810613943822</v>
      </c>
    </row>
    <row r="506" spans="1:12" x14ac:dyDescent="0.25">
      <c r="A506" s="10">
        <v>44334</v>
      </c>
      <c r="B506" s="44">
        <f t="shared" si="45"/>
        <v>18</v>
      </c>
      <c r="C506" s="10" t="str">
        <f t="shared" si="46"/>
        <v>202105</v>
      </c>
      <c r="D506" s="44">
        <v>4569</v>
      </c>
      <c r="E506" s="45">
        <f>IF( D506&lt;&gt; 0, (D506-K506) / VLOOKUP(C506,N:S,6,0), 0)</f>
        <v>-9.934575954951276E-2</v>
      </c>
      <c r="F506" s="46" t="str">
        <f t="shared" si="47"/>
        <v>Нет</v>
      </c>
      <c r="G506" s="45" t="str">
        <f t="shared" si="48"/>
        <v>Нет</v>
      </c>
      <c r="H506" s="44" t="str">
        <f t="shared" si="44"/>
        <v>Нет</v>
      </c>
      <c r="I506" s="47">
        <f>IF(H506="Да",IF(DAY(A506)=15,K506+VLOOKUP($C506,N:S,6,0)*3.8, K506),D506)</f>
        <v>4569</v>
      </c>
      <c r="J506" s="19"/>
      <c r="K506" s="43">
        <f>VLOOKUP(C506,N:S,5,0)</f>
        <v>4605.9354838709678</v>
      </c>
      <c r="L506" s="43">
        <f t="shared" si="49"/>
        <v>1364.2299687825225</v>
      </c>
    </row>
    <row r="507" spans="1:12" x14ac:dyDescent="0.25">
      <c r="A507" s="10">
        <v>44335</v>
      </c>
      <c r="B507" s="44">
        <f t="shared" si="45"/>
        <v>19</v>
      </c>
      <c r="C507" s="10" t="str">
        <f t="shared" si="46"/>
        <v>202105</v>
      </c>
      <c r="D507" s="44">
        <v>4522</v>
      </c>
      <c r="E507" s="45">
        <f>IF( D507&lt;&gt; 0, (D507-K507) / VLOOKUP(C507,N:S,6,0), 0)</f>
        <v>-0.22576215401557378</v>
      </c>
      <c r="F507" s="46" t="str">
        <f t="shared" si="47"/>
        <v>Нет</v>
      </c>
      <c r="G507" s="45" t="str">
        <f t="shared" si="48"/>
        <v>Нет</v>
      </c>
      <c r="H507" s="44" t="str">
        <f t="shared" si="44"/>
        <v>Нет</v>
      </c>
      <c r="I507" s="47">
        <f>IF(H507="Да",IF(DAY(A507)=15,K507+VLOOKUP($C507,N:S,6,0)*3.8, K507),D507)</f>
        <v>4522</v>
      </c>
      <c r="J507" s="19"/>
      <c r="K507" s="43">
        <f>VLOOKUP(C507,N:S,5,0)</f>
        <v>4605.9354838709678</v>
      </c>
      <c r="L507" s="43">
        <f t="shared" si="49"/>
        <v>7045.1654526534958</v>
      </c>
    </row>
    <row r="508" spans="1:12" x14ac:dyDescent="0.25">
      <c r="A508" s="10">
        <v>44336</v>
      </c>
      <c r="B508" s="44">
        <f t="shared" si="45"/>
        <v>20</v>
      </c>
      <c r="C508" s="10" t="str">
        <f t="shared" si="46"/>
        <v>202105</v>
      </c>
      <c r="D508" s="44">
        <v>4359</v>
      </c>
      <c r="E508" s="45">
        <f>IF( D508&lt;&gt; 0, (D508-K508) / VLOOKUP(C508,N:S,6,0), 0)</f>
        <v>-0.66418496886595557</v>
      </c>
      <c r="F508" s="46" t="str">
        <f t="shared" si="47"/>
        <v>Нет</v>
      </c>
      <c r="G508" s="45" t="str">
        <f t="shared" si="48"/>
        <v>Нет</v>
      </c>
      <c r="H508" s="44" t="str">
        <f t="shared" si="44"/>
        <v>Нет</v>
      </c>
      <c r="I508" s="47">
        <f>IF(H508="Да",IF(DAY(A508)=15,K508+VLOOKUP($C508,N:S,6,0)*3.8, K508),D508)</f>
        <v>4359</v>
      </c>
      <c r="J508" s="19"/>
      <c r="K508" s="43">
        <f>VLOOKUP(C508,N:S,5,0)</f>
        <v>4605.9354838709678</v>
      </c>
      <c r="L508" s="43">
        <f t="shared" si="49"/>
        <v>60977.133194588998</v>
      </c>
    </row>
    <row r="509" spans="1:12" x14ac:dyDescent="0.25">
      <c r="A509" s="10">
        <v>44337</v>
      </c>
      <c r="B509" s="44">
        <f t="shared" si="45"/>
        <v>21</v>
      </c>
      <c r="C509" s="10" t="str">
        <f t="shared" si="46"/>
        <v>202105</v>
      </c>
      <c r="D509" s="44">
        <v>4422</v>
      </c>
      <c r="E509" s="45">
        <f>IF( D509&lt;&gt; 0, (D509-K509) / VLOOKUP(C509,N:S,6,0), 0)</f>
        <v>-0.49473320607102272</v>
      </c>
      <c r="F509" s="46" t="str">
        <f t="shared" si="47"/>
        <v>Нет</v>
      </c>
      <c r="G509" s="45" t="str">
        <f t="shared" si="48"/>
        <v>Нет</v>
      </c>
      <c r="H509" s="44" t="str">
        <f t="shared" si="44"/>
        <v>Нет</v>
      </c>
      <c r="I509" s="47">
        <f>IF(H509="Да",IF(DAY(A509)=15,K509+VLOOKUP($C509,N:S,6,0)*3.8, K509),D509)</f>
        <v>4422</v>
      </c>
      <c r="J509" s="19"/>
      <c r="K509" s="43">
        <f>VLOOKUP(C509,N:S,5,0)</f>
        <v>4605.9354838709678</v>
      </c>
      <c r="L509" s="43">
        <f t="shared" si="49"/>
        <v>33832.262226847059</v>
      </c>
    </row>
    <row r="510" spans="1:12" x14ac:dyDescent="0.25">
      <c r="A510" s="10">
        <v>44338</v>
      </c>
      <c r="B510" s="44">
        <f t="shared" si="45"/>
        <v>22</v>
      </c>
      <c r="C510" s="10" t="str">
        <f t="shared" si="46"/>
        <v>202105</v>
      </c>
      <c r="D510" s="44">
        <v>4779</v>
      </c>
      <c r="E510" s="45">
        <f>IF( D510&lt;&gt; 0, (D510-K510) / VLOOKUP(C510,N:S,6,0), 0)</f>
        <v>0.46549344976693008</v>
      </c>
      <c r="F510" s="46" t="str">
        <f t="shared" si="47"/>
        <v>Нет</v>
      </c>
      <c r="G510" s="45" t="str">
        <f t="shared" si="48"/>
        <v>Нет</v>
      </c>
      <c r="H510" s="44" t="str">
        <f t="shared" si="44"/>
        <v>Нет</v>
      </c>
      <c r="I510" s="47">
        <f>IF(H510="Да",IF(DAY(A510)=15,K510+VLOOKUP($C510,N:S,6,0)*3.8, K510),D510)</f>
        <v>4779</v>
      </c>
      <c r="J510" s="19"/>
      <c r="K510" s="43">
        <f>VLOOKUP(C510,N:S,5,0)</f>
        <v>4605.9354838709678</v>
      </c>
      <c r="L510" s="43">
        <f t="shared" si="49"/>
        <v>29951.326742976045</v>
      </c>
    </row>
    <row r="511" spans="1:12" x14ac:dyDescent="0.25">
      <c r="A511" s="10">
        <v>44339</v>
      </c>
      <c r="B511" s="44">
        <f t="shared" si="45"/>
        <v>23</v>
      </c>
      <c r="C511" s="10" t="str">
        <f t="shared" si="46"/>
        <v>202105</v>
      </c>
      <c r="D511" s="44">
        <v>5117</v>
      </c>
      <c r="E511" s="45">
        <f>IF( D511&lt;&gt; 0, (D511-K511) / VLOOKUP(C511,N:S,6,0), 0)</f>
        <v>1.3746156057143477</v>
      </c>
      <c r="F511" s="46" t="str">
        <f t="shared" si="47"/>
        <v>Нет</v>
      </c>
      <c r="G511" s="45" t="str">
        <f t="shared" si="48"/>
        <v>Нет</v>
      </c>
      <c r="H511" s="44" t="str">
        <f t="shared" si="44"/>
        <v>Нет</v>
      </c>
      <c r="I511" s="47">
        <f>IF(H511="Да",IF(DAY(A511)=15,K511+VLOOKUP($C511,N:S,6,0)*3.8, K511),D511)</f>
        <v>5117</v>
      </c>
      <c r="J511" s="19"/>
      <c r="K511" s="43">
        <f>VLOOKUP(C511,N:S,5,0)</f>
        <v>4605.9354838709678</v>
      </c>
      <c r="L511" s="43">
        <f t="shared" si="49"/>
        <v>261186.93964620182</v>
      </c>
    </row>
    <row r="512" spans="1:12" x14ac:dyDescent="0.25">
      <c r="A512" s="10">
        <v>44340</v>
      </c>
      <c r="B512" s="44">
        <f t="shared" si="45"/>
        <v>24</v>
      </c>
      <c r="C512" s="10" t="str">
        <f t="shared" si="46"/>
        <v>202105</v>
      </c>
      <c r="D512" s="44">
        <v>4691</v>
      </c>
      <c r="E512" s="45">
        <f>IF( D512&lt;&gt; 0, (D512-K512) / VLOOKUP(C512,N:S,6,0), 0)</f>
        <v>0.22879892395813498</v>
      </c>
      <c r="F512" s="46" t="str">
        <f t="shared" si="47"/>
        <v>Нет</v>
      </c>
      <c r="G512" s="45" t="str">
        <f t="shared" si="48"/>
        <v>Нет</v>
      </c>
      <c r="H512" s="44" t="str">
        <f t="shared" si="44"/>
        <v>Нет</v>
      </c>
      <c r="I512" s="47">
        <f>IF(H512="Да",IF(DAY(A512)=15,K512+VLOOKUP($C512,N:S,6,0)*3.8, K512),D512)</f>
        <v>4691</v>
      </c>
      <c r="J512" s="19"/>
      <c r="K512" s="43">
        <f>VLOOKUP(C512,N:S,5,0)</f>
        <v>4605.9354838709678</v>
      </c>
      <c r="L512" s="43">
        <f t="shared" si="49"/>
        <v>7235.9719042663792</v>
      </c>
    </row>
    <row r="513" spans="1:12" x14ac:dyDescent="0.25">
      <c r="A513" s="10">
        <v>44341</v>
      </c>
      <c r="B513" s="44">
        <f t="shared" si="45"/>
        <v>25</v>
      </c>
      <c r="C513" s="10" t="str">
        <f t="shared" si="46"/>
        <v>202105</v>
      </c>
      <c r="D513" s="44">
        <v>4436</v>
      </c>
      <c r="E513" s="45">
        <f>IF( D513&lt;&gt; 0, (D513-K513) / VLOOKUP(C513,N:S,6,0), 0)</f>
        <v>-0.45707725878325989</v>
      </c>
      <c r="F513" s="46" t="str">
        <f t="shared" si="47"/>
        <v>Нет</v>
      </c>
      <c r="G513" s="45" t="str">
        <f t="shared" si="48"/>
        <v>Нет</v>
      </c>
      <c r="H513" s="44" t="str">
        <f t="shared" si="44"/>
        <v>Нет</v>
      </c>
      <c r="I513" s="47">
        <f>IF(H513="Да",IF(DAY(A513)=15,K513+VLOOKUP($C513,N:S,6,0)*3.8, K513),D513)</f>
        <v>4436</v>
      </c>
      <c r="J513" s="19"/>
      <c r="K513" s="43">
        <f>VLOOKUP(C513,N:S,5,0)</f>
        <v>4605.9354838709678</v>
      </c>
      <c r="L513" s="43">
        <f t="shared" si="49"/>
        <v>28878.068678459957</v>
      </c>
    </row>
    <row r="514" spans="1:12" x14ac:dyDescent="0.25">
      <c r="A514" s="10">
        <v>44342</v>
      </c>
      <c r="B514" s="44">
        <f t="shared" si="45"/>
        <v>26</v>
      </c>
      <c r="C514" s="10" t="str">
        <f t="shared" si="46"/>
        <v>202105</v>
      </c>
      <c r="D514" s="44">
        <v>4604</v>
      </c>
      <c r="E514" s="45">
        <f>IF( D514&lt;&gt; 0, (D514-K514) / VLOOKUP(C514,N:S,6,0), 0)</f>
        <v>-5.2058913301056215E-3</v>
      </c>
      <c r="F514" s="46" t="str">
        <f t="shared" si="47"/>
        <v>Нет</v>
      </c>
      <c r="G514" s="45" t="str">
        <f t="shared" si="48"/>
        <v>Нет</v>
      </c>
      <c r="H514" s="44" t="str">
        <f t="shared" si="44"/>
        <v>Нет</v>
      </c>
      <c r="I514" s="47">
        <f>IF(H514="Да",IF(DAY(A514)=15,K514+VLOOKUP($C514,N:S,6,0)*3.8, K514),D514)</f>
        <v>4604</v>
      </c>
      <c r="J514" s="19"/>
      <c r="K514" s="43">
        <f>VLOOKUP(C514,N:S,5,0)</f>
        <v>4605.9354838709678</v>
      </c>
      <c r="L514" s="43">
        <f t="shared" si="49"/>
        <v>3.7460978147765021</v>
      </c>
    </row>
    <row r="515" spans="1:12" x14ac:dyDescent="0.25">
      <c r="A515" s="10">
        <v>44343</v>
      </c>
      <c r="B515" s="44">
        <f t="shared" si="45"/>
        <v>27</v>
      </c>
      <c r="C515" s="10" t="str">
        <f t="shared" si="46"/>
        <v>202105</v>
      </c>
      <c r="D515" s="44">
        <v>4838</v>
      </c>
      <c r="E515" s="45">
        <f>IF( D515&lt;&gt; 0, (D515-K515) / VLOOKUP(C515,N:S,6,0), 0)</f>
        <v>0.62418637047964498</v>
      </c>
      <c r="F515" s="46" t="str">
        <f t="shared" si="47"/>
        <v>Нет</v>
      </c>
      <c r="G515" s="45" t="str">
        <f t="shared" si="48"/>
        <v>Нет</v>
      </c>
      <c r="H515" s="44" t="str">
        <f t="shared" ref="H515:H578" si="50">IF(D515=0,IF(F515="Да","Нет","Да"),IF(OR(E515&gt;=3,E515&lt;=-3),IF(G515="Да","Нет","Да"),"Нет"))</f>
        <v>Нет</v>
      </c>
      <c r="I515" s="47">
        <f>IF(H515="Да",IF(DAY(A515)=15,K515+VLOOKUP($C515,N:S,6,0)*3.8, K515),D515)</f>
        <v>4838</v>
      </c>
      <c r="J515" s="19"/>
      <c r="K515" s="43">
        <f>VLOOKUP(C515,N:S,5,0)</f>
        <v>4605.9354838709678</v>
      </c>
      <c r="L515" s="43">
        <f t="shared" si="49"/>
        <v>53853.939646201849</v>
      </c>
    </row>
    <row r="516" spans="1:12" x14ac:dyDescent="0.25">
      <c r="A516" s="10">
        <v>44344</v>
      </c>
      <c r="B516" s="44">
        <f t="shared" ref="B516:B579" si="51">DAY(A516)</f>
        <v>28</v>
      </c>
      <c r="C516" s="10" t="str">
        <f t="shared" ref="C516:C579" si="52">YEAR(A516)&amp;TEXT(MONTH(A516), "00")</f>
        <v>202105</v>
      </c>
      <c r="D516" s="44">
        <v>4796</v>
      </c>
      <c r="E516" s="45">
        <f>IF( D516&lt;&gt; 0, (D516-K516) / VLOOKUP(C516,N:S,6,0), 0)</f>
        <v>0.51121852861635642</v>
      </c>
      <c r="F516" s="46" t="str">
        <f t="shared" ref="F516:F579" si="53">IF(AND(MONTH(A516)=1, DAY(A516)=1), "Да", "Нет")</f>
        <v>Нет</v>
      </c>
      <c r="G516" s="45" t="str">
        <f t="shared" ref="G516:G579" si="54">IF(DAY(A516)=15, "Да", "Нет")</f>
        <v>Нет</v>
      </c>
      <c r="H516" s="44" t="str">
        <f t="shared" si="50"/>
        <v>Нет</v>
      </c>
      <c r="I516" s="47">
        <f>IF(H516="Да",IF(DAY(A516)=15,K516+VLOOKUP($C516,N:S,6,0)*3.8, K516),D516)</f>
        <v>4796</v>
      </c>
      <c r="J516" s="19"/>
      <c r="K516" s="43">
        <f>VLOOKUP(C516,N:S,5,0)</f>
        <v>4605.9354838709678</v>
      </c>
      <c r="L516" s="43">
        <f t="shared" ref="L516:L579" si="55">IF(D516&lt;&gt;0,IF((D516-K516)^2 &gt; $L$1, 0, (D516-K516)^2), 0)</f>
        <v>36124.520291363144</v>
      </c>
    </row>
    <row r="517" spans="1:12" x14ac:dyDescent="0.25">
      <c r="A517" s="10">
        <v>44345</v>
      </c>
      <c r="B517" s="44">
        <f t="shared" si="51"/>
        <v>29</v>
      </c>
      <c r="C517" s="10" t="str">
        <f t="shared" si="52"/>
        <v>202105</v>
      </c>
      <c r="D517" s="44">
        <v>5025</v>
      </c>
      <c r="E517" s="45">
        <f>IF( D517&lt;&gt; 0, (D517-K517) / VLOOKUP(C517,N:S,6,0), 0)</f>
        <v>1.1271622378233346</v>
      </c>
      <c r="F517" s="46" t="str">
        <f t="shared" si="53"/>
        <v>Нет</v>
      </c>
      <c r="G517" s="45" t="str">
        <f t="shared" si="54"/>
        <v>Нет</v>
      </c>
      <c r="H517" s="44" t="str">
        <f t="shared" si="50"/>
        <v>Нет</v>
      </c>
      <c r="I517" s="47">
        <f>IF(H517="Да",IF(DAY(A517)=15,K517+VLOOKUP($C517,N:S,6,0)*3.8, K517),D517)</f>
        <v>5025</v>
      </c>
      <c r="J517" s="19"/>
      <c r="K517" s="43">
        <f>VLOOKUP(C517,N:S,5,0)</f>
        <v>4605.9354838709678</v>
      </c>
      <c r="L517" s="43">
        <f t="shared" si="55"/>
        <v>175615.06867845988</v>
      </c>
    </row>
    <row r="518" spans="1:12" x14ac:dyDescent="0.25">
      <c r="A518" s="10">
        <v>44346</v>
      </c>
      <c r="B518" s="44">
        <f t="shared" si="51"/>
        <v>30</v>
      </c>
      <c r="C518" s="10" t="str">
        <f t="shared" si="52"/>
        <v>202105</v>
      </c>
      <c r="D518" s="44">
        <v>5086</v>
      </c>
      <c r="E518" s="45">
        <f>IF( D518&lt;&gt; 0, (D518-K518) / VLOOKUP(C518,N:S,6,0), 0)</f>
        <v>1.2912345795771585</v>
      </c>
      <c r="F518" s="46" t="str">
        <f t="shared" si="53"/>
        <v>Нет</v>
      </c>
      <c r="G518" s="45" t="str">
        <f t="shared" si="54"/>
        <v>Нет</v>
      </c>
      <c r="H518" s="44" t="str">
        <f t="shared" si="50"/>
        <v>Нет</v>
      </c>
      <c r="I518" s="47">
        <f>IF(H518="Да",IF(DAY(A518)=15,K518+VLOOKUP($C518,N:S,6,0)*3.8, K518),D518)</f>
        <v>5086</v>
      </c>
      <c r="J518" s="19"/>
      <c r="K518" s="43">
        <f>VLOOKUP(C518,N:S,5,0)</f>
        <v>4605.9354838709678</v>
      </c>
      <c r="L518" s="43">
        <f t="shared" si="55"/>
        <v>230461.93964620182</v>
      </c>
    </row>
    <row r="519" spans="1:12" x14ac:dyDescent="0.25">
      <c r="A519" s="10">
        <v>44347</v>
      </c>
      <c r="B519" s="44">
        <f t="shared" si="51"/>
        <v>31</v>
      </c>
      <c r="C519" s="10" t="str">
        <f t="shared" si="52"/>
        <v>202105</v>
      </c>
      <c r="D519" s="44">
        <v>4686</v>
      </c>
      <c r="E519" s="45">
        <f>IF( D519&lt;&gt; 0, (D519-K519) / VLOOKUP(C519,N:S,6,0), 0)</f>
        <v>0.21535037135536253</v>
      </c>
      <c r="F519" s="46" t="str">
        <f t="shared" si="53"/>
        <v>Нет</v>
      </c>
      <c r="G519" s="45" t="str">
        <f t="shared" si="54"/>
        <v>Нет</v>
      </c>
      <c r="H519" s="44" t="str">
        <f t="shared" si="50"/>
        <v>Нет</v>
      </c>
      <c r="I519" s="47">
        <f>IF(H519="Да",IF(DAY(A519)=15,K519+VLOOKUP($C519,N:S,6,0)*3.8, K519),D519)</f>
        <v>4686</v>
      </c>
      <c r="J519" s="19"/>
      <c r="K519" s="43">
        <f>VLOOKUP(C519,N:S,5,0)</f>
        <v>4605.9354838709678</v>
      </c>
      <c r="L519" s="43">
        <f t="shared" si="55"/>
        <v>6410.3267429760572</v>
      </c>
    </row>
    <row r="520" spans="1:12" x14ac:dyDescent="0.25">
      <c r="A520" s="10">
        <v>44348</v>
      </c>
      <c r="B520" s="44">
        <f t="shared" si="51"/>
        <v>1</v>
      </c>
      <c r="C520" s="10" t="str">
        <f t="shared" si="52"/>
        <v>202106</v>
      </c>
      <c r="D520" s="44">
        <v>4640</v>
      </c>
      <c r="E520" s="45">
        <f>IF( D520&lt;&gt; 0, (D520-K520) / VLOOKUP(C520,N:S,6,0), 0)</f>
        <v>-1.438871832423354</v>
      </c>
      <c r="F520" s="46" t="str">
        <f t="shared" si="53"/>
        <v>Нет</v>
      </c>
      <c r="G520" s="45" t="str">
        <f t="shared" si="54"/>
        <v>Нет</v>
      </c>
      <c r="H520" s="44" t="str">
        <f t="shared" si="50"/>
        <v>Нет</v>
      </c>
      <c r="I520" s="47">
        <f>IF(H520="Да",IF(DAY(A520)=15,K520+VLOOKUP($C520,N:S,6,0)*3.8, K520),D520)</f>
        <v>4640</v>
      </c>
      <c r="J520" s="19"/>
      <c r="K520" s="43">
        <f>VLOOKUP(C520,N:S,5,0)</f>
        <v>5111.8999999999996</v>
      </c>
      <c r="L520" s="43">
        <f t="shared" si="55"/>
        <v>222689.60999999967</v>
      </c>
    </row>
    <row r="521" spans="1:12" x14ac:dyDescent="0.25">
      <c r="A521" s="10">
        <v>44349</v>
      </c>
      <c r="B521" s="44">
        <f t="shared" si="51"/>
        <v>2</v>
      </c>
      <c r="C521" s="10" t="str">
        <f t="shared" si="52"/>
        <v>202106</v>
      </c>
      <c r="D521" s="44">
        <v>4734</v>
      </c>
      <c r="E521" s="45">
        <f>IF( D521&lt;&gt; 0, (D521-K521) / VLOOKUP(C521,N:S,6,0), 0)</f>
        <v>-1.1522561251807277</v>
      </c>
      <c r="F521" s="46" t="str">
        <f t="shared" si="53"/>
        <v>Нет</v>
      </c>
      <c r="G521" s="45" t="str">
        <f t="shared" si="54"/>
        <v>Нет</v>
      </c>
      <c r="H521" s="44" t="str">
        <f t="shared" si="50"/>
        <v>Нет</v>
      </c>
      <c r="I521" s="47">
        <f>IF(H521="Да",IF(DAY(A521)=15,K521+VLOOKUP($C521,N:S,6,0)*3.8, K521),D521)</f>
        <v>4734</v>
      </c>
      <c r="J521" s="19"/>
      <c r="K521" s="43">
        <f>VLOOKUP(C521,N:S,5,0)</f>
        <v>5111.8999999999996</v>
      </c>
      <c r="L521" s="43">
        <f t="shared" si="55"/>
        <v>142808.40999999971</v>
      </c>
    </row>
    <row r="522" spans="1:12" x14ac:dyDescent="0.25">
      <c r="A522" s="10">
        <v>44350</v>
      </c>
      <c r="B522" s="44">
        <f t="shared" si="51"/>
        <v>3</v>
      </c>
      <c r="C522" s="10" t="str">
        <f t="shared" si="52"/>
        <v>202106</v>
      </c>
      <c r="D522" s="44">
        <v>4567</v>
      </c>
      <c r="E522" s="45">
        <f>IF( D522&lt;&gt; 0, (D522-K522) / VLOOKUP(C522,N:S,6,0), 0)</f>
        <v>-1.6614563710266703</v>
      </c>
      <c r="F522" s="46" t="str">
        <f t="shared" si="53"/>
        <v>Нет</v>
      </c>
      <c r="G522" s="45" t="str">
        <f t="shared" si="54"/>
        <v>Нет</v>
      </c>
      <c r="H522" s="44" t="str">
        <f t="shared" si="50"/>
        <v>Нет</v>
      </c>
      <c r="I522" s="47">
        <f>IF(H522="Да",IF(DAY(A522)=15,K522+VLOOKUP($C522,N:S,6,0)*3.8, K522),D522)</f>
        <v>4567</v>
      </c>
      <c r="J522" s="19"/>
      <c r="K522" s="43">
        <f>VLOOKUP(C522,N:S,5,0)</f>
        <v>5111.8999999999996</v>
      </c>
      <c r="L522" s="43">
        <f t="shared" si="55"/>
        <v>296916.0099999996</v>
      </c>
    </row>
    <row r="523" spans="1:12" x14ac:dyDescent="0.25">
      <c r="A523" s="10">
        <v>44351</v>
      </c>
      <c r="B523" s="44">
        <f t="shared" si="51"/>
        <v>4</v>
      </c>
      <c r="C523" s="10" t="str">
        <f t="shared" si="52"/>
        <v>202106</v>
      </c>
      <c r="D523" s="44">
        <v>4644</v>
      </c>
      <c r="E523" s="45">
        <f>IF( D523&lt;&gt; 0, (D523-K523) / VLOOKUP(C523,N:S,6,0), 0)</f>
        <v>-1.4266754193491997</v>
      </c>
      <c r="F523" s="46" t="str">
        <f t="shared" si="53"/>
        <v>Нет</v>
      </c>
      <c r="G523" s="45" t="str">
        <f t="shared" si="54"/>
        <v>Нет</v>
      </c>
      <c r="H523" s="44" t="str">
        <f t="shared" si="50"/>
        <v>Нет</v>
      </c>
      <c r="I523" s="47">
        <f>IF(H523="Да",IF(DAY(A523)=15,K523+VLOOKUP($C523,N:S,6,0)*3.8, K523),D523)</f>
        <v>4644</v>
      </c>
      <c r="J523" s="19"/>
      <c r="K523" s="43">
        <f>VLOOKUP(C523,N:S,5,0)</f>
        <v>5111.8999999999996</v>
      </c>
      <c r="L523" s="43">
        <f t="shared" si="55"/>
        <v>218930.40999999965</v>
      </c>
    </row>
    <row r="524" spans="1:12" x14ac:dyDescent="0.25">
      <c r="A524" s="10">
        <v>44352</v>
      </c>
      <c r="B524" s="44">
        <f t="shared" si="51"/>
        <v>5</v>
      </c>
      <c r="C524" s="10" t="str">
        <f t="shared" si="52"/>
        <v>202106</v>
      </c>
      <c r="D524" s="44">
        <v>5305</v>
      </c>
      <c r="E524" s="45">
        <f>IF( D524&lt;&gt; 0, (D524-K524) / VLOOKUP(C524,N:S,6,0), 0)</f>
        <v>0.58878184115480059</v>
      </c>
      <c r="F524" s="46" t="str">
        <f t="shared" si="53"/>
        <v>Нет</v>
      </c>
      <c r="G524" s="45" t="str">
        <f t="shared" si="54"/>
        <v>Нет</v>
      </c>
      <c r="H524" s="44" t="str">
        <f t="shared" si="50"/>
        <v>Нет</v>
      </c>
      <c r="I524" s="47">
        <f>IF(H524="Да",IF(DAY(A524)=15,K524+VLOOKUP($C524,N:S,6,0)*3.8, K524),D524)</f>
        <v>5305</v>
      </c>
      <c r="J524" s="19"/>
      <c r="K524" s="43">
        <f>VLOOKUP(C524,N:S,5,0)</f>
        <v>5111.8999999999996</v>
      </c>
      <c r="L524" s="43">
        <f t="shared" si="55"/>
        <v>37287.610000000139</v>
      </c>
    </row>
    <row r="525" spans="1:12" x14ac:dyDescent="0.25">
      <c r="A525" s="10">
        <v>44353</v>
      </c>
      <c r="B525" s="44">
        <f t="shared" si="51"/>
        <v>6</v>
      </c>
      <c r="C525" s="10" t="str">
        <f t="shared" si="52"/>
        <v>202106</v>
      </c>
      <c r="D525" s="44">
        <v>5059</v>
      </c>
      <c r="E525" s="45">
        <f>IF( D525&lt;&gt; 0, (D525-K525) / VLOOKUP(C525,N:S,6,0), 0)</f>
        <v>-0.1612975629056897</v>
      </c>
      <c r="F525" s="46" t="str">
        <f t="shared" si="53"/>
        <v>Нет</v>
      </c>
      <c r="G525" s="45" t="str">
        <f t="shared" si="54"/>
        <v>Нет</v>
      </c>
      <c r="H525" s="44" t="str">
        <f t="shared" si="50"/>
        <v>Нет</v>
      </c>
      <c r="I525" s="47">
        <f>IF(H525="Да",IF(DAY(A525)=15,K525+VLOOKUP($C525,N:S,6,0)*3.8, K525),D525)</f>
        <v>5059</v>
      </c>
      <c r="J525" s="19"/>
      <c r="K525" s="43">
        <f>VLOOKUP(C525,N:S,5,0)</f>
        <v>5111.8999999999996</v>
      </c>
      <c r="L525" s="43">
        <f t="shared" si="55"/>
        <v>2798.4099999999617</v>
      </c>
    </row>
    <row r="526" spans="1:12" x14ac:dyDescent="0.25">
      <c r="A526" s="10">
        <v>44354</v>
      </c>
      <c r="B526" s="44">
        <f t="shared" si="51"/>
        <v>7</v>
      </c>
      <c r="C526" s="10" t="str">
        <f t="shared" si="52"/>
        <v>202106</v>
      </c>
      <c r="D526" s="44">
        <v>4915</v>
      </c>
      <c r="E526" s="45">
        <f>IF( D526&lt;&gt; 0, (D526-K526) / VLOOKUP(C526,N:S,6,0), 0)</f>
        <v>-0.60036843357524494</v>
      </c>
      <c r="F526" s="46" t="str">
        <f t="shared" si="53"/>
        <v>Нет</v>
      </c>
      <c r="G526" s="45" t="str">
        <f t="shared" si="54"/>
        <v>Нет</v>
      </c>
      <c r="H526" s="44" t="str">
        <f t="shared" si="50"/>
        <v>Нет</v>
      </c>
      <c r="I526" s="47">
        <f>IF(H526="Да",IF(DAY(A526)=15,K526+VLOOKUP($C526,N:S,6,0)*3.8, K526),D526)</f>
        <v>4915</v>
      </c>
      <c r="J526" s="19"/>
      <c r="K526" s="43">
        <f>VLOOKUP(C526,N:S,5,0)</f>
        <v>5111.8999999999996</v>
      </c>
      <c r="L526" s="43">
        <f t="shared" si="55"/>
        <v>38769.609999999855</v>
      </c>
    </row>
    <row r="527" spans="1:12" x14ac:dyDescent="0.25">
      <c r="A527" s="10">
        <v>44355</v>
      </c>
      <c r="B527" s="44">
        <f t="shared" si="51"/>
        <v>8</v>
      </c>
      <c r="C527" s="10" t="str">
        <f t="shared" si="52"/>
        <v>202106</v>
      </c>
      <c r="D527" s="44">
        <v>4705</v>
      </c>
      <c r="E527" s="45">
        <f>IF( D527&lt;&gt; 0, (D527-K527) / VLOOKUP(C527,N:S,6,0), 0)</f>
        <v>-1.2406801199683464</v>
      </c>
      <c r="F527" s="46" t="str">
        <f t="shared" si="53"/>
        <v>Нет</v>
      </c>
      <c r="G527" s="45" t="str">
        <f t="shared" si="54"/>
        <v>Нет</v>
      </c>
      <c r="H527" s="44" t="str">
        <f t="shared" si="50"/>
        <v>Нет</v>
      </c>
      <c r="I527" s="47">
        <f>IF(H527="Да",IF(DAY(A527)=15,K527+VLOOKUP($C527,N:S,6,0)*3.8, K527),D527)</f>
        <v>4705</v>
      </c>
      <c r="J527" s="19"/>
      <c r="K527" s="43">
        <f>VLOOKUP(C527,N:S,5,0)</f>
        <v>5111.8999999999996</v>
      </c>
      <c r="L527" s="43">
        <f t="shared" si="55"/>
        <v>165567.60999999969</v>
      </c>
    </row>
    <row r="528" spans="1:12" x14ac:dyDescent="0.25">
      <c r="A528" s="10">
        <v>44356</v>
      </c>
      <c r="B528" s="44">
        <f t="shared" si="51"/>
        <v>9</v>
      </c>
      <c r="C528" s="10" t="str">
        <f t="shared" si="52"/>
        <v>202106</v>
      </c>
      <c r="D528" s="44">
        <v>4816</v>
      </c>
      <c r="E528" s="45">
        <f>IF( D528&lt;&gt; 0, (D528-K528) / VLOOKUP(C528,N:S,6,0), 0)</f>
        <v>-0.90222965716056425</v>
      </c>
      <c r="F528" s="46" t="str">
        <f t="shared" si="53"/>
        <v>Нет</v>
      </c>
      <c r="G528" s="45" t="str">
        <f t="shared" si="54"/>
        <v>Нет</v>
      </c>
      <c r="H528" s="44" t="str">
        <f t="shared" si="50"/>
        <v>Нет</v>
      </c>
      <c r="I528" s="47">
        <f>IF(H528="Да",IF(DAY(A528)=15,K528+VLOOKUP($C528,N:S,6,0)*3.8, K528),D528)</f>
        <v>4816</v>
      </c>
      <c r="J528" s="19"/>
      <c r="K528" s="43">
        <f>VLOOKUP(C528,N:S,5,0)</f>
        <v>5111.8999999999996</v>
      </c>
      <c r="L528" s="43">
        <f t="shared" si="55"/>
        <v>87556.809999999779</v>
      </c>
    </row>
    <row r="529" spans="1:12" x14ac:dyDescent="0.25">
      <c r="A529" s="10">
        <v>44357</v>
      </c>
      <c r="B529" s="44">
        <f t="shared" si="51"/>
        <v>10</v>
      </c>
      <c r="C529" s="10" t="str">
        <f t="shared" si="52"/>
        <v>202106</v>
      </c>
      <c r="D529" s="44">
        <v>4958</v>
      </c>
      <c r="E529" s="45">
        <f>IF( D529&lt;&gt; 0, (D529-K529) / VLOOKUP(C529,N:S,6,0), 0)</f>
        <v>-0.4692569930280861</v>
      </c>
      <c r="F529" s="46" t="str">
        <f t="shared" si="53"/>
        <v>Нет</v>
      </c>
      <c r="G529" s="45" t="str">
        <f t="shared" si="54"/>
        <v>Нет</v>
      </c>
      <c r="H529" s="44" t="str">
        <f t="shared" si="50"/>
        <v>Нет</v>
      </c>
      <c r="I529" s="47">
        <f>IF(H529="Да",IF(DAY(A529)=15,K529+VLOOKUP($C529,N:S,6,0)*3.8, K529),D529)</f>
        <v>4958</v>
      </c>
      <c r="J529" s="19"/>
      <c r="K529" s="43">
        <f>VLOOKUP(C529,N:S,5,0)</f>
        <v>5111.8999999999996</v>
      </c>
      <c r="L529" s="43">
        <f t="shared" si="55"/>
        <v>23685.209999999886</v>
      </c>
    </row>
    <row r="530" spans="1:12" x14ac:dyDescent="0.25">
      <c r="A530" s="10">
        <v>44358</v>
      </c>
      <c r="B530" s="44">
        <f t="shared" si="51"/>
        <v>11</v>
      </c>
      <c r="C530" s="10" t="str">
        <f t="shared" si="52"/>
        <v>202106</v>
      </c>
      <c r="D530" s="44">
        <v>4897</v>
      </c>
      <c r="E530" s="45">
        <f>IF( D530&lt;&gt; 0, (D530-K530) / VLOOKUP(C530,N:S,6,0), 0)</f>
        <v>-0.65525229240893934</v>
      </c>
      <c r="F530" s="46" t="str">
        <f t="shared" si="53"/>
        <v>Нет</v>
      </c>
      <c r="G530" s="45" t="str">
        <f t="shared" si="54"/>
        <v>Нет</v>
      </c>
      <c r="H530" s="44" t="str">
        <f t="shared" si="50"/>
        <v>Нет</v>
      </c>
      <c r="I530" s="47">
        <f>IF(H530="Да",IF(DAY(A530)=15,K530+VLOOKUP($C530,N:S,6,0)*3.8, K530),D530)</f>
        <v>4897</v>
      </c>
      <c r="J530" s="19"/>
      <c r="K530" s="43">
        <f>VLOOKUP(C530,N:S,5,0)</f>
        <v>5111.8999999999996</v>
      </c>
      <c r="L530" s="43">
        <f t="shared" si="55"/>
        <v>46182.009999999842</v>
      </c>
    </row>
    <row r="531" spans="1:12" x14ac:dyDescent="0.25">
      <c r="A531" s="10">
        <v>44359</v>
      </c>
      <c r="B531" s="44">
        <f t="shared" si="51"/>
        <v>12</v>
      </c>
      <c r="C531" s="10" t="str">
        <f t="shared" si="52"/>
        <v>202106</v>
      </c>
      <c r="D531" s="44">
        <v>5153</v>
      </c>
      <c r="E531" s="45">
        <f>IF( D531&lt;&gt; 0, (D531-K531) / VLOOKUP(C531,N:S,6,0), 0)</f>
        <v>0.12531814433693667</v>
      </c>
      <c r="F531" s="46" t="str">
        <f t="shared" si="53"/>
        <v>Нет</v>
      </c>
      <c r="G531" s="45" t="str">
        <f t="shared" si="54"/>
        <v>Нет</v>
      </c>
      <c r="H531" s="44" t="str">
        <f t="shared" si="50"/>
        <v>Нет</v>
      </c>
      <c r="I531" s="47">
        <f>IF(H531="Да",IF(DAY(A531)=15,K531+VLOOKUP($C531,N:S,6,0)*3.8, K531),D531)</f>
        <v>5153</v>
      </c>
      <c r="J531" s="19"/>
      <c r="K531" s="43">
        <f>VLOOKUP(C531,N:S,5,0)</f>
        <v>5111.8999999999996</v>
      </c>
      <c r="L531" s="43">
        <f t="shared" si="55"/>
        <v>1689.2100000000298</v>
      </c>
    </row>
    <row r="532" spans="1:12" x14ac:dyDescent="0.25">
      <c r="A532" s="10">
        <v>44360</v>
      </c>
      <c r="B532" s="44">
        <f t="shared" si="51"/>
        <v>13</v>
      </c>
      <c r="C532" s="10" t="str">
        <f t="shared" si="52"/>
        <v>202106</v>
      </c>
      <c r="D532" s="44">
        <v>5368</v>
      </c>
      <c r="E532" s="45">
        <f>IF( D532&lt;&gt; 0, (D532-K532) / VLOOKUP(C532,N:S,6,0), 0)</f>
        <v>0.78087534707273099</v>
      </c>
      <c r="F532" s="46" t="str">
        <f t="shared" si="53"/>
        <v>Нет</v>
      </c>
      <c r="G532" s="45" t="str">
        <f t="shared" si="54"/>
        <v>Нет</v>
      </c>
      <c r="H532" s="44" t="str">
        <f t="shared" si="50"/>
        <v>Нет</v>
      </c>
      <c r="I532" s="47">
        <f>IF(H532="Да",IF(DAY(A532)=15,K532+VLOOKUP($C532,N:S,6,0)*3.8, K532),D532)</f>
        <v>5368</v>
      </c>
      <c r="J532" s="19"/>
      <c r="K532" s="43">
        <f>VLOOKUP(C532,N:S,5,0)</f>
        <v>5111.8999999999996</v>
      </c>
      <c r="L532" s="43">
        <f t="shared" si="55"/>
        <v>65587.210000000181</v>
      </c>
    </row>
    <row r="533" spans="1:12" x14ac:dyDescent="0.25">
      <c r="A533" s="10">
        <v>44361</v>
      </c>
      <c r="B533" s="44">
        <f t="shared" si="51"/>
        <v>14</v>
      </c>
      <c r="C533" s="10" t="str">
        <f t="shared" si="52"/>
        <v>202106</v>
      </c>
      <c r="D533" s="44">
        <v>4859</v>
      </c>
      <c r="E533" s="45">
        <f>IF( D533&lt;&gt; 0, (D533-K533) / VLOOKUP(C533,N:S,6,0), 0)</f>
        <v>-0.77111821661340529</v>
      </c>
      <c r="F533" s="46" t="str">
        <f t="shared" si="53"/>
        <v>Нет</v>
      </c>
      <c r="G533" s="45" t="str">
        <f t="shared" si="54"/>
        <v>Нет</v>
      </c>
      <c r="H533" s="44" t="str">
        <f t="shared" si="50"/>
        <v>Нет</v>
      </c>
      <c r="I533" s="47">
        <f>IF(H533="Да",IF(DAY(A533)=15,K533+VLOOKUP($C533,N:S,6,0)*3.8, K533),D533)</f>
        <v>4859</v>
      </c>
      <c r="J533" s="19"/>
      <c r="K533" s="43">
        <f>VLOOKUP(C533,N:S,5,0)</f>
        <v>5111.8999999999996</v>
      </c>
      <c r="L533" s="43">
        <f t="shared" si="55"/>
        <v>63958.409999999814</v>
      </c>
    </row>
    <row r="534" spans="1:12" x14ac:dyDescent="0.25">
      <c r="A534" s="10">
        <v>44362</v>
      </c>
      <c r="B534" s="44">
        <f t="shared" si="51"/>
        <v>15</v>
      </c>
      <c r="C534" s="10" t="str">
        <f t="shared" si="52"/>
        <v>202106</v>
      </c>
      <c r="D534" s="44">
        <v>6071</v>
      </c>
      <c r="E534" s="45">
        <f>IF( D534&lt;&gt; 0, (D534-K534) / VLOOKUP(C534,N:S,6,0), 0)</f>
        <v>2.9243949448553517</v>
      </c>
      <c r="F534" s="46" t="str">
        <f t="shared" si="53"/>
        <v>Нет</v>
      </c>
      <c r="G534" s="45" t="str">
        <f t="shared" si="54"/>
        <v>Да</v>
      </c>
      <c r="H534" s="44" t="str">
        <f t="shared" si="50"/>
        <v>Нет</v>
      </c>
      <c r="I534" s="47">
        <f>IF(H534="Да",IF(DAY(A534)=15,K534+VLOOKUP($C534,N:S,6,0)*3.8, K534),D534)</f>
        <v>6071</v>
      </c>
      <c r="J534" s="19"/>
      <c r="K534" s="43">
        <f>VLOOKUP(C534,N:S,5,0)</f>
        <v>5111.8999999999996</v>
      </c>
      <c r="L534" s="43">
        <f t="shared" si="55"/>
        <v>919872.81000000075</v>
      </c>
    </row>
    <row r="535" spans="1:12" x14ac:dyDescent="0.25">
      <c r="A535" s="10">
        <v>44363</v>
      </c>
      <c r="B535" s="44">
        <f t="shared" si="51"/>
        <v>16</v>
      </c>
      <c r="C535" s="10" t="str">
        <f t="shared" si="52"/>
        <v>202106</v>
      </c>
      <c r="D535" s="44">
        <v>5218</v>
      </c>
      <c r="E535" s="45">
        <f>IF( D535&lt;&gt; 0, (D535-K535) / VLOOKUP(C535,N:S,6,0), 0)</f>
        <v>0.32350985679194427</v>
      </c>
      <c r="F535" s="46" t="str">
        <f t="shared" si="53"/>
        <v>Нет</v>
      </c>
      <c r="G535" s="45" t="str">
        <f t="shared" si="54"/>
        <v>Нет</v>
      </c>
      <c r="H535" s="44" t="str">
        <f t="shared" si="50"/>
        <v>Нет</v>
      </c>
      <c r="I535" s="47">
        <f>IF(H535="Да",IF(DAY(A535)=15,K535+VLOOKUP($C535,N:S,6,0)*3.8, K535),D535)</f>
        <v>5218</v>
      </c>
      <c r="J535" s="19"/>
      <c r="K535" s="43">
        <f>VLOOKUP(C535,N:S,5,0)</f>
        <v>5111.8999999999996</v>
      </c>
      <c r="L535" s="43">
        <f t="shared" si="55"/>
        <v>11257.210000000077</v>
      </c>
    </row>
    <row r="536" spans="1:12" x14ac:dyDescent="0.25">
      <c r="A536" s="10">
        <v>44364</v>
      </c>
      <c r="B536" s="44">
        <f t="shared" si="51"/>
        <v>17</v>
      </c>
      <c r="C536" s="10" t="str">
        <f t="shared" si="52"/>
        <v>202106</v>
      </c>
      <c r="D536" s="44">
        <v>5115</v>
      </c>
      <c r="E536" s="45">
        <f>IF( D536&lt;&gt; 0, (D536-K536) / VLOOKUP(C536,N:S,6,0), 0)</f>
        <v>9.4522201324707018E-3</v>
      </c>
      <c r="F536" s="46" t="str">
        <f t="shared" si="53"/>
        <v>Нет</v>
      </c>
      <c r="G536" s="45" t="str">
        <f t="shared" si="54"/>
        <v>Нет</v>
      </c>
      <c r="H536" s="44" t="str">
        <f t="shared" si="50"/>
        <v>Нет</v>
      </c>
      <c r="I536" s="47">
        <f>IF(H536="Да",IF(DAY(A536)=15,K536+VLOOKUP($C536,N:S,6,0)*3.8, K536),D536)</f>
        <v>5115</v>
      </c>
      <c r="J536" s="19"/>
      <c r="K536" s="43">
        <f>VLOOKUP(C536,N:S,5,0)</f>
        <v>5111.8999999999996</v>
      </c>
      <c r="L536" s="43">
        <f t="shared" si="55"/>
        <v>9.6100000000022554</v>
      </c>
    </row>
    <row r="537" spans="1:12" x14ac:dyDescent="0.25">
      <c r="A537" s="10">
        <v>44365</v>
      </c>
      <c r="B537" s="44">
        <f t="shared" si="51"/>
        <v>18</v>
      </c>
      <c r="C537" s="10" t="str">
        <f t="shared" si="52"/>
        <v>202106</v>
      </c>
      <c r="D537" s="44">
        <v>4921</v>
      </c>
      <c r="E537" s="45">
        <f>IF( D537&lt;&gt; 0, (D537-K537) / VLOOKUP(C537,N:S,6,0), 0)</f>
        <v>-0.58207381396401348</v>
      </c>
      <c r="F537" s="46" t="str">
        <f t="shared" si="53"/>
        <v>Нет</v>
      </c>
      <c r="G537" s="45" t="str">
        <f t="shared" si="54"/>
        <v>Нет</v>
      </c>
      <c r="H537" s="44" t="str">
        <f t="shared" si="50"/>
        <v>Нет</v>
      </c>
      <c r="I537" s="47">
        <f>IF(H537="Да",IF(DAY(A537)=15,K537+VLOOKUP($C537,N:S,6,0)*3.8, K537),D537)</f>
        <v>4921</v>
      </c>
      <c r="J537" s="19"/>
      <c r="K537" s="43">
        <f>VLOOKUP(C537,N:S,5,0)</f>
        <v>5111.8999999999996</v>
      </c>
      <c r="L537" s="43">
        <f t="shared" si="55"/>
        <v>36442.809999999859</v>
      </c>
    </row>
    <row r="538" spans="1:12" x14ac:dyDescent="0.25">
      <c r="A538" s="10">
        <v>44366</v>
      </c>
      <c r="B538" s="44">
        <f t="shared" si="51"/>
        <v>19</v>
      </c>
      <c r="C538" s="10" t="str">
        <f t="shared" si="52"/>
        <v>202106</v>
      </c>
      <c r="D538" s="44">
        <v>5236</v>
      </c>
      <c r="E538" s="45">
        <f>IF( D538&lt;&gt; 0, (D538-K538) / VLOOKUP(C538,N:S,6,0), 0)</f>
        <v>0.37839371562563867</v>
      </c>
      <c r="F538" s="46" t="str">
        <f t="shared" si="53"/>
        <v>Нет</v>
      </c>
      <c r="G538" s="45" t="str">
        <f t="shared" si="54"/>
        <v>Нет</v>
      </c>
      <c r="H538" s="44" t="str">
        <f t="shared" si="50"/>
        <v>Нет</v>
      </c>
      <c r="I538" s="47">
        <f>IF(H538="Да",IF(DAY(A538)=15,K538+VLOOKUP($C538,N:S,6,0)*3.8, K538),D538)</f>
        <v>5236</v>
      </c>
      <c r="J538" s="19"/>
      <c r="K538" s="43">
        <f>VLOOKUP(C538,N:S,5,0)</f>
        <v>5111.8999999999996</v>
      </c>
      <c r="L538" s="43">
        <f t="shared" si="55"/>
        <v>15400.81000000009</v>
      </c>
    </row>
    <row r="539" spans="1:12" x14ac:dyDescent="0.25">
      <c r="A539" s="10">
        <v>44367</v>
      </c>
      <c r="B539" s="44">
        <f t="shared" si="51"/>
        <v>20</v>
      </c>
      <c r="C539" s="10" t="str">
        <f t="shared" si="52"/>
        <v>202106</v>
      </c>
      <c r="D539" s="44">
        <v>5246</v>
      </c>
      <c r="E539" s="45">
        <f>IF( D539&lt;&gt; 0, (D539-K539) / VLOOKUP(C539,N:S,6,0), 0)</f>
        <v>0.40888474831102445</v>
      </c>
      <c r="F539" s="46" t="str">
        <f t="shared" si="53"/>
        <v>Нет</v>
      </c>
      <c r="G539" s="45" t="str">
        <f t="shared" si="54"/>
        <v>Нет</v>
      </c>
      <c r="H539" s="44" t="str">
        <f t="shared" si="50"/>
        <v>Нет</v>
      </c>
      <c r="I539" s="47">
        <f>IF(H539="Да",IF(DAY(A539)=15,K539+VLOOKUP($C539,N:S,6,0)*3.8, K539),D539)</f>
        <v>5246</v>
      </c>
      <c r="J539" s="19"/>
      <c r="K539" s="43">
        <f>VLOOKUP(C539,N:S,5,0)</f>
        <v>5111.8999999999996</v>
      </c>
      <c r="L539" s="43">
        <f t="shared" si="55"/>
        <v>17982.810000000096</v>
      </c>
    </row>
    <row r="540" spans="1:12" x14ac:dyDescent="0.25">
      <c r="A540" s="10">
        <v>44368</v>
      </c>
      <c r="B540" s="44">
        <f t="shared" si="51"/>
        <v>21</v>
      </c>
      <c r="C540" s="10" t="str">
        <f t="shared" si="52"/>
        <v>202106</v>
      </c>
      <c r="D540" s="44">
        <v>4956</v>
      </c>
      <c r="E540" s="45">
        <f>IF( D540&lt;&gt; 0, (D540-K540) / VLOOKUP(C540,N:S,6,0), 0)</f>
        <v>-0.47535519956516326</v>
      </c>
      <c r="F540" s="46" t="str">
        <f t="shared" si="53"/>
        <v>Нет</v>
      </c>
      <c r="G540" s="45" t="str">
        <f t="shared" si="54"/>
        <v>Нет</v>
      </c>
      <c r="H540" s="44" t="str">
        <f t="shared" si="50"/>
        <v>Нет</v>
      </c>
      <c r="I540" s="47">
        <f>IF(H540="Да",IF(DAY(A540)=15,K540+VLOOKUP($C540,N:S,6,0)*3.8, K540),D540)</f>
        <v>4956</v>
      </c>
      <c r="J540" s="19"/>
      <c r="K540" s="43">
        <f>VLOOKUP(C540,N:S,5,0)</f>
        <v>5111.8999999999996</v>
      </c>
      <c r="L540" s="43">
        <f t="shared" si="55"/>
        <v>24304.809999999885</v>
      </c>
    </row>
    <row r="541" spans="1:12" x14ac:dyDescent="0.25">
      <c r="A541" s="10">
        <v>44369</v>
      </c>
      <c r="B541" s="44">
        <f t="shared" si="51"/>
        <v>22</v>
      </c>
      <c r="C541" s="10" t="str">
        <f t="shared" si="52"/>
        <v>202106</v>
      </c>
      <c r="D541" s="44">
        <v>5142</v>
      </c>
      <c r="E541" s="45">
        <f>IF( D541&lt;&gt; 0, (D541-K541) / VLOOKUP(C541,N:S,6,0), 0)</f>
        <v>9.1778008383012311E-2</v>
      </c>
      <c r="F541" s="46" t="str">
        <f t="shared" si="53"/>
        <v>Нет</v>
      </c>
      <c r="G541" s="45" t="str">
        <f t="shared" si="54"/>
        <v>Нет</v>
      </c>
      <c r="H541" s="44" t="str">
        <f t="shared" si="50"/>
        <v>Нет</v>
      </c>
      <c r="I541" s="47">
        <f>IF(H541="Да",IF(DAY(A541)=15,K541+VLOOKUP($C541,N:S,6,0)*3.8, K541),D541)</f>
        <v>5142</v>
      </c>
      <c r="J541" s="19"/>
      <c r="K541" s="43">
        <f>VLOOKUP(C541,N:S,5,0)</f>
        <v>5111.8999999999996</v>
      </c>
      <c r="L541" s="43">
        <f t="shared" si="55"/>
        <v>906.01000000002193</v>
      </c>
    </row>
    <row r="542" spans="1:12" x14ac:dyDescent="0.25">
      <c r="A542" s="10">
        <v>44370</v>
      </c>
      <c r="B542" s="44">
        <f t="shared" si="51"/>
        <v>23</v>
      </c>
      <c r="C542" s="10" t="str">
        <f t="shared" si="52"/>
        <v>202106</v>
      </c>
      <c r="D542" s="44">
        <v>5131</v>
      </c>
      <c r="E542" s="45">
        <f>IF( D542&lt;&gt; 0, (D542-K542) / VLOOKUP(C542,N:S,6,0), 0)</f>
        <v>5.8237872429087956E-2</v>
      </c>
      <c r="F542" s="46" t="str">
        <f t="shared" si="53"/>
        <v>Нет</v>
      </c>
      <c r="G542" s="45" t="str">
        <f t="shared" si="54"/>
        <v>Нет</v>
      </c>
      <c r="H542" s="44" t="str">
        <f t="shared" si="50"/>
        <v>Нет</v>
      </c>
      <c r="I542" s="47">
        <f>IF(H542="Да",IF(DAY(A542)=15,K542+VLOOKUP($C542,N:S,6,0)*3.8, K542),D542)</f>
        <v>5131</v>
      </c>
      <c r="J542" s="19"/>
      <c r="K542" s="43">
        <f>VLOOKUP(C542,N:S,5,0)</f>
        <v>5111.8999999999996</v>
      </c>
      <c r="L542" s="43">
        <f t="shared" si="55"/>
        <v>364.81000000001387</v>
      </c>
    </row>
    <row r="543" spans="1:12" x14ac:dyDescent="0.25">
      <c r="A543" s="10">
        <v>44371</v>
      </c>
      <c r="B543" s="44">
        <f t="shared" si="51"/>
        <v>24</v>
      </c>
      <c r="C543" s="10" t="str">
        <f t="shared" si="52"/>
        <v>202106</v>
      </c>
      <c r="D543" s="44">
        <v>5004</v>
      </c>
      <c r="E543" s="45">
        <f>IF( D543&lt;&gt; 0, (D543-K543) / VLOOKUP(C543,N:S,6,0), 0)</f>
        <v>-0.32899824267531147</v>
      </c>
      <c r="F543" s="46" t="str">
        <f t="shared" si="53"/>
        <v>Нет</v>
      </c>
      <c r="G543" s="45" t="str">
        <f t="shared" si="54"/>
        <v>Нет</v>
      </c>
      <c r="H543" s="44" t="str">
        <f t="shared" si="50"/>
        <v>Нет</v>
      </c>
      <c r="I543" s="47">
        <f>IF(H543="Да",IF(DAY(A543)=15,K543+VLOOKUP($C543,N:S,6,0)*3.8, K543),D543)</f>
        <v>5004</v>
      </c>
      <c r="J543" s="19"/>
      <c r="K543" s="43">
        <f>VLOOKUP(C543,N:S,5,0)</f>
        <v>5111.8999999999996</v>
      </c>
      <c r="L543" s="43">
        <f t="shared" si="55"/>
        <v>11642.409999999922</v>
      </c>
    </row>
    <row r="544" spans="1:12" x14ac:dyDescent="0.25">
      <c r="A544" s="10">
        <v>44372</v>
      </c>
      <c r="B544" s="44">
        <f t="shared" si="51"/>
        <v>25</v>
      </c>
      <c r="C544" s="10" t="str">
        <f t="shared" si="52"/>
        <v>202106</v>
      </c>
      <c r="D544" s="44">
        <v>5348</v>
      </c>
      <c r="E544" s="45">
        <f>IF( D544&lt;&gt; 0, (D544-K544) / VLOOKUP(C544,N:S,6,0), 0)</f>
        <v>0.71989328170195943</v>
      </c>
      <c r="F544" s="46" t="str">
        <f t="shared" si="53"/>
        <v>Нет</v>
      </c>
      <c r="G544" s="45" t="str">
        <f t="shared" si="54"/>
        <v>Нет</v>
      </c>
      <c r="H544" s="44" t="str">
        <f t="shared" si="50"/>
        <v>Нет</v>
      </c>
      <c r="I544" s="47">
        <f>IF(H544="Да",IF(DAY(A544)=15,K544+VLOOKUP($C544,N:S,6,0)*3.8, K544),D544)</f>
        <v>5348</v>
      </c>
      <c r="J544" s="19"/>
      <c r="K544" s="43">
        <f>VLOOKUP(C544,N:S,5,0)</f>
        <v>5111.8999999999996</v>
      </c>
      <c r="L544" s="43">
        <f t="shared" si="55"/>
        <v>55743.210000000174</v>
      </c>
    </row>
    <row r="545" spans="1:12" x14ac:dyDescent="0.25">
      <c r="A545" s="10">
        <v>44373</v>
      </c>
      <c r="B545" s="44">
        <f t="shared" si="51"/>
        <v>26</v>
      </c>
      <c r="C545" s="10" t="str">
        <f t="shared" si="52"/>
        <v>202106</v>
      </c>
      <c r="D545" s="44">
        <v>5638</v>
      </c>
      <c r="E545" s="45">
        <f>IF( D545&lt;&gt; 0, (D545-K545) / VLOOKUP(C545,N:S,6,0), 0)</f>
        <v>1.6041332295781472</v>
      </c>
      <c r="F545" s="46" t="str">
        <f t="shared" si="53"/>
        <v>Нет</v>
      </c>
      <c r="G545" s="45" t="str">
        <f t="shared" si="54"/>
        <v>Нет</v>
      </c>
      <c r="H545" s="44" t="str">
        <f t="shared" si="50"/>
        <v>Нет</v>
      </c>
      <c r="I545" s="47">
        <f>IF(H545="Да",IF(DAY(A545)=15,K545+VLOOKUP($C545,N:S,6,0)*3.8, K545),D545)</f>
        <v>5638</v>
      </c>
      <c r="J545" s="19"/>
      <c r="K545" s="43">
        <f>VLOOKUP(C545,N:S,5,0)</f>
        <v>5111.8999999999996</v>
      </c>
      <c r="L545" s="43">
        <f t="shared" si="55"/>
        <v>276781.21000000037</v>
      </c>
    </row>
    <row r="546" spans="1:12" x14ac:dyDescent="0.25">
      <c r="A546" s="10">
        <v>44374</v>
      </c>
      <c r="B546" s="44">
        <f t="shared" si="51"/>
        <v>27</v>
      </c>
      <c r="C546" s="10" t="str">
        <f t="shared" si="52"/>
        <v>202106</v>
      </c>
      <c r="D546" s="44">
        <v>5551</v>
      </c>
      <c r="E546" s="45">
        <f>IF( D546&lt;&gt; 0, (D546-K546) / VLOOKUP(C546,N:S,6,0), 0)</f>
        <v>1.3388612452152908</v>
      </c>
      <c r="F546" s="46" t="str">
        <f t="shared" si="53"/>
        <v>Нет</v>
      </c>
      <c r="G546" s="45" t="str">
        <f t="shared" si="54"/>
        <v>Нет</v>
      </c>
      <c r="H546" s="44" t="str">
        <f t="shared" si="50"/>
        <v>Нет</v>
      </c>
      <c r="I546" s="47">
        <f>IF(H546="Да",IF(DAY(A546)=15,K546+VLOOKUP($C546,N:S,6,0)*3.8, K546),D546)</f>
        <v>5551</v>
      </c>
      <c r="J546" s="19"/>
      <c r="K546" s="43">
        <f>VLOOKUP(C546,N:S,5,0)</f>
        <v>5111.8999999999996</v>
      </c>
      <c r="L546" s="43">
        <f t="shared" si="55"/>
        <v>192808.81000000032</v>
      </c>
    </row>
    <row r="547" spans="1:12" x14ac:dyDescent="0.25">
      <c r="A547" s="10">
        <v>44375</v>
      </c>
      <c r="B547" s="44">
        <f t="shared" si="51"/>
        <v>28</v>
      </c>
      <c r="C547" s="10" t="str">
        <f t="shared" si="52"/>
        <v>202106</v>
      </c>
      <c r="D547" s="44">
        <v>5402</v>
      </c>
      <c r="E547" s="45">
        <f>IF( D547&lt;&gt; 0, (D547-K547) / VLOOKUP(C547,N:S,6,0), 0)</f>
        <v>0.88454485820304263</v>
      </c>
      <c r="F547" s="46" t="str">
        <f t="shared" si="53"/>
        <v>Нет</v>
      </c>
      <c r="G547" s="45" t="str">
        <f t="shared" si="54"/>
        <v>Нет</v>
      </c>
      <c r="H547" s="44" t="str">
        <f t="shared" si="50"/>
        <v>Нет</v>
      </c>
      <c r="I547" s="47">
        <f>IF(H547="Да",IF(DAY(A547)=15,K547+VLOOKUP($C547,N:S,6,0)*3.8, K547),D547)</f>
        <v>5402</v>
      </c>
      <c r="J547" s="19"/>
      <c r="K547" s="43">
        <f>VLOOKUP(C547,N:S,5,0)</f>
        <v>5111.8999999999996</v>
      </c>
      <c r="L547" s="43">
        <f t="shared" si="55"/>
        <v>84158.010000000213</v>
      </c>
    </row>
    <row r="548" spans="1:12" x14ac:dyDescent="0.25">
      <c r="A548" s="10">
        <v>44376</v>
      </c>
      <c r="B548" s="44">
        <f t="shared" si="51"/>
        <v>29</v>
      </c>
      <c r="C548" s="10" t="str">
        <f t="shared" si="52"/>
        <v>202106</v>
      </c>
      <c r="D548" s="44">
        <v>5484</v>
      </c>
      <c r="E548" s="45">
        <f>IF( D548&lt;&gt; 0, (D548-K548) / VLOOKUP(C548,N:S,6,0), 0)</f>
        <v>1.134571326223206</v>
      </c>
      <c r="F548" s="46" t="str">
        <f t="shared" si="53"/>
        <v>Нет</v>
      </c>
      <c r="G548" s="45" t="str">
        <f t="shared" si="54"/>
        <v>Нет</v>
      </c>
      <c r="H548" s="44" t="str">
        <f t="shared" si="50"/>
        <v>Нет</v>
      </c>
      <c r="I548" s="47">
        <f>IF(H548="Да",IF(DAY(A548)=15,K548+VLOOKUP($C548,N:S,6,0)*3.8, K548),D548)</f>
        <v>5484</v>
      </c>
      <c r="J548" s="19"/>
      <c r="K548" s="43">
        <f>VLOOKUP(C548,N:S,5,0)</f>
        <v>5111.8999999999996</v>
      </c>
      <c r="L548" s="43">
        <f t="shared" si="55"/>
        <v>138458.41000000027</v>
      </c>
    </row>
    <row r="549" spans="1:12" x14ac:dyDescent="0.25">
      <c r="A549" s="10">
        <v>44377</v>
      </c>
      <c r="B549" s="44">
        <f t="shared" si="51"/>
        <v>30</v>
      </c>
      <c r="C549" s="10" t="str">
        <f t="shared" si="52"/>
        <v>202106</v>
      </c>
      <c r="D549" s="44">
        <v>5274</v>
      </c>
      <c r="E549" s="45">
        <f>IF( D549&lt;&gt; 0, (D549-K549) / VLOOKUP(C549,N:S,6,0), 0)</f>
        <v>0.49425963983010468</v>
      </c>
      <c r="F549" s="46" t="str">
        <f t="shared" si="53"/>
        <v>Нет</v>
      </c>
      <c r="G549" s="45" t="str">
        <f t="shared" si="54"/>
        <v>Нет</v>
      </c>
      <c r="H549" s="44" t="str">
        <f t="shared" si="50"/>
        <v>Нет</v>
      </c>
      <c r="I549" s="47">
        <f>IF(H549="Да",IF(DAY(A549)=15,K549+VLOOKUP($C549,N:S,6,0)*3.8, K549),D549)</f>
        <v>5274</v>
      </c>
      <c r="J549" s="19"/>
      <c r="K549" s="43">
        <f>VLOOKUP(C549,N:S,5,0)</f>
        <v>5111.8999999999996</v>
      </c>
      <c r="L549" s="43">
        <f t="shared" si="55"/>
        <v>26276.410000000116</v>
      </c>
    </row>
    <row r="550" spans="1:12" x14ac:dyDescent="0.25">
      <c r="A550" s="10">
        <v>44378</v>
      </c>
      <c r="B550" s="44">
        <f t="shared" si="51"/>
        <v>1</v>
      </c>
      <c r="C550" s="10" t="str">
        <f t="shared" si="52"/>
        <v>202107</v>
      </c>
      <c r="D550" s="44">
        <v>5277</v>
      </c>
      <c r="E550" s="45">
        <f>IF( D550&lt;&gt; 0, (D550-K550) / VLOOKUP(C550,N:S,6,0), 0)</f>
        <v>0.10707015322197201</v>
      </c>
      <c r="F550" s="46" t="str">
        <f t="shared" si="53"/>
        <v>Нет</v>
      </c>
      <c r="G550" s="45" t="str">
        <f t="shared" si="54"/>
        <v>Нет</v>
      </c>
      <c r="H550" s="44" t="str">
        <f t="shared" si="50"/>
        <v>Нет</v>
      </c>
      <c r="I550" s="47">
        <f>IF(H550="Да",IF(DAY(A550)=15,K550+VLOOKUP($C550,N:S,6,0)*3.8, K550),D550)</f>
        <v>5277</v>
      </c>
      <c r="J550" s="19"/>
      <c r="K550" s="43">
        <f>VLOOKUP(C550,N:S,5,0)</f>
        <v>5213.322580645161</v>
      </c>
      <c r="L550" s="43">
        <f t="shared" si="55"/>
        <v>4054.8137356920247</v>
      </c>
    </row>
    <row r="551" spans="1:12" x14ac:dyDescent="0.25">
      <c r="A551" s="10">
        <v>44379</v>
      </c>
      <c r="B551" s="44">
        <f t="shared" si="51"/>
        <v>2</v>
      </c>
      <c r="C551" s="10" t="str">
        <f t="shared" si="52"/>
        <v>202107</v>
      </c>
      <c r="D551" s="44">
        <v>5292</v>
      </c>
      <c r="E551" s="45">
        <f>IF( D551&lt;&gt; 0, (D551-K551) / VLOOKUP(C551,N:S,6,0), 0)</f>
        <v>0.13229184585024797</v>
      </c>
      <c r="F551" s="46" t="str">
        <f t="shared" si="53"/>
        <v>Нет</v>
      </c>
      <c r="G551" s="45" t="str">
        <f t="shared" si="54"/>
        <v>Нет</v>
      </c>
      <c r="H551" s="44" t="str">
        <f t="shared" si="50"/>
        <v>Нет</v>
      </c>
      <c r="I551" s="47">
        <f>IF(H551="Да",IF(DAY(A551)=15,K551+VLOOKUP($C551,N:S,6,0)*3.8, K551),D551)</f>
        <v>5292</v>
      </c>
      <c r="J551" s="19"/>
      <c r="K551" s="43">
        <f>VLOOKUP(C551,N:S,5,0)</f>
        <v>5213.322580645161</v>
      </c>
      <c r="L551" s="43">
        <f t="shared" si="55"/>
        <v>6190.1363163371952</v>
      </c>
    </row>
    <row r="552" spans="1:12" x14ac:dyDescent="0.25">
      <c r="A552" s="10">
        <v>44380</v>
      </c>
      <c r="B552" s="44">
        <f t="shared" si="51"/>
        <v>3</v>
      </c>
      <c r="C552" s="10" t="str">
        <f t="shared" si="52"/>
        <v>202107</v>
      </c>
      <c r="D552" s="44">
        <v>5649</v>
      </c>
      <c r="E552" s="45">
        <f>IF( D552&lt;&gt; 0, (D552-K552) / VLOOKUP(C552,N:S,6,0), 0)</f>
        <v>0.732568130403216</v>
      </c>
      <c r="F552" s="46" t="str">
        <f t="shared" si="53"/>
        <v>Нет</v>
      </c>
      <c r="G552" s="45" t="str">
        <f t="shared" si="54"/>
        <v>Нет</v>
      </c>
      <c r="H552" s="44" t="str">
        <f t="shared" si="50"/>
        <v>Нет</v>
      </c>
      <c r="I552" s="47">
        <f>IF(H552="Да",IF(DAY(A552)=15,K552+VLOOKUP($C552,N:S,6,0)*3.8, K552),D552)</f>
        <v>5649</v>
      </c>
      <c r="J552" s="19"/>
      <c r="K552" s="43">
        <f>VLOOKUP(C552,N:S,5,0)</f>
        <v>5213.322580645161</v>
      </c>
      <c r="L552" s="43">
        <f t="shared" si="55"/>
        <v>189814.81373569224</v>
      </c>
    </row>
    <row r="553" spans="1:12" x14ac:dyDescent="0.25">
      <c r="A553" s="10">
        <v>44381</v>
      </c>
      <c r="B553" s="44">
        <f t="shared" si="51"/>
        <v>4</v>
      </c>
      <c r="C553" s="10" t="str">
        <f t="shared" si="52"/>
        <v>202107</v>
      </c>
      <c r="D553" s="44">
        <v>5437</v>
      </c>
      <c r="E553" s="45">
        <f>IF( D553&lt;&gt; 0, (D553-K553) / VLOOKUP(C553,N:S,6,0), 0)</f>
        <v>0.37610154125691564</v>
      </c>
      <c r="F553" s="46" t="str">
        <f t="shared" si="53"/>
        <v>Нет</v>
      </c>
      <c r="G553" s="45" t="str">
        <f t="shared" si="54"/>
        <v>Нет</v>
      </c>
      <c r="H553" s="44" t="str">
        <f t="shared" si="50"/>
        <v>Нет</v>
      </c>
      <c r="I553" s="47">
        <f>IF(H553="Да",IF(DAY(A553)=15,K553+VLOOKUP($C553,N:S,6,0)*3.8, K553),D553)</f>
        <v>5437</v>
      </c>
      <c r="J553" s="19"/>
      <c r="K553" s="43">
        <f>VLOOKUP(C553,N:S,5,0)</f>
        <v>5213.322580645161</v>
      </c>
      <c r="L553" s="43">
        <f t="shared" si="55"/>
        <v>50031.587929240508</v>
      </c>
    </row>
    <row r="554" spans="1:12" x14ac:dyDescent="0.25">
      <c r="A554" s="10">
        <v>44382</v>
      </c>
      <c r="B554" s="44">
        <f t="shared" si="51"/>
        <v>5</v>
      </c>
      <c r="C554" s="10" t="str">
        <f t="shared" si="52"/>
        <v>202107</v>
      </c>
      <c r="D554" s="44">
        <v>5301</v>
      </c>
      <c r="E554" s="45">
        <f>IF( D554&lt;&gt; 0, (D554-K554) / VLOOKUP(C554,N:S,6,0), 0)</f>
        <v>0.14742486142721356</v>
      </c>
      <c r="F554" s="46" t="str">
        <f t="shared" si="53"/>
        <v>Нет</v>
      </c>
      <c r="G554" s="45" t="str">
        <f t="shared" si="54"/>
        <v>Нет</v>
      </c>
      <c r="H554" s="44" t="str">
        <f t="shared" si="50"/>
        <v>Нет</v>
      </c>
      <c r="I554" s="47">
        <f>IF(H554="Да",IF(DAY(A554)=15,K554+VLOOKUP($C554,N:S,6,0)*3.8, K554),D554)</f>
        <v>5301</v>
      </c>
      <c r="J554" s="19"/>
      <c r="K554" s="43">
        <f>VLOOKUP(C554,N:S,5,0)</f>
        <v>5213.322580645161</v>
      </c>
      <c r="L554" s="43">
        <f t="shared" si="55"/>
        <v>7687.3298647242973</v>
      </c>
    </row>
    <row r="555" spans="1:12" x14ac:dyDescent="0.25">
      <c r="A555" s="10">
        <v>44383</v>
      </c>
      <c r="B555" s="44">
        <f t="shared" si="51"/>
        <v>6</v>
      </c>
      <c r="C555" s="10" t="str">
        <f t="shared" si="52"/>
        <v>202107</v>
      </c>
      <c r="D555" s="44">
        <v>5148</v>
      </c>
      <c r="E555" s="45">
        <f>IF( D555&lt;&gt; 0, (D555-K555) / VLOOKUP(C555,N:S,6,0), 0)</f>
        <v>-0.10983640338120129</v>
      </c>
      <c r="F555" s="46" t="str">
        <f t="shared" si="53"/>
        <v>Нет</v>
      </c>
      <c r="G555" s="45" t="str">
        <f t="shared" si="54"/>
        <v>Нет</v>
      </c>
      <c r="H555" s="44" t="str">
        <f t="shared" si="50"/>
        <v>Нет</v>
      </c>
      <c r="I555" s="47">
        <f>IF(H555="Да",IF(DAY(A555)=15,K555+VLOOKUP($C555,N:S,6,0)*3.8, K555),D555)</f>
        <v>5148</v>
      </c>
      <c r="J555" s="19"/>
      <c r="K555" s="43">
        <f>VLOOKUP(C555,N:S,5,0)</f>
        <v>5213.322580645161</v>
      </c>
      <c r="L555" s="43">
        <f t="shared" si="55"/>
        <v>4267.0395421435624</v>
      </c>
    </row>
    <row r="556" spans="1:12" x14ac:dyDescent="0.25">
      <c r="A556" s="10">
        <v>44384</v>
      </c>
      <c r="B556" s="44">
        <f t="shared" si="51"/>
        <v>7</v>
      </c>
      <c r="C556" s="10" t="str">
        <f t="shared" si="52"/>
        <v>202107</v>
      </c>
      <c r="D556" s="44">
        <v>5317</v>
      </c>
      <c r="E556" s="45">
        <f>IF( D556&lt;&gt; 0, (D556-K556) / VLOOKUP(C556,N:S,6,0), 0)</f>
        <v>0.17432800023070794</v>
      </c>
      <c r="F556" s="46" t="str">
        <f t="shared" si="53"/>
        <v>Нет</v>
      </c>
      <c r="G556" s="45" t="str">
        <f t="shared" si="54"/>
        <v>Нет</v>
      </c>
      <c r="H556" s="44" t="str">
        <f t="shared" si="50"/>
        <v>Нет</v>
      </c>
      <c r="I556" s="47">
        <f>IF(H556="Да",IF(DAY(A556)=15,K556+VLOOKUP($C556,N:S,6,0)*3.8, K556),D556)</f>
        <v>5317</v>
      </c>
      <c r="J556" s="19"/>
      <c r="K556" s="43">
        <f>VLOOKUP(C556,N:S,5,0)</f>
        <v>5213.322580645161</v>
      </c>
      <c r="L556" s="43">
        <f t="shared" si="55"/>
        <v>10749.007284079145</v>
      </c>
    </row>
    <row r="557" spans="1:12" x14ac:dyDescent="0.25">
      <c r="A557" s="10">
        <v>44385</v>
      </c>
      <c r="B557" s="44">
        <f t="shared" si="51"/>
        <v>8</v>
      </c>
      <c r="C557" s="10" t="str">
        <f t="shared" si="52"/>
        <v>202107</v>
      </c>
      <c r="D557" s="44">
        <v>5503</v>
      </c>
      <c r="E557" s="45">
        <f>IF( D557&lt;&gt; 0, (D557-K557) / VLOOKUP(C557,N:S,6,0), 0)</f>
        <v>0.48707698882132988</v>
      </c>
      <c r="F557" s="46" t="str">
        <f t="shared" si="53"/>
        <v>Нет</v>
      </c>
      <c r="G557" s="45" t="str">
        <f t="shared" si="54"/>
        <v>Нет</v>
      </c>
      <c r="H557" s="44" t="str">
        <f t="shared" si="50"/>
        <v>Нет</v>
      </c>
      <c r="I557" s="47">
        <f>IF(H557="Да",IF(DAY(A557)=15,K557+VLOOKUP($C557,N:S,6,0)*3.8, K557),D557)</f>
        <v>5503</v>
      </c>
      <c r="J557" s="19"/>
      <c r="K557" s="43">
        <f>VLOOKUP(C557,N:S,5,0)</f>
        <v>5213.322580645161</v>
      </c>
      <c r="L557" s="43">
        <f t="shared" si="55"/>
        <v>83913.007284079256</v>
      </c>
    </row>
    <row r="558" spans="1:12" x14ac:dyDescent="0.25">
      <c r="A558" s="10">
        <v>44386</v>
      </c>
      <c r="B558" s="44">
        <f t="shared" si="51"/>
        <v>9</v>
      </c>
      <c r="C558" s="10" t="str">
        <f t="shared" si="52"/>
        <v>202107</v>
      </c>
      <c r="D558" s="44">
        <v>5169</v>
      </c>
      <c r="E558" s="45">
        <f>IF( D558&lt;&gt; 0, (D558-K558) / VLOOKUP(C558,N:S,6,0), 0)</f>
        <v>-7.4526033701614938E-2</v>
      </c>
      <c r="F558" s="46" t="str">
        <f t="shared" si="53"/>
        <v>Нет</v>
      </c>
      <c r="G558" s="45" t="str">
        <f t="shared" si="54"/>
        <v>Нет</v>
      </c>
      <c r="H558" s="44" t="str">
        <f t="shared" si="50"/>
        <v>Нет</v>
      </c>
      <c r="I558" s="47">
        <f>IF(H558="Да",IF(DAY(A558)=15,K558+VLOOKUP($C558,N:S,6,0)*3.8, K558),D558)</f>
        <v>5169</v>
      </c>
      <c r="J558" s="19"/>
      <c r="K558" s="43">
        <f>VLOOKUP(C558,N:S,5,0)</f>
        <v>5213.322580645161</v>
      </c>
      <c r="L558" s="43">
        <f t="shared" si="55"/>
        <v>1964.4911550468003</v>
      </c>
    </row>
    <row r="559" spans="1:12" x14ac:dyDescent="0.25">
      <c r="A559" s="10">
        <v>44387</v>
      </c>
      <c r="B559" s="44">
        <f t="shared" si="51"/>
        <v>10</v>
      </c>
      <c r="C559" s="10" t="str">
        <f t="shared" si="52"/>
        <v>202107</v>
      </c>
      <c r="D559" s="44">
        <v>5592</v>
      </c>
      <c r="E559" s="45">
        <f>IF( D559&lt;&gt; 0, (D559-K559) / VLOOKUP(C559,N:S,6,0), 0)</f>
        <v>0.63672569841576732</v>
      </c>
      <c r="F559" s="46" t="str">
        <f t="shared" si="53"/>
        <v>Нет</v>
      </c>
      <c r="G559" s="45" t="str">
        <f t="shared" si="54"/>
        <v>Нет</v>
      </c>
      <c r="H559" s="44" t="str">
        <f t="shared" si="50"/>
        <v>Нет</v>
      </c>
      <c r="I559" s="47">
        <f>IF(H559="Да",IF(DAY(A559)=15,K559+VLOOKUP($C559,N:S,6,0)*3.8, K559),D559)</f>
        <v>5592</v>
      </c>
      <c r="J559" s="19"/>
      <c r="K559" s="43">
        <f>VLOOKUP(C559,N:S,5,0)</f>
        <v>5213.322580645161</v>
      </c>
      <c r="L559" s="43">
        <f t="shared" si="55"/>
        <v>143396.5879292406</v>
      </c>
    </row>
    <row r="560" spans="1:12" x14ac:dyDescent="0.25">
      <c r="A560" s="10">
        <v>44388</v>
      </c>
      <c r="B560" s="44">
        <f t="shared" si="51"/>
        <v>11</v>
      </c>
      <c r="C560" s="10" t="str">
        <f t="shared" si="52"/>
        <v>202107</v>
      </c>
      <c r="D560" s="44">
        <v>5828</v>
      </c>
      <c r="E560" s="45">
        <f>IF( D560&lt;&gt; 0, (D560-K560) / VLOOKUP(C560,N:S,6,0), 0)</f>
        <v>1.0335469957673091</v>
      </c>
      <c r="F560" s="46" t="str">
        <f t="shared" si="53"/>
        <v>Нет</v>
      </c>
      <c r="G560" s="45" t="str">
        <f t="shared" si="54"/>
        <v>Нет</v>
      </c>
      <c r="H560" s="44" t="str">
        <f t="shared" si="50"/>
        <v>Нет</v>
      </c>
      <c r="I560" s="47">
        <f>IF(H560="Да",IF(DAY(A560)=15,K560+VLOOKUP($C560,N:S,6,0)*3.8, K560),D560)</f>
        <v>5828</v>
      </c>
      <c r="J560" s="19"/>
      <c r="K560" s="43">
        <f>VLOOKUP(C560,N:S,5,0)</f>
        <v>5213.322580645161</v>
      </c>
      <c r="L560" s="43">
        <f t="shared" si="55"/>
        <v>377828.3298647246</v>
      </c>
    </row>
    <row r="561" spans="1:12" x14ac:dyDescent="0.25">
      <c r="A561" s="10">
        <v>44389</v>
      </c>
      <c r="B561" s="44">
        <f t="shared" si="51"/>
        <v>12</v>
      </c>
      <c r="C561" s="10" t="str">
        <f t="shared" si="52"/>
        <v>202107</v>
      </c>
      <c r="D561" s="44">
        <v>5012</v>
      </c>
      <c r="E561" s="45">
        <f>IF( D561&lt;&gt; 0, (D561-K561) / VLOOKUP(C561,N:S,6,0), 0)</f>
        <v>-0.3385130832109034</v>
      </c>
      <c r="F561" s="46" t="str">
        <f t="shared" si="53"/>
        <v>Нет</v>
      </c>
      <c r="G561" s="45" t="str">
        <f t="shared" si="54"/>
        <v>Нет</v>
      </c>
      <c r="H561" s="44" t="str">
        <f t="shared" si="50"/>
        <v>Нет</v>
      </c>
      <c r="I561" s="47">
        <f>IF(H561="Да",IF(DAY(A561)=15,K561+VLOOKUP($C561,N:S,6,0)*3.8, K561),D561)</f>
        <v>5012</v>
      </c>
      <c r="J561" s="19"/>
      <c r="K561" s="43">
        <f>VLOOKUP(C561,N:S,5,0)</f>
        <v>5213.322580645161</v>
      </c>
      <c r="L561" s="43">
        <f t="shared" si="55"/>
        <v>40530.781477627352</v>
      </c>
    </row>
    <row r="562" spans="1:12" x14ac:dyDescent="0.25">
      <c r="A562" s="10">
        <v>44390</v>
      </c>
      <c r="B562" s="44">
        <f t="shared" si="51"/>
        <v>13</v>
      </c>
      <c r="C562" s="10" t="str">
        <f t="shared" si="52"/>
        <v>202107</v>
      </c>
      <c r="D562" s="44">
        <v>5740</v>
      </c>
      <c r="E562" s="45">
        <f>IF( D562&lt;&gt; 0, (D562-K562) / VLOOKUP(C562,N:S,6,0), 0)</f>
        <v>0.88557973234809018</v>
      </c>
      <c r="F562" s="46" t="str">
        <f t="shared" si="53"/>
        <v>Нет</v>
      </c>
      <c r="G562" s="45" t="str">
        <f t="shared" si="54"/>
        <v>Нет</v>
      </c>
      <c r="H562" s="44" t="str">
        <f t="shared" si="50"/>
        <v>Нет</v>
      </c>
      <c r="I562" s="47">
        <f>IF(H562="Да",IF(DAY(A562)=15,K562+VLOOKUP($C562,N:S,6,0)*3.8, K562),D562)</f>
        <v>5740</v>
      </c>
      <c r="J562" s="19"/>
      <c r="K562" s="43">
        <f>VLOOKUP(C562,N:S,5,0)</f>
        <v>5213.322580645161</v>
      </c>
      <c r="L562" s="43">
        <f t="shared" si="55"/>
        <v>277389.10405827296</v>
      </c>
    </row>
    <row r="563" spans="1:12" x14ac:dyDescent="0.25">
      <c r="A563" s="10">
        <v>44391</v>
      </c>
      <c r="B563" s="44">
        <f t="shared" si="51"/>
        <v>14</v>
      </c>
      <c r="C563" s="10" t="str">
        <f t="shared" si="52"/>
        <v>202107</v>
      </c>
      <c r="D563" s="44">
        <v>5395</v>
      </c>
      <c r="E563" s="45">
        <f>IF( D563&lt;&gt; 0, (D563-K563) / VLOOKUP(C563,N:S,6,0), 0)</f>
        <v>0.30548080189774296</v>
      </c>
      <c r="F563" s="46" t="str">
        <f t="shared" si="53"/>
        <v>Нет</v>
      </c>
      <c r="G563" s="45" t="str">
        <f t="shared" si="54"/>
        <v>Нет</v>
      </c>
      <c r="H563" s="44" t="str">
        <f t="shared" si="50"/>
        <v>Нет</v>
      </c>
      <c r="I563" s="47">
        <f>IF(H563="Да",IF(DAY(A563)=15,K563+VLOOKUP($C563,N:S,6,0)*3.8, K563),D563)</f>
        <v>5395</v>
      </c>
      <c r="J563" s="19"/>
      <c r="K563" s="43">
        <f>VLOOKUP(C563,N:S,5,0)</f>
        <v>5213.322580645161</v>
      </c>
      <c r="L563" s="43">
        <f t="shared" si="55"/>
        <v>33006.684703434032</v>
      </c>
    </row>
    <row r="564" spans="1:12" x14ac:dyDescent="0.25">
      <c r="A564" s="10">
        <v>44392</v>
      </c>
      <c r="B564" s="44">
        <f t="shared" si="51"/>
        <v>15</v>
      </c>
      <c r="C564" s="10" t="str">
        <f t="shared" si="52"/>
        <v>202107</v>
      </c>
      <c r="D564" s="44">
        <v>6671</v>
      </c>
      <c r="E564" s="45">
        <f>IF( D564&lt;&gt; 0, (D564-K564) / VLOOKUP(C564,N:S,6,0), 0)</f>
        <v>2.4510061214764183</v>
      </c>
      <c r="F564" s="46" t="str">
        <f t="shared" si="53"/>
        <v>Нет</v>
      </c>
      <c r="G564" s="45" t="str">
        <f t="shared" si="54"/>
        <v>Да</v>
      </c>
      <c r="H564" s="44" t="str">
        <f t="shared" si="50"/>
        <v>Нет</v>
      </c>
      <c r="I564" s="47">
        <f>IF(H564="Да",IF(DAY(A564)=15,K564+VLOOKUP($C564,N:S,6,0)*3.8, K564),D564)</f>
        <v>6671</v>
      </c>
      <c r="J564" s="19"/>
      <c r="K564" s="43">
        <f>VLOOKUP(C564,N:S,5,0)</f>
        <v>5213.322580645161</v>
      </c>
      <c r="L564" s="43">
        <f t="shared" si="55"/>
        <v>2124823.4588969829</v>
      </c>
    </row>
    <row r="565" spans="1:12" x14ac:dyDescent="0.25">
      <c r="A565" s="10">
        <v>44393</v>
      </c>
      <c r="B565" s="44">
        <f t="shared" si="51"/>
        <v>16</v>
      </c>
      <c r="C565" s="10" t="str">
        <f t="shared" si="52"/>
        <v>202107</v>
      </c>
      <c r="D565" s="44">
        <v>5787</v>
      </c>
      <c r="E565" s="45">
        <f>IF( D565&lt;&gt; 0, (D565-K565) / VLOOKUP(C565,N:S,6,0), 0)</f>
        <v>0.96460770258335482</v>
      </c>
      <c r="F565" s="46" t="str">
        <f t="shared" si="53"/>
        <v>Нет</v>
      </c>
      <c r="G565" s="45" t="str">
        <f t="shared" si="54"/>
        <v>Нет</v>
      </c>
      <c r="H565" s="44" t="str">
        <f t="shared" si="50"/>
        <v>Нет</v>
      </c>
      <c r="I565" s="47">
        <f>IF(H565="Да",IF(DAY(A565)=15,K565+VLOOKUP($C565,N:S,6,0)*3.8, K565),D565)</f>
        <v>5787</v>
      </c>
      <c r="J565" s="19"/>
      <c r="K565" s="43">
        <f>VLOOKUP(C565,N:S,5,0)</f>
        <v>5213.322580645161</v>
      </c>
      <c r="L565" s="43">
        <f t="shared" si="55"/>
        <v>329105.78147762781</v>
      </c>
    </row>
    <row r="566" spans="1:12" x14ac:dyDescent="0.25">
      <c r="A566" s="10">
        <v>44394</v>
      </c>
      <c r="B566" s="44">
        <f t="shared" si="51"/>
        <v>17</v>
      </c>
      <c r="C566" s="10" t="str">
        <f t="shared" si="52"/>
        <v>202107</v>
      </c>
      <c r="D566" s="44">
        <v>5701</v>
      </c>
      <c r="E566" s="45">
        <f>IF( D566&lt;&gt; 0, (D566-K566) / VLOOKUP(C566,N:S,6,0), 0)</f>
        <v>0.82000333151457261</v>
      </c>
      <c r="F566" s="46" t="str">
        <f t="shared" si="53"/>
        <v>Нет</v>
      </c>
      <c r="G566" s="45" t="str">
        <f t="shared" si="54"/>
        <v>Нет</v>
      </c>
      <c r="H566" s="44" t="str">
        <f t="shared" si="50"/>
        <v>Нет</v>
      </c>
      <c r="I566" s="47">
        <f>IF(H566="Да",IF(DAY(A566)=15,K566+VLOOKUP($C566,N:S,6,0)*3.8, K566),D566)</f>
        <v>5701</v>
      </c>
      <c r="J566" s="19"/>
      <c r="K566" s="43">
        <f>VLOOKUP(C566,N:S,5,0)</f>
        <v>5213.322580645161</v>
      </c>
      <c r="L566" s="43">
        <f t="shared" si="55"/>
        <v>237829.26534859551</v>
      </c>
    </row>
    <row r="567" spans="1:12" x14ac:dyDescent="0.25">
      <c r="A567" s="10">
        <v>44395</v>
      </c>
      <c r="B567" s="44">
        <f t="shared" si="51"/>
        <v>18</v>
      </c>
      <c r="C567" s="10" t="str">
        <f t="shared" si="52"/>
        <v>202107</v>
      </c>
      <c r="D567" s="44">
        <v>5935</v>
      </c>
      <c r="E567" s="45">
        <f>IF( D567&lt;&gt; 0, (D567-K567) / VLOOKUP(C567,N:S,6,0), 0)</f>
        <v>1.2134617365156777</v>
      </c>
      <c r="F567" s="46" t="str">
        <f t="shared" si="53"/>
        <v>Нет</v>
      </c>
      <c r="G567" s="45" t="str">
        <f t="shared" si="54"/>
        <v>Нет</v>
      </c>
      <c r="H567" s="44" t="str">
        <f t="shared" si="50"/>
        <v>Нет</v>
      </c>
      <c r="I567" s="47">
        <f>IF(H567="Да",IF(DAY(A567)=15,K567+VLOOKUP($C567,N:S,6,0)*3.8, K567),D567)</f>
        <v>5935</v>
      </c>
      <c r="J567" s="19"/>
      <c r="K567" s="43">
        <f>VLOOKUP(C567,N:S,5,0)</f>
        <v>5213.322580645161</v>
      </c>
      <c r="L567" s="43">
        <f t="shared" si="55"/>
        <v>520818.29760666017</v>
      </c>
    </row>
    <row r="568" spans="1:12" x14ac:dyDescent="0.25">
      <c r="A568" s="10">
        <v>44396</v>
      </c>
      <c r="B568" s="44">
        <f t="shared" si="51"/>
        <v>19</v>
      </c>
      <c r="C568" s="10" t="str">
        <f t="shared" si="52"/>
        <v>202107</v>
      </c>
      <c r="D568" s="44">
        <v>4181</v>
      </c>
      <c r="E568" s="45">
        <f>IF( D568&lt;&gt; 0, (D568-K568) / VLOOKUP(C568,N:S,6,0), 0)</f>
        <v>-1.7357948548173918</v>
      </c>
      <c r="F568" s="46" t="str">
        <f t="shared" si="53"/>
        <v>Нет</v>
      </c>
      <c r="G568" s="45" t="str">
        <f t="shared" si="54"/>
        <v>Нет</v>
      </c>
      <c r="H568" s="44" t="str">
        <f t="shared" si="50"/>
        <v>Нет</v>
      </c>
      <c r="I568" s="47">
        <f>IF(H568="Да",IF(DAY(A568)=15,K568+VLOOKUP($C568,N:S,6,0)*3.8, K568),D568)</f>
        <v>4181</v>
      </c>
      <c r="J568" s="19"/>
      <c r="K568" s="43">
        <f>VLOOKUP(C568,N:S,5,0)</f>
        <v>5213.322580645161</v>
      </c>
      <c r="L568" s="43">
        <f t="shared" si="55"/>
        <v>1065689.9105098848</v>
      </c>
    </row>
    <row r="569" spans="1:12" x14ac:dyDescent="0.25">
      <c r="A569" s="10">
        <v>44397</v>
      </c>
      <c r="B569" s="44">
        <f t="shared" si="51"/>
        <v>20</v>
      </c>
      <c r="C569" s="10" t="str">
        <f t="shared" si="52"/>
        <v>202107</v>
      </c>
      <c r="D569" s="44">
        <v>4672</v>
      </c>
      <c r="E569" s="45">
        <f>IF( D569&lt;&gt; 0, (D569-K569) / VLOOKUP(C569,N:S,6,0), 0)</f>
        <v>-0.91020478278515859</v>
      </c>
      <c r="F569" s="46" t="str">
        <f t="shared" si="53"/>
        <v>Нет</v>
      </c>
      <c r="G569" s="45" t="str">
        <f t="shared" si="54"/>
        <v>Нет</v>
      </c>
      <c r="H569" s="44" t="str">
        <f t="shared" si="50"/>
        <v>Нет</v>
      </c>
      <c r="I569" s="47">
        <f>IF(H569="Да",IF(DAY(A569)=15,K569+VLOOKUP($C569,N:S,6,0)*3.8, K569),D569)</f>
        <v>4672</v>
      </c>
      <c r="J569" s="19"/>
      <c r="K569" s="43">
        <f>VLOOKUP(C569,N:S,5,0)</f>
        <v>5213.322580645161</v>
      </c>
      <c r="L569" s="43">
        <f t="shared" si="55"/>
        <v>293030.13631633681</v>
      </c>
    </row>
    <row r="570" spans="1:12" x14ac:dyDescent="0.25">
      <c r="A570" s="10">
        <v>44398</v>
      </c>
      <c r="B570" s="44">
        <f t="shared" si="51"/>
        <v>21</v>
      </c>
      <c r="C570" s="10" t="str">
        <f t="shared" si="52"/>
        <v>202107</v>
      </c>
      <c r="D570" s="44">
        <v>4529</v>
      </c>
      <c r="E570" s="45">
        <f>IF( D570&lt;&gt; 0, (D570-K570) / VLOOKUP(C570,N:S,6,0), 0)</f>
        <v>-1.1506515858413895</v>
      </c>
      <c r="F570" s="46" t="str">
        <f t="shared" si="53"/>
        <v>Нет</v>
      </c>
      <c r="G570" s="45" t="str">
        <f t="shared" si="54"/>
        <v>Нет</v>
      </c>
      <c r="H570" s="44" t="str">
        <f t="shared" si="50"/>
        <v>Нет</v>
      </c>
      <c r="I570" s="47">
        <f>IF(H570="Да",IF(DAY(A570)=15,K570+VLOOKUP($C570,N:S,6,0)*3.8, K570),D570)</f>
        <v>4529</v>
      </c>
      <c r="J570" s="19"/>
      <c r="K570" s="43">
        <f>VLOOKUP(C570,N:S,5,0)</f>
        <v>5213.322580645161</v>
      </c>
      <c r="L570" s="43">
        <f t="shared" si="55"/>
        <v>468297.39438085287</v>
      </c>
    </row>
    <row r="571" spans="1:12" x14ac:dyDescent="0.25">
      <c r="A571" s="10">
        <v>44399</v>
      </c>
      <c r="B571" s="44">
        <f t="shared" si="51"/>
        <v>22</v>
      </c>
      <c r="C571" s="10" t="str">
        <f t="shared" si="52"/>
        <v>202107</v>
      </c>
      <c r="D571" s="44">
        <v>4382</v>
      </c>
      <c r="E571" s="45">
        <f>IF( D571&lt;&gt; 0, (D571-K571) / VLOOKUP(C571,N:S,6,0), 0)</f>
        <v>-1.397824173598494</v>
      </c>
      <c r="F571" s="46" t="str">
        <f t="shared" si="53"/>
        <v>Нет</v>
      </c>
      <c r="G571" s="45" t="str">
        <f t="shared" si="54"/>
        <v>Нет</v>
      </c>
      <c r="H571" s="44" t="str">
        <f t="shared" si="50"/>
        <v>Нет</v>
      </c>
      <c r="I571" s="47">
        <f>IF(H571="Да",IF(DAY(A571)=15,K571+VLOOKUP($C571,N:S,6,0)*3.8, K571),D571)</f>
        <v>4382</v>
      </c>
      <c r="J571" s="19"/>
      <c r="K571" s="43">
        <f>VLOOKUP(C571,N:S,5,0)</f>
        <v>5213.322580645161</v>
      </c>
      <c r="L571" s="43">
        <f t="shared" si="55"/>
        <v>691097.23309053027</v>
      </c>
    </row>
    <row r="572" spans="1:12" x14ac:dyDescent="0.25">
      <c r="A572" s="10">
        <v>44400</v>
      </c>
      <c r="B572" s="44">
        <f t="shared" si="51"/>
        <v>23</v>
      </c>
      <c r="C572" s="10" t="str">
        <f t="shared" si="52"/>
        <v>202107</v>
      </c>
      <c r="D572" s="44">
        <v>4112</v>
      </c>
      <c r="E572" s="45">
        <f>IF( D572&lt;&gt; 0, (D572-K572) / VLOOKUP(C572,N:S,6,0), 0)</f>
        <v>-1.8518146409074614</v>
      </c>
      <c r="F572" s="46" t="str">
        <f t="shared" si="53"/>
        <v>Нет</v>
      </c>
      <c r="G572" s="45" t="str">
        <f t="shared" si="54"/>
        <v>Нет</v>
      </c>
      <c r="H572" s="44" t="str">
        <f t="shared" si="50"/>
        <v>Нет</v>
      </c>
      <c r="I572" s="47">
        <f>IF(H572="Да",IF(DAY(A572)=15,K572+VLOOKUP($C572,N:S,6,0)*3.8, K572),D572)</f>
        <v>4112</v>
      </c>
      <c r="J572" s="19"/>
      <c r="K572" s="43">
        <f>VLOOKUP(C572,N:S,5,0)</f>
        <v>5213.322580645161</v>
      </c>
      <c r="L572" s="43">
        <f t="shared" si="55"/>
        <v>1212911.4266389171</v>
      </c>
    </row>
    <row r="573" spans="1:12" x14ac:dyDescent="0.25">
      <c r="A573" s="10">
        <v>44401</v>
      </c>
      <c r="B573" s="44">
        <f t="shared" si="51"/>
        <v>24</v>
      </c>
      <c r="C573" s="10" t="str">
        <f t="shared" si="52"/>
        <v>202107</v>
      </c>
      <c r="D573" s="44">
        <v>4042</v>
      </c>
      <c r="E573" s="45">
        <f>IF( D573&lt;&gt; 0, (D573-K573) / VLOOKUP(C573,N:S,6,0), 0)</f>
        <v>-1.9695158731727491</v>
      </c>
      <c r="F573" s="46" t="str">
        <f t="shared" si="53"/>
        <v>Нет</v>
      </c>
      <c r="G573" s="45" t="str">
        <f t="shared" si="54"/>
        <v>Нет</v>
      </c>
      <c r="H573" s="44" t="str">
        <f t="shared" si="50"/>
        <v>Нет</v>
      </c>
      <c r="I573" s="47">
        <f>IF(H573="Да",IF(DAY(A573)=15,K573+VLOOKUP($C573,N:S,6,0)*3.8, K573),D573)</f>
        <v>4042</v>
      </c>
      <c r="J573" s="19"/>
      <c r="K573" s="43">
        <f>VLOOKUP(C573,N:S,5,0)</f>
        <v>5213.322580645161</v>
      </c>
      <c r="L573" s="43">
        <f t="shared" si="55"/>
        <v>1371996.5879292397</v>
      </c>
    </row>
    <row r="574" spans="1:12" x14ac:dyDescent="0.25">
      <c r="A574" s="10">
        <v>44402</v>
      </c>
      <c r="B574" s="44">
        <f t="shared" si="51"/>
        <v>25</v>
      </c>
      <c r="C574" s="10" t="str">
        <f t="shared" si="52"/>
        <v>202107</v>
      </c>
      <c r="D574" s="44">
        <v>4248</v>
      </c>
      <c r="E574" s="45">
        <f>IF( D574&lt;&gt; 0, (D574-K574) / VLOOKUP(C574,N:S,6,0), 0)</f>
        <v>-1.6231379610777592</v>
      </c>
      <c r="F574" s="46" t="str">
        <f t="shared" si="53"/>
        <v>Нет</v>
      </c>
      <c r="G574" s="45" t="str">
        <f t="shared" si="54"/>
        <v>Нет</v>
      </c>
      <c r="H574" s="44" t="str">
        <f t="shared" si="50"/>
        <v>Нет</v>
      </c>
      <c r="I574" s="47">
        <f>IF(H574="Да",IF(DAY(A574)=15,K574+VLOOKUP($C574,N:S,6,0)*3.8, K574),D574)</f>
        <v>4248</v>
      </c>
      <c r="J574" s="19"/>
      <c r="K574" s="43">
        <f>VLOOKUP(C574,N:S,5,0)</f>
        <v>5213.322580645161</v>
      </c>
      <c r="L574" s="43">
        <f t="shared" si="55"/>
        <v>931847.6847034333</v>
      </c>
    </row>
    <row r="575" spans="1:12" x14ac:dyDescent="0.25">
      <c r="A575" s="10">
        <v>44403</v>
      </c>
      <c r="B575" s="44">
        <f t="shared" si="51"/>
        <v>26</v>
      </c>
      <c r="C575" s="10" t="str">
        <f t="shared" si="52"/>
        <v>202107</v>
      </c>
      <c r="D575" s="44">
        <v>4724</v>
      </c>
      <c r="E575" s="45">
        <f>IF( D575&lt;&gt; 0, (D575-K575) / VLOOKUP(C575,N:S,6,0), 0)</f>
        <v>-0.82276958167380199</v>
      </c>
      <c r="F575" s="46" t="str">
        <f t="shared" si="53"/>
        <v>Нет</v>
      </c>
      <c r="G575" s="45" t="str">
        <f t="shared" si="54"/>
        <v>Нет</v>
      </c>
      <c r="H575" s="44" t="str">
        <f t="shared" si="50"/>
        <v>Нет</v>
      </c>
      <c r="I575" s="47">
        <f>IF(H575="Да",IF(DAY(A575)=15,K575+VLOOKUP($C575,N:S,6,0)*3.8, K575),D575)</f>
        <v>4724</v>
      </c>
      <c r="J575" s="19"/>
      <c r="K575" s="43">
        <f>VLOOKUP(C575,N:S,5,0)</f>
        <v>5213.322580645161</v>
      </c>
      <c r="L575" s="43">
        <f t="shared" si="55"/>
        <v>239436.58792924008</v>
      </c>
    </row>
    <row r="576" spans="1:12" x14ac:dyDescent="0.25">
      <c r="A576" s="10">
        <v>44404</v>
      </c>
      <c r="B576" s="44">
        <f t="shared" si="51"/>
        <v>27</v>
      </c>
      <c r="C576" s="10" t="str">
        <f t="shared" si="52"/>
        <v>202107</v>
      </c>
      <c r="D576" s="44">
        <v>5302</v>
      </c>
      <c r="E576" s="45">
        <f>IF( D576&lt;&gt; 0, (D576-K576) / VLOOKUP(C576,N:S,6,0), 0)</f>
        <v>0.14910630760243196</v>
      </c>
      <c r="F576" s="46" t="str">
        <f t="shared" si="53"/>
        <v>Нет</v>
      </c>
      <c r="G576" s="45" t="str">
        <f t="shared" si="54"/>
        <v>Нет</v>
      </c>
      <c r="H576" s="44" t="str">
        <f t="shared" si="50"/>
        <v>Нет</v>
      </c>
      <c r="I576" s="47">
        <f>IF(H576="Да",IF(DAY(A576)=15,K576+VLOOKUP($C576,N:S,6,0)*3.8, K576),D576)</f>
        <v>5302</v>
      </c>
      <c r="J576" s="19"/>
      <c r="K576" s="43">
        <f>VLOOKUP(C576,N:S,5,0)</f>
        <v>5213.322580645161</v>
      </c>
      <c r="L576" s="43">
        <f t="shared" si="55"/>
        <v>7863.6847034339753</v>
      </c>
    </row>
    <row r="577" spans="1:12" x14ac:dyDescent="0.25">
      <c r="A577" s="10">
        <v>44405</v>
      </c>
      <c r="B577" s="44">
        <f t="shared" si="51"/>
        <v>28</v>
      </c>
      <c r="C577" s="10" t="str">
        <f t="shared" si="52"/>
        <v>202107</v>
      </c>
      <c r="D577" s="44">
        <v>5297</v>
      </c>
      <c r="E577" s="45">
        <f>IF( D577&lt;&gt; 0, (D577-K577) / VLOOKUP(C577,N:S,6,0), 0)</f>
        <v>0.14069907672633997</v>
      </c>
      <c r="F577" s="46" t="str">
        <f t="shared" si="53"/>
        <v>Нет</v>
      </c>
      <c r="G577" s="45" t="str">
        <f t="shared" si="54"/>
        <v>Нет</v>
      </c>
      <c r="H577" s="44" t="str">
        <f t="shared" si="50"/>
        <v>Нет</v>
      </c>
      <c r="I577" s="47">
        <f>IF(H577="Да",IF(DAY(A577)=15,K577+VLOOKUP($C577,N:S,6,0)*3.8, K577),D577)</f>
        <v>5297</v>
      </c>
      <c r="J577" s="19"/>
      <c r="K577" s="43">
        <f>VLOOKUP(C577,N:S,5,0)</f>
        <v>5213.322580645161</v>
      </c>
      <c r="L577" s="43">
        <f t="shared" si="55"/>
        <v>7001.9105098855853</v>
      </c>
    </row>
    <row r="578" spans="1:12" x14ac:dyDescent="0.25">
      <c r="A578" s="10">
        <v>44406</v>
      </c>
      <c r="B578" s="44">
        <f t="shared" si="51"/>
        <v>29</v>
      </c>
      <c r="C578" s="10" t="str">
        <f t="shared" si="52"/>
        <v>202107</v>
      </c>
      <c r="D578" s="44">
        <v>5354</v>
      </c>
      <c r="E578" s="45">
        <f>IF( D578&lt;&gt; 0, (D578-K578) / VLOOKUP(C578,N:S,6,0), 0)</f>
        <v>0.23654150871378865</v>
      </c>
      <c r="F578" s="46" t="str">
        <f t="shared" si="53"/>
        <v>Нет</v>
      </c>
      <c r="G578" s="45" t="str">
        <f t="shared" si="54"/>
        <v>Нет</v>
      </c>
      <c r="H578" s="44" t="str">
        <f t="shared" si="50"/>
        <v>Нет</v>
      </c>
      <c r="I578" s="47">
        <f>IF(H578="Да",IF(DAY(A578)=15,K578+VLOOKUP($C578,N:S,6,0)*3.8, K578),D578)</f>
        <v>5354</v>
      </c>
      <c r="J578" s="19"/>
      <c r="K578" s="43">
        <f>VLOOKUP(C578,N:S,5,0)</f>
        <v>5213.322580645161</v>
      </c>
      <c r="L578" s="43">
        <f t="shared" si="55"/>
        <v>19790.13631633723</v>
      </c>
    </row>
    <row r="579" spans="1:12" x14ac:dyDescent="0.25">
      <c r="A579" s="10">
        <v>44407</v>
      </c>
      <c r="B579" s="44">
        <f t="shared" si="51"/>
        <v>30</v>
      </c>
      <c r="C579" s="10" t="str">
        <f t="shared" si="52"/>
        <v>202107</v>
      </c>
      <c r="D579" s="44">
        <v>5647</v>
      </c>
      <c r="E579" s="45">
        <f>IF( D579&lt;&gt; 0, (D579-K579) / VLOOKUP(C579,N:S,6,0), 0)</f>
        <v>0.72920523805277915</v>
      </c>
      <c r="F579" s="46" t="str">
        <f t="shared" si="53"/>
        <v>Нет</v>
      </c>
      <c r="G579" s="45" t="str">
        <f t="shared" si="54"/>
        <v>Нет</v>
      </c>
      <c r="H579" s="44" t="str">
        <f t="shared" ref="H579:H642" si="56">IF(D579=0,IF(F579="Да","Нет","Да"),IF(OR(E579&gt;=3,E579&lt;=-3),IF(G579="Да","Нет","Да"),"Нет"))</f>
        <v>Нет</v>
      </c>
      <c r="I579" s="47">
        <f>IF(H579="Да",IF(DAY(A579)=15,K579+VLOOKUP($C579,N:S,6,0)*3.8, K579),D579)</f>
        <v>5647</v>
      </c>
      <c r="J579" s="19"/>
      <c r="K579" s="43">
        <f>VLOOKUP(C579,N:S,5,0)</f>
        <v>5213.322580645161</v>
      </c>
      <c r="L579" s="43">
        <f t="shared" si="55"/>
        <v>188076.10405827287</v>
      </c>
    </row>
    <row r="580" spans="1:12" x14ac:dyDescent="0.25">
      <c r="A580" s="10">
        <v>44408</v>
      </c>
      <c r="B580" s="44">
        <f t="shared" ref="B580:B643" si="57">DAY(A580)</f>
        <v>31</v>
      </c>
      <c r="C580" s="10" t="str">
        <f t="shared" ref="C580:C643" si="58">YEAR(A580)&amp;TEXT(MONTH(A580), "00")</f>
        <v>202107</v>
      </c>
      <c r="D580" s="44">
        <v>5369</v>
      </c>
      <c r="E580" s="45">
        <f>IF( D580&lt;&gt; 0, (D580-K580) / VLOOKUP(C580,N:S,6,0), 0)</f>
        <v>0.2617632013420646</v>
      </c>
      <c r="F580" s="46" t="str">
        <f t="shared" ref="F580:F643" si="59">IF(AND(MONTH(A580)=1, DAY(A580)=1), "Да", "Нет")</f>
        <v>Нет</v>
      </c>
      <c r="G580" s="45" t="str">
        <f t="shared" ref="G580:G643" si="60">IF(DAY(A580)=15, "Да", "Нет")</f>
        <v>Нет</v>
      </c>
      <c r="H580" s="44" t="str">
        <f t="shared" si="56"/>
        <v>Нет</v>
      </c>
      <c r="I580" s="47">
        <f>IF(H580="Да",IF(DAY(A580)=15,K580+VLOOKUP($C580,N:S,6,0)*3.8, K580),D580)</f>
        <v>5369</v>
      </c>
      <c r="J580" s="19"/>
      <c r="K580" s="43">
        <f>VLOOKUP(C580,N:S,5,0)</f>
        <v>5213.322580645161</v>
      </c>
      <c r="L580" s="43">
        <f t="shared" ref="L580:L643" si="61">IF(D580&lt;&gt;0,IF((D580-K580)^2 &gt; $L$1, 0, (D580-K580)^2), 0)</f>
        <v>24235.4588969824</v>
      </c>
    </row>
    <row r="581" spans="1:12" x14ac:dyDescent="0.25">
      <c r="A581" s="10">
        <v>44409</v>
      </c>
      <c r="B581" s="44">
        <f t="shared" si="57"/>
        <v>1</v>
      </c>
      <c r="C581" s="10" t="str">
        <f t="shared" si="58"/>
        <v>202108</v>
      </c>
      <c r="D581" s="44">
        <v>5543</v>
      </c>
      <c r="E581" s="45">
        <f>IF( D581&lt;&gt; 0, (D581-K581) / VLOOKUP(C581,N:S,6,0), 0)</f>
        <v>0.91068015511233447</v>
      </c>
      <c r="F581" s="46" t="str">
        <f t="shared" si="59"/>
        <v>Нет</v>
      </c>
      <c r="G581" s="45" t="str">
        <f t="shared" si="60"/>
        <v>Нет</v>
      </c>
      <c r="H581" s="44" t="str">
        <f t="shared" si="56"/>
        <v>Нет</v>
      </c>
      <c r="I581" s="47">
        <f>IF(H581="Да",IF(DAY(A581)=15,K581+VLOOKUP($C581,N:S,6,0)*3.8, K581),D581)</f>
        <v>5543</v>
      </c>
      <c r="J581" s="19"/>
      <c r="K581" s="43">
        <f>VLOOKUP(C581,N:S,5,0)</f>
        <v>5204.8064516129034</v>
      </c>
      <c r="L581" s="43">
        <f t="shared" si="61"/>
        <v>114374.87617065545</v>
      </c>
    </row>
    <row r="582" spans="1:12" x14ac:dyDescent="0.25">
      <c r="A582" s="10">
        <v>44410</v>
      </c>
      <c r="B582" s="44">
        <f t="shared" si="57"/>
        <v>2</v>
      </c>
      <c r="C582" s="10" t="str">
        <f t="shared" si="58"/>
        <v>202108</v>
      </c>
      <c r="D582" s="44">
        <v>5343</v>
      </c>
      <c r="E582" s="45">
        <f>IF( D582&lt;&gt; 0, (D582-K582) / VLOOKUP(C582,N:S,6,0), 0)</f>
        <v>0.37212455021950003</v>
      </c>
      <c r="F582" s="46" t="str">
        <f t="shared" si="59"/>
        <v>Нет</v>
      </c>
      <c r="G582" s="45" t="str">
        <f t="shared" si="60"/>
        <v>Нет</v>
      </c>
      <c r="H582" s="44" t="str">
        <f t="shared" si="56"/>
        <v>Нет</v>
      </c>
      <c r="I582" s="47">
        <f>IF(H582="Да",IF(DAY(A582)=15,K582+VLOOKUP($C582,N:S,6,0)*3.8, K582),D582)</f>
        <v>5343</v>
      </c>
      <c r="J582" s="19"/>
      <c r="K582" s="43">
        <f>VLOOKUP(C582,N:S,5,0)</f>
        <v>5204.8064516129034</v>
      </c>
      <c r="L582" s="43">
        <f t="shared" si="61"/>
        <v>19097.456815816808</v>
      </c>
    </row>
    <row r="583" spans="1:12" x14ac:dyDescent="0.25">
      <c r="A583" s="10">
        <v>44411</v>
      </c>
      <c r="B583" s="44">
        <f t="shared" si="57"/>
        <v>3</v>
      </c>
      <c r="C583" s="10" t="str">
        <f t="shared" si="58"/>
        <v>202108</v>
      </c>
      <c r="D583" s="44">
        <v>5305</v>
      </c>
      <c r="E583" s="45">
        <f>IF( D583&lt;&gt; 0, (D583-K583) / VLOOKUP(C583,N:S,6,0), 0)</f>
        <v>0.26979898528986146</v>
      </c>
      <c r="F583" s="46" t="str">
        <f t="shared" si="59"/>
        <v>Нет</v>
      </c>
      <c r="G583" s="45" t="str">
        <f t="shared" si="60"/>
        <v>Нет</v>
      </c>
      <c r="H583" s="44" t="str">
        <f t="shared" si="56"/>
        <v>Нет</v>
      </c>
      <c r="I583" s="47">
        <f>IF(H583="Да",IF(DAY(A583)=15,K583+VLOOKUP($C583,N:S,6,0)*3.8, K583),D583)</f>
        <v>5305</v>
      </c>
      <c r="J583" s="19"/>
      <c r="K583" s="43">
        <f>VLOOKUP(C583,N:S,5,0)</f>
        <v>5204.8064516129034</v>
      </c>
      <c r="L583" s="43">
        <f t="shared" si="61"/>
        <v>10038.747138397468</v>
      </c>
    </row>
    <row r="584" spans="1:12" x14ac:dyDescent="0.25">
      <c r="A584" s="10">
        <v>44412</v>
      </c>
      <c r="B584" s="44">
        <f t="shared" si="57"/>
        <v>4</v>
      </c>
      <c r="C584" s="10" t="str">
        <f t="shared" si="58"/>
        <v>202108</v>
      </c>
      <c r="D584" s="44">
        <v>5360</v>
      </c>
      <c r="E584" s="45">
        <f>IF( D584&lt;&gt; 0, (D584-K584) / VLOOKUP(C584,N:S,6,0), 0)</f>
        <v>0.41790177663539096</v>
      </c>
      <c r="F584" s="46" t="str">
        <f t="shared" si="59"/>
        <v>Нет</v>
      </c>
      <c r="G584" s="45" t="str">
        <f t="shared" si="60"/>
        <v>Нет</v>
      </c>
      <c r="H584" s="44" t="str">
        <f t="shared" si="56"/>
        <v>Нет</v>
      </c>
      <c r="I584" s="47">
        <f>IF(H584="Да",IF(DAY(A584)=15,K584+VLOOKUP($C584,N:S,6,0)*3.8, K584),D584)</f>
        <v>5360</v>
      </c>
      <c r="J584" s="19"/>
      <c r="K584" s="43">
        <f>VLOOKUP(C584,N:S,5,0)</f>
        <v>5204.8064516129034</v>
      </c>
      <c r="L584" s="43">
        <f t="shared" si="61"/>
        <v>24085.037460978092</v>
      </c>
    </row>
    <row r="585" spans="1:12" x14ac:dyDescent="0.25">
      <c r="A585" s="10">
        <v>44413</v>
      </c>
      <c r="B585" s="44">
        <f t="shared" si="57"/>
        <v>5</v>
      </c>
      <c r="C585" s="10" t="str">
        <f t="shared" si="58"/>
        <v>202108</v>
      </c>
      <c r="D585" s="44">
        <v>5315</v>
      </c>
      <c r="E585" s="45">
        <f>IF( D585&lt;&gt; 0, (D585-K585) / VLOOKUP(C585,N:S,6,0), 0)</f>
        <v>0.29672676553450317</v>
      </c>
      <c r="F585" s="46" t="str">
        <f t="shared" si="59"/>
        <v>Нет</v>
      </c>
      <c r="G585" s="45" t="str">
        <f t="shared" si="60"/>
        <v>Нет</v>
      </c>
      <c r="H585" s="44" t="str">
        <f t="shared" si="56"/>
        <v>Нет</v>
      </c>
      <c r="I585" s="47">
        <f>IF(H585="Да",IF(DAY(A585)=15,K585+VLOOKUP($C585,N:S,6,0)*3.8, K585),D585)</f>
        <v>5315</v>
      </c>
      <c r="J585" s="19"/>
      <c r="K585" s="43">
        <f>VLOOKUP(C585,N:S,5,0)</f>
        <v>5204.8064516129034</v>
      </c>
      <c r="L585" s="43">
        <f t="shared" si="61"/>
        <v>12142.6181061394</v>
      </c>
    </row>
    <row r="586" spans="1:12" x14ac:dyDescent="0.25">
      <c r="A586" s="10">
        <v>44414</v>
      </c>
      <c r="B586" s="44">
        <f t="shared" si="57"/>
        <v>6</v>
      </c>
      <c r="C586" s="10" t="str">
        <f t="shared" si="58"/>
        <v>202108</v>
      </c>
      <c r="D586" s="44">
        <v>5456</v>
      </c>
      <c r="E586" s="45">
        <f>IF( D586&lt;&gt; 0, (D586-K586) / VLOOKUP(C586,N:S,6,0), 0)</f>
        <v>0.67640846698395152</v>
      </c>
      <c r="F586" s="46" t="str">
        <f t="shared" si="59"/>
        <v>Нет</v>
      </c>
      <c r="G586" s="45" t="str">
        <f t="shared" si="60"/>
        <v>Нет</v>
      </c>
      <c r="H586" s="44" t="str">
        <f t="shared" si="56"/>
        <v>Нет</v>
      </c>
      <c r="I586" s="47">
        <f>IF(H586="Да",IF(DAY(A586)=15,K586+VLOOKUP($C586,N:S,6,0)*3.8, K586),D586)</f>
        <v>5456</v>
      </c>
      <c r="J586" s="19"/>
      <c r="K586" s="43">
        <f>VLOOKUP(C586,N:S,5,0)</f>
        <v>5204.8064516129034</v>
      </c>
      <c r="L586" s="43">
        <f t="shared" si="61"/>
        <v>63098.198751300639</v>
      </c>
    </row>
    <row r="587" spans="1:12" x14ac:dyDescent="0.25">
      <c r="A587" s="10">
        <v>44415</v>
      </c>
      <c r="B587" s="44">
        <f t="shared" si="57"/>
        <v>7</v>
      </c>
      <c r="C587" s="10" t="str">
        <f t="shared" si="58"/>
        <v>202108</v>
      </c>
      <c r="D587" s="44">
        <v>5688</v>
      </c>
      <c r="E587" s="45">
        <f>IF( D587&lt;&gt; 0, (D587-K587) / VLOOKUP(C587,N:S,6,0), 0)</f>
        <v>1.3011329686596396</v>
      </c>
      <c r="F587" s="46" t="str">
        <f t="shared" si="59"/>
        <v>Нет</v>
      </c>
      <c r="G587" s="45" t="str">
        <f t="shared" si="60"/>
        <v>Нет</v>
      </c>
      <c r="H587" s="44" t="str">
        <f t="shared" si="56"/>
        <v>Нет</v>
      </c>
      <c r="I587" s="47">
        <f>IF(H587="Да",IF(DAY(A587)=15,K587+VLOOKUP($C587,N:S,6,0)*3.8, K587),D587)</f>
        <v>5688</v>
      </c>
      <c r="J587" s="19"/>
      <c r="K587" s="43">
        <f>VLOOKUP(C587,N:S,5,0)</f>
        <v>5204.8064516129034</v>
      </c>
      <c r="L587" s="43">
        <f t="shared" si="61"/>
        <v>233476.00520291345</v>
      </c>
    </row>
    <row r="588" spans="1:12" x14ac:dyDescent="0.25">
      <c r="A588" s="10">
        <v>44416</v>
      </c>
      <c r="B588" s="44">
        <f t="shared" si="57"/>
        <v>8</v>
      </c>
      <c r="C588" s="10" t="str">
        <f t="shared" si="58"/>
        <v>202108</v>
      </c>
      <c r="D588" s="44">
        <v>5662</v>
      </c>
      <c r="E588" s="45">
        <f>IF( D588&lt;&gt; 0, (D588-K588) / VLOOKUP(C588,N:S,6,0), 0)</f>
        <v>1.2311207400235711</v>
      </c>
      <c r="F588" s="46" t="str">
        <f t="shared" si="59"/>
        <v>Нет</v>
      </c>
      <c r="G588" s="45" t="str">
        <f t="shared" si="60"/>
        <v>Нет</v>
      </c>
      <c r="H588" s="44" t="str">
        <f t="shared" si="56"/>
        <v>Нет</v>
      </c>
      <c r="I588" s="47">
        <f>IF(H588="Да",IF(DAY(A588)=15,K588+VLOOKUP($C588,N:S,6,0)*3.8, K588),D588)</f>
        <v>5662</v>
      </c>
      <c r="J588" s="19"/>
      <c r="K588" s="43">
        <f>VLOOKUP(C588,N:S,5,0)</f>
        <v>5204.8064516129034</v>
      </c>
      <c r="L588" s="43">
        <f t="shared" si="61"/>
        <v>209025.94068678445</v>
      </c>
    </row>
    <row r="589" spans="1:12" x14ac:dyDescent="0.25">
      <c r="A589" s="10">
        <v>44417</v>
      </c>
      <c r="B589" s="44">
        <f t="shared" si="57"/>
        <v>9</v>
      </c>
      <c r="C589" s="10" t="str">
        <f t="shared" si="58"/>
        <v>202108</v>
      </c>
      <c r="D589" s="44">
        <v>4952</v>
      </c>
      <c r="E589" s="45">
        <f>IF( D589&lt;&gt; 0, (D589-K589) / VLOOKUP(C589,N:S,6,0), 0)</f>
        <v>-0.68075165734599141</v>
      </c>
      <c r="F589" s="46" t="str">
        <f t="shared" si="59"/>
        <v>Нет</v>
      </c>
      <c r="G589" s="45" t="str">
        <f t="shared" si="60"/>
        <v>Нет</v>
      </c>
      <c r="H589" s="44" t="str">
        <f t="shared" si="56"/>
        <v>Нет</v>
      </c>
      <c r="I589" s="47">
        <f>IF(H589="Да",IF(DAY(A589)=15,K589+VLOOKUP($C589,N:S,6,0)*3.8, K589),D589)</f>
        <v>4952</v>
      </c>
      <c r="J589" s="19"/>
      <c r="K589" s="43">
        <f>VLOOKUP(C589,N:S,5,0)</f>
        <v>5204.8064516129034</v>
      </c>
      <c r="L589" s="43">
        <f t="shared" si="61"/>
        <v>63911.101977107268</v>
      </c>
    </row>
    <row r="590" spans="1:12" x14ac:dyDescent="0.25">
      <c r="A590" s="10">
        <v>44418</v>
      </c>
      <c r="B590" s="44">
        <f t="shared" si="57"/>
        <v>10</v>
      </c>
      <c r="C590" s="10" t="str">
        <f t="shared" si="58"/>
        <v>202108</v>
      </c>
      <c r="D590" s="44">
        <v>5110</v>
      </c>
      <c r="E590" s="45">
        <f>IF( D590&lt;&gt; 0, (D590-K590) / VLOOKUP(C590,N:S,6,0), 0)</f>
        <v>-0.25529272948065218</v>
      </c>
      <c r="F590" s="46" t="str">
        <f t="shared" si="59"/>
        <v>Нет</v>
      </c>
      <c r="G590" s="45" t="str">
        <f t="shared" si="60"/>
        <v>Нет</v>
      </c>
      <c r="H590" s="44" t="str">
        <f t="shared" si="56"/>
        <v>Нет</v>
      </c>
      <c r="I590" s="47">
        <f>IF(H590="Да",IF(DAY(A590)=15,K590+VLOOKUP($C590,N:S,6,0)*3.8, K590),D590)</f>
        <v>5110</v>
      </c>
      <c r="J590" s="19"/>
      <c r="K590" s="43">
        <f>VLOOKUP(C590,N:S,5,0)</f>
        <v>5204.8064516129034</v>
      </c>
      <c r="L590" s="43">
        <f t="shared" si="61"/>
        <v>8988.2632674297947</v>
      </c>
    </row>
    <row r="591" spans="1:12" x14ac:dyDescent="0.25">
      <c r="A591" s="10">
        <v>44419</v>
      </c>
      <c r="B591" s="44">
        <f t="shared" si="57"/>
        <v>11</v>
      </c>
      <c r="C591" s="10" t="str">
        <f t="shared" si="58"/>
        <v>202108</v>
      </c>
      <c r="D591" s="44">
        <v>5271</v>
      </c>
      <c r="E591" s="45">
        <f>IF( D591&lt;&gt; 0, (D591-K591) / VLOOKUP(C591,N:S,6,0), 0)</f>
        <v>0.17824453245807959</v>
      </c>
      <c r="F591" s="46" t="str">
        <f t="shared" si="59"/>
        <v>Нет</v>
      </c>
      <c r="G591" s="45" t="str">
        <f t="shared" si="60"/>
        <v>Нет</v>
      </c>
      <c r="H591" s="44" t="str">
        <f t="shared" si="56"/>
        <v>Нет</v>
      </c>
      <c r="I591" s="47">
        <f>IF(H591="Да",IF(DAY(A591)=15,K591+VLOOKUP($C591,N:S,6,0)*3.8, K591),D591)</f>
        <v>5271</v>
      </c>
      <c r="J591" s="19"/>
      <c r="K591" s="43">
        <f>VLOOKUP(C591,N:S,5,0)</f>
        <v>5204.8064516129034</v>
      </c>
      <c r="L591" s="43">
        <f t="shared" si="61"/>
        <v>4381.5858480748984</v>
      </c>
    </row>
    <row r="592" spans="1:12" x14ac:dyDescent="0.25">
      <c r="A592" s="10">
        <v>44420</v>
      </c>
      <c r="B592" s="44">
        <f t="shared" si="57"/>
        <v>12</v>
      </c>
      <c r="C592" s="10" t="str">
        <f t="shared" si="58"/>
        <v>202108</v>
      </c>
      <c r="D592" s="44">
        <v>4996</v>
      </c>
      <c r="E592" s="45">
        <f>IF( D592&lt;&gt; 0, (D592-K592) / VLOOKUP(C592,N:S,6,0), 0)</f>
        <v>-0.56226942426956783</v>
      </c>
      <c r="F592" s="46" t="str">
        <f t="shared" si="59"/>
        <v>Нет</v>
      </c>
      <c r="G592" s="45" t="str">
        <f t="shared" si="60"/>
        <v>Нет</v>
      </c>
      <c r="H592" s="44" t="str">
        <f t="shared" si="56"/>
        <v>Нет</v>
      </c>
      <c r="I592" s="47">
        <f>IF(H592="Да",IF(DAY(A592)=15,K592+VLOOKUP($C592,N:S,6,0)*3.8, K592),D592)</f>
        <v>4996</v>
      </c>
      <c r="J592" s="19"/>
      <c r="K592" s="43">
        <f>VLOOKUP(C592,N:S,5,0)</f>
        <v>5204.8064516129034</v>
      </c>
      <c r="L592" s="43">
        <f t="shared" si="61"/>
        <v>43600.134235171769</v>
      </c>
    </row>
    <row r="593" spans="1:12" x14ac:dyDescent="0.25">
      <c r="A593" s="10">
        <v>44421</v>
      </c>
      <c r="B593" s="44">
        <f t="shared" si="57"/>
        <v>13</v>
      </c>
      <c r="C593" s="10" t="str">
        <f t="shared" si="58"/>
        <v>202108</v>
      </c>
      <c r="D593" s="44">
        <v>5174</v>
      </c>
      <c r="E593" s="45">
        <f>IF( D593&lt;&gt; 0, (D593-K593) / VLOOKUP(C593,N:S,6,0), 0)</f>
        <v>-8.2954935914945141E-2</v>
      </c>
      <c r="F593" s="46" t="str">
        <f t="shared" si="59"/>
        <v>Нет</v>
      </c>
      <c r="G593" s="45" t="str">
        <f t="shared" si="60"/>
        <v>Нет</v>
      </c>
      <c r="H593" s="44" t="str">
        <f t="shared" si="56"/>
        <v>Нет</v>
      </c>
      <c r="I593" s="47">
        <f>IF(H593="Да",IF(DAY(A593)=15,K593+VLOOKUP($C593,N:S,6,0)*3.8, K593),D593)</f>
        <v>5174</v>
      </c>
      <c r="J593" s="19"/>
      <c r="K593" s="43">
        <f>VLOOKUP(C593,N:S,5,0)</f>
        <v>5204.8064516129034</v>
      </c>
      <c r="L593" s="43">
        <f t="shared" si="61"/>
        <v>949.03746097815861</v>
      </c>
    </row>
    <row r="594" spans="1:12" x14ac:dyDescent="0.25">
      <c r="A594" s="10">
        <v>44422</v>
      </c>
      <c r="B594" s="44">
        <f t="shared" si="57"/>
        <v>14</v>
      </c>
      <c r="C594" s="10" t="str">
        <f t="shared" si="58"/>
        <v>202108</v>
      </c>
      <c r="D594" s="44">
        <v>5240</v>
      </c>
      <c r="E594" s="45">
        <f>IF( D594&lt;&gt; 0, (D594-K594) / VLOOKUP(C594,N:S,6,0), 0)</f>
        <v>9.4768413699690246E-2</v>
      </c>
      <c r="F594" s="46" t="str">
        <f t="shared" si="59"/>
        <v>Нет</v>
      </c>
      <c r="G594" s="45" t="str">
        <f t="shared" si="60"/>
        <v>Нет</v>
      </c>
      <c r="H594" s="44" t="str">
        <f t="shared" si="56"/>
        <v>Нет</v>
      </c>
      <c r="I594" s="47">
        <f>IF(H594="Да",IF(DAY(A594)=15,K594+VLOOKUP($C594,N:S,6,0)*3.8, K594),D594)</f>
        <v>5240</v>
      </c>
      <c r="J594" s="19"/>
      <c r="K594" s="43">
        <f>VLOOKUP(C594,N:S,5,0)</f>
        <v>5204.8064516129034</v>
      </c>
      <c r="L594" s="43">
        <f t="shared" si="61"/>
        <v>1238.5858480749096</v>
      </c>
    </row>
    <row r="595" spans="1:12" x14ac:dyDescent="0.25">
      <c r="A595" s="10">
        <v>44423</v>
      </c>
      <c r="B595" s="44">
        <f t="shared" si="57"/>
        <v>15</v>
      </c>
      <c r="C595" s="10" t="str">
        <f t="shared" si="58"/>
        <v>202108</v>
      </c>
      <c r="D595" s="44">
        <v>6717</v>
      </c>
      <c r="E595" s="45">
        <f>IF( D595&lt;&gt; 0, (D595-K595) / VLOOKUP(C595,N:S,6,0), 0)</f>
        <v>4.0720015558332729</v>
      </c>
      <c r="F595" s="46" t="str">
        <f t="shared" si="59"/>
        <v>Нет</v>
      </c>
      <c r="G595" s="45" t="str">
        <f t="shared" si="60"/>
        <v>Да</v>
      </c>
      <c r="H595" s="44" t="str">
        <f t="shared" si="56"/>
        <v>Нет</v>
      </c>
      <c r="I595" s="47">
        <f>IF(H595="Да",IF(DAY(A595)=15,K595+VLOOKUP($C595,N:S,6,0)*3.8, K595),D595)</f>
        <v>6717</v>
      </c>
      <c r="J595" s="19"/>
      <c r="K595" s="43">
        <f>VLOOKUP(C595,N:S,5,0)</f>
        <v>5204.8064516129034</v>
      </c>
      <c r="L595" s="43">
        <f t="shared" si="61"/>
        <v>2286729.3277835581</v>
      </c>
    </row>
    <row r="596" spans="1:12" x14ac:dyDescent="0.25">
      <c r="A596" s="10">
        <v>44424</v>
      </c>
      <c r="B596" s="44">
        <f t="shared" si="57"/>
        <v>16</v>
      </c>
      <c r="C596" s="10" t="str">
        <f t="shared" si="58"/>
        <v>202108</v>
      </c>
      <c r="D596" s="44">
        <v>5020</v>
      </c>
      <c r="E596" s="45">
        <f>IF( D596&lt;&gt; 0, (D596-K596) / VLOOKUP(C596,N:S,6,0), 0)</f>
        <v>-0.49764275168242772</v>
      </c>
      <c r="F596" s="46" t="str">
        <f t="shared" si="59"/>
        <v>Нет</v>
      </c>
      <c r="G596" s="45" t="str">
        <f t="shared" si="60"/>
        <v>Нет</v>
      </c>
      <c r="H596" s="44" t="str">
        <f t="shared" si="56"/>
        <v>Нет</v>
      </c>
      <c r="I596" s="47">
        <f>IF(H596="Да",IF(DAY(A596)=15,K596+VLOOKUP($C596,N:S,6,0)*3.8, K596),D596)</f>
        <v>5020</v>
      </c>
      <c r="J596" s="19"/>
      <c r="K596" s="43">
        <f>VLOOKUP(C596,N:S,5,0)</f>
        <v>5204.8064516129034</v>
      </c>
      <c r="L596" s="43">
        <f t="shared" si="61"/>
        <v>34153.424557752405</v>
      </c>
    </row>
    <row r="597" spans="1:12" x14ac:dyDescent="0.25">
      <c r="A597" s="10">
        <v>44425</v>
      </c>
      <c r="B597" s="44">
        <f t="shared" si="57"/>
        <v>17</v>
      </c>
      <c r="C597" s="10" t="str">
        <f t="shared" si="58"/>
        <v>202108</v>
      </c>
      <c r="D597" s="44">
        <v>4851</v>
      </c>
      <c r="E597" s="45">
        <f>IF( D597&lt;&gt; 0, (D597-K597) / VLOOKUP(C597,N:S,6,0), 0)</f>
        <v>-0.95272223781687282</v>
      </c>
      <c r="F597" s="46" t="str">
        <f t="shared" si="59"/>
        <v>Нет</v>
      </c>
      <c r="G597" s="45" t="str">
        <f t="shared" si="60"/>
        <v>Нет</v>
      </c>
      <c r="H597" s="44" t="str">
        <f t="shared" si="56"/>
        <v>Нет</v>
      </c>
      <c r="I597" s="47">
        <f>IF(H597="Да",IF(DAY(A597)=15,K597+VLOOKUP($C597,N:S,6,0)*3.8, K597),D597)</f>
        <v>4851</v>
      </c>
      <c r="J597" s="19"/>
      <c r="K597" s="43">
        <f>VLOOKUP(C597,N:S,5,0)</f>
        <v>5204.8064516129034</v>
      </c>
      <c r="L597" s="43">
        <f t="shared" si="61"/>
        <v>125179.00520291376</v>
      </c>
    </row>
    <row r="598" spans="1:12" x14ac:dyDescent="0.25">
      <c r="A598" s="10">
        <v>44426</v>
      </c>
      <c r="B598" s="44">
        <f t="shared" si="57"/>
        <v>18</v>
      </c>
      <c r="C598" s="10" t="str">
        <f t="shared" si="58"/>
        <v>202108</v>
      </c>
      <c r="D598" s="44">
        <v>4980</v>
      </c>
      <c r="E598" s="45">
        <f>IF( D598&lt;&gt; 0, (D598-K598) / VLOOKUP(C598,N:S,6,0), 0)</f>
        <v>-0.60535387266099461</v>
      </c>
      <c r="F598" s="46" t="str">
        <f t="shared" si="59"/>
        <v>Нет</v>
      </c>
      <c r="G598" s="45" t="str">
        <f t="shared" si="60"/>
        <v>Нет</v>
      </c>
      <c r="H598" s="44" t="str">
        <f t="shared" si="56"/>
        <v>Нет</v>
      </c>
      <c r="I598" s="47">
        <f>IF(H598="Да",IF(DAY(A598)=15,K598+VLOOKUP($C598,N:S,6,0)*3.8, K598),D598)</f>
        <v>4980</v>
      </c>
      <c r="J598" s="19"/>
      <c r="K598" s="43">
        <f>VLOOKUP(C598,N:S,5,0)</f>
        <v>5204.8064516129034</v>
      </c>
      <c r="L598" s="43">
        <f t="shared" si="61"/>
        <v>50537.940686784677</v>
      </c>
    </row>
    <row r="599" spans="1:12" x14ac:dyDescent="0.25">
      <c r="A599" s="10">
        <v>44427</v>
      </c>
      <c r="B599" s="44">
        <f t="shared" si="57"/>
        <v>19</v>
      </c>
      <c r="C599" s="10" t="str">
        <f t="shared" si="58"/>
        <v>202108</v>
      </c>
      <c r="D599" s="44">
        <v>5184</v>
      </c>
      <c r="E599" s="45">
        <f>IF( D599&lt;&gt; 0, (D599-K599) / VLOOKUP(C599,N:S,6,0), 0)</f>
        <v>-5.6027155670303419E-2</v>
      </c>
      <c r="F599" s="46" t="str">
        <f t="shared" si="59"/>
        <v>Нет</v>
      </c>
      <c r="G599" s="45" t="str">
        <f t="shared" si="60"/>
        <v>Нет</v>
      </c>
      <c r="H599" s="44" t="str">
        <f t="shared" si="56"/>
        <v>Нет</v>
      </c>
      <c r="I599" s="47">
        <f>IF(H599="Да",IF(DAY(A599)=15,K599+VLOOKUP($C599,N:S,6,0)*3.8, K599),D599)</f>
        <v>5184</v>
      </c>
      <c r="J599" s="19"/>
      <c r="K599" s="43">
        <f>VLOOKUP(C599,N:S,5,0)</f>
        <v>5204.8064516129034</v>
      </c>
      <c r="L599" s="43">
        <f t="shared" si="61"/>
        <v>432.90842872009057</v>
      </c>
    </row>
    <row r="600" spans="1:12" x14ac:dyDescent="0.25">
      <c r="A600" s="10">
        <v>44428</v>
      </c>
      <c r="B600" s="44">
        <f t="shared" si="57"/>
        <v>20</v>
      </c>
      <c r="C600" s="10" t="str">
        <f t="shared" si="58"/>
        <v>202108</v>
      </c>
      <c r="D600" s="44">
        <v>5179</v>
      </c>
      <c r="E600" s="45">
        <f>IF( D600&lt;&gt; 0, (D600-K600) / VLOOKUP(C600,N:S,6,0), 0)</f>
        <v>-6.9491045792624273E-2</v>
      </c>
      <c r="F600" s="46" t="str">
        <f t="shared" si="59"/>
        <v>Нет</v>
      </c>
      <c r="G600" s="45" t="str">
        <f t="shared" si="60"/>
        <v>Нет</v>
      </c>
      <c r="H600" s="44" t="str">
        <f t="shared" si="56"/>
        <v>Нет</v>
      </c>
      <c r="I600" s="47">
        <f>IF(H600="Да",IF(DAY(A600)=15,K600+VLOOKUP($C600,N:S,6,0)*3.8, K600),D600)</f>
        <v>5179</v>
      </c>
      <c r="J600" s="19"/>
      <c r="K600" s="43">
        <f>VLOOKUP(C600,N:S,5,0)</f>
        <v>5204.8064516129034</v>
      </c>
      <c r="L600" s="43">
        <f t="shared" si="61"/>
        <v>665.97294484912459</v>
      </c>
    </row>
    <row r="601" spans="1:12" x14ac:dyDescent="0.25">
      <c r="A601" s="10">
        <v>44429</v>
      </c>
      <c r="B601" s="44">
        <f t="shared" si="57"/>
        <v>21</v>
      </c>
      <c r="C601" s="10" t="str">
        <f t="shared" si="58"/>
        <v>202108</v>
      </c>
      <c r="D601" s="44">
        <v>5051</v>
      </c>
      <c r="E601" s="45">
        <f>IF( D601&lt;&gt; 0, (D601-K601) / VLOOKUP(C601,N:S,6,0), 0)</f>
        <v>-0.41416663292403838</v>
      </c>
      <c r="F601" s="46" t="str">
        <f t="shared" si="59"/>
        <v>Нет</v>
      </c>
      <c r="G601" s="45" t="str">
        <f t="shared" si="60"/>
        <v>Нет</v>
      </c>
      <c r="H601" s="44" t="str">
        <f t="shared" si="56"/>
        <v>Нет</v>
      </c>
      <c r="I601" s="47">
        <f>IF(H601="Да",IF(DAY(A601)=15,K601+VLOOKUP($C601,N:S,6,0)*3.8, K601),D601)</f>
        <v>5051</v>
      </c>
      <c r="J601" s="19"/>
      <c r="K601" s="43">
        <f>VLOOKUP(C601,N:S,5,0)</f>
        <v>5204.8064516129034</v>
      </c>
      <c r="L601" s="43">
        <f t="shared" si="61"/>
        <v>23656.424557752394</v>
      </c>
    </row>
    <row r="602" spans="1:12" x14ac:dyDescent="0.25">
      <c r="A602" s="10">
        <v>44430</v>
      </c>
      <c r="B602" s="44">
        <f t="shared" si="57"/>
        <v>22</v>
      </c>
      <c r="C602" s="10" t="str">
        <f t="shared" si="58"/>
        <v>202108</v>
      </c>
      <c r="D602" s="44">
        <v>5447</v>
      </c>
      <c r="E602" s="45">
        <f>IF( D602&lt;&gt; 0, (D602-K602) / VLOOKUP(C602,N:S,6,0), 0)</f>
        <v>0.65217346476377391</v>
      </c>
      <c r="F602" s="46" t="str">
        <f t="shared" si="59"/>
        <v>Нет</v>
      </c>
      <c r="G602" s="45" t="str">
        <f t="shared" si="60"/>
        <v>Нет</v>
      </c>
      <c r="H602" s="44" t="str">
        <f t="shared" si="56"/>
        <v>Нет</v>
      </c>
      <c r="I602" s="47">
        <f>IF(H602="Да",IF(DAY(A602)=15,K602+VLOOKUP($C602,N:S,6,0)*3.8, K602),D602)</f>
        <v>5447</v>
      </c>
      <c r="J602" s="19"/>
      <c r="K602" s="43">
        <f>VLOOKUP(C602,N:S,5,0)</f>
        <v>5204.8064516129034</v>
      </c>
      <c r="L602" s="43">
        <f t="shared" si="61"/>
        <v>58657.714880332904</v>
      </c>
    </row>
    <row r="603" spans="1:12" x14ac:dyDescent="0.25">
      <c r="A603" s="10">
        <v>44431</v>
      </c>
      <c r="B603" s="44">
        <f t="shared" si="57"/>
        <v>23</v>
      </c>
      <c r="C603" s="10" t="str">
        <f t="shared" si="58"/>
        <v>202108</v>
      </c>
      <c r="D603" s="44">
        <v>5067</v>
      </c>
      <c r="E603" s="45">
        <f>IF( D603&lt;&gt; 0, (D603-K603) / VLOOKUP(C603,N:S,6,0), 0)</f>
        <v>-0.3710821845326116</v>
      </c>
      <c r="F603" s="46" t="str">
        <f t="shared" si="59"/>
        <v>Нет</v>
      </c>
      <c r="G603" s="45" t="str">
        <f t="shared" si="60"/>
        <v>Нет</v>
      </c>
      <c r="H603" s="44" t="str">
        <f t="shared" si="56"/>
        <v>Нет</v>
      </c>
      <c r="I603" s="47">
        <f>IF(H603="Да",IF(DAY(A603)=15,K603+VLOOKUP($C603,N:S,6,0)*3.8, K603),D603)</f>
        <v>5067</v>
      </c>
      <c r="J603" s="19"/>
      <c r="K603" s="43">
        <f>VLOOKUP(C603,N:S,5,0)</f>
        <v>5204.8064516129034</v>
      </c>
      <c r="L603" s="43">
        <f t="shared" si="61"/>
        <v>18990.618106139485</v>
      </c>
    </row>
    <row r="604" spans="1:12" x14ac:dyDescent="0.25">
      <c r="A604" s="10">
        <v>44432</v>
      </c>
      <c r="B604" s="44">
        <f t="shared" si="57"/>
        <v>24</v>
      </c>
      <c r="C604" s="10" t="str">
        <f t="shared" si="58"/>
        <v>202108</v>
      </c>
      <c r="D604" s="44">
        <v>4839</v>
      </c>
      <c r="E604" s="45">
        <f>IF( D604&lt;&gt; 0, (D604-K604) / VLOOKUP(C604,N:S,6,0), 0)</f>
        <v>-0.98503557411044296</v>
      </c>
      <c r="F604" s="46" t="str">
        <f t="shared" si="59"/>
        <v>Нет</v>
      </c>
      <c r="G604" s="45" t="str">
        <f t="shared" si="60"/>
        <v>Нет</v>
      </c>
      <c r="H604" s="44" t="str">
        <f t="shared" si="56"/>
        <v>Нет</v>
      </c>
      <c r="I604" s="47">
        <f>IF(H604="Да",IF(DAY(A604)=15,K604+VLOOKUP($C604,N:S,6,0)*3.8, K604),D604)</f>
        <v>4839</v>
      </c>
      <c r="J604" s="19"/>
      <c r="K604" s="43">
        <f>VLOOKUP(C604,N:S,5,0)</f>
        <v>5204.8064516129034</v>
      </c>
      <c r="L604" s="43">
        <f t="shared" si="61"/>
        <v>133814.36004162344</v>
      </c>
    </row>
    <row r="605" spans="1:12" x14ac:dyDescent="0.25">
      <c r="A605" s="10">
        <v>44433</v>
      </c>
      <c r="B605" s="44">
        <f t="shared" si="57"/>
        <v>25</v>
      </c>
      <c r="C605" s="10" t="str">
        <f t="shared" si="58"/>
        <v>202108</v>
      </c>
      <c r="D605" s="44">
        <v>5000</v>
      </c>
      <c r="E605" s="45">
        <f>IF( D605&lt;&gt; 0, (D605-K605) / VLOOKUP(C605,N:S,6,0), 0)</f>
        <v>-0.55149831217171119</v>
      </c>
      <c r="F605" s="46" t="str">
        <f t="shared" si="59"/>
        <v>Нет</v>
      </c>
      <c r="G605" s="45" t="str">
        <f t="shared" si="60"/>
        <v>Нет</v>
      </c>
      <c r="H605" s="44" t="str">
        <f t="shared" si="56"/>
        <v>Нет</v>
      </c>
      <c r="I605" s="47">
        <f>IF(H605="Да",IF(DAY(A605)=15,K605+VLOOKUP($C605,N:S,6,0)*3.8, K605),D605)</f>
        <v>5000</v>
      </c>
      <c r="J605" s="19"/>
      <c r="K605" s="43">
        <f>VLOOKUP(C605,N:S,5,0)</f>
        <v>5204.8064516129034</v>
      </c>
      <c r="L605" s="43">
        <f t="shared" si="61"/>
        <v>41945.682622268541</v>
      </c>
    </row>
    <row r="606" spans="1:12" x14ac:dyDescent="0.25">
      <c r="A606" s="10">
        <v>44434</v>
      </c>
      <c r="B606" s="44">
        <f t="shared" si="57"/>
        <v>26</v>
      </c>
      <c r="C606" s="10" t="str">
        <f t="shared" si="58"/>
        <v>202108</v>
      </c>
      <c r="D606" s="44">
        <v>4833</v>
      </c>
      <c r="E606" s="45">
        <f>IF( D606&lt;&gt; 0, (D606-K606) / VLOOKUP(C606,N:S,6,0), 0)</f>
        <v>-1.0011922422572279</v>
      </c>
      <c r="F606" s="46" t="str">
        <f t="shared" si="59"/>
        <v>Нет</v>
      </c>
      <c r="G606" s="45" t="str">
        <f t="shared" si="60"/>
        <v>Нет</v>
      </c>
      <c r="H606" s="44" t="str">
        <f t="shared" si="56"/>
        <v>Нет</v>
      </c>
      <c r="I606" s="47">
        <f>IF(H606="Да",IF(DAY(A606)=15,K606+VLOOKUP($C606,N:S,6,0)*3.8, K606),D606)</f>
        <v>4833</v>
      </c>
      <c r="J606" s="19"/>
      <c r="K606" s="43">
        <f>VLOOKUP(C606,N:S,5,0)</f>
        <v>5204.8064516129034</v>
      </c>
      <c r="L606" s="43">
        <f t="shared" si="61"/>
        <v>138240.03746097829</v>
      </c>
    </row>
    <row r="607" spans="1:12" x14ac:dyDescent="0.25">
      <c r="A607" s="10">
        <v>44435</v>
      </c>
      <c r="B607" s="44">
        <f t="shared" si="57"/>
        <v>27</v>
      </c>
      <c r="C607" s="10" t="str">
        <f t="shared" si="58"/>
        <v>202108</v>
      </c>
      <c r="D607" s="44">
        <v>4626</v>
      </c>
      <c r="E607" s="45">
        <f>IF( D607&lt;&gt; 0, (D607-K607) / VLOOKUP(C607,N:S,6,0), 0)</f>
        <v>-1.5585972933213117</v>
      </c>
      <c r="F607" s="46" t="str">
        <f t="shared" si="59"/>
        <v>Нет</v>
      </c>
      <c r="G607" s="45" t="str">
        <f t="shared" si="60"/>
        <v>Нет</v>
      </c>
      <c r="H607" s="44" t="str">
        <f t="shared" si="56"/>
        <v>Нет</v>
      </c>
      <c r="I607" s="47">
        <f>IF(H607="Да",IF(DAY(A607)=15,K607+VLOOKUP($C607,N:S,6,0)*3.8, K607),D607)</f>
        <v>4626</v>
      </c>
      <c r="J607" s="19"/>
      <c r="K607" s="43">
        <f>VLOOKUP(C607,N:S,5,0)</f>
        <v>5204.8064516129034</v>
      </c>
      <c r="L607" s="43">
        <f t="shared" si="61"/>
        <v>335016.90842872031</v>
      </c>
    </row>
    <row r="608" spans="1:12" x14ac:dyDescent="0.25">
      <c r="A608" s="10">
        <v>44436</v>
      </c>
      <c r="B608" s="44">
        <f t="shared" si="57"/>
        <v>28</v>
      </c>
      <c r="C608" s="10" t="str">
        <f t="shared" si="58"/>
        <v>202108</v>
      </c>
      <c r="D608" s="44">
        <v>5248</v>
      </c>
      <c r="E608" s="45">
        <f>IF( D608&lt;&gt; 0, (D608-K608) / VLOOKUP(C608,N:S,6,0), 0)</f>
        <v>0.11631063789540362</v>
      </c>
      <c r="F608" s="46" t="str">
        <f t="shared" si="59"/>
        <v>Нет</v>
      </c>
      <c r="G608" s="45" t="str">
        <f t="shared" si="60"/>
        <v>Нет</v>
      </c>
      <c r="H608" s="44" t="str">
        <f t="shared" si="56"/>
        <v>Нет</v>
      </c>
      <c r="I608" s="47">
        <f>IF(H608="Да",IF(DAY(A608)=15,K608+VLOOKUP($C608,N:S,6,0)*3.8, K608),D608)</f>
        <v>5248</v>
      </c>
      <c r="J608" s="19"/>
      <c r="K608" s="43">
        <f>VLOOKUP(C608,N:S,5,0)</f>
        <v>5204.8064516129034</v>
      </c>
      <c r="L608" s="43">
        <f t="shared" si="61"/>
        <v>1865.6826222684551</v>
      </c>
    </row>
    <row r="609" spans="1:12" x14ac:dyDescent="0.25">
      <c r="A609" s="10">
        <v>44437</v>
      </c>
      <c r="B609" s="44">
        <f t="shared" si="57"/>
        <v>29</v>
      </c>
      <c r="C609" s="10" t="str">
        <f t="shared" si="58"/>
        <v>202108</v>
      </c>
      <c r="D609" s="44">
        <v>4898</v>
      </c>
      <c r="E609" s="45">
        <f>IF( D609&lt;&gt; 0, (D609-K609) / VLOOKUP(C609,N:S,6,0), 0)</f>
        <v>-0.8261616706670567</v>
      </c>
      <c r="F609" s="46" t="str">
        <f t="shared" si="59"/>
        <v>Нет</v>
      </c>
      <c r="G609" s="45" t="str">
        <f t="shared" si="60"/>
        <v>Нет</v>
      </c>
      <c r="H609" s="44" t="str">
        <f t="shared" si="56"/>
        <v>Нет</v>
      </c>
      <c r="I609" s="47">
        <f>IF(H609="Да",IF(DAY(A609)=15,K609+VLOOKUP($C609,N:S,6,0)*3.8, K609),D609)</f>
        <v>4898</v>
      </c>
      <c r="J609" s="19"/>
      <c r="K609" s="43">
        <f>VLOOKUP(C609,N:S,5,0)</f>
        <v>5204.8064516129034</v>
      </c>
      <c r="L609" s="43">
        <f t="shared" si="61"/>
        <v>94130.198751300835</v>
      </c>
    </row>
    <row r="610" spans="1:12" x14ac:dyDescent="0.25">
      <c r="A610" s="10">
        <v>44438</v>
      </c>
      <c r="B610" s="44">
        <f t="shared" si="57"/>
        <v>30</v>
      </c>
      <c r="C610" s="10" t="str">
        <f t="shared" si="58"/>
        <v>202108</v>
      </c>
      <c r="D610" s="44">
        <v>4862</v>
      </c>
      <c r="E610" s="45">
        <f>IF( D610&lt;&gt; 0, (D610-K610) / VLOOKUP(C610,N:S,6,0), 0)</f>
        <v>-0.92310167954776701</v>
      </c>
      <c r="F610" s="46" t="str">
        <f t="shared" si="59"/>
        <v>Нет</v>
      </c>
      <c r="G610" s="45" t="str">
        <f t="shared" si="60"/>
        <v>Нет</v>
      </c>
      <c r="H610" s="44" t="str">
        <f t="shared" si="56"/>
        <v>Нет</v>
      </c>
      <c r="I610" s="47">
        <f>IF(H610="Да",IF(DAY(A610)=15,K610+VLOOKUP($C610,N:S,6,0)*3.8, K610),D610)</f>
        <v>4862</v>
      </c>
      <c r="J610" s="19"/>
      <c r="K610" s="43">
        <f>VLOOKUP(C610,N:S,5,0)</f>
        <v>5204.8064516129034</v>
      </c>
      <c r="L610" s="43">
        <f t="shared" si="61"/>
        <v>117516.26326742988</v>
      </c>
    </row>
    <row r="611" spans="1:12" x14ac:dyDescent="0.25">
      <c r="A611" s="10">
        <v>44439</v>
      </c>
      <c r="B611" s="44">
        <f t="shared" si="57"/>
        <v>31</v>
      </c>
      <c r="C611" s="10" t="str">
        <f t="shared" si="58"/>
        <v>202108</v>
      </c>
      <c r="D611" s="44">
        <v>5132</v>
      </c>
      <c r="E611" s="45">
        <f>IF( D611&lt;&gt; 0, (D611-K611) / VLOOKUP(C611,N:S,6,0), 0)</f>
        <v>-0.19605161294244039</v>
      </c>
      <c r="F611" s="46" t="str">
        <f t="shared" si="59"/>
        <v>Нет</v>
      </c>
      <c r="G611" s="45" t="str">
        <f t="shared" si="60"/>
        <v>Нет</v>
      </c>
      <c r="H611" s="44" t="str">
        <f t="shared" si="56"/>
        <v>Нет</v>
      </c>
      <c r="I611" s="47">
        <f>IF(H611="Да",IF(DAY(A611)=15,K611+VLOOKUP($C611,N:S,6,0)*3.8, K611),D611)</f>
        <v>5132</v>
      </c>
      <c r="J611" s="19"/>
      <c r="K611" s="43">
        <f>VLOOKUP(C611,N:S,5,0)</f>
        <v>5204.8064516129034</v>
      </c>
      <c r="L611" s="43">
        <f t="shared" si="61"/>
        <v>5300.7793964620441</v>
      </c>
    </row>
    <row r="612" spans="1:12" x14ac:dyDescent="0.25">
      <c r="A612" s="10">
        <v>44440</v>
      </c>
      <c r="B612" s="44">
        <f t="shared" si="57"/>
        <v>1</v>
      </c>
      <c r="C612" s="10" t="str">
        <f t="shared" si="58"/>
        <v>202109</v>
      </c>
      <c r="D612" s="44">
        <v>4668</v>
      </c>
      <c r="E612" s="45">
        <f>IF( D612&lt;&gt; 0, (D612-K612) / VLOOKUP(C612,N:S,6,0), 0)</f>
        <v>-0.355571953692492</v>
      </c>
      <c r="F612" s="46" t="str">
        <f t="shared" si="59"/>
        <v>Нет</v>
      </c>
      <c r="G612" s="45" t="str">
        <f t="shared" si="60"/>
        <v>Нет</v>
      </c>
      <c r="H612" s="44" t="str">
        <f t="shared" si="56"/>
        <v>Нет</v>
      </c>
      <c r="I612" s="47">
        <f>IF(H612="Да",IF(DAY(A612)=15,K612+VLOOKUP($C612,N:S,6,0)*3.8, K612),D612)</f>
        <v>4668</v>
      </c>
      <c r="J612" s="19"/>
      <c r="K612" s="43">
        <f>VLOOKUP(C612,N:S,5,0)</f>
        <v>4759.2666666666664</v>
      </c>
      <c r="L612" s="43">
        <f t="shared" si="61"/>
        <v>8329.6044444443996</v>
      </c>
    </row>
    <row r="613" spans="1:12" x14ac:dyDescent="0.25">
      <c r="A613" s="10">
        <v>44441</v>
      </c>
      <c r="B613" s="44">
        <f t="shared" si="57"/>
        <v>2</v>
      </c>
      <c r="C613" s="10" t="str">
        <f t="shared" si="58"/>
        <v>202109</v>
      </c>
      <c r="D613" s="44">
        <v>4796</v>
      </c>
      <c r="E613" s="45">
        <f>IF( D613&lt;&gt; 0, (D613-K613) / VLOOKUP(C613,N:S,6,0), 0)</f>
        <v>0.14311186741020079</v>
      </c>
      <c r="F613" s="46" t="str">
        <f t="shared" si="59"/>
        <v>Нет</v>
      </c>
      <c r="G613" s="45" t="str">
        <f t="shared" si="60"/>
        <v>Нет</v>
      </c>
      <c r="H613" s="44" t="str">
        <f t="shared" si="56"/>
        <v>Нет</v>
      </c>
      <c r="I613" s="47">
        <f>IF(H613="Да",IF(DAY(A613)=15,K613+VLOOKUP($C613,N:S,6,0)*3.8, K613),D613)</f>
        <v>4796</v>
      </c>
      <c r="J613" s="19"/>
      <c r="K613" s="43">
        <f>VLOOKUP(C613,N:S,5,0)</f>
        <v>4759.2666666666664</v>
      </c>
      <c r="L613" s="43">
        <f t="shared" si="61"/>
        <v>1349.3377777777955</v>
      </c>
    </row>
    <row r="614" spans="1:12" x14ac:dyDescent="0.25">
      <c r="A614" s="10">
        <v>44442</v>
      </c>
      <c r="B614" s="44">
        <f t="shared" si="57"/>
        <v>3</v>
      </c>
      <c r="C614" s="10" t="str">
        <f t="shared" si="58"/>
        <v>202109</v>
      </c>
      <c r="D614" s="44">
        <v>4790</v>
      </c>
      <c r="E614" s="45">
        <f>IF( D614&lt;&gt; 0, (D614-K614) / VLOOKUP(C614,N:S,6,0), 0)</f>
        <v>0.11973606329601208</v>
      </c>
      <c r="F614" s="46" t="str">
        <f t="shared" si="59"/>
        <v>Нет</v>
      </c>
      <c r="G614" s="45" t="str">
        <f t="shared" si="60"/>
        <v>Нет</v>
      </c>
      <c r="H614" s="44" t="str">
        <f t="shared" si="56"/>
        <v>Нет</v>
      </c>
      <c r="I614" s="47">
        <f>IF(H614="Да",IF(DAY(A614)=15,K614+VLOOKUP($C614,N:S,6,0)*3.8, K614),D614)</f>
        <v>4790</v>
      </c>
      <c r="J614" s="19"/>
      <c r="K614" s="43">
        <f>VLOOKUP(C614,N:S,5,0)</f>
        <v>4759.2666666666664</v>
      </c>
      <c r="L614" s="43">
        <f t="shared" si="61"/>
        <v>944.53777777779271</v>
      </c>
    </row>
    <row r="615" spans="1:12" x14ac:dyDescent="0.25">
      <c r="A615" s="10">
        <v>44443</v>
      </c>
      <c r="B615" s="44">
        <f t="shared" si="57"/>
        <v>4</v>
      </c>
      <c r="C615" s="10" t="str">
        <f t="shared" si="58"/>
        <v>202109</v>
      </c>
      <c r="D615" s="44">
        <v>5018</v>
      </c>
      <c r="E615" s="45">
        <f>IF( D615&lt;&gt; 0, (D615-K615) / VLOOKUP(C615,N:S,6,0), 0)</f>
        <v>1.0080166196351836</v>
      </c>
      <c r="F615" s="46" t="str">
        <f t="shared" si="59"/>
        <v>Нет</v>
      </c>
      <c r="G615" s="45" t="str">
        <f t="shared" si="60"/>
        <v>Нет</v>
      </c>
      <c r="H615" s="44" t="str">
        <f t="shared" si="56"/>
        <v>Нет</v>
      </c>
      <c r="I615" s="47">
        <f>IF(H615="Да",IF(DAY(A615)=15,K615+VLOOKUP($C615,N:S,6,0)*3.8, K615),D615)</f>
        <v>5018</v>
      </c>
      <c r="J615" s="19"/>
      <c r="K615" s="43">
        <f>VLOOKUP(C615,N:S,5,0)</f>
        <v>4759.2666666666664</v>
      </c>
      <c r="L615" s="43">
        <f t="shared" si="61"/>
        <v>66942.937777777901</v>
      </c>
    </row>
    <row r="616" spans="1:12" x14ac:dyDescent="0.25">
      <c r="A616" s="10">
        <v>44444</v>
      </c>
      <c r="B616" s="44">
        <f t="shared" si="57"/>
        <v>5</v>
      </c>
      <c r="C616" s="10" t="str">
        <f t="shared" si="58"/>
        <v>202109</v>
      </c>
      <c r="D616" s="44">
        <v>5174</v>
      </c>
      <c r="E616" s="45">
        <f>IF( D616&lt;&gt; 0, (D616-K616) / VLOOKUP(C616,N:S,6,0), 0)</f>
        <v>1.6157875266040904</v>
      </c>
      <c r="F616" s="46" t="str">
        <f t="shared" si="59"/>
        <v>Нет</v>
      </c>
      <c r="G616" s="45" t="str">
        <f t="shared" si="60"/>
        <v>Нет</v>
      </c>
      <c r="H616" s="44" t="str">
        <f t="shared" si="56"/>
        <v>Нет</v>
      </c>
      <c r="I616" s="47">
        <f>IF(H616="Да",IF(DAY(A616)=15,K616+VLOOKUP($C616,N:S,6,0)*3.8, K616),D616)</f>
        <v>5174</v>
      </c>
      <c r="J616" s="19"/>
      <c r="K616" s="43">
        <f>VLOOKUP(C616,N:S,5,0)</f>
        <v>4759.2666666666664</v>
      </c>
      <c r="L616" s="43">
        <f t="shared" si="61"/>
        <v>172003.73777777798</v>
      </c>
    </row>
    <row r="617" spans="1:12" x14ac:dyDescent="0.25">
      <c r="A617" s="10">
        <v>44445</v>
      </c>
      <c r="B617" s="44">
        <f t="shared" si="57"/>
        <v>6</v>
      </c>
      <c r="C617" s="10" t="str">
        <f t="shared" si="58"/>
        <v>202109</v>
      </c>
      <c r="D617" s="44">
        <v>4633</v>
      </c>
      <c r="E617" s="45">
        <f>IF( D617&lt;&gt; 0, (D617-K617) / VLOOKUP(C617,N:S,6,0), 0)</f>
        <v>-0.49193081102525954</v>
      </c>
      <c r="F617" s="46" t="str">
        <f t="shared" si="59"/>
        <v>Нет</v>
      </c>
      <c r="G617" s="45" t="str">
        <f t="shared" si="60"/>
        <v>Нет</v>
      </c>
      <c r="H617" s="44" t="str">
        <f t="shared" si="56"/>
        <v>Нет</v>
      </c>
      <c r="I617" s="47">
        <f>IF(H617="Да",IF(DAY(A617)=15,K617+VLOOKUP($C617,N:S,6,0)*3.8, K617),D617)</f>
        <v>4633</v>
      </c>
      <c r="J617" s="19"/>
      <c r="K617" s="43">
        <f>VLOOKUP(C617,N:S,5,0)</f>
        <v>4759.2666666666664</v>
      </c>
      <c r="L617" s="43">
        <f t="shared" si="61"/>
        <v>15943.271111111049</v>
      </c>
    </row>
    <row r="618" spans="1:12" x14ac:dyDescent="0.25">
      <c r="A618" s="10">
        <v>44446</v>
      </c>
      <c r="B618" s="44">
        <f t="shared" si="57"/>
        <v>7</v>
      </c>
      <c r="C618" s="10" t="str">
        <f t="shared" si="58"/>
        <v>202109</v>
      </c>
      <c r="D618" s="44">
        <v>4842</v>
      </c>
      <c r="E618" s="45">
        <f>IF( D618&lt;&gt; 0, (D618-K618) / VLOOKUP(C618,N:S,6,0), 0)</f>
        <v>0.32232636561898104</v>
      </c>
      <c r="F618" s="46" t="str">
        <f t="shared" si="59"/>
        <v>Нет</v>
      </c>
      <c r="G618" s="45" t="str">
        <f t="shared" si="60"/>
        <v>Нет</v>
      </c>
      <c r="H618" s="44" t="str">
        <f t="shared" si="56"/>
        <v>Нет</v>
      </c>
      <c r="I618" s="47">
        <f>IF(H618="Да",IF(DAY(A618)=15,K618+VLOOKUP($C618,N:S,6,0)*3.8, K618),D618)</f>
        <v>4842</v>
      </c>
      <c r="J618" s="19"/>
      <c r="K618" s="43">
        <f>VLOOKUP(C618,N:S,5,0)</f>
        <v>4759.2666666666664</v>
      </c>
      <c r="L618" s="43">
        <f t="shared" si="61"/>
        <v>6844.8044444444849</v>
      </c>
    </row>
    <row r="619" spans="1:12" x14ac:dyDescent="0.25">
      <c r="A619" s="10">
        <v>44447</v>
      </c>
      <c r="B619" s="44">
        <f t="shared" si="57"/>
        <v>8</v>
      </c>
      <c r="C619" s="10" t="str">
        <f t="shared" si="58"/>
        <v>202109</v>
      </c>
      <c r="D619" s="44">
        <v>4656</v>
      </c>
      <c r="E619" s="45">
        <f>IF( D619&lt;&gt; 0, (D619-K619) / VLOOKUP(C619,N:S,6,0), 0)</f>
        <v>-0.40232356192086943</v>
      </c>
      <c r="F619" s="46" t="str">
        <f t="shared" si="59"/>
        <v>Нет</v>
      </c>
      <c r="G619" s="45" t="str">
        <f t="shared" si="60"/>
        <v>Нет</v>
      </c>
      <c r="H619" s="44" t="str">
        <f t="shared" si="56"/>
        <v>Нет</v>
      </c>
      <c r="I619" s="47">
        <f>IF(H619="Да",IF(DAY(A619)=15,K619+VLOOKUP($C619,N:S,6,0)*3.8, K619),D619)</f>
        <v>4656</v>
      </c>
      <c r="J619" s="19"/>
      <c r="K619" s="43">
        <f>VLOOKUP(C619,N:S,5,0)</f>
        <v>4759.2666666666664</v>
      </c>
      <c r="L619" s="43">
        <f t="shared" si="61"/>
        <v>10664.004444444394</v>
      </c>
    </row>
    <row r="620" spans="1:12" x14ac:dyDescent="0.25">
      <c r="A620" s="10">
        <v>44448</v>
      </c>
      <c r="B620" s="44">
        <f t="shared" si="57"/>
        <v>9</v>
      </c>
      <c r="C620" s="10" t="str">
        <f t="shared" si="58"/>
        <v>202109</v>
      </c>
      <c r="D620" s="44">
        <v>4764</v>
      </c>
      <c r="E620" s="45">
        <f>IF( D620&lt;&gt; 0, (D620-K620) / VLOOKUP(C620,N:S,6,0), 0)</f>
        <v>1.8440912134527605E-2</v>
      </c>
      <c r="F620" s="46" t="str">
        <f t="shared" si="59"/>
        <v>Нет</v>
      </c>
      <c r="G620" s="45" t="str">
        <f t="shared" si="60"/>
        <v>Нет</v>
      </c>
      <c r="H620" s="44" t="str">
        <f t="shared" si="56"/>
        <v>Нет</v>
      </c>
      <c r="I620" s="47">
        <f>IF(H620="Да",IF(DAY(A620)=15,K620+VLOOKUP($C620,N:S,6,0)*3.8, K620),D620)</f>
        <v>4764</v>
      </c>
      <c r="J620" s="19"/>
      <c r="K620" s="43">
        <f>VLOOKUP(C620,N:S,5,0)</f>
        <v>4759.2666666666664</v>
      </c>
      <c r="L620" s="43">
        <f t="shared" si="61"/>
        <v>22.404444444446739</v>
      </c>
    </row>
    <row r="621" spans="1:12" x14ac:dyDescent="0.25">
      <c r="A621" s="10">
        <v>44449</v>
      </c>
      <c r="B621" s="44">
        <f t="shared" si="57"/>
        <v>10</v>
      </c>
      <c r="C621" s="10" t="str">
        <f t="shared" si="58"/>
        <v>202109</v>
      </c>
      <c r="D621" s="44">
        <v>4929</v>
      </c>
      <c r="E621" s="45">
        <f>IF( D621&lt;&gt; 0, (D621-K621) / VLOOKUP(C621,N:S,6,0), 0)</f>
        <v>0.66127552527471756</v>
      </c>
      <c r="F621" s="46" t="str">
        <f t="shared" si="59"/>
        <v>Нет</v>
      </c>
      <c r="G621" s="45" t="str">
        <f t="shared" si="60"/>
        <v>Нет</v>
      </c>
      <c r="H621" s="44" t="str">
        <f t="shared" si="56"/>
        <v>Нет</v>
      </c>
      <c r="I621" s="47">
        <f>IF(H621="Да",IF(DAY(A621)=15,K621+VLOOKUP($C621,N:S,6,0)*3.8, K621),D621)</f>
        <v>4929</v>
      </c>
      <c r="J621" s="19"/>
      <c r="K621" s="43">
        <f>VLOOKUP(C621,N:S,5,0)</f>
        <v>4759.2666666666664</v>
      </c>
      <c r="L621" s="43">
        <f t="shared" si="61"/>
        <v>28809.404444444528</v>
      </c>
    </row>
    <row r="622" spans="1:12" x14ac:dyDescent="0.25">
      <c r="A622" s="10">
        <v>44450</v>
      </c>
      <c r="B622" s="44">
        <f t="shared" si="57"/>
        <v>11</v>
      </c>
      <c r="C622" s="10" t="str">
        <f t="shared" si="58"/>
        <v>202109</v>
      </c>
      <c r="D622" s="44">
        <v>4969</v>
      </c>
      <c r="E622" s="45">
        <f>IF( D622&lt;&gt; 0, (D622-K622) / VLOOKUP(C622,N:S,6,0), 0)</f>
        <v>0.81711421936930906</v>
      </c>
      <c r="F622" s="46" t="str">
        <f t="shared" si="59"/>
        <v>Нет</v>
      </c>
      <c r="G622" s="45" t="str">
        <f t="shared" si="60"/>
        <v>Нет</v>
      </c>
      <c r="H622" s="44" t="str">
        <f t="shared" si="56"/>
        <v>Нет</v>
      </c>
      <c r="I622" s="47">
        <f>IF(H622="Да",IF(DAY(A622)=15,K622+VLOOKUP($C622,N:S,6,0)*3.8, K622),D622)</f>
        <v>4969</v>
      </c>
      <c r="J622" s="19"/>
      <c r="K622" s="43">
        <f>VLOOKUP(C622,N:S,5,0)</f>
        <v>4759.2666666666664</v>
      </c>
      <c r="L622" s="43">
        <f t="shared" si="61"/>
        <v>43988.07111111121</v>
      </c>
    </row>
    <row r="623" spans="1:12" x14ac:dyDescent="0.25">
      <c r="A623" s="10">
        <v>44451</v>
      </c>
      <c r="B623" s="44">
        <f t="shared" si="57"/>
        <v>12</v>
      </c>
      <c r="C623" s="10" t="str">
        <f t="shared" si="58"/>
        <v>202109</v>
      </c>
      <c r="D623" s="44">
        <v>5000</v>
      </c>
      <c r="E623" s="45">
        <f>IF( D623&lt;&gt; 0, (D623-K623) / VLOOKUP(C623,N:S,6,0), 0)</f>
        <v>0.93788920729261738</v>
      </c>
      <c r="F623" s="46" t="str">
        <f t="shared" si="59"/>
        <v>Нет</v>
      </c>
      <c r="G623" s="45" t="str">
        <f t="shared" si="60"/>
        <v>Нет</v>
      </c>
      <c r="H623" s="44" t="str">
        <f t="shared" si="56"/>
        <v>Нет</v>
      </c>
      <c r="I623" s="47">
        <f>IF(H623="Да",IF(DAY(A623)=15,K623+VLOOKUP($C623,N:S,6,0)*3.8, K623),D623)</f>
        <v>5000</v>
      </c>
      <c r="J623" s="19"/>
      <c r="K623" s="43">
        <f>VLOOKUP(C623,N:S,5,0)</f>
        <v>4759.2666666666664</v>
      </c>
      <c r="L623" s="43">
        <f t="shared" si="61"/>
        <v>57952.537777777892</v>
      </c>
    </row>
    <row r="624" spans="1:12" x14ac:dyDescent="0.25">
      <c r="A624" s="10">
        <v>44452</v>
      </c>
      <c r="B624" s="44">
        <f t="shared" si="57"/>
        <v>13</v>
      </c>
      <c r="C624" s="10" t="str">
        <f t="shared" si="58"/>
        <v>202109</v>
      </c>
      <c r="D624" s="44">
        <v>4524</v>
      </c>
      <c r="E624" s="45">
        <f>IF( D624&lt;&gt; 0, (D624-K624) / VLOOKUP(C624,N:S,6,0), 0)</f>
        <v>-0.91659125243302142</v>
      </c>
      <c r="F624" s="46" t="str">
        <f t="shared" si="59"/>
        <v>Нет</v>
      </c>
      <c r="G624" s="45" t="str">
        <f t="shared" si="60"/>
        <v>Нет</v>
      </c>
      <c r="H624" s="44" t="str">
        <f t="shared" si="56"/>
        <v>Нет</v>
      </c>
      <c r="I624" s="47">
        <f>IF(H624="Да",IF(DAY(A624)=15,K624+VLOOKUP($C624,N:S,6,0)*3.8, K624),D624)</f>
        <v>4524</v>
      </c>
      <c r="J624" s="19"/>
      <c r="K624" s="43">
        <f>VLOOKUP(C624,N:S,5,0)</f>
        <v>4759.2666666666664</v>
      </c>
      <c r="L624" s="43">
        <f t="shared" si="61"/>
        <v>55350.404444444328</v>
      </c>
    </row>
    <row r="625" spans="1:12" x14ac:dyDescent="0.25">
      <c r="A625" s="10">
        <v>44453</v>
      </c>
      <c r="B625" s="44">
        <f t="shared" si="57"/>
        <v>14</v>
      </c>
      <c r="C625" s="10" t="str">
        <f t="shared" si="58"/>
        <v>202109</v>
      </c>
      <c r="D625" s="44">
        <v>4703</v>
      </c>
      <c r="E625" s="45">
        <f>IF( D625&lt;&gt; 0, (D625-K625) / VLOOKUP(C625,N:S,6,0), 0)</f>
        <v>-0.21921309635972441</v>
      </c>
      <c r="F625" s="46" t="str">
        <f t="shared" si="59"/>
        <v>Нет</v>
      </c>
      <c r="G625" s="45" t="str">
        <f t="shared" si="60"/>
        <v>Нет</v>
      </c>
      <c r="H625" s="44" t="str">
        <f t="shared" si="56"/>
        <v>Нет</v>
      </c>
      <c r="I625" s="47">
        <f>IF(H625="Да",IF(DAY(A625)=15,K625+VLOOKUP($C625,N:S,6,0)*3.8, K625),D625)</f>
        <v>4703</v>
      </c>
      <c r="J625" s="19"/>
      <c r="K625" s="43">
        <f>VLOOKUP(C625,N:S,5,0)</f>
        <v>4759.2666666666664</v>
      </c>
      <c r="L625" s="43">
        <f t="shared" si="61"/>
        <v>3165.9377777777504</v>
      </c>
    </row>
    <row r="626" spans="1:12" x14ac:dyDescent="0.25">
      <c r="A626" s="10">
        <v>44454</v>
      </c>
      <c r="B626" s="44">
        <f t="shared" si="57"/>
        <v>15</v>
      </c>
      <c r="C626" s="10" t="str">
        <f t="shared" si="58"/>
        <v>202109</v>
      </c>
      <c r="D626" s="44">
        <v>5615</v>
      </c>
      <c r="E626" s="45">
        <f>IF( D626&lt;&gt; 0, (D626-K626) / VLOOKUP(C626,N:S,6,0), 0)</f>
        <v>3.3339091289969618</v>
      </c>
      <c r="F626" s="46" t="str">
        <f t="shared" si="59"/>
        <v>Нет</v>
      </c>
      <c r="G626" s="45" t="str">
        <f t="shared" si="60"/>
        <v>Да</v>
      </c>
      <c r="H626" s="44" t="str">
        <f t="shared" si="56"/>
        <v>Нет</v>
      </c>
      <c r="I626" s="47">
        <f>IF(H626="Да",IF(DAY(A626)=15,K626+VLOOKUP($C626,N:S,6,0)*3.8, K626),D626)</f>
        <v>5615</v>
      </c>
      <c r="J626" s="19"/>
      <c r="K626" s="43">
        <f>VLOOKUP(C626,N:S,5,0)</f>
        <v>4759.2666666666664</v>
      </c>
      <c r="L626" s="43">
        <f t="shared" si="61"/>
        <v>732279.53777777823</v>
      </c>
    </row>
    <row r="627" spans="1:12" x14ac:dyDescent="0.25">
      <c r="A627" s="10">
        <v>44455</v>
      </c>
      <c r="B627" s="44">
        <f t="shared" si="57"/>
        <v>16</v>
      </c>
      <c r="C627" s="10" t="str">
        <f t="shared" si="58"/>
        <v>202109</v>
      </c>
      <c r="D627" s="44">
        <v>4625</v>
      </c>
      <c r="E627" s="45">
        <f>IF( D627&lt;&gt; 0, (D627-K627) / VLOOKUP(C627,N:S,6,0), 0)</f>
        <v>-0.52309854984417781</v>
      </c>
      <c r="F627" s="46" t="str">
        <f t="shared" si="59"/>
        <v>Нет</v>
      </c>
      <c r="G627" s="45" t="str">
        <f t="shared" si="60"/>
        <v>Нет</v>
      </c>
      <c r="H627" s="44" t="str">
        <f t="shared" si="56"/>
        <v>Нет</v>
      </c>
      <c r="I627" s="47">
        <f>IF(H627="Да",IF(DAY(A627)=15,K627+VLOOKUP($C627,N:S,6,0)*3.8, K627),D627)</f>
        <v>4625</v>
      </c>
      <c r="J627" s="19"/>
      <c r="K627" s="43">
        <f>VLOOKUP(C627,N:S,5,0)</f>
        <v>4759.2666666666664</v>
      </c>
      <c r="L627" s="43">
        <f t="shared" si="61"/>
        <v>18027.537777777714</v>
      </c>
    </row>
    <row r="628" spans="1:12" x14ac:dyDescent="0.25">
      <c r="A628" s="10">
        <v>44456</v>
      </c>
      <c r="B628" s="44">
        <f t="shared" si="57"/>
        <v>17</v>
      </c>
      <c r="C628" s="10" t="str">
        <f t="shared" si="58"/>
        <v>202109</v>
      </c>
      <c r="D628" s="44">
        <v>4811</v>
      </c>
      <c r="E628" s="45">
        <f>IF( D628&lt;&gt; 0, (D628-K628) / VLOOKUP(C628,N:S,6,0), 0)</f>
        <v>0.20155137769567261</v>
      </c>
      <c r="F628" s="46" t="str">
        <f t="shared" si="59"/>
        <v>Нет</v>
      </c>
      <c r="G628" s="45" t="str">
        <f t="shared" si="60"/>
        <v>Нет</v>
      </c>
      <c r="H628" s="44" t="str">
        <f t="shared" si="56"/>
        <v>Нет</v>
      </c>
      <c r="I628" s="47">
        <f>IF(H628="Да",IF(DAY(A628)=15,K628+VLOOKUP($C628,N:S,6,0)*3.8, K628),D628)</f>
        <v>4811</v>
      </c>
      <c r="J628" s="19"/>
      <c r="K628" s="43">
        <f>VLOOKUP(C628,N:S,5,0)</f>
        <v>4759.2666666666664</v>
      </c>
      <c r="L628" s="43">
        <f t="shared" si="61"/>
        <v>2676.3377777778028</v>
      </c>
    </row>
    <row r="629" spans="1:12" x14ac:dyDescent="0.25">
      <c r="A629" s="10">
        <v>44457</v>
      </c>
      <c r="B629" s="44">
        <f t="shared" si="57"/>
        <v>18</v>
      </c>
      <c r="C629" s="10" t="str">
        <f t="shared" si="58"/>
        <v>202109</v>
      </c>
      <c r="D629" s="44">
        <v>5055</v>
      </c>
      <c r="E629" s="45">
        <f>IF( D629&lt;&gt; 0, (D629-K629) / VLOOKUP(C629,N:S,6,0), 0)</f>
        <v>1.1521674116726808</v>
      </c>
      <c r="F629" s="46" t="str">
        <f t="shared" si="59"/>
        <v>Нет</v>
      </c>
      <c r="G629" s="45" t="str">
        <f t="shared" si="60"/>
        <v>Нет</v>
      </c>
      <c r="H629" s="44" t="str">
        <f t="shared" si="56"/>
        <v>Нет</v>
      </c>
      <c r="I629" s="47">
        <f>IF(H629="Да",IF(DAY(A629)=15,K629+VLOOKUP($C629,N:S,6,0)*3.8, K629),D629)</f>
        <v>5055</v>
      </c>
      <c r="J629" s="19"/>
      <c r="K629" s="43">
        <f>VLOOKUP(C629,N:S,5,0)</f>
        <v>4759.2666666666664</v>
      </c>
      <c r="L629" s="43">
        <f t="shared" si="61"/>
        <v>87458.204444444593</v>
      </c>
    </row>
    <row r="630" spans="1:12" x14ac:dyDescent="0.25">
      <c r="A630" s="10">
        <v>44458</v>
      </c>
      <c r="B630" s="44">
        <f t="shared" si="57"/>
        <v>19</v>
      </c>
      <c r="C630" s="10" t="str">
        <f t="shared" si="58"/>
        <v>202109</v>
      </c>
      <c r="D630" s="44">
        <v>5016</v>
      </c>
      <c r="E630" s="45">
        <f>IF( D630&lt;&gt; 0, (D630-K630) / VLOOKUP(C630,N:S,6,0), 0)</f>
        <v>1.0002246849304541</v>
      </c>
      <c r="F630" s="46" t="str">
        <f t="shared" si="59"/>
        <v>Нет</v>
      </c>
      <c r="G630" s="45" t="str">
        <f t="shared" si="60"/>
        <v>Нет</v>
      </c>
      <c r="H630" s="44" t="str">
        <f t="shared" si="56"/>
        <v>Нет</v>
      </c>
      <c r="I630" s="47">
        <f>IF(H630="Да",IF(DAY(A630)=15,K630+VLOOKUP($C630,N:S,6,0)*3.8, K630),D630)</f>
        <v>5016</v>
      </c>
      <c r="J630" s="19"/>
      <c r="K630" s="43">
        <f>VLOOKUP(C630,N:S,5,0)</f>
        <v>4759.2666666666664</v>
      </c>
      <c r="L630" s="43">
        <f t="shared" si="61"/>
        <v>65912.004444444567</v>
      </c>
    </row>
    <row r="631" spans="1:12" x14ac:dyDescent="0.25">
      <c r="A631" s="10">
        <v>44459</v>
      </c>
      <c r="B631" s="44">
        <f t="shared" si="57"/>
        <v>20</v>
      </c>
      <c r="C631" s="10" t="str">
        <f t="shared" si="58"/>
        <v>202109</v>
      </c>
      <c r="D631" s="44">
        <v>4471</v>
      </c>
      <c r="E631" s="45">
        <f>IF( D631&lt;&gt; 0, (D631-K631) / VLOOKUP(C631,N:S,6,0), 0)</f>
        <v>-1.1230775221083551</v>
      </c>
      <c r="F631" s="46" t="str">
        <f t="shared" si="59"/>
        <v>Нет</v>
      </c>
      <c r="G631" s="45" t="str">
        <f t="shared" si="60"/>
        <v>Нет</v>
      </c>
      <c r="H631" s="44" t="str">
        <f t="shared" si="56"/>
        <v>Нет</v>
      </c>
      <c r="I631" s="47">
        <f>IF(H631="Да",IF(DAY(A631)=15,K631+VLOOKUP($C631,N:S,6,0)*3.8, K631),D631)</f>
        <v>4471</v>
      </c>
      <c r="J631" s="19"/>
      <c r="K631" s="43">
        <f>VLOOKUP(C631,N:S,5,0)</f>
        <v>4759.2666666666664</v>
      </c>
      <c r="L631" s="43">
        <f t="shared" si="61"/>
        <v>83097.671111110976</v>
      </c>
    </row>
    <row r="632" spans="1:12" x14ac:dyDescent="0.25">
      <c r="A632" s="10">
        <v>44460</v>
      </c>
      <c r="B632" s="44">
        <f t="shared" si="57"/>
        <v>21</v>
      </c>
      <c r="C632" s="10" t="str">
        <f t="shared" si="58"/>
        <v>202109</v>
      </c>
      <c r="D632" s="44">
        <v>4564</v>
      </c>
      <c r="E632" s="45">
        <f>IF( D632&lt;&gt; 0, (D632-K632) / VLOOKUP(C632,N:S,6,0), 0)</f>
        <v>-0.76075255833842992</v>
      </c>
      <c r="F632" s="46" t="str">
        <f t="shared" si="59"/>
        <v>Нет</v>
      </c>
      <c r="G632" s="45" t="str">
        <f t="shared" si="60"/>
        <v>Нет</v>
      </c>
      <c r="H632" s="44" t="str">
        <f t="shared" si="56"/>
        <v>Нет</v>
      </c>
      <c r="I632" s="47">
        <f>IF(H632="Да",IF(DAY(A632)=15,K632+VLOOKUP($C632,N:S,6,0)*3.8, K632),D632)</f>
        <v>4564</v>
      </c>
      <c r="J632" s="19"/>
      <c r="K632" s="43">
        <f>VLOOKUP(C632,N:S,5,0)</f>
        <v>4759.2666666666664</v>
      </c>
      <c r="L632" s="43">
        <f t="shared" si="61"/>
        <v>38129.071111111014</v>
      </c>
    </row>
    <row r="633" spans="1:12" x14ac:dyDescent="0.25">
      <c r="A633" s="10">
        <v>44461</v>
      </c>
      <c r="B633" s="44">
        <f t="shared" si="57"/>
        <v>22</v>
      </c>
      <c r="C633" s="10" t="str">
        <f t="shared" si="58"/>
        <v>202109</v>
      </c>
      <c r="D633" s="44">
        <v>4558</v>
      </c>
      <c r="E633" s="45">
        <f>IF( D633&lt;&gt; 0, (D633-K633) / VLOOKUP(C633,N:S,6,0), 0)</f>
        <v>-0.78412836245261863</v>
      </c>
      <c r="F633" s="46" t="str">
        <f t="shared" si="59"/>
        <v>Нет</v>
      </c>
      <c r="G633" s="45" t="str">
        <f t="shared" si="60"/>
        <v>Нет</v>
      </c>
      <c r="H633" s="44" t="str">
        <f t="shared" si="56"/>
        <v>Нет</v>
      </c>
      <c r="I633" s="47">
        <f>IF(H633="Да",IF(DAY(A633)=15,K633+VLOOKUP($C633,N:S,6,0)*3.8, K633),D633)</f>
        <v>4558</v>
      </c>
      <c r="J633" s="19"/>
      <c r="K633" s="43">
        <f>VLOOKUP(C633,N:S,5,0)</f>
        <v>4759.2666666666664</v>
      </c>
      <c r="L633" s="43">
        <f t="shared" si="61"/>
        <v>40508.271111111011</v>
      </c>
    </row>
    <row r="634" spans="1:12" x14ac:dyDescent="0.25">
      <c r="A634" s="10">
        <v>44462</v>
      </c>
      <c r="B634" s="44">
        <f t="shared" si="57"/>
        <v>23</v>
      </c>
      <c r="C634" s="10" t="str">
        <f t="shared" si="58"/>
        <v>202109</v>
      </c>
      <c r="D634" s="44">
        <v>4643</v>
      </c>
      <c r="E634" s="45">
        <f>IF( D634&lt;&gt; 0, (D634-K634) / VLOOKUP(C634,N:S,6,0), 0)</f>
        <v>-0.45297113750161166</v>
      </c>
      <c r="F634" s="46" t="str">
        <f t="shared" si="59"/>
        <v>Нет</v>
      </c>
      <c r="G634" s="45" t="str">
        <f t="shared" si="60"/>
        <v>Нет</v>
      </c>
      <c r="H634" s="44" t="str">
        <f t="shared" si="56"/>
        <v>Нет</v>
      </c>
      <c r="I634" s="47">
        <f>IF(H634="Да",IF(DAY(A634)=15,K634+VLOOKUP($C634,N:S,6,0)*3.8, K634),D634)</f>
        <v>4643</v>
      </c>
      <c r="J634" s="19"/>
      <c r="K634" s="43">
        <f>VLOOKUP(C634,N:S,5,0)</f>
        <v>4759.2666666666664</v>
      </c>
      <c r="L634" s="43">
        <f t="shared" si="61"/>
        <v>13517.937777777721</v>
      </c>
    </row>
    <row r="635" spans="1:12" x14ac:dyDescent="0.25">
      <c r="A635" s="10">
        <v>44463</v>
      </c>
      <c r="B635" s="44">
        <f t="shared" si="57"/>
        <v>24</v>
      </c>
      <c r="C635" s="10" t="str">
        <f t="shared" si="58"/>
        <v>202109</v>
      </c>
      <c r="D635" s="44">
        <v>4386</v>
      </c>
      <c r="E635" s="45">
        <f>IF( D635&lt;&gt; 0, (D635-K635) / VLOOKUP(C635,N:S,6,0), 0)</f>
        <v>-1.454234747059362</v>
      </c>
      <c r="F635" s="46" t="str">
        <f t="shared" si="59"/>
        <v>Нет</v>
      </c>
      <c r="G635" s="45" t="str">
        <f t="shared" si="60"/>
        <v>Нет</v>
      </c>
      <c r="H635" s="44" t="str">
        <f t="shared" si="56"/>
        <v>Нет</v>
      </c>
      <c r="I635" s="47">
        <f>IF(H635="Да",IF(DAY(A635)=15,K635+VLOOKUP($C635,N:S,6,0)*3.8, K635),D635)</f>
        <v>4386</v>
      </c>
      <c r="J635" s="19"/>
      <c r="K635" s="43">
        <f>VLOOKUP(C635,N:S,5,0)</f>
        <v>4759.2666666666664</v>
      </c>
      <c r="L635" s="43">
        <f t="shared" si="61"/>
        <v>139328.00444444426</v>
      </c>
    </row>
    <row r="636" spans="1:12" x14ac:dyDescent="0.25">
      <c r="A636" s="10">
        <v>44464</v>
      </c>
      <c r="B636" s="44">
        <f t="shared" si="57"/>
        <v>25</v>
      </c>
      <c r="C636" s="10" t="str">
        <f t="shared" si="58"/>
        <v>202109</v>
      </c>
      <c r="D636" s="44">
        <v>4760</v>
      </c>
      <c r="E636" s="45">
        <f>IF( D636&lt;&gt; 0, (D636-K636) / VLOOKUP(C636,N:S,6,0), 0)</f>
        <v>2.8570427250684555E-3</v>
      </c>
      <c r="F636" s="46" t="str">
        <f t="shared" si="59"/>
        <v>Нет</v>
      </c>
      <c r="G636" s="45" t="str">
        <f t="shared" si="60"/>
        <v>Нет</v>
      </c>
      <c r="H636" s="44" t="str">
        <f t="shared" si="56"/>
        <v>Нет</v>
      </c>
      <c r="I636" s="47">
        <f>IF(H636="Да",IF(DAY(A636)=15,K636+VLOOKUP($C636,N:S,6,0)*3.8, K636),D636)</f>
        <v>4760</v>
      </c>
      <c r="J636" s="19"/>
      <c r="K636" s="43">
        <f>VLOOKUP(C636,N:S,5,0)</f>
        <v>4759.2666666666664</v>
      </c>
      <c r="L636" s="43">
        <f t="shared" si="61"/>
        <v>0.53777777777813351</v>
      </c>
    </row>
    <row r="637" spans="1:12" x14ac:dyDescent="0.25">
      <c r="A637" s="10">
        <v>44465</v>
      </c>
      <c r="B637" s="44">
        <f t="shared" si="57"/>
        <v>26</v>
      </c>
      <c r="C637" s="10" t="str">
        <f t="shared" si="58"/>
        <v>202109</v>
      </c>
      <c r="D637" s="44">
        <v>4698</v>
      </c>
      <c r="E637" s="45">
        <f>IF( D637&lt;&gt; 0, (D637-K637) / VLOOKUP(C637,N:S,6,0), 0)</f>
        <v>-0.23869293312154835</v>
      </c>
      <c r="F637" s="46" t="str">
        <f t="shared" si="59"/>
        <v>Нет</v>
      </c>
      <c r="G637" s="45" t="str">
        <f t="shared" si="60"/>
        <v>Нет</v>
      </c>
      <c r="H637" s="44" t="str">
        <f t="shared" si="56"/>
        <v>Нет</v>
      </c>
      <c r="I637" s="47">
        <f>IF(H637="Да",IF(DAY(A637)=15,K637+VLOOKUP($C637,N:S,6,0)*3.8, K637),D637)</f>
        <v>4698</v>
      </c>
      <c r="J637" s="19"/>
      <c r="K637" s="43">
        <f>VLOOKUP(C637,N:S,5,0)</f>
        <v>4759.2666666666664</v>
      </c>
      <c r="L637" s="43">
        <f t="shared" si="61"/>
        <v>3753.6044444444146</v>
      </c>
    </row>
    <row r="638" spans="1:12" x14ac:dyDescent="0.25">
      <c r="A638" s="10">
        <v>44466</v>
      </c>
      <c r="B638" s="44">
        <f t="shared" si="57"/>
        <v>27</v>
      </c>
      <c r="C638" s="10" t="str">
        <f t="shared" si="58"/>
        <v>202109</v>
      </c>
      <c r="D638" s="44">
        <v>4431</v>
      </c>
      <c r="E638" s="45">
        <f>IF( D638&lt;&gt; 0, (D638-K638) / VLOOKUP(C638,N:S,6,0), 0)</f>
        <v>-1.2789162162029466</v>
      </c>
      <c r="F638" s="46" t="str">
        <f t="shared" si="59"/>
        <v>Нет</v>
      </c>
      <c r="G638" s="45" t="str">
        <f t="shared" si="60"/>
        <v>Нет</v>
      </c>
      <c r="H638" s="44" t="str">
        <f t="shared" si="56"/>
        <v>Нет</v>
      </c>
      <c r="I638" s="47">
        <f>IF(H638="Да",IF(DAY(A638)=15,K638+VLOOKUP($C638,N:S,6,0)*3.8, K638),D638)</f>
        <v>4431</v>
      </c>
      <c r="J638" s="19"/>
      <c r="K638" s="43">
        <f>VLOOKUP(C638,N:S,5,0)</f>
        <v>4759.2666666666664</v>
      </c>
      <c r="L638" s="43">
        <f t="shared" si="61"/>
        <v>107759.00444444429</v>
      </c>
    </row>
    <row r="639" spans="1:12" x14ac:dyDescent="0.25">
      <c r="A639" s="10">
        <v>44467</v>
      </c>
      <c r="B639" s="44">
        <f t="shared" si="57"/>
        <v>28</v>
      </c>
      <c r="C639" s="10" t="str">
        <f t="shared" si="58"/>
        <v>202109</v>
      </c>
      <c r="D639" s="44">
        <v>4396</v>
      </c>
      <c r="E639" s="45">
        <f>IF( D639&lt;&gt; 0, (D639-K639) / VLOOKUP(C639,N:S,6,0), 0)</f>
        <v>-1.4152750735357142</v>
      </c>
      <c r="F639" s="46" t="str">
        <f t="shared" si="59"/>
        <v>Нет</v>
      </c>
      <c r="G639" s="45" t="str">
        <f t="shared" si="60"/>
        <v>Нет</v>
      </c>
      <c r="H639" s="44" t="str">
        <f t="shared" si="56"/>
        <v>Нет</v>
      </c>
      <c r="I639" s="47">
        <f>IF(H639="Да",IF(DAY(A639)=15,K639+VLOOKUP($C639,N:S,6,0)*3.8, K639),D639)</f>
        <v>4396</v>
      </c>
      <c r="J639" s="19"/>
      <c r="K639" s="43">
        <f>VLOOKUP(C639,N:S,5,0)</f>
        <v>4759.2666666666664</v>
      </c>
      <c r="L639" s="43">
        <f t="shared" si="61"/>
        <v>131962.67111111095</v>
      </c>
    </row>
    <row r="640" spans="1:12" x14ac:dyDescent="0.25">
      <c r="A640" s="10">
        <v>44468</v>
      </c>
      <c r="B640" s="44">
        <f t="shared" si="57"/>
        <v>29</v>
      </c>
      <c r="C640" s="10" t="str">
        <f t="shared" si="58"/>
        <v>202109</v>
      </c>
      <c r="D640" s="44">
        <v>4564</v>
      </c>
      <c r="E640" s="45">
        <f>IF( D640&lt;&gt; 0, (D640-K640) / VLOOKUP(C640,N:S,6,0), 0)</f>
        <v>-0.76075255833842992</v>
      </c>
      <c r="F640" s="46" t="str">
        <f t="shared" si="59"/>
        <v>Нет</v>
      </c>
      <c r="G640" s="45" t="str">
        <f t="shared" si="60"/>
        <v>Нет</v>
      </c>
      <c r="H640" s="44" t="str">
        <f t="shared" si="56"/>
        <v>Нет</v>
      </c>
      <c r="I640" s="47">
        <f>IF(H640="Да",IF(DAY(A640)=15,K640+VLOOKUP($C640,N:S,6,0)*3.8, K640),D640)</f>
        <v>4564</v>
      </c>
      <c r="J640" s="19"/>
      <c r="K640" s="43">
        <f>VLOOKUP(C640,N:S,5,0)</f>
        <v>4759.2666666666664</v>
      </c>
      <c r="L640" s="43">
        <f t="shared" si="61"/>
        <v>38129.071111111014</v>
      </c>
    </row>
    <row r="641" spans="1:12" x14ac:dyDescent="0.25">
      <c r="A641" s="10">
        <v>44469</v>
      </c>
      <c r="B641" s="44">
        <f t="shared" si="57"/>
        <v>30</v>
      </c>
      <c r="C641" s="10" t="str">
        <f t="shared" si="58"/>
        <v>202109</v>
      </c>
      <c r="D641" s="44">
        <v>4719</v>
      </c>
      <c r="E641" s="45">
        <f>IF( D641&lt;&gt; 0, (D641-K641) / VLOOKUP(C641,N:S,6,0), 0)</f>
        <v>-0.15687761872188782</v>
      </c>
      <c r="F641" s="46" t="str">
        <f t="shared" si="59"/>
        <v>Нет</v>
      </c>
      <c r="G641" s="45" t="str">
        <f t="shared" si="60"/>
        <v>Нет</v>
      </c>
      <c r="H641" s="44" t="str">
        <f t="shared" si="56"/>
        <v>Нет</v>
      </c>
      <c r="I641" s="47">
        <f>IF(H641="Да",IF(DAY(A641)=15,K641+VLOOKUP($C641,N:S,6,0)*3.8, K641),D641)</f>
        <v>4719</v>
      </c>
      <c r="J641" s="19"/>
      <c r="K641" s="43">
        <f>VLOOKUP(C641,N:S,5,0)</f>
        <v>4759.2666666666664</v>
      </c>
      <c r="L641" s="43">
        <f t="shared" si="61"/>
        <v>1621.4044444444248</v>
      </c>
    </row>
    <row r="642" spans="1:12" x14ac:dyDescent="0.25">
      <c r="A642" s="10">
        <v>44470</v>
      </c>
      <c r="B642" s="44">
        <f t="shared" si="57"/>
        <v>1</v>
      </c>
      <c r="C642" s="10" t="str">
        <f t="shared" si="58"/>
        <v>202110</v>
      </c>
      <c r="D642" s="44">
        <v>4732</v>
      </c>
      <c r="E642" s="45">
        <f>IF( D642&lt;&gt; 0, (D642-K642) / VLOOKUP(C642,N:S,6,0), 0)</f>
        <v>0.23687426302356804</v>
      </c>
      <c r="F642" s="46" t="str">
        <f t="shared" si="59"/>
        <v>Нет</v>
      </c>
      <c r="G642" s="45" t="str">
        <f t="shared" si="60"/>
        <v>Нет</v>
      </c>
      <c r="H642" s="44" t="str">
        <f t="shared" si="56"/>
        <v>Нет</v>
      </c>
      <c r="I642" s="47">
        <f>IF(H642="Да",IF(DAY(A642)=15,K642+VLOOKUP($C642,N:S,6,0)*3.8, K642),D642)</f>
        <v>4732</v>
      </c>
      <c r="J642" s="19"/>
      <c r="K642" s="43">
        <f>VLOOKUP(C642,N:S,5,0)</f>
        <v>4673.1290322580644</v>
      </c>
      <c r="L642" s="43">
        <f t="shared" si="61"/>
        <v>3465.790842872022</v>
      </c>
    </row>
    <row r="643" spans="1:12" x14ac:dyDescent="0.25">
      <c r="A643" s="10">
        <v>44471</v>
      </c>
      <c r="B643" s="44">
        <f t="shared" si="57"/>
        <v>2</v>
      </c>
      <c r="C643" s="10" t="str">
        <f t="shared" si="58"/>
        <v>202110</v>
      </c>
      <c r="D643" s="44">
        <v>4770</v>
      </c>
      <c r="E643" s="45">
        <f>IF( D643&lt;&gt; 0, (D643-K643) / VLOOKUP(C643,N:S,6,0), 0)</f>
        <v>0.38977173252590369</v>
      </c>
      <c r="F643" s="46" t="str">
        <f t="shared" si="59"/>
        <v>Нет</v>
      </c>
      <c r="G643" s="45" t="str">
        <f t="shared" si="60"/>
        <v>Нет</v>
      </c>
      <c r="H643" s="44" t="str">
        <f t="shared" ref="H643:H706" si="62">IF(D643=0,IF(F643="Да","Нет","Да"),IF(OR(E643&gt;=3,E643&lt;=-3),IF(G643="Да","Нет","Да"),"Нет"))</f>
        <v>Нет</v>
      </c>
      <c r="I643" s="47">
        <f>IF(H643="Да",IF(DAY(A643)=15,K643+VLOOKUP($C643,N:S,6,0)*3.8, K643),D643)</f>
        <v>4770</v>
      </c>
      <c r="J643" s="19"/>
      <c r="K643" s="43">
        <f>VLOOKUP(C643,N:S,5,0)</f>
        <v>4673.1290322580644</v>
      </c>
      <c r="L643" s="43">
        <f t="shared" si="61"/>
        <v>9383.9843912591277</v>
      </c>
    </row>
    <row r="644" spans="1:12" x14ac:dyDescent="0.25">
      <c r="A644" s="10">
        <v>44472</v>
      </c>
      <c r="B644" s="44">
        <f t="shared" ref="B644:B707" si="63">DAY(A644)</f>
        <v>3</v>
      </c>
      <c r="C644" s="10" t="str">
        <f t="shared" ref="C644:C707" si="64">YEAR(A644)&amp;TEXT(MONTH(A644), "00")</f>
        <v>202110</v>
      </c>
      <c r="D644" s="44">
        <v>4751</v>
      </c>
      <c r="E644" s="45">
        <f>IF( D644&lt;&gt; 0, (D644-K644) / VLOOKUP(C644,N:S,6,0), 0)</f>
        <v>0.31332299777473588</v>
      </c>
      <c r="F644" s="46" t="str">
        <f t="shared" ref="F644:F707" si="65">IF(AND(MONTH(A644)=1, DAY(A644)=1), "Да", "Нет")</f>
        <v>Нет</v>
      </c>
      <c r="G644" s="45" t="str">
        <f t="shared" ref="G644:G707" si="66">IF(DAY(A644)=15, "Да", "Нет")</f>
        <v>Нет</v>
      </c>
      <c r="H644" s="44" t="str">
        <f t="shared" si="62"/>
        <v>Нет</v>
      </c>
      <c r="I644" s="47">
        <f>IF(H644="Да",IF(DAY(A644)=15,K644+VLOOKUP($C644,N:S,6,0)*3.8, K644),D644)</f>
        <v>4751</v>
      </c>
      <c r="J644" s="19"/>
      <c r="K644" s="43">
        <f>VLOOKUP(C644,N:S,5,0)</f>
        <v>4673.1290322580644</v>
      </c>
      <c r="L644" s="43">
        <f t="shared" ref="L644:L707" si="67">IF(D644&lt;&gt;0,IF((D644-K644)^2 &gt; $L$1, 0, (D644-K644)^2), 0)</f>
        <v>6063.8876170655749</v>
      </c>
    </row>
    <row r="645" spans="1:12" x14ac:dyDescent="0.25">
      <c r="A645" s="10">
        <v>44473</v>
      </c>
      <c r="B645" s="44">
        <f t="shared" si="63"/>
        <v>4</v>
      </c>
      <c r="C645" s="10" t="str">
        <f t="shared" si="64"/>
        <v>202110</v>
      </c>
      <c r="D645" s="44">
        <v>4556</v>
      </c>
      <c r="E645" s="45">
        <f>IF( D645&lt;&gt; 0, (D645-K645) / VLOOKUP(C645,N:S,6,0), 0)</f>
        <v>-0.47128243782935503</v>
      </c>
      <c r="F645" s="46" t="str">
        <f t="shared" si="65"/>
        <v>Нет</v>
      </c>
      <c r="G645" s="45" t="str">
        <f t="shared" si="66"/>
        <v>Нет</v>
      </c>
      <c r="H645" s="44" t="str">
        <f t="shared" si="62"/>
        <v>Нет</v>
      </c>
      <c r="I645" s="47">
        <f>IF(H645="Да",IF(DAY(A645)=15,K645+VLOOKUP($C645,N:S,6,0)*3.8, K645),D645)</f>
        <v>4556</v>
      </c>
      <c r="J645" s="19"/>
      <c r="K645" s="43">
        <f>VLOOKUP(C645,N:S,5,0)</f>
        <v>4673.1290322580644</v>
      </c>
      <c r="L645" s="43">
        <f t="shared" si="67"/>
        <v>13719.21019771069</v>
      </c>
    </row>
    <row r="646" spans="1:12" x14ac:dyDescent="0.25">
      <c r="A646" s="10">
        <v>44474</v>
      </c>
      <c r="B646" s="44">
        <f t="shared" si="63"/>
        <v>5</v>
      </c>
      <c r="C646" s="10" t="str">
        <f t="shared" si="64"/>
        <v>202110</v>
      </c>
      <c r="D646" s="44">
        <v>4618</v>
      </c>
      <c r="E646" s="45">
        <f>IF( D646&lt;&gt; 0, (D646-K646) / VLOOKUP(C646,N:S,6,0), 0)</f>
        <v>-0.22181814548343895</v>
      </c>
      <c r="F646" s="46" t="str">
        <f t="shared" si="65"/>
        <v>Нет</v>
      </c>
      <c r="G646" s="45" t="str">
        <f t="shared" si="66"/>
        <v>Нет</v>
      </c>
      <c r="H646" s="44" t="str">
        <f t="shared" si="62"/>
        <v>Нет</v>
      </c>
      <c r="I646" s="47">
        <f>IF(H646="Да",IF(DAY(A646)=15,K646+VLOOKUP($C646,N:S,6,0)*3.8, K646),D646)</f>
        <v>4618</v>
      </c>
      <c r="J646" s="19"/>
      <c r="K646" s="43">
        <f>VLOOKUP(C646,N:S,5,0)</f>
        <v>4673.1290322580644</v>
      </c>
      <c r="L646" s="43">
        <f t="shared" si="67"/>
        <v>3039.210197710705</v>
      </c>
    </row>
    <row r="647" spans="1:12" x14ac:dyDescent="0.25">
      <c r="A647" s="10">
        <v>44475</v>
      </c>
      <c r="B647" s="44">
        <f t="shared" si="63"/>
        <v>6</v>
      </c>
      <c r="C647" s="10" t="str">
        <f t="shared" si="64"/>
        <v>202110</v>
      </c>
      <c r="D647" s="44">
        <v>4631</v>
      </c>
      <c r="E647" s="45">
        <f>IF( D647&lt;&gt; 0, (D647-K647) / VLOOKUP(C647,N:S,6,0), 0)</f>
        <v>-0.16951111644316624</v>
      </c>
      <c r="F647" s="46" t="str">
        <f t="shared" si="65"/>
        <v>Нет</v>
      </c>
      <c r="G647" s="45" t="str">
        <f t="shared" si="66"/>
        <v>Нет</v>
      </c>
      <c r="H647" s="44" t="str">
        <f t="shared" si="62"/>
        <v>Нет</v>
      </c>
      <c r="I647" s="47">
        <f>IF(H647="Да",IF(DAY(A647)=15,K647+VLOOKUP($C647,N:S,6,0)*3.8, K647),D647)</f>
        <v>4631</v>
      </c>
      <c r="J647" s="19"/>
      <c r="K647" s="43">
        <f>VLOOKUP(C647,N:S,5,0)</f>
        <v>4673.1290322580644</v>
      </c>
      <c r="L647" s="43">
        <f t="shared" si="67"/>
        <v>1774.8553590010306</v>
      </c>
    </row>
    <row r="648" spans="1:12" x14ac:dyDescent="0.25">
      <c r="A648" s="10">
        <v>44476</v>
      </c>
      <c r="B648" s="44">
        <f t="shared" si="63"/>
        <v>7</v>
      </c>
      <c r="C648" s="10" t="str">
        <f t="shared" si="64"/>
        <v>202110</v>
      </c>
      <c r="D648" s="44">
        <v>4355</v>
      </c>
      <c r="E648" s="45">
        <f>IF( D648&lt;&gt; 0, (D648-K648) / VLOOKUP(C648,N:S,6,0), 0)</f>
        <v>-1.280029579144341</v>
      </c>
      <c r="F648" s="46" t="str">
        <f t="shared" si="65"/>
        <v>Нет</v>
      </c>
      <c r="G648" s="45" t="str">
        <f t="shared" si="66"/>
        <v>Нет</v>
      </c>
      <c r="H648" s="44" t="str">
        <f t="shared" si="62"/>
        <v>Нет</v>
      </c>
      <c r="I648" s="47">
        <f>IF(H648="Да",IF(DAY(A648)=15,K648+VLOOKUP($C648,N:S,6,0)*3.8, K648),D648)</f>
        <v>4355</v>
      </c>
      <c r="J648" s="19"/>
      <c r="K648" s="43">
        <f>VLOOKUP(C648,N:S,5,0)</f>
        <v>4673.1290322580644</v>
      </c>
      <c r="L648" s="43">
        <f t="shared" si="67"/>
        <v>101206.08116545258</v>
      </c>
    </row>
    <row r="649" spans="1:12" x14ac:dyDescent="0.25">
      <c r="A649" s="10">
        <v>44477</v>
      </c>
      <c r="B649" s="44">
        <f t="shared" si="63"/>
        <v>8</v>
      </c>
      <c r="C649" s="10" t="str">
        <f t="shared" si="64"/>
        <v>202110</v>
      </c>
      <c r="D649" s="44">
        <v>4589</v>
      </c>
      <c r="E649" s="45">
        <f>IF( D649&lt;&gt; 0, (D649-K649) / VLOOKUP(C649,N:S,6,0), 0)</f>
        <v>-0.33850305641943196</v>
      </c>
      <c r="F649" s="46" t="str">
        <f t="shared" si="65"/>
        <v>Нет</v>
      </c>
      <c r="G649" s="45" t="str">
        <f t="shared" si="66"/>
        <v>Нет</v>
      </c>
      <c r="H649" s="44" t="str">
        <f t="shared" si="62"/>
        <v>Нет</v>
      </c>
      <c r="I649" s="47">
        <f>IF(H649="Да",IF(DAY(A649)=15,K649+VLOOKUP($C649,N:S,6,0)*3.8, K649),D649)</f>
        <v>4589</v>
      </c>
      <c r="J649" s="19"/>
      <c r="K649" s="43">
        <f>VLOOKUP(C649,N:S,5,0)</f>
        <v>4673.1290322580644</v>
      </c>
      <c r="L649" s="43">
        <f t="shared" si="67"/>
        <v>7077.6940686784401</v>
      </c>
    </row>
    <row r="650" spans="1:12" x14ac:dyDescent="0.25">
      <c r="A650" s="10">
        <v>44478</v>
      </c>
      <c r="B650" s="44">
        <f t="shared" si="63"/>
        <v>9</v>
      </c>
      <c r="C650" s="10" t="str">
        <f t="shared" si="64"/>
        <v>202110</v>
      </c>
      <c r="D650" s="44">
        <v>4688</v>
      </c>
      <c r="E650" s="45">
        <f>IF( D650&lt;&gt; 0, (D650-K650) / VLOOKUP(C650,N:S,6,0), 0)</f>
        <v>5.9835087810337265E-2</v>
      </c>
      <c r="F650" s="46" t="str">
        <f t="shared" si="65"/>
        <v>Нет</v>
      </c>
      <c r="G650" s="45" t="str">
        <f t="shared" si="66"/>
        <v>Нет</v>
      </c>
      <c r="H650" s="44" t="str">
        <f t="shared" si="62"/>
        <v>Нет</v>
      </c>
      <c r="I650" s="47">
        <f>IF(H650="Да",IF(DAY(A650)=15,K650+VLOOKUP($C650,N:S,6,0)*3.8, K650),D650)</f>
        <v>4688</v>
      </c>
      <c r="J650" s="19"/>
      <c r="K650" s="43">
        <f>VLOOKUP(C650,N:S,5,0)</f>
        <v>4673.1290322580644</v>
      </c>
      <c r="L650" s="43">
        <f t="shared" si="67"/>
        <v>221.14568158168925</v>
      </c>
    </row>
    <row r="651" spans="1:12" x14ac:dyDescent="0.25">
      <c r="A651" s="10">
        <v>44479</v>
      </c>
      <c r="B651" s="44">
        <f t="shared" si="63"/>
        <v>10</v>
      </c>
      <c r="C651" s="10" t="str">
        <f t="shared" si="64"/>
        <v>202110</v>
      </c>
      <c r="D651" s="44">
        <v>4962</v>
      </c>
      <c r="E651" s="45">
        <f>IF( D651&lt;&gt; 0, (D651-K651) / VLOOKUP(C651,N:S,6,0), 0)</f>
        <v>1.162306315274547</v>
      </c>
      <c r="F651" s="46" t="str">
        <f t="shared" si="65"/>
        <v>Нет</v>
      </c>
      <c r="G651" s="45" t="str">
        <f t="shared" si="66"/>
        <v>Нет</v>
      </c>
      <c r="H651" s="44" t="str">
        <f t="shared" si="62"/>
        <v>Нет</v>
      </c>
      <c r="I651" s="47">
        <f>IF(H651="Да",IF(DAY(A651)=15,K651+VLOOKUP($C651,N:S,6,0)*3.8, K651),D651)</f>
        <v>4962</v>
      </c>
      <c r="J651" s="19"/>
      <c r="K651" s="43">
        <f>VLOOKUP(C651,N:S,5,0)</f>
        <v>4673.1290322580644</v>
      </c>
      <c r="L651" s="43">
        <f t="shared" si="67"/>
        <v>83446.436004162402</v>
      </c>
    </row>
    <row r="652" spans="1:12" x14ac:dyDescent="0.25">
      <c r="A652" s="10">
        <v>44480</v>
      </c>
      <c r="B652" s="44">
        <f t="shared" si="63"/>
        <v>11</v>
      </c>
      <c r="C652" s="10" t="str">
        <f t="shared" si="64"/>
        <v>202110</v>
      </c>
      <c r="D652" s="44">
        <v>4466</v>
      </c>
      <c r="E652" s="45">
        <f>IF( D652&lt;&gt; 0, (D652-K652) / VLOOKUP(C652,N:S,6,0), 0)</f>
        <v>-0.83340802349278165</v>
      </c>
      <c r="F652" s="46" t="str">
        <f t="shared" si="65"/>
        <v>Нет</v>
      </c>
      <c r="G652" s="45" t="str">
        <f t="shared" si="66"/>
        <v>Нет</v>
      </c>
      <c r="H652" s="44" t="str">
        <f t="shared" si="62"/>
        <v>Нет</v>
      </c>
      <c r="I652" s="47">
        <f>IF(H652="Да",IF(DAY(A652)=15,K652+VLOOKUP($C652,N:S,6,0)*3.8, K652),D652)</f>
        <v>4466</v>
      </c>
      <c r="J652" s="19"/>
      <c r="K652" s="43">
        <f>VLOOKUP(C652,N:S,5,0)</f>
        <v>4673.1290322580644</v>
      </c>
      <c r="L652" s="43">
        <f t="shared" si="67"/>
        <v>42902.436004162286</v>
      </c>
    </row>
    <row r="653" spans="1:12" x14ac:dyDescent="0.25">
      <c r="A653" s="10">
        <v>44481</v>
      </c>
      <c r="B653" s="44">
        <f t="shared" si="63"/>
        <v>12</v>
      </c>
      <c r="C653" s="10" t="str">
        <f t="shared" si="64"/>
        <v>202110</v>
      </c>
      <c r="D653" s="44">
        <v>4646</v>
      </c>
      <c r="E653" s="45">
        <f>IF( D653&lt;&gt; 0, (D653-K653) / VLOOKUP(C653,N:S,6,0), 0)</f>
        <v>-0.10915685216592846</v>
      </c>
      <c r="F653" s="46" t="str">
        <f t="shared" si="65"/>
        <v>Нет</v>
      </c>
      <c r="G653" s="45" t="str">
        <f t="shared" si="66"/>
        <v>Нет</v>
      </c>
      <c r="H653" s="44" t="str">
        <f t="shared" si="62"/>
        <v>Нет</v>
      </c>
      <c r="I653" s="47">
        <f>IF(H653="Да",IF(DAY(A653)=15,K653+VLOOKUP($C653,N:S,6,0)*3.8, K653),D653)</f>
        <v>4646</v>
      </c>
      <c r="J653" s="19"/>
      <c r="K653" s="43">
        <f>VLOOKUP(C653,N:S,5,0)</f>
        <v>4673.1290322580644</v>
      </c>
      <c r="L653" s="43">
        <f t="shared" si="67"/>
        <v>735.98439125909874</v>
      </c>
    </row>
    <row r="654" spans="1:12" x14ac:dyDescent="0.25">
      <c r="A654" s="10">
        <v>44482</v>
      </c>
      <c r="B654" s="44">
        <f t="shared" si="63"/>
        <v>13</v>
      </c>
      <c r="C654" s="10" t="str">
        <f t="shared" si="64"/>
        <v>202110</v>
      </c>
      <c r="D654" s="44">
        <v>4519</v>
      </c>
      <c r="E654" s="45">
        <f>IF( D654&lt;&gt; 0, (D654-K654) / VLOOKUP(C654,N:S,6,0), 0)</f>
        <v>-0.62015628971320824</v>
      </c>
      <c r="F654" s="46" t="str">
        <f t="shared" si="65"/>
        <v>Нет</v>
      </c>
      <c r="G654" s="45" t="str">
        <f t="shared" si="66"/>
        <v>Нет</v>
      </c>
      <c r="H654" s="44" t="str">
        <f t="shared" si="62"/>
        <v>Нет</v>
      </c>
      <c r="I654" s="47">
        <f>IF(H654="Да",IF(DAY(A654)=15,K654+VLOOKUP($C654,N:S,6,0)*3.8, K654),D654)</f>
        <v>4519</v>
      </c>
      <c r="J654" s="19"/>
      <c r="K654" s="43">
        <f>VLOOKUP(C654,N:S,5,0)</f>
        <v>4673.1290322580644</v>
      </c>
      <c r="L654" s="43">
        <f t="shared" si="67"/>
        <v>23755.758584807456</v>
      </c>
    </row>
    <row r="655" spans="1:12" x14ac:dyDescent="0.25">
      <c r="A655" s="10">
        <v>44483</v>
      </c>
      <c r="B655" s="44">
        <f t="shared" si="63"/>
        <v>14</v>
      </c>
      <c r="C655" s="10" t="str">
        <f t="shared" si="64"/>
        <v>202110</v>
      </c>
      <c r="D655" s="44">
        <v>4579</v>
      </c>
      <c r="E655" s="45">
        <f>IF( D655&lt;&gt; 0, (D655-K655) / VLOOKUP(C655,N:S,6,0), 0)</f>
        <v>-0.37873923260425713</v>
      </c>
      <c r="F655" s="46" t="str">
        <f t="shared" si="65"/>
        <v>Нет</v>
      </c>
      <c r="G655" s="45" t="str">
        <f t="shared" si="66"/>
        <v>Нет</v>
      </c>
      <c r="H655" s="44" t="str">
        <f t="shared" si="62"/>
        <v>Нет</v>
      </c>
      <c r="I655" s="47">
        <f>IF(H655="Да",IF(DAY(A655)=15,K655+VLOOKUP($C655,N:S,6,0)*3.8, K655),D655)</f>
        <v>4579</v>
      </c>
      <c r="J655" s="19"/>
      <c r="K655" s="43">
        <f>VLOOKUP(C655,N:S,5,0)</f>
        <v>4673.1290322580644</v>
      </c>
      <c r="L655" s="43">
        <f t="shared" si="67"/>
        <v>8860.2747138397281</v>
      </c>
    </row>
    <row r="656" spans="1:12" x14ac:dyDescent="0.25">
      <c r="A656" s="10">
        <v>44484</v>
      </c>
      <c r="B656" s="44">
        <f t="shared" si="63"/>
        <v>15</v>
      </c>
      <c r="C656" s="10" t="str">
        <f t="shared" si="64"/>
        <v>202110</v>
      </c>
      <c r="D656" s="44">
        <v>5753</v>
      </c>
      <c r="E656" s="45">
        <f>IF( D656&lt;&gt; 0, (D656-K656) / VLOOKUP(C656,N:S,6,0), 0)</f>
        <v>4.3449878514942188</v>
      </c>
      <c r="F656" s="46" t="str">
        <f t="shared" si="65"/>
        <v>Нет</v>
      </c>
      <c r="G656" s="45" t="str">
        <f t="shared" si="66"/>
        <v>Да</v>
      </c>
      <c r="H656" s="44" t="str">
        <f t="shared" si="62"/>
        <v>Нет</v>
      </c>
      <c r="I656" s="47">
        <f>IF(H656="Да",IF(DAY(A656)=15,K656+VLOOKUP($C656,N:S,6,0)*3.8, K656),D656)</f>
        <v>5753</v>
      </c>
      <c r="J656" s="19"/>
      <c r="K656" s="43">
        <f>VLOOKUP(C656,N:S,5,0)</f>
        <v>4673.1290322580644</v>
      </c>
      <c r="L656" s="43">
        <f t="shared" si="67"/>
        <v>1166121.3069719046</v>
      </c>
    </row>
    <row r="657" spans="1:12" x14ac:dyDescent="0.25">
      <c r="A657" s="10">
        <v>44485</v>
      </c>
      <c r="B657" s="44">
        <f t="shared" si="63"/>
        <v>16</v>
      </c>
      <c r="C657" s="10" t="str">
        <f t="shared" si="64"/>
        <v>202110</v>
      </c>
      <c r="D657" s="44">
        <v>4746</v>
      </c>
      <c r="E657" s="45">
        <f>IF( D657&lt;&gt; 0, (D657-K657) / VLOOKUP(C657,N:S,6,0), 0)</f>
        <v>0.29320490968232327</v>
      </c>
      <c r="F657" s="46" t="str">
        <f t="shared" si="65"/>
        <v>Нет</v>
      </c>
      <c r="G657" s="45" t="str">
        <f t="shared" si="66"/>
        <v>Нет</v>
      </c>
      <c r="H657" s="44" t="str">
        <f t="shared" si="62"/>
        <v>Нет</v>
      </c>
      <c r="I657" s="47">
        <f>IF(H657="Да",IF(DAY(A657)=15,K657+VLOOKUP($C657,N:S,6,0)*3.8, K657),D657)</f>
        <v>4746</v>
      </c>
      <c r="J657" s="19"/>
      <c r="K657" s="43">
        <f>VLOOKUP(C657,N:S,5,0)</f>
        <v>4673.1290322580644</v>
      </c>
      <c r="L657" s="43">
        <f t="shared" si="67"/>
        <v>5310.1779396462189</v>
      </c>
    </row>
    <row r="658" spans="1:12" x14ac:dyDescent="0.25">
      <c r="A658" s="10">
        <v>44486</v>
      </c>
      <c r="B658" s="44">
        <f t="shared" si="63"/>
        <v>17</v>
      </c>
      <c r="C658" s="10" t="str">
        <f t="shared" si="64"/>
        <v>202110</v>
      </c>
      <c r="D658" s="44">
        <v>4888</v>
      </c>
      <c r="E658" s="45">
        <f>IF( D658&lt;&gt; 0, (D658-K658) / VLOOKUP(C658,N:S,6,0), 0)</f>
        <v>0.86455861150684077</v>
      </c>
      <c r="F658" s="46" t="str">
        <f t="shared" si="65"/>
        <v>Нет</v>
      </c>
      <c r="G658" s="45" t="str">
        <f t="shared" si="66"/>
        <v>Нет</v>
      </c>
      <c r="H658" s="44" t="str">
        <f t="shared" si="62"/>
        <v>Нет</v>
      </c>
      <c r="I658" s="47">
        <f>IF(H658="Да",IF(DAY(A658)=15,K658+VLOOKUP($C658,N:S,6,0)*3.8, K658),D658)</f>
        <v>4888</v>
      </c>
      <c r="J658" s="19"/>
      <c r="K658" s="43">
        <f>VLOOKUP(C658,N:S,5,0)</f>
        <v>4673.1290322580644</v>
      </c>
      <c r="L658" s="43">
        <f t="shared" si="67"/>
        <v>46169.532778355933</v>
      </c>
    </row>
    <row r="659" spans="1:12" x14ac:dyDescent="0.25">
      <c r="A659" s="10">
        <v>44487</v>
      </c>
      <c r="B659" s="44">
        <f t="shared" si="63"/>
        <v>18</v>
      </c>
      <c r="C659" s="10" t="str">
        <f t="shared" si="64"/>
        <v>202110</v>
      </c>
      <c r="D659" s="44">
        <v>4449</v>
      </c>
      <c r="E659" s="45">
        <f>IF( D659&lt;&gt; 0, (D659-K659) / VLOOKUP(C659,N:S,6,0), 0)</f>
        <v>-0.90180952300698447</v>
      </c>
      <c r="F659" s="46" t="str">
        <f t="shared" si="65"/>
        <v>Нет</v>
      </c>
      <c r="G659" s="45" t="str">
        <f t="shared" si="66"/>
        <v>Нет</v>
      </c>
      <c r="H659" s="44" t="str">
        <f t="shared" si="62"/>
        <v>Нет</v>
      </c>
      <c r="I659" s="47">
        <f>IF(H659="Да",IF(DAY(A659)=15,K659+VLOOKUP($C659,N:S,6,0)*3.8, K659),D659)</f>
        <v>4449</v>
      </c>
      <c r="J659" s="19"/>
      <c r="K659" s="43">
        <f>VLOOKUP(C659,N:S,5,0)</f>
        <v>4673.1290322580644</v>
      </c>
      <c r="L659" s="43">
        <f t="shared" si="67"/>
        <v>50233.823100936475</v>
      </c>
    </row>
    <row r="660" spans="1:12" x14ac:dyDescent="0.25">
      <c r="A660" s="10">
        <v>44488</v>
      </c>
      <c r="B660" s="44">
        <f t="shared" si="63"/>
        <v>19</v>
      </c>
      <c r="C660" s="10" t="str">
        <f t="shared" si="64"/>
        <v>202110</v>
      </c>
      <c r="D660" s="44">
        <v>4596</v>
      </c>
      <c r="E660" s="45">
        <f>IF( D660&lt;&gt; 0, (D660-K660) / VLOOKUP(C660,N:S,6,0), 0)</f>
        <v>-0.31033773309005436</v>
      </c>
      <c r="F660" s="46" t="str">
        <f t="shared" si="65"/>
        <v>Нет</v>
      </c>
      <c r="G660" s="45" t="str">
        <f t="shared" si="66"/>
        <v>Нет</v>
      </c>
      <c r="H660" s="44" t="str">
        <f t="shared" si="62"/>
        <v>Нет</v>
      </c>
      <c r="I660" s="47">
        <f>IF(H660="Да",IF(DAY(A660)=15,K660+VLOOKUP($C660,N:S,6,0)*3.8, K660),D660)</f>
        <v>4596</v>
      </c>
      <c r="J660" s="19"/>
      <c r="K660" s="43">
        <f>VLOOKUP(C660,N:S,5,0)</f>
        <v>4673.1290322580644</v>
      </c>
      <c r="L660" s="43">
        <f t="shared" si="67"/>
        <v>5948.8876170655385</v>
      </c>
    </row>
    <row r="661" spans="1:12" x14ac:dyDescent="0.25">
      <c r="A661" s="10">
        <v>44489</v>
      </c>
      <c r="B661" s="44">
        <f t="shared" si="63"/>
        <v>20</v>
      </c>
      <c r="C661" s="10" t="str">
        <f t="shared" si="64"/>
        <v>202110</v>
      </c>
      <c r="D661" s="44">
        <v>4630</v>
      </c>
      <c r="E661" s="45">
        <f>IF( D661&lt;&gt; 0, (D661-K661) / VLOOKUP(C661,N:S,6,0), 0)</f>
        <v>-0.17353473406164874</v>
      </c>
      <c r="F661" s="46" t="str">
        <f t="shared" si="65"/>
        <v>Нет</v>
      </c>
      <c r="G661" s="45" t="str">
        <f t="shared" si="66"/>
        <v>Нет</v>
      </c>
      <c r="H661" s="44" t="str">
        <f t="shared" si="62"/>
        <v>Нет</v>
      </c>
      <c r="I661" s="47">
        <f>IF(H661="Да",IF(DAY(A661)=15,K661+VLOOKUP($C661,N:S,6,0)*3.8, K661),D661)</f>
        <v>4630</v>
      </c>
      <c r="J661" s="19"/>
      <c r="K661" s="43">
        <f>VLOOKUP(C661,N:S,5,0)</f>
        <v>4673.1290322580644</v>
      </c>
      <c r="L661" s="43">
        <f t="shared" si="67"/>
        <v>1860.1134235171594</v>
      </c>
    </row>
    <row r="662" spans="1:12" x14ac:dyDescent="0.25">
      <c r="A662" s="10">
        <v>44490</v>
      </c>
      <c r="B662" s="44">
        <f t="shared" si="63"/>
        <v>21</v>
      </c>
      <c r="C662" s="10" t="str">
        <f t="shared" si="64"/>
        <v>202110</v>
      </c>
      <c r="D662" s="44">
        <v>4546</v>
      </c>
      <c r="E662" s="45">
        <f>IF( D662&lt;&gt; 0, (D662-K662) / VLOOKUP(C662,N:S,6,0), 0)</f>
        <v>-0.5115186140141802</v>
      </c>
      <c r="F662" s="46" t="str">
        <f t="shared" si="65"/>
        <v>Нет</v>
      </c>
      <c r="G662" s="45" t="str">
        <f t="shared" si="66"/>
        <v>Нет</v>
      </c>
      <c r="H662" s="44" t="str">
        <f t="shared" si="62"/>
        <v>Нет</v>
      </c>
      <c r="I662" s="47">
        <f>IF(H662="Да",IF(DAY(A662)=15,K662+VLOOKUP($C662,N:S,6,0)*3.8, K662),D662)</f>
        <v>4546</v>
      </c>
      <c r="J662" s="19"/>
      <c r="K662" s="43">
        <f>VLOOKUP(C662,N:S,5,0)</f>
        <v>4673.1290322580644</v>
      </c>
      <c r="L662" s="43">
        <f t="shared" si="67"/>
        <v>16161.790842871978</v>
      </c>
    </row>
    <row r="663" spans="1:12" x14ac:dyDescent="0.25">
      <c r="A663" s="10">
        <v>44491</v>
      </c>
      <c r="B663" s="44">
        <f t="shared" si="63"/>
        <v>22</v>
      </c>
      <c r="C663" s="10" t="str">
        <f t="shared" si="64"/>
        <v>202110</v>
      </c>
      <c r="D663" s="44">
        <v>4717</v>
      </c>
      <c r="E663" s="45">
        <f>IF( D663&lt;&gt; 0, (D663-K663) / VLOOKUP(C663,N:S,6,0), 0)</f>
        <v>0.17651999874633029</v>
      </c>
      <c r="F663" s="46" t="str">
        <f t="shared" si="65"/>
        <v>Нет</v>
      </c>
      <c r="G663" s="45" t="str">
        <f t="shared" si="66"/>
        <v>Нет</v>
      </c>
      <c r="H663" s="44" t="str">
        <f t="shared" si="62"/>
        <v>Нет</v>
      </c>
      <c r="I663" s="47">
        <f>IF(H663="Да",IF(DAY(A663)=15,K663+VLOOKUP($C663,N:S,6,0)*3.8, K663),D663)</f>
        <v>4717</v>
      </c>
      <c r="J663" s="19"/>
      <c r="K663" s="43">
        <f>VLOOKUP(C663,N:S,5,0)</f>
        <v>4673.1290322580644</v>
      </c>
      <c r="L663" s="43">
        <f t="shared" si="67"/>
        <v>1924.661810613954</v>
      </c>
    </row>
    <row r="664" spans="1:12" x14ac:dyDescent="0.25">
      <c r="A664" s="10">
        <v>44492</v>
      </c>
      <c r="B664" s="44">
        <f t="shared" si="63"/>
        <v>23</v>
      </c>
      <c r="C664" s="10" t="str">
        <f t="shared" si="64"/>
        <v>202110</v>
      </c>
      <c r="D664" s="44">
        <v>4880</v>
      </c>
      <c r="E664" s="45">
        <f>IF( D664&lt;&gt; 0, (D664-K664) / VLOOKUP(C664,N:S,6,0), 0)</f>
        <v>0.83236967055898059</v>
      </c>
      <c r="F664" s="46" t="str">
        <f t="shared" si="65"/>
        <v>Нет</v>
      </c>
      <c r="G664" s="45" t="str">
        <f t="shared" si="66"/>
        <v>Нет</v>
      </c>
      <c r="H664" s="44" t="str">
        <f t="shared" si="62"/>
        <v>Нет</v>
      </c>
      <c r="I664" s="47">
        <f>IF(H664="Да",IF(DAY(A664)=15,K664+VLOOKUP($C664,N:S,6,0)*3.8, K664),D664)</f>
        <v>4880</v>
      </c>
      <c r="J664" s="19"/>
      <c r="K664" s="43">
        <f>VLOOKUP(C664,N:S,5,0)</f>
        <v>4673.1290322580644</v>
      </c>
      <c r="L664" s="43">
        <f t="shared" si="67"/>
        <v>42795.597294484964</v>
      </c>
    </row>
    <row r="665" spans="1:12" x14ac:dyDescent="0.25">
      <c r="A665" s="10">
        <v>44493</v>
      </c>
      <c r="B665" s="44">
        <f t="shared" si="63"/>
        <v>24</v>
      </c>
      <c r="C665" s="10" t="str">
        <f t="shared" si="64"/>
        <v>202110</v>
      </c>
      <c r="D665" s="44">
        <v>4967</v>
      </c>
      <c r="E665" s="45">
        <f>IF( D665&lt;&gt; 0, (D665-K665) / VLOOKUP(C665,N:S,6,0), 0)</f>
        <v>1.1824244033669598</v>
      </c>
      <c r="F665" s="46" t="str">
        <f t="shared" si="65"/>
        <v>Нет</v>
      </c>
      <c r="G665" s="45" t="str">
        <f t="shared" si="66"/>
        <v>Нет</v>
      </c>
      <c r="H665" s="44" t="str">
        <f t="shared" si="62"/>
        <v>Нет</v>
      </c>
      <c r="I665" s="47">
        <f>IF(H665="Да",IF(DAY(A665)=15,K665+VLOOKUP($C665,N:S,6,0)*3.8, K665),D665)</f>
        <v>4967</v>
      </c>
      <c r="J665" s="19"/>
      <c r="K665" s="43">
        <f>VLOOKUP(C665,N:S,5,0)</f>
        <v>4673.1290322580644</v>
      </c>
      <c r="L665" s="43">
        <f t="shared" si="67"/>
        <v>86360.145681581751</v>
      </c>
    </row>
    <row r="666" spans="1:12" x14ac:dyDescent="0.25">
      <c r="A666" s="10">
        <v>44494</v>
      </c>
      <c r="B666" s="44">
        <f t="shared" si="63"/>
        <v>25</v>
      </c>
      <c r="C666" s="10" t="str">
        <f t="shared" si="64"/>
        <v>202110</v>
      </c>
      <c r="D666" s="44">
        <v>4484</v>
      </c>
      <c r="E666" s="45">
        <f>IF( D666&lt;&gt; 0, (D666-K666) / VLOOKUP(C666,N:S,6,0), 0)</f>
        <v>-0.76098290636009636</v>
      </c>
      <c r="F666" s="46" t="str">
        <f t="shared" si="65"/>
        <v>Нет</v>
      </c>
      <c r="G666" s="45" t="str">
        <f t="shared" si="66"/>
        <v>Нет</v>
      </c>
      <c r="H666" s="44" t="str">
        <f t="shared" si="62"/>
        <v>Нет</v>
      </c>
      <c r="I666" s="47">
        <f>IF(H666="Да",IF(DAY(A666)=15,K666+VLOOKUP($C666,N:S,6,0)*3.8, K666),D666)</f>
        <v>4484</v>
      </c>
      <c r="J666" s="19"/>
      <c r="K666" s="43">
        <f>VLOOKUP(C666,N:S,5,0)</f>
        <v>4673.1290322580644</v>
      </c>
      <c r="L666" s="43">
        <f t="shared" si="67"/>
        <v>35769.790842871967</v>
      </c>
    </row>
    <row r="667" spans="1:12" x14ac:dyDescent="0.25">
      <c r="A667" s="10">
        <v>44495</v>
      </c>
      <c r="B667" s="44">
        <f t="shared" si="63"/>
        <v>26</v>
      </c>
      <c r="C667" s="10" t="str">
        <f t="shared" si="64"/>
        <v>202110</v>
      </c>
      <c r="D667" s="44">
        <v>4544</v>
      </c>
      <c r="E667" s="45">
        <f>IF( D667&lt;&gt; 0, (D667-K667) / VLOOKUP(C667,N:S,6,0), 0)</f>
        <v>-0.51956584925114524</v>
      </c>
      <c r="F667" s="46" t="str">
        <f t="shared" si="65"/>
        <v>Нет</v>
      </c>
      <c r="G667" s="45" t="str">
        <f t="shared" si="66"/>
        <v>Нет</v>
      </c>
      <c r="H667" s="44" t="str">
        <f t="shared" si="62"/>
        <v>Нет</v>
      </c>
      <c r="I667" s="47">
        <f>IF(H667="Да",IF(DAY(A667)=15,K667+VLOOKUP($C667,N:S,6,0)*3.8, K667),D667)</f>
        <v>4544</v>
      </c>
      <c r="J667" s="19"/>
      <c r="K667" s="43">
        <f>VLOOKUP(C667,N:S,5,0)</f>
        <v>4673.1290322580644</v>
      </c>
      <c r="L667" s="43">
        <f t="shared" si="67"/>
        <v>16674.306971904236</v>
      </c>
    </row>
    <row r="668" spans="1:12" x14ac:dyDescent="0.25">
      <c r="A668" s="10">
        <v>44496</v>
      </c>
      <c r="B668" s="44">
        <f t="shared" si="63"/>
        <v>27</v>
      </c>
      <c r="C668" s="10" t="str">
        <f t="shared" si="64"/>
        <v>202110</v>
      </c>
      <c r="D668" s="44">
        <v>4473</v>
      </c>
      <c r="E668" s="45">
        <f>IF( D668&lt;&gt; 0, (D668-K668) / VLOOKUP(C668,N:S,6,0), 0)</f>
        <v>-0.80524270016340405</v>
      </c>
      <c r="F668" s="46" t="str">
        <f t="shared" si="65"/>
        <v>Нет</v>
      </c>
      <c r="G668" s="45" t="str">
        <f t="shared" si="66"/>
        <v>Нет</v>
      </c>
      <c r="H668" s="44" t="str">
        <f t="shared" si="62"/>
        <v>Нет</v>
      </c>
      <c r="I668" s="47">
        <f>IF(H668="Да",IF(DAY(A668)=15,K668+VLOOKUP($C668,N:S,6,0)*3.8, K668),D668)</f>
        <v>4473</v>
      </c>
      <c r="J668" s="19"/>
      <c r="K668" s="43">
        <f>VLOOKUP(C668,N:S,5,0)</f>
        <v>4673.1290322580644</v>
      </c>
      <c r="L668" s="43">
        <f t="shared" si="67"/>
        <v>40051.629552549384</v>
      </c>
    </row>
    <row r="669" spans="1:12" x14ac:dyDescent="0.25">
      <c r="A669" s="10">
        <v>44497</v>
      </c>
      <c r="B669" s="44">
        <f t="shared" si="63"/>
        <v>28</v>
      </c>
      <c r="C669" s="10" t="str">
        <f t="shared" si="64"/>
        <v>202110</v>
      </c>
      <c r="D669" s="44">
        <v>4545</v>
      </c>
      <c r="E669" s="45">
        <f>IF( D669&lt;&gt; 0, (D669-K669) / VLOOKUP(C669,N:S,6,0), 0)</f>
        <v>-0.51554223163266277</v>
      </c>
      <c r="F669" s="46" t="str">
        <f t="shared" si="65"/>
        <v>Нет</v>
      </c>
      <c r="G669" s="45" t="str">
        <f t="shared" si="66"/>
        <v>Нет</v>
      </c>
      <c r="H669" s="44" t="str">
        <f t="shared" si="62"/>
        <v>Нет</v>
      </c>
      <c r="I669" s="47">
        <f>IF(H669="Да",IF(DAY(A669)=15,K669+VLOOKUP($C669,N:S,6,0)*3.8, K669),D669)</f>
        <v>4545</v>
      </c>
      <c r="J669" s="19"/>
      <c r="K669" s="43">
        <f>VLOOKUP(C669,N:S,5,0)</f>
        <v>4673.1290322580644</v>
      </c>
      <c r="L669" s="43">
        <f t="shared" si="67"/>
        <v>16417.048907388107</v>
      </c>
    </row>
    <row r="670" spans="1:12" x14ac:dyDescent="0.25">
      <c r="A670" s="10">
        <v>44498</v>
      </c>
      <c r="B670" s="44">
        <f t="shared" si="63"/>
        <v>29</v>
      </c>
      <c r="C670" s="10" t="str">
        <f t="shared" si="64"/>
        <v>202110</v>
      </c>
      <c r="D670" s="44">
        <v>4398</v>
      </c>
      <c r="E670" s="45">
        <f>IF( D670&lt;&gt; 0, (D670-K670) / VLOOKUP(C670,N:S,6,0), 0)</f>
        <v>-1.1070140215495927</v>
      </c>
      <c r="F670" s="46" t="str">
        <f t="shared" si="65"/>
        <v>Нет</v>
      </c>
      <c r="G670" s="45" t="str">
        <f t="shared" si="66"/>
        <v>Нет</v>
      </c>
      <c r="H670" s="44" t="str">
        <f t="shared" si="62"/>
        <v>Нет</v>
      </c>
      <c r="I670" s="47">
        <f>IF(H670="Да",IF(DAY(A670)=15,K670+VLOOKUP($C670,N:S,6,0)*3.8, K670),D670)</f>
        <v>4398</v>
      </c>
      <c r="J670" s="19"/>
      <c r="K670" s="43">
        <f>VLOOKUP(C670,N:S,5,0)</f>
        <v>4673.1290322580644</v>
      </c>
      <c r="L670" s="43">
        <f t="shared" si="67"/>
        <v>75695.984391259044</v>
      </c>
    </row>
    <row r="671" spans="1:12" x14ac:dyDescent="0.25">
      <c r="A671" s="10">
        <v>44499</v>
      </c>
      <c r="B671" s="44">
        <f t="shared" si="63"/>
        <v>30</v>
      </c>
      <c r="C671" s="10" t="str">
        <f t="shared" si="64"/>
        <v>202110</v>
      </c>
      <c r="D671" s="44">
        <v>4675</v>
      </c>
      <c r="E671" s="45">
        <f>IF( D671&lt;&gt; 0, (D671-K671) / VLOOKUP(C671,N:S,6,0), 0)</f>
        <v>7.5280587700645371E-3</v>
      </c>
      <c r="F671" s="46" t="str">
        <f t="shared" si="65"/>
        <v>Нет</v>
      </c>
      <c r="G671" s="45" t="str">
        <f t="shared" si="66"/>
        <v>Нет</v>
      </c>
      <c r="H671" s="44" t="str">
        <f t="shared" si="62"/>
        <v>Нет</v>
      </c>
      <c r="I671" s="47">
        <f>IF(H671="Да",IF(DAY(A671)=15,K671+VLOOKUP($C671,N:S,6,0)*3.8, K671),D671)</f>
        <v>4675</v>
      </c>
      <c r="J671" s="19"/>
      <c r="K671" s="43">
        <f>VLOOKUP(C671,N:S,5,0)</f>
        <v>4673.1290322580644</v>
      </c>
      <c r="L671" s="43">
        <f t="shared" si="67"/>
        <v>3.5005202913636024</v>
      </c>
    </row>
    <row r="672" spans="1:12" x14ac:dyDescent="0.25">
      <c r="A672" s="10">
        <v>44500</v>
      </c>
      <c r="B672" s="44">
        <f t="shared" si="63"/>
        <v>31</v>
      </c>
      <c r="C672" s="10" t="str">
        <f t="shared" si="64"/>
        <v>202110</v>
      </c>
      <c r="D672" s="44">
        <v>4714</v>
      </c>
      <c r="E672" s="45">
        <f>IF( D672&lt;&gt; 0, (D672-K672) / VLOOKUP(C672,N:S,6,0), 0)</f>
        <v>0.16444914589088272</v>
      </c>
      <c r="F672" s="46" t="str">
        <f t="shared" si="65"/>
        <v>Нет</v>
      </c>
      <c r="G672" s="45" t="str">
        <f t="shared" si="66"/>
        <v>Нет</v>
      </c>
      <c r="H672" s="44" t="str">
        <f t="shared" si="62"/>
        <v>Нет</v>
      </c>
      <c r="I672" s="47">
        <f>IF(H672="Да",IF(DAY(A672)=15,K672+VLOOKUP($C672,N:S,6,0)*3.8, K672),D672)</f>
        <v>4714</v>
      </c>
      <c r="J672" s="19"/>
      <c r="K672" s="43">
        <f>VLOOKUP(C672,N:S,5,0)</f>
        <v>4673.1290322580644</v>
      </c>
      <c r="L672" s="43">
        <f t="shared" si="67"/>
        <v>1670.4360041623404</v>
      </c>
    </row>
    <row r="673" spans="1:12" x14ac:dyDescent="0.25">
      <c r="A673" s="10">
        <v>44501</v>
      </c>
      <c r="B673" s="44">
        <f t="shared" si="63"/>
        <v>1</v>
      </c>
      <c r="C673" s="10" t="str">
        <f t="shared" si="64"/>
        <v>202111</v>
      </c>
      <c r="D673" s="44">
        <v>4389</v>
      </c>
      <c r="E673" s="45">
        <f>IF( D673&lt;&gt; 0, (D673-K673) / VLOOKUP(C673,N:S,6,0), 0)</f>
        <v>-0.62935702554731543</v>
      </c>
      <c r="F673" s="46" t="str">
        <f t="shared" si="65"/>
        <v>Нет</v>
      </c>
      <c r="G673" s="45" t="str">
        <f t="shared" si="66"/>
        <v>Нет</v>
      </c>
      <c r="H673" s="44" t="str">
        <f t="shared" si="62"/>
        <v>Нет</v>
      </c>
      <c r="I673" s="47">
        <f>IF(H673="Да",IF(DAY(A673)=15,K673+VLOOKUP($C673,N:S,6,0)*3.8, K673),D673)</f>
        <v>4389</v>
      </c>
      <c r="J673" s="19"/>
      <c r="K673" s="43">
        <f>VLOOKUP(C673,N:S,5,0)</f>
        <v>4558.7</v>
      </c>
      <c r="L673" s="43">
        <f t="shared" si="67"/>
        <v>28798.089999999938</v>
      </c>
    </row>
    <row r="674" spans="1:12" x14ac:dyDescent="0.25">
      <c r="A674" s="10">
        <v>44502</v>
      </c>
      <c r="B674" s="44">
        <f t="shared" si="63"/>
        <v>2</v>
      </c>
      <c r="C674" s="10" t="str">
        <f t="shared" si="64"/>
        <v>202111</v>
      </c>
      <c r="D674" s="44">
        <v>4425</v>
      </c>
      <c r="E674" s="45">
        <f>IF( D674&lt;&gt; 0, (D674-K674) / VLOOKUP(C674,N:S,6,0), 0)</f>
        <v>-0.49584581211358891</v>
      </c>
      <c r="F674" s="46" t="str">
        <f t="shared" si="65"/>
        <v>Нет</v>
      </c>
      <c r="G674" s="45" t="str">
        <f t="shared" si="66"/>
        <v>Нет</v>
      </c>
      <c r="H674" s="44" t="str">
        <f t="shared" si="62"/>
        <v>Нет</v>
      </c>
      <c r="I674" s="47">
        <f>IF(H674="Да",IF(DAY(A674)=15,K674+VLOOKUP($C674,N:S,6,0)*3.8, K674),D674)</f>
        <v>4425</v>
      </c>
      <c r="J674" s="19"/>
      <c r="K674" s="43">
        <f>VLOOKUP(C674,N:S,5,0)</f>
        <v>4558.7</v>
      </c>
      <c r="L674" s="43">
        <f t="shared" si="67"/>
        <v>17875.689999999951</v>
      </c>
    </row>
    <row r="675" spans="1:12" x14ac:dyDescent="0.25">
      <c r="A675" s="10">
        <v>44503</v>
      </c>
      <c r="B675" s="44">
        <f t="shared" si="63"/>
        <v>3</v>
      </c>
      <c r="C675" s="10" t="str">
        <f t="shared" si="64"/>
        <v>202111</v>
      </c>
      <c r="D675" s="44">
        <v>4372</v>
      </c>
      <c r="E675" s="45">
        <f>IF( D675&lt;&gt; 0, (D675-K675) / VLOOKUP(C675,N:S,6,0), 0)</f>
        <v>-0.69240398744657505</v>
      </c>
      <c r="F675" s="46" t="str">
        <f t="shared" si="65"/>
        <v>Нет</v>
      </c>
      <c r="G675" s="45" t="str">
        <f t="shared" si="66"/>
        <v>Нет</v>
      </c>
      <c r="H675" s="44" t="str">
        <f t="shared" si="62"/>
        <v>Нет</v>
      </c>
      <c r="I675" s="47">
        <f>IF(H675="Да",IF(DAY(A675)=15,K675+VLOOKUP($C675,N:S,6,0)*3.8, K675),D675)</f>
        <v>4372</v>
      </c>
      <c r="J675" s="19"/>
      <c r="K675" s="43">
        <f>VLOOKUP(C675,N:S,5,0)</f>
        <v>4558.7</v>
      </c>
      <c r="L675" s="43">
        <f t="shared" si="67"/>
        <v>34856.889999999934</v>
      </c>
    </row>
    <row r="676" spans="1:12" x14ac:dyDescent="0.25">
      <c r="A676" s="10">
        <v>44504</v>
      </c>
      <c r="B676" s="44">
        <f t="shared" si="63"/>
        <v>4</v>
      </c>
      <c r="C676" s="10" t="str">
        <f t="shared" si="64"/>
        <v>202111</v>
      </c>
      <c r="D676" s="44">
        <v>4479</v>
      </c>
      <c r="E676" s="45">
        <f>IF( D676&lt;&gt; 0, (D676-K676) / VLOOKUP(C676,N:S,6,0), 0)</f>
        <v>-0.29557899196299925</v>
      </c>
      <c r="F676" s="46" t="str">
        <f t="shared" si="65"/>
        <v>Нет</v>
      </c>
      <c r="G676" s="45" t="str">
        <f t="shared" si="66"/>
        <v>Нет</v>
      </c>
      <c r="H676" s="44" t="str">
        <f t="shared" si="62"/>
        <v>Нет</v>
      </c>
      <c r="I676" s="47">
        <f>IF(H676="Да",IF(DAY(A676)=15,K676+VLOOKUP($C676,N:S,6,0)*3.8, K676),D676)</f>
        <v>4479</v>
      </c>
      <c r="J676" s="19"/>
      <c r="K676" s="43">
        <f>VLOOKUP(C676,N:S,5,0)</f>
        <v>4558.7</v>
      </c>
      <c r="L676" s="43">
        <f t="shared" si="67"/>
        <v>6352.089999999971</v>
      </c>
    </row>
    <row r="677" spans="1:12" x14ac:dyDescent="0.25">
      <c r="A677" s="10">
        <v>44505</v>
      </c>
      <c r="B677" s="44">
        <f t="shared" si="63"/>
        <v>5</v>
      </c>
      <c r="C677" s="10" t="str">
        <f t="shared" si="64"/>
        <v>202111</v>
      </c>
      <c r="D677" s="44">
        <v>4562</v>
      </c>
      <c r="E677" s="45">
        <f>IF( D677&lt;&gt; 0, (D677-K677) / VLOOKUP(C677,N:S,6,0), 0)</f>
        <v>1.2238527898092266E-2</v>
      </c>
      <c r="F677" s="46" t="str">
        <f t="shared" si="65"/>
        <v>Нет</v>
      </c>
      <c r="G677" s="45" t="str">
        <f t="shared" si="66"/>
        <v>Нет</v>
      </c>
      <c r="H677" s="44" t="str">
        <f t="shared" si="62"/>
        <v>Нет</v>
      </c>
      <c r="I677" s="47">
        <f>IF(H677="Да",IF(DAY(A677)=15,K677+VLOOKUP($C677,N:S,6,0)*3.8, K677),D677)</f>
        <v>4562</v>
      </c>
      <c r="J677" s="19"/>
      <c r="K677" s="43">
        <f>VLOOKUP(C677,N:S,5,0)</f>
        <v>4558.7</v>
      </c>
      <c r="L677" s="43">
        <f t="shared" si="67"/>
        <v>10.890000000001201</v>
      </c>
    </row>
    <row r="678" spans="1:12" x14ac:dyDescent="0.25">
      <c r="A678" s="10">
        <v>44506</v>
      </c>
      <c r="B678" s="44">
        <f t="shared" si="63"/>
        <v>6</v>
      </c>
      <c r="C678" s="10" t="str">
        <f t="shared" si="64"/>
        <v>202111</v>
      </c>
      <c r="D678" s="44">
        <v>4836</v>
      </c>
      <c r="E678" s="45">
        <f>IF( D678&lt;&gt; 0, (D678-K678) / VLOOKUP(C678,N:S,6,0), 0)</f>
        <v>1.0284072079214546</v>
      </c>
      <c r="F678" s="46" t="str">
        <f t="shared" si="65"/>
        <v>Нет</v>
      </c>
      <c r="G678" s="45" t="str">
        <f t="shared" si="66"/>
        <v>Нет</v>
      </c>
      <c r="H678" s="44" t="str">
        <f t="shared" si="62"/>
        <v>Нет</v>
      </c>
      <c r="I678" s="47">
        <f>IF(H678="Да",IF(DAY(A678)=15,K678+VLOOKUP($C678,N:S,6,0)*3.8, K678),D678)</f>
        <v>4836</v>
      </c>
      <c r="J678" s="19"/>
      <c r="K678" s="43">
        <f>VLOOKUP(C678,N:S,5,0)</f>
        <v>4558.7</v>
      </c>
      <c r="L678" s="43">
        <f t="shared" si="67"/>
        <v>76895.290000000095</v>
      </c>
    </row>
    <row r="679" spans="1:12" x14ac:dyDescent="0.25">
      <c r="A679" s="10">
        <v>44507</v>
      </c>
      <c r="B679" s="44">
        <f t="shared" si="63"/>
        <v>7</v>
      </c>
      <c r="C679" s="10" t="str">
        <f t="shared" si="64"/>
        <v>202111</v>
      </c>
      <c r="D679" s="44">
        <v>4645</v>
      </c>
      <c r="E679" s="45">
        <f>IF( D679&lt;&gt; 0, (D679-K679) / VLOOKUP(C679,N:S,6,0), 0)</f>
        <v>0.32005604775918378</v>
      </c>
      <c r="F679" s="46" t="str">
        <f t="shared" si="65"/>
        <v>Нет</v>
      </c>
      <c r="G679" s="45" t="str">
        <f t="shared" si="66"/>
        <v>Нет</v>
      </c>
      <c r="H679" s="44" t="str">
        <f t="shared" si="62"/>
        <v>Нет</v>
      </c>
      <c r="I679" s="47">
        <f>IF(H679="Да",IF(DAY(A679)=15,K679+VLOOKUP($C679,N:S,6,0)*3.8, K679),D679)</f>
        <v>4645</v>
      </c>
      <c r="J679" s="19"/>
      <c r="K679" s="43">
        <f>VLOOKUP(C679,N:S,5,0)</f>
        <v>4558.7</v>
      </c>
      <c r="L679" s="43">
        <f t="shared" si="67"/>
        <v>7447.6900000000314</v>
      </c>
    </row>
    <row r="680" spans="1:12" x14ac:dyDescent="0.25">
      <c r="A680" s="10">
        <v>44508</v>
      </c>
      <c r="B680" s="44">
        <f t="shared" si="63"/>
        <v>8</v>
      </c>
      <c r="C680" s="10" t="str">
        <f t="shared" si="64"/>
        <v>202111</v>
      </c>
      <c r="D680" s="44">
        <v>4382</v>
      </c>
      <c r="E680" s="45">
        <f>IF( D680&lt;&gt; 0, (D680-K680) / VLOOKUP(C680,N:S,6,0), 0)</f>
        <v>-0.65531753927053993</v>
      </c>
      <c r="F680" s="46" t="str">
        <f t="shared" si="65"/>
        <v>Нет</v>
      </c>
      <c r="G680" s="45" t="str">
        <f t="shared" si="66"/>
        <v>Нет</v>
      </c>
      <c r="H680" s="44" t="str">
        <f t="shared" si="62"/>
        <v>Нет</v>
      </c>
      <c r="I680" s="47">
        <f>IF(H680="Да",IF(DAY(A680)=15,K680+VLOOKUP($C680,N:S,6,0)*3.8, K680),D680)</f>
        <v>4382</v>
      </c>
      <c r="J680" s="19"/>
      <c r="K680" s="43">
        <f>VLOOKUP(C680,N:S,5,0)</f>
        <v>4558.7</v>
      </c>
      <c r="L680" s="43">
        <f t="shared" si="67"/>
        <v>31222.889999999934</v>
      </c>
    </row>
    <row r="681" spans="1:12" x14ac:dyDescent="0.25">
      <c r="A681" s="10">
        <v>44509</v>
      </c>
      <c r="B681" s="44">
        <f t="shared" si="63"/>
        <v>9</v>
      </c>
      <c r="C681" s="10" t="str">
        <f t="shared" si="64"/>
        <v>202111</v>
      </c>
      <c r="D681" s="44">
        <v>4279</v>
      </c>
      <c r="E681" s="45">
        <f>IF( D681&lt;&gt; 0, (D681-K681) / VLOOKUP(C681,N:S,6,0), 0)</f>
        <v>-1.0373079554837017</v>
      </c>
      <c r="F681" s="46" t="str">
        <f t="shared" si="65"/>
        <v>Нет</v>
      </c>
      <c r="G681" s="45" t="str">
        <f t="shared" si="66"/>
        <v>Нет</v>
      </c>
      <c r="H681" s="44" t="str">
        <f t="shared" si="62"/>
        <v>Нет</v>
      </c>
      <c r="I681" s="47">
        <f>IF(H681="Да",IF(DAY(A681)=15,K681+VLOOKUP($C681,N:S,6,0)*3.8, K681),D681)</f>
        <v>4279</v>
      </c>
      <c r="J681" s="19"/>
      <c r="K681" s="43">
        <f>VLOOKUP(C681,N:S,5,0)</f>
        <v>4558.7</v>
      </c>
      <c r="L681" s="43">
        <f t="shared" si="67"/>
        <v>78232.089999999895</v>
      </c>
    </row>
    <row r="682" spans="1:12" x14ac:dyDescent="0.25">
      <c r="A682" s="10">
        <v>44510</v>
      </c>
      <c r="B682" s="44">
        <f t="shared" si="63"/>
        <v>10</v>
      </c>
      <c r="C682" s="10" t="str">
        <f t="shared" si="64"/>
        <v>202111</v>
      </c>
      <c r="D682" s="44">
        <v>4510</v>
      </c>
      <c r="E682" s="45">
        <f>IF( D682&lt;&gt; 0, (D682-K682) / VLOOKUP(C682,N:S,6,0), 0)</f>
        <v>-0.18061100261729038</v>
      </c>
      <c r="F682" s="46" t="str">
        <f t="shared" si="65"/>
        <v>Нет</v>
      </c>
      <c r="G682" s="45" t="str">
        <f t="shared" si="66"/>
        <v>Нет</v>
      </c>
      <c r="H682" s="44" t="str">
        <f t="shared" si="62"/>
        <v>Нет</v>
      </c>
      <c r="I682" s="47">
        <f>IF(H682="Да",IF(DAY(A682)=15,K682+VLOOKUP($C682,N:S,6,0)*3.8, K682),D682)</f>
        <v>4510</v>
      </c>
      <c r="J682" s="19"/>
      <c r="K682" s="43">
        <f>VLOOKUP(C682,N:S,5,0)</f>
        <v>4558.7</v>
      </c>
      <c r="L682" s="43">
        <f t="shared" si="67"/>
        <v>2371.6899999999823</v>
      </c>
    </row>
    <row r="683" spans="1:12" x14ac:dyDescent="0.25">
      <c r="A683" s="10">
        <v>44511</v>
      </c>
      <c r="B683" s="44">
        <f t="shared" si="63"/>
        <v>11</v>
      </c>
      <c r="C683" s="10" t="str">
        <f t="shared" si="64"/>
        <v>202111</v>
      </c>
      <c r="D683" s="44">
        <v>4446</v>
      </c>
      <c r="E683" s="45">
        <f>IF( D683&lt;&gt; 0, (D683-K683) / VLOOKUP(C683,N:S,6,0), 0)</f>
        <v>-0.41796427094391519</v>
      </c>
      <c r="F683" s="46" t="str">
        <f t="shared" si="65"/>
        <v>Нет</v>
      </c>
      <c r="G683" s="45" t="str">
        <f t="shared" si="66"/>
        <v>Нет</v>
      </c>
      <c r="H683" s="44" t="str">
        <f t="shared" si="62"/>
        <v>Нет</v>
      </c>
      <c r="I683" s="47">
        <f>IF(H683="Да",IF(DAY(A683)=15,K683+VLOOKUP($C683,N:S,6,0)*3.8, K683),D683)</f>
        <v>4446</v>
      </c>
      <c r="J683" s="19"/>
      <c r="K683" s="43">
        <f>VLOOKUP(C683,N:S,5,0)</f>
        <v>4558.7</v>
      </c>
      <c r="L683" s="43">
        <f t="shared" si="67"/>
        <v>12701.289999999959</v>
      </c>
    </row>
    <row r="684" spans="1:12" x14ac:dyDescent="0.25">
      <c r="A684" s="10">
        <v>44512</v>
      </c>
      <c r="B684" s="44">
        <f t="shared" si="63"/>
        <v>12</v>
      </c>
      <c r="C684" s="10" t="str">
        <f t="shared" si="64"/>
        <v>202111</v>
      </c>
      <c r="D684" s="44">
        <v>4428</v>
      </c>
      <c r="E684" s="45">
        <f>IF( D684&lt;&gt; 0, (D684-K684) / VLOOKUP(C684,N:S,6,0), 0)</f>
        <v>-0.4847198776607784</v>
      </c>
      <c r="F684" s="46" t="str">
        <f t="shared" si="65"/>
        <v>Нет</v>
      </c>
      <c r="G684" s="45" t="str">
        <f t="shared" si="66"/>
        <v>Нет</v>
      </c>
      <c r="H684" s="44" t="str">
        <f t="shared" si="62"/>
        <v>Нет</v>
      </c>
      <c r="I684" s="47">
        <f>IF(H684="Да",IF(DAY(A684)=15,K684+VLOOKUP($C684,N:S,6,0)*3.8, K684),D684)</f>
        <v>4428</v>
      </c>
      <c r="J684" s="19"/>
      <c r="K684" s="43">
        <f>VLOOKUP(C684,N:S,5,0)</f>
        <v>4558.7</v>
      </c>
      <c r="L684" s="43">
        <f t="shared" si="67"/>
        <v>17082.489999999951</v>
      </c>
    </row>
    <row r="685" spans="1:12" x14ac:dyDescent="0.25">
      <c r="A685" s="10">
        <v>44513</v>
      </c>
      <c r="B685" s="44">
        <f t="shared" si="63"/>
        <v>13</v>
      </c>
      <c r="C685" s="10" t="str">
        <f t="shared" si="64"/>
        <v>202111</v>
      </c>
      <c r="D685" s="44">
        <v>4576</v>
      </c>
      <c r="E685" s="45">
        <f>IF( D685&lt;&gt; 0, (D685-K685) / VLOOKUP(C685,N:S,6,0), 0)</f>
        <v>6.4159555344541444E-2</v>
      </c>
      <c r="F685" s="46" t="str">
        <f t="shared" si="65"/>
        <v>Нет</v>
      </c>
      <c r="G685" s="45" t="str">
        <f t="shared" si="66"/>
        <v>Нет</v>
      </c>
      <c r="H685" s="44" t="str">
        <f t="shared" si="62"/>
        <v>Нет</v>
      </c>
      <c r="I685" s="47">
        <f>IF(H685="Да",IF(DAY(A685)=15,K685+VLOOKUP($C685,N:S,6,0)*3.8, K685),D685)</f>
        <v>4576</v>
      </c>
      <c r="J685" s="19"/>
      <c r="K685" s="43">
        <f>VLOOKUP(C685,N:S,5,0)</f>
        <v>4558.7</v>
      </c>
      <c r="L685" s="43">
        <f t="shared" si="67"/>
        <v>299.29000000000627</v>
      </c>
    </row>
    <row r="686" spans="1:12" x14ac:dyDescent="0.25">
      <c r="A686" s="10">
        <v>44514</v>
      </c>
      <c r="B686" s="44">
        <f t="shared" si="63"/>
        <v>14</v>
      </c>
      <c r="C686" s="10" t="str">
        <f t="shared" si="64"/>
        <v>202111</v>
      </c>
      <c r="D686" s="44">
        <v>4632</v>
      </c>
      <c r="E686" s="45">
        <f>IF( D686&lt;&gt; 0, (D686-K686) / VLOOKUP(C686,N:S,6,0), 0)</f>
        <v>0.27184366513033814</v>
      </c>
      <c r="F686" s="46" t="str">
        <f t="shared" si="65"/>
        <v>Нет</v>
      </c>
      <c r="G686" s="45" t="str">
        <f t="shared" si="66"/>
        <v>Нет</v>
      </c>
      <c r="H686" s="44" t="str">
        <f t="shared" si="62"/>
        <v>Нет</v>
      </c>
      <c r="I686" s="47">
        <f>IF(H686="Да",IF(DAY(A686)=15,K686+VLOOKUP($C686,N:S,6,0)*3.8, K686),D686)</f>
        <v>4632</v>
      </c>
      <c r="J686" s="19"/>
      <c r="K686" s="43">
        <f>VLOOKUP(C686,N:S,5,0)</f>
        <v>4558.7</v>
      </c>
      <c r="L686" s="43">
        <f t="shared" si="67"/>
        <v>5372.8900000000267</v>
      </c>
    </row>
    <row r="687" spans="1:12" x14ac:dyDescent="0.25">
      <c r="A687" s="10">
        <v>44515</v>
      </c>
      <c r="B687" s="44">
        <f t="shared" si="63"/>
        <v>15</v>
      </c>
      <c r="C687" s="10" t="str">
        <f t="shared" si="64"/>
        <v>202111</v>
      </c>
      <c r="D687" s="44">
        <v>5781</v>
      </c>
      <c r="E687" s="45">
        <f>IF( D687&lt;&gt; 0, (D687-K687) / VLOOKUP(C687,N:S,6,0), 0)</f>
        <v>4.5330765605567738</v>
      </c>
      <c r="F687" s="46" t="str">
        <f t="shared" si="65"/>
        <v>Нет</v>
      </c>
      <c r="G687" s="45" t="str">
        <f t="shared" si="66"/>
        <v>Да</v>
      </c>
      <c r="H687" s="44" t="str">
        <f t="shared" si="62"/>
        <v>Нет</v>
      </c>
      <c r="I687" s="47">
        <f>IF(H687="Да",IF(DAY(A687)=15,K687+VLOOKUP($C687,N:S,6,0)*3.8, K687),D687)</f>
        <v>5781</v>
      </c>
      <c r="J687" s="19"/>
      <c r="K687" s="43">
        <f>VLOOKUP(C687,N:S,5,0)</f>
        <v>4558.7</v>
      </c>
      <c r="L687" s="43">
        <f t="shared" si="67"/>
        <v>1494017.2900000005</v>
      </c>
    </row>
    <row r="688" spans="1:12" x14ac:dyDescent="0.25">
      <c r="A688" s="10">
        <v>44516</v>
      </c>
      <c r="B688" s="44">
        <f t="shared" si="63"/>
        <v>16</v>
      </c>
      <c r="C688" s="10" t="str">
        <f t="shared" si="64"/>
        <v>202111</v>
      </c>
      <c r="D688" s="44">
        <v>4318</v>
      </c>
      <c r="E688" s="45">
        <f>IF( D688&lt;&gt; 0, (D688-K688) / VLOOKUP(C688,N:S,6,0), 0)</f>
        <v>-0.89267080759716477</v>
      </c>
      <c r="F688" s="46" t="str">
        <f t="shared" si="65"/>
        <v>Нет</v>
      </c>
      <c r="G688" s="45" t="str">
        <f t="shared" si="66"/>
        <v>Нет</v>
      </c>
      <c r="H688" s="44" t="str">
        <f t="shared" si="62"/>
        <v>Нет</v>
      </c>
      <c r="I688" s="47">
        <f>IF(H688="Да",IF(DAY(A688)=15,K688+VLOOKUP($C688,N:S,6,0)*3.8, K688),D688)</f>
        <v>4318</v>
      </c>
      <c r="J688" s="19"/>
      <c r="K688" s="43">
        <f>VLOOKUP(C688,N:S,5,0)</f>
        <v>4558.7</v>
      </c>
      <c r="L688" s="43">
        <f t="shared" si="67"/>
        <v>57936.489999999911</v>
      </c>
    </row>
    <row r="689" spans="1:12" x14ac:dyDescent="0.25">
      <c r="A689" s="10">
        <v>44517</v>
      </c>
      <c r="B689" s="44">
        <f t="shared" si="63"/>
        <v>17</v>
      </c>
      <c r="C689" s="10" t="str">
        <f t="shared" si="64"/>
        <v>202111</v>
      </c>
      <c r="D689" s="44">
        <v>4267</v>
      </c>
      <c r="E689" s="45">
        <f>IF( D689&lt;&gt; 0, (D689-K689) / VLOOKUP(C689,N:S,6,0), 0)</f>
        <v>-1.081811693294944</v>
      </c>
      <c r="F689" s="46" t="str">
        <f t="shared" si="65"/>
        <v>Нет</v>
      </c>
      <c r="G689" s="45" t="str">
        <f t="shared" si="66"/>
        <v>Нет</v>
      </c>
      <c r="H689" s="44" t="str">
        <f t="shared" si="62"/>
        <v>Нет</v>
      </c>
      <c r="I689" s="47">
        <f>IF(H689="Да",IF(DAY(A689)=15,K689+VLOOKUP($C689,N:S,6,0)*3.8, K689),D689)</f>
        <v>4267</v>
      </c>
      <c r="J689" s="19"/>
      <c r="K689" s="43">
        <f>VLOOKUP(C689,N:S,5,0)</f>
        <v>4558.7</v>
      </c>
      <c r="L689" s="43">
        <f t="shared" si="67"/>
        <v>85088.889999999898</v>
      </c>
    </row>
    <row r="690" spans="1:12" x14ac:dyDescent="0.25">
      <c r="A690" s="10">
        <v>44518</v>
      </c>
      <c r="B690" s="44">
        <f t="shared" si="63"/>
        <v>18</v>
      </c>
      <c r="C690" s="10" t="str">
        <f t="shared" si="64"/>
        <v>202111</v>
      </c>
      <c r="D690" s="44">
        <v>4544</v>
      </c>
      <c r="E690" s="45">
        <f>IF( D690&lt;&gt; 0, (D690-K690) / VLOOKUP(C690,N:S,6,0), 0)</f>
        <v>-5.4517078818770957E-2</v>
      </c>
      <c r="F690" s="46" t="str">
        <f t="shared" si="65"/>
        <v>Нет</v>
      </c>
      <c r="G690" s="45" t="str">
        <f t="shared" si="66"/>
        <v>Нет</v>
      </c>
      <c r="H690" s="44" t="str">
        <f t="shared" si="62"/>
        <v>Нет</v>
      </c>
      <c r="I690" s="47">
        <f>IF(H690="Да",IF(DAY(A690)=15,K690+VLOOKUP($C690,N:S,6,0)*3.8, K690),D690)</f>
        <v>4544</v>
      </c>
      <c r="J690" s="19"/>
      <c r="K690" s="43">
        <f>VLOOKUP(C690,N:S,5,0)</f>
        <v>4558.7</v>
      </c>
      <c r="L690" s="43">
        <f t="shared" si="67"/>
        <v>216.08999999999466</v>
      </c>
    </row>
    <row r="691" spans="1:12" x14ac:dyDescent="0.25">
      <c r="A691" s="10">
        <v>44519</v>
      </c>
      <c r="B691" s="44">
        <f t="shared" si="63"/>
        <v>19</v>
      </c>
      <c r="C691" s="10" t="str">
        <f t="shared" si="64"/>
        <v>202111</v>
      </c>
      <c r="D691" s="44">
        <v>4491</v>
      </c>
      <c r="E691" s="45">
        <f>IF( D691&lt;&gt; 0, (D691-K691) / VLOOKUP(C691,N:S,6,0), 0)</f>
        <v>-0.25107525415175713</v>
      </c>
      <c r="F691" s="46" t="str">
        <f t="shared" si="65"/>
        <v>Нет</v>
      </c>
      <c r="G691" s="45" t="str">
        <f t="shared" si="66"/>
        <v>Нет</v>
      </c>
      <c r="H691" s="44" t="str">
        <f t="shared" si="62"/>
        <v>Нет</v>
      </c>
      <c r="I691" s="47">
        <f>IF(H691="Да",IF(DAY(A691)=15,K691+VLOOKUP($C691,N:S,6,0)*3.8, K691),D691)</f>
        <v>4491</v>
      </c>
      <c r="J691" s="19"/>
      <c r="K691" s="43">
        <f>VLOOKUP(C691,N:S,5,0)</f>
        <v>4558.7</v>
      </c>
      <c r="L691" s="43">
        <f t="shared" si="67"/>
        <v>4583.2899999999754</v>
      </c>
    </row>
    <row r="692" spans="1:12" x14ac:dyDescent="0.25">
      <c r="A692" s="10">
        <v>44520</v>
      </c>
      <c r="B692" s="44">
        <f t="shared" si="63"/>
        <v>20</v>
      </c>
      <c r="C692" s="10" t="str">
        <f t="shared" si="64"/>
        <v>202111</v>
      </c>
      <c r="D692" s="44">
        <v>4651</v>
      </c>
      <c r="E692" s="45">
        <f>IF( D692&lt;&gt; 0, (D692-K692) / VLOOKUP(C692,N:S,6,0), 0)</f>
        <v>0.34230791666480487</v>
      </c>
      <c r="F692" s="46" t="str">
        <f t="shared" si="65"/>
        <v>Нет</v>
      </c>
      <c r="G692" s="45" t="str">
        <f t="shared" si="66"/>
        <v>Нет</v>
      </c>
      <c r="H692" s="44" t="str">
        <f t="shared" si="62"/>
        <v>Нет</v>
      </c>
      <c r="I692" s="47">
        <f>IF(H692="Да",IF(DAY(A692)=15,K692+VLOOKUP($C692,N:S,6,0)*3.8, K692),D692)</f>
        <v>4651</v>
      </c>
      <c r="J692" s="19"/>
      <c r="K692" s="43">
        <f>VLOOKUP(C692,N:S,5,0)</f>
        <v>4558.7</v>
      </c>
      <c r="L692" s="43">
        <f t="shared" si="67"/>
        <v>8519.2900000000336</v>
      </c>
    </row>
    <row r="693" spans="1:12" x14ac:dyDescent="0.25">
      <c r="A693" s="10">
        <v>44521</v>
      </c>
      <c r="B693" s="44">
        <f t="shared" si="63"/>
        <v>21</v>
      </c>
      <c r="C693" s="10" t="str">
        <f t="shared" si="64"/>
        <v>202111</v>
      </c>
      <c r="D693" s="44">
        <v>4723</v>
      </c>
      <c r="E693" s="45">
        <f>IF( D693&lt;&gt; 0, (D693-K693) / VLOOKUP(C693,N:S,6,0), 0)</f>
        <v>0.60933034353225779</v>
      </c>
      <c r="F693" s="46" t="str">
        <f t="shared" si="65"/>
        <v>Нет</v>
      </c>
      <c r="G693" s="45" t="str">
        <f t="shared" si="66"/>
        <v>Нет</v>
      </c>
      <c r="H693" s="44" t="str">
        <f t="shared" si="62"/>
        <v>Нет</v>
      </c>
      <c r="I693" s="47">
        <f>IF(H693="Да",IF(DAY(A693)=15,K693+VLOOKUP($C693,N:S,6,0)*3.8, K693),D693)</f>
        <v>4723</v>
      </c>
      <c r="J693" s="19"/>
      <c r="K693" s="43">
        <f>VLOOKUP(C693,N:S,5,0)</f>
        <v>4558.7</v>
      </c>
      <c r="L693" s="43">
        <f t="shared" si="67"/>
        <v>26994.49000000006</v>
      </c>
    </row>
    <row r="694" spans="1:12" x14ac:dyDescent="0.25">
      <c r="A694" s="10">
        <v>44522</v>
      </c>
      <c r="B694" s="44">
        <f t="shared" si="63"/>
        <v>22</v>
      </c>
      <c r="C694" s="10" t="str">
        <f t="shared" si="64"/>
        <v>202111</v>
      </c>
      <c r="D694" s="44">
        <v>4276</v>
      </c>
      <c r="E694" s="45">
        <f>IF( D694&lt;&gt; 0, (D694-K694) / VLOOKUP(C694,N:S,6,0), 0)</f>
        <v>-1.0484338899365122</v>
      </c>
      <c r="F694" s="46" t="str">
        <f t="shared" si="65"/>
        <v>Нет</v>
      </c>
      <c r="G694" s="45" t="str">
        <f t="shared" si="66"/>
        <v>Нет</v>
      </c>
      <c r="H694" s="44" t="str">
        <f t="shared" si="62"/>
        <v>Нет</v>
      </c>
      <c r="I694" s="47">
        <f>IF(H694="Да",IF(DAY(A694)=15,K694+VLOOKUP($C694,N:S,6,0)*3.8, K694),D694)</f>
        <v>4276</v>
      </c>
      <c r="J694" s="19"/>
      <c r="K694" s="43">
        <f>VLOOKUP(C694,N:S,5,0)</f>
        <v>4558.7</v>
      </c>
      <c r="L694" s="43">
        <f t="shared" si="67"/>
        <v>79919.289999999892</v>
      </c>
    </row>
    <row r="695" spans="1:12" x14ac:dyDescent="0.25">
      <c r="A695" s="10">
        <v>44523</v>
      </c>
      <c r="B695" s="44">
        <f t="shared" si="63"/>
        <v>23</v>
      </c>
      <c r="C695" s="10" t="str">
        <f t="shared" si="64"/>
        <v>202111</v>
      </c>
      <c r="D695" s="44">
        <v>4599</v>
      </c>
      <c r="E695" s="45">
        <f>IF( D695&lt;&gt; 0, (D695-K695) / VLOOKUP(C695,N:S,6,0), 0)</f>
        <v>0.14945838614942222</v>
      </c>
      <c r="F695" s="46" t="str">
        <f t="shared" si="65"/>
        <v>Нет</v>
      </c>
      <c r="G695" s="45" t="str">
        <f t="shared" si="66"/>
        <v>Нет</v>
      </c>
      <c r="H695" s="44" t="str">
        <f t="shared" si="62"/>
        <v>Нет</v>
      </c>
      <c r="I695" s="47">
        <f>IF(H695="Да",IF(DAY(A695)=15,K695+VLOOKUP($C695,N:S,6,0)*3.8, K695),D695)</f>
        <v>4599</v>
      </c>
      <c r="J695" s="19"/>
      <c r="K695" s="43">
        <f>VLOOKUP(C695,N:S,5,0)</f>
        <v>4558.7</v>
      </c>
      <c r="L695" s="43">
        <f t="shared" si="67"/>
        <v>1624.0900000000147</v>
      </c>
    </row>
    <row r="696" spans="1:12" x14ac:dyDescent="0.25">
      <c r="A696" s="10">
        <v>44524</v>
      </c>
      <c r="B696" s="44">
        <f t="shared" si="63"/>
        <v>24</v>
      </c>
      <c r="C696" s="10" t="str">
        <f t="shared" si="64"/>
        <v>202111</v>
      </c>
      <c r="D696" s="44">
        <v>4454</v>
      </c>
      <c r="E696" s="45">
        <f>IF( D696&lt;&gt; 0, (D696-K696) / VLOOKUP(C696,N:S,6,0), 0)</f>
        <v>-0.38829511240308706</v>
      </c>
      <c r="F696" s="46" t="str">
        <f t="shared" si="65"/>
        <v>Нет</v>
      </c>
      <c r="G696" s="45" t="str">
        <f t="shared" si="66"/>
        <v>Нет</v>
      </c>
      <c r="H696" s="44" t="str">
        <f t="shared" si="62"/>
        <v>Нет</v>
      </c>
      <c r="I696" s="47">
        <f>IF(H696="Да",IF(DAY(A696)=15,K696+VLOOKUP($C696,N:S,6,0)*3.8, K696),D696)</f>
        <v>4454</v>
      </c>
      <c r="J696" s="19"/>
      <c r="K696" s="43">
        <f>VLOOKUP(C696,N:S,5,0)</f>
        <v>4558.7</v>
      </c>
      <c r="L696" s="43">
        <f t="shared" si="67"/>
        <v>10962.089999999962</v>
      </c>
    </row>
    <row r="697" spans="1:12" x14ac:dyDescent="0.25">
      <c r="A697" s="10">
        <v>44525</v>
      </c>
      <c r="B697" s="44">
        <f t="shared" si="63"/>
        <v>25</v>
      </c>
      <c r="C697" s="10" t="str">
        <f t="shared" si="64"/>
        <v>202111</v>
      </c>
      <c r="D697" s="44">
        <v>4607</v>
      </c>
      <c r="E697" s="45">
        <f>IF( D697&lt;&gt; 0, (D697-K697) / VLOOKUP(C697,N:S,6,0), 0)</f>
        <v>0.17912754469025033</v>
      </c>
      <c r="F697" s="46" t="str">
        <f t="shared" si="65"/>
        <v>Нет</v>
      </c>
      <c r="G697" s="45" t="str">
        <f t="shared" si="66"/>
        <v>Нет</v>
      </c>
      <c r="H697" s="44" t="str">
        <f t="shared" si="62"/>
        <v>Нет</v>
      </c>
      <c r="I697" s="47">
        <f>IF(H697="Да",IF(DAY(A697)=15,K697+VLOOKUP($C697,N:S,6,0)*3.8, K697),D697)</f>
        <v>4607</v>
      </c>
      <c r="J697" s="19"/>
      <c r="K697" s="43">
        <f>VLOOKUP(C697,N:S,5,0)</f>
        <v>4558.7</v>
      </c>
      <c r="L697" s="43">
        <f t="shared" si="67"/>
        <v>2332.8900000000176</v>
      </c>
    </row>
    <row r="698" spans="1:12" x14ac:dyDescent="0.25">
      <c r="A698" s="10">
        <v>44526</v>
      </c>
      <c r="B698" s="44">
        <f t="shared" si="63"/>
        <v>26</v>
      </c>
      <c r="C698" s="10" t="str">
        <f t="shared" si="64"/>
        <v>202111</v>
      </c>
      <c r="D698" s="44">
        <v>4661</v>
      </c>
      <c r="E698" s="45">
        <f>IF( D698&lt;&gt; 0, (D698-K698) / VLOOKUP(C698,N:S,6,0), 0)</f>
        <v>0.37939436484083999</v>
      </c>
      <c r="F698" s="46" t="str">
        <f t="shared" si="65"/>
        <v>Нет</v>
      </c>
      <c r="G698" s="45" t="str">
        <f t="shared" si="66"/>
        <v>Нет</v>
      </c>
      <c r="H698" s="44" t="str">
        <f t="shared" si="62"/>
        <v>Нет</v>
      </c>
      <c r="I698" s="47">
        <f>IF(H698="Да",IF(DAY(A698)=15,K698+VLOOKUP($C698,N:S,6,0)*3.8, K698),D698)</f>
        <v>4661</v>
      </c>
      <c r="J698" s="19"/>
      <c r="K698" s="43">
        <f>VLOOKUP(C698,N:S,5,0)</f>
        <v>4558.7</v>
      </c>
      <c r="L698" s="43">
        <f t="shared" si="67"/>
        <v>10465.290000000037</v>
      </c>
    </row>
    <row r="699" spans="1:12" x14ac:dyDescent="0.25">
      <c r="A699" s="10">
        <v>44527</v>
      </c>
      <c r="B699" s="44">
        <f t="shared" si="63"/>
        <v>27</v>
      </c>
      <c r="C699" s="10" t="str">
        <f t="shared" si="64"/>
        <v>202111</v>
      </c>
      <c r="D699" s="44">
        <v>4648</v>
      </c>
      <c r="E699" s="45">
        <f>IF( D699&lt;&gt; 0, (D699-K699) / VLOOKUP(C699,N:S,6,0), 0)</f>
        <v>0.33118198221199435</v>
      </c>
      <c r="F699" s="46" t="str">
        <f t="shared" si="65"/>
        <v>Нет</v>
      </c>
      <c r="G699" s="45" t="str">
        <f t="shared" si="66"/>
        <v>Нет</v>
      </c>
      <c r="H699" s="44" t="str">
        <f t="shared" si="62"/>
        <v>Нет</v>
      </c>
      <c r="I699" s="47">
        <f>IF(H699="Да",IF(DAY(A699)=15,K699+VLOOKUP($C699,N:S,6,0)*3.8, K699),D699)</f>
        <v>4648</v>
      </c>
      <c r="J699" s="19"/>
      <c r="K699" s="43">
        <f>VLOOKUP(C699,N:S,5,0)</f>
        <v>4558.7</v>
      </c>
      <c r="L699" s="43">
        <f t="shared" si="67"/>
        <v>7974.4900000000325</v>
      </c>
    </row>
    <row r="700" spans="1:12" x14ac:dyDescent="0.25">
      <c r="A700" s="10">
        <v>44528</v>
      </c>
      <c r="B700" s="44">
        <f t="shared" si="63"/>
        <v>28</v>
      </c>
      <c r="C700" s="10" t="str">
        <f t="shared" si="64"/>
        <v>202111</v>
      </c>
      <c r="D700" s="44">
        <v>4805</v>
      </c>
      <c r="E700" s="45">
        <f>IF( D700&lt;&gt; 0, (D700-K700) / VLOOKUP(C700,N:S,6,0), 0)</f>
        <v>0.91343921857574573</v>
      </c>
      <c r="F700" s="46" t="str">
        <f t="shared" si="65"/>
        <v>Нет</v>
      </c>
      <c r="G700" s="45" t="str">
        <f t="shared" si="66"/>
        <v>Нет</v>
      </c>
      <c r="H700" s="44" t="str">
        <f t="shared" si="62"/>
        <v>Нет</v>
      </c>
      <c r="I700" s="47">
        <f>IF(H700="Да",IF(DAY(A700)=15,K700+VLOOKUP($C700,N:S,6,0)*3.8, K700),D700)</f>
        <v>4805</v>
      </c>
      <c r="J700" s="19"/>
      <c r="K700" s="43">
        <f>VLOOKUP(C700,N:S,5,0)</f>
        <v>4558.7</v>
      </c>
      <c r="L700" s="43">
        <f t="shared" si="67"/>
        <v>60663.69000000009</v>
      </c>
    </row>
    <row r="701" spans="1:12" x14ac:dyDescent="0.25">
      <c r="A701" s="10">
        <v>44529</v>
      </c>
      <c r="B701" s="44">
        <f t="shared" si="63"/>
        <v>29</v>
      </c>
      <c r="C701" s="10" t="str">
        <f t="shared" si="64"/>
        <v>202111</v>
      </c>
      <c r="D701" s="44">
        <v>4477</v>
      </c>
      <c r="E701" s="45">
        <f>IF( D701&lt;&gt; 0, (D701-K701) / VLOOKUP(C701,N:S,6,0), 0)</f>
        <v>-0.3029962815982063</v>
      </c>
      <c r="F701" s="46" t="str">
        <f t="shared" si="65"/>
        <v>Нет</v>
      </c>
      <c r="G701" s="45" t="str">
        <f t="shared" si="66"/>
        <v>Нет</v>
      </c>
      <c r="H701" s="44" t="str">
        <f t="shared" si="62"/>
        <v>Нет</v>
      </c>
      <c r="I701" s="47">
        <f>IF(H701="Да",IF(DAY(A701)=15,K701+VLOOKUP($C701,N:S,6,0)*3.8, K701),D701)</f>
        <v>4477</v>
      </c>
      <c r="J701" s="19"/>
      <c r="K701" s="43">
        <f>VLOOKUP(C701,N:S,5,0)</f>
        <v>4558.7</v>
      </c>
      <c r="L701" s="43">
        <f t="shared" si="67"/>
        <v>6674.8899999999703</v>
      </c>
    </row>
    <row r="702" spans="1:12" x14ac:dyDescent="0.25">
      <c r="A702" s="10">
        <v>44530</v>
      </c>
      <c r="B702" s="44">
        <f t="shared" si="63"/>
        <v>30</v>
      </c>
      <c r="C702" s="10" t="str">
        <f t="shared" si="64"/>
        <v>202111</v>
      </c>
      <c r="D702" s="44">
        <v>4498</v>
      </c>
      <c r="E702" s="45">
        <f>IF( D702&lt;&gt; 0, (D702-K702) / VLOOKUP(C702,N:S,6,0), 0)</f>
        <v>-0.22511474042853252</v>
      </c>
      <c r="F702" s="46" t="str">
        <f t="shared" si="65"/>
        <v>Нет</v>
      </c>
      <c r="G702" s="45" t="str">
        <f t="shared" si="66"/>
        <v>Нет</v>
      </c>
      <c r="H702" s="44" t="str">
        <f t="shared" si="62"/>
        <v>Нет</v>
      </c>
      <c r="I702" s="47">
        <f>IF(H702="Да",IF(DAY(A702)=15,K702+VLOOKUP($C702,N:S,6,0)*3.8, K702),D702)</f>
        <v>4498</v>
      </c>
      <c r="J702" s="19"/>
      <c r="K702" s="43">
        <f>VLOOKUP(C702,N:S,5,0)</f>
        <v>4558.7</v>
      </c>
      <c r="L702" s="43">
        <f t="shared" si="67"/>
        <v>3684.489999999978</v>
      </c>
    </row>
    <row r="703" spans="1:12" x14ac:dyDescent="0.25">
      <c r="A703" s="10">
        <v>44531</v>
      </c>
      <c r="B703" s="44">
        <f t="shared" si="63"/>
        <v>1</v>
      </c>
      <c r="C703" s="10" t="str">
        <f t="shared" si="64"/>
        <v>202112</v>
      </c>
      <c r="D703" s="44">
        <v>4533</v>
      </c>
      <c r="E703" s="45">
        <f>IF( D703&lt;&gt; 0, (D703-K703) / VLOOKUP(C703,N:S,6,0), 0)</f>
        <v>-1.1871380113761587</v>
      </c>
      <c r="F703" s="46" t="str">
        <f t="shared" si="65"/>
        <v>Нет</v>
      </c>
      <c r="G703" s="45" t="str">
        <f t="shared" si="66"/>
        <v>Нет</v>
      </c>
      <c r="H703" s="44" t="str">
        <f t="shared" si="62"/>
        <v>Нет</v>
      </c>
      <c r="I703" s="47">
        <f>IF(H703="Да",IF(DAY(A703)=15,K703+VLOOKUP($C703,N:S,6,0)*3.8, K703),D703)</f>
        <v>4533</v>
      </c>
      <c r="J703" s="19"/>
      <c r="K703" s="43">
        <f>VLOOKUP(C703,N:S,5,0)</f>
        <v>4910.4516129032254</v>
      </c>
      <c r="L703" s="43">
        <f t="shared" si="67"/>
        <v>142469.7200832463</v>
      </c>
    </row>
    <row r="704" spans="1:12" x14ac:dyDescent="0.25">
      <c r="A704" s="10">
        <v>44532</v>
      </c>
      <c r="B704" s="44">
        <f t="shared" si="63"/>
        <v>2</v>
      </c>
      <c r="C704" s="10" t="str">
        <f t="shared" si="64"/>
        <v>202112</v>
      </c>
      <c r="D704" s="44">
        <v>4386</v>
      </c>
      <c r="E704" s="45">
        <f>IF( D704&lt;&gt; 0, (D704-K704) / VLOOKUP(C704,N:S,6,0), 0)</f>
        <v>-1.6494735312326805</v>
      </c>
      <c r="F704" s="46" t="str">
        <f t="shared" si="65"/>
        <v>Нет</v>
      </c>
      <c r="G704" s="45" t="str">
        <f t="shared" si="66"/>
        <v>Нет</v>
      </c>
      <c r="H704" s="44" t="str">
        <f t="shared" si="62"/>
        <v>Нет</v>
      </c>
      <c r="I704" s="47">
        <f>IF(H704="Да",IF(DAY(A704)=15,K704+VLOOKUP($C704,N:S,6,0)*3.8, K704),D704)</f>
        <v>4386</v>
      </c>
      <c r="J704" s="19"/>
      <c r="K704" s="43">
        <f>VLOOKUP(C704,N:S,5,0)</f>
        <v>4910.4516129032254</v>
      </c>
      <c r="L704" s="43">
        <f t="shared" si="67"/>
        <v>275049.49427679455</v>
      </c>
    </row>
    <row r="705" spans="1:12" x14ac:dyDescent="0.25">
      <c r="A705" s="10">
        <v>44533</v>
      </c>
      <c r="B705" s="44">
        <f t="shared" si="63"/>
        <v>3</v>
      </c>
      <c r="C705" s="10" t="str">
        <f t="shared" si="64"/>
        <v>202112</v>
      </c>
      <c r="D705" s="44">
        <v>4387</v>
      </c>
      <c r="E705" s="45">
        <f>IF( D705&lt;&gt; 0, (D705-K705) / VLOOKUP(C705,N:S,6,0), 0)</f>
        <v>-1.6463283916418199</v>
      </c>
      <c r="F705" s="46" t="str">
        <f t="shared" si="65"/>
        <v>Нет</v>
      </c>
      <c r="G705" s="45" t="str">
        <f t="shared" si="66"/>
        <v>Нет</v>
      </c>
      <c r="H705" s="44" t="str">
        <f t="shared" si="62"/>
        <v>Нет</v>
      </c>
      <c r="I705" s="47">
        <f>IF(H705="Да",IF(DAY(A705)=15,K705+VLOOKUP($C705,N:S,6,0)*3.8, K705),D705)</f>
        <v>4387</v>
      </c>
      <c r="J705" s="19"/>
      <c r="K705" s="43">
        <f>VLOOKUP(C705,N:S,5,0)</f>
        <v>4910.4516129032254</v>
      </c>
      <c r="L705" s="43">
        <f t="shared" si="67"/>
        <v>274001.59105098812</v>
      </c>
    </row>
    <row r="706" spans="1:12" x14ac:dyDescent="0.25">
      <c r="A706" s="10">
        <v>44534</v>
      </c>
      <c r="B706" s="44">
        <f t="shared" si="63"/>
        <v>4</v>
      </c>
      <c r="C706" s="10" t="str">
        <f t="shared" si="64"/>
        <v>202112</v>
      </c>
      <c r="D706" s="44">
        <v>4639</v>
      </c>
      <c r="E706" s="45">
        <f>IF( D706&lt;&gt; 0, (D706-K706) / VLOOKUP(C706,N:S,6,0), 0)</f>
        <v>-0.85375321474492538</v>
      </c>
      <c r="F706" s="46" t="str">
        <f t="shared" si="65"/>
        <v>Нет</v>
      </c>
      <c r="G706" s="45" t="str">
        <f t="shared" si="66"/>
        <v>Нет</v>
      </c>
      <c r="H706" s="44" t="str">
        <f t="shared" si="62"/>
        <v>Нет</v>
      </c>
      <c r="I706" s="47">
        <f>IF(H706="Да",IF(DAY(A706)=15,K706+VLOOKUP($C706,N:S,6,0)*3.8, K706),D706)</f>
        <v>4639</v>
      </c>
      <c r="J706" s="19"/>
      <c r="K706" s="43">
        <f>VLOOKUP(C706,N:S,5,0)</f>
        <v>4910.4516129032254</v>
      </c>
      <c r="L706" s="43">
        <f t="shared" si="67"/>
        <v>73685.978147762522</v>
      </c>
    </row>
    <row r="707" spans="1:12" x14ac:dyDescent="0.25">
      <c r="A707" s="10">
        <v>44535</v>
      </c>
      <c r="B707" s="44">
        <f t="shared" si="63"/>
        <v>5</v>
      </c>
      <c r="C707" s="10" t="str">
        <f t="shared" si="64"/>
        <v>202112</v>
      </c>
      <c r="D707" s="44">
        <v>4737</v>
      </c>
      <c r="E707" s="45">
        <f>IF( D707&lt;&gt; 0, (D707-K707) / VLOOKUP(C707,N:S,6,0), 0)</f>
        <v>-0.54552953484057753</v>
      </c>
      <c r="F707" s="46" t="str">
        <f t="shared" si="65"/>
        <v>Нет</v>
      </c>
      <c r="G707" s="45" t="str">
        <f t="shared" si="66"/>
        <v>Нет</v>
      </c>
      <c r="H707" s="44" t="str">
        <f t="shared" ref="H707:H770" si="68">IF(D707=0,IF(F707="Да","Нет","Да"),IF(OR(E707&gt;=3,E707&lt;=-3),IF(G707="Да","Нет","Да"),"Нет"))</f>
        <v>Нет</v>
      </c>
      <c r="I707" s="47">
        <f>IF(H707="Да",IF(DAY(A707)=15,K707+VLOOKUP($C707,N:S,6,0)*3.8, K707),D707)</f>
        <v>4737</v>
      </c>
      <c r="J707" s="19"/>
      <c r="K707" s="43">
        <f>VLOOKUP(C707,N:S,5,0)</f>
        <v>4910.4516129032254</v>
      </c>
      <c r="L707" s="43">
        <f t="shared" si="67"/>
        <v>30085.462018730348</v>
      </c>
    </row>
    <row r="708" spans="1:12" x14ac:dyDescent="0.25">
      <c r="A708" s="10">
        <v>44536</v>
      </c>
      <c r="B708" s="44">
        <f t="shared" ref="B708:B771" si="69">DAY(A708)</f>
        <v>6</v>
      </c>
      <c r="C708" s="10" t="str">
        <f t="shared" ref="C708:C771" si="70">YEAR(A708)&amp;TEXT(MONTH(A708), "00")</f>
        <v>202112</v>
      </c>
      <c r="D708" s="44">
        <v>4275</v>
      </c>
      <c r="E708" s="45">
        <f>IF( D708&lt;&gt; 0, (D708-K708) / VLOOKUP(C708,N:S,6,0), 0)</f>
        <v>-1.9985840258182173</v>
      </c>
      <c r="F708" s="46" t="str">
        <f t="shared" ref="F708:F771" si="71">IF(AND(MONTH(A708)=1, DAY(A708)=1), "Да", "Нет")</f>
        <v>Нет</v>
      </c>
      <c r="G708" s="45" t="str">
        <f t="shared" ref="G708:G771" si="72">IF(DAY(A708)=15, "Да", "Нет")</f>
        <v>Нет</v>
      </c>
      <c r="H708" s="44" t="str">
        <f t="shared" si="68"/>
        <v>Нет</v>
      </c>
      <c r="I708" s="47">
        <f>IF(H708="Да",IF(DAY(A708)=15,K708+VLOOKUP($C708,N:S,6,0)*3.8, K708),D708)</f>
        <v>4275</v>
      </c>
      <c r="J708" s="19"/>
      <c r="K708" s="43">
        <f>VLOOKUP(C708,N:S,5,0)</f>
        <v>4910.4516129032254</v>
      </c>
      <c r="L708" s="43">
        <f t="shared" ref="L708:L771" si="73">IF(D708&lt;&gt;0,IF((D708-K708)^2 &gt; $L$1, 0, (D708-K708)^2), 0)</f>
        <v>403798.75234131061</v>
      </c>
    </row>
    <row r="709" spans="1:12" x14ac:dyDescent="0.25">
      <c r="A709" s="10">
        <v>44537</v>
      </c>
      <c r="B709" s="44">
        <f t="shared" si="69"/>
        <v>7</v>
      </c>
      <c r="C709" s="10" t="str">
        <f t="shared" si="70"/>
        <v>202112</v>
      </c>
      <c r="D709" s="44">
        <v>4375</v>
      </c>
      <c r="E709" s="45">
        <f>IF( D709&lt;&gt; 0, (D709-K709) / VLOOKUP(C709,N:S,6,0), 0)</f>
        <v>-1.6840700667321482</v>
      </c>
      <c r="F709" s="46" t="str">
        <f t="shared" si="71"/>
        <v>Нет</v>
      </c>
      <c r="G709" s="45" t="str">
        <f t="shared" si="72"/>
        <v>Нет</v>
      </c>
      <c r="H709" s="44" t="str">
        <f t="shared" si="68"/>
        <v>Нет</v>
      </c>
      <c r="I709" s="47">
        <f>IF(H709="Да",IF(DAY(A709)=15,K709+VLOOKUP($C709,N:S,6,0)*3.8, K709),D709)</f>
        <v>4375</v>
      </c>
      <c r="J709" s="19"/>
      <c r="K709" s="43">
        <f>VLOOKUP(C709,N:S,5,0)</f>
        <v>4910.4516129032254</v>
      </c>
      <c r="L709" s="43">
        <f t="shared" si="73"/>
        <v>286708.42976066552</v>
      </c>
    </row>
    <row r="710" spans="1:12" x14ac:dyDescent="0.25">
      <c r="A710" s="10">
        <v>44538</v>
      </c>
      <c r="B710" s="44">
        <f t="shared" si="69"/>
        <v>8</v>
      </c>
      <c r="C710" s="10" t="str">
        <f t="shared" si="70"/>
        <v>202112</v>
      </c>
      <c r="D710" s="44">
        <v>4467</v>
      </c>
      <c r="E710" s="45">
        <f>IF( D710&lt;&gt; 0, (D710-K710) / VLOOKUP(C710,N:S,6,0), 0)</f>
        <v>-1.3947172243729644</v>
      </c>
      <c r="F710" s="46" t="str">
        <f t="shared" si="71"/>
        <v>Нет</v>
      </c>
      <c r="G710" s="45" t="str">
        <f t="shared" si="72"/>
        <v>Нет</v>
      </c>
      <c r="H710" s="44" t="str">
        <f t="shared" si="68"/>
        <v>Нет</v>
      </c>
      <c r="I710" s="47">
        <f>IF(H710="Да",IF(DAY(A710)=15,K710+VLOOKUP($C710,N:S,6,0)*3.8, K710),D710)</f>
        <v>4467</v>
      </c>
      <c r="J710" s="19"/>
      <c r="K710" s="43">
        <f>VLOOKUP(C710,N:S,5,0)</f>
        <v>4910.4516129032254</v>
      </c>
      <c r="L710" s="43">
        <f t="shared" si="73"/>
        <v>196649.33298647206</v>
      </c>
    </row>
    <row r="711" spans="1:12" x14ac:dyDescent="0.25">
      <c r="A711" s="10">
        <v>44539</v>
      </c>
      <c r="B711" s="44">
        <f t="shared" si="69"/>
        <v>9</v>
      </c>
      <c r="C711" s="10" t="str">
        <f t="shared" si="70"/>
        <v>202112</v>
      </c>
      <c r="D711" s="44">
        <v>4455</v>
      </c>
      <c r="E711" s="45">
        <f>IF( D711&lt;&gt; 0, (D711-K711) / VLOOKUP(C711,N:S,6,0), 0)</f>
        <v>-1.4324588994632927</v>
      </c>
      <c r="F711" s="46" t="str">
        <f t="shared" si="71"/>
        <v>Нет</v>
      </c>
      <c r="G711" s="45" t="str">
        <f t="shared" si="72"/>
        <v>Нет</v>
      </c>
      <c r="H711" s="44" t="str">
        <f t="shared" si="68"/>
        <v>Нет</v>
      </c>
      <c r="I711" s="47">
        <f>IF(H711="Да",IF(DAY(A711)=15,K711+VLOOKUP($C711,N:S,6,0)*3.8, K711),D711)</f>
        <v>4455</v>
      </c>
      <c r="J711" s="19"/>
      <c r="K711" s="43">
        <f>VLOOKUP(C711,N:S,5,0)</f>
        <v>4910.4516129032254</v>
      </c>
      <c r="L711" s="43">
        <f t="shared" si="73"/>
        <v>207436.17169614948</v>
      </c>
    </row>
    <row r="712" spans="1:12" x14ac:dyDescent="0.25">
      <c r="A712" s="10">
        <v>44540</v>
      </c>
      <c r="B712" s="44">
        <f t="shared" si="69"/>
        <v>10</v>
      </c>
      <c r="C712" s="10" t="str">
        <f t="shared" si="70"/>
        <v>202112</v>
      </c>
      <c r="D712" s="44">
        <v>4499</v>
      </c>
      <c r="E712" s="45">
        <f>IF( D712&lt;&gt; 0, (D712-K712) / VLOOKUP(C712,N:S,6,0), 0)</f>
        <v>-1.2940727574654223</v>
      </c>
      <c r="F712" s="46" t="str">
        <f t="shared" si="71"/>
        <v>Нет</v>
      </c>
      <c r="G712" s="45" t="str">
        <f t="shared" si="72"/>
        <v>Нет</v>
      </c>
      <c r="H712" s="44" t="str">
        <f t="shared" si="68"/>
        <v>Нет</v>
      </c>
      <c r="I712" s="47">
        <f>IF(H712="Да",IF(DAY(A712)=15,K712+VLOOKUP($C712,N:S,6,0)*3.8, K712),D712)</f>
        <v>4499</v>
      </c>
      <c r="J712" s="19"/>
      <c r="K712" s="43">
        <f>VLOOKUP(C712,N:S,5,0)</f>
        <v>4910.4516129032254</v>
      </c>
      <c r="L712" s="43">
        <f t="shared" si="73"/>
        <v>169292.42976066563</v>
      </c>
    </row>
    <row r="713" spans="1:12" x14ac:dyDescent="0.25">
      <c r="A713" s="10">
        <v>44541</v>
      </c>
      <c r="B713" s="44">
        <f t="shared" si="69"/>
        <v>11</v>
      </c>
      <c r="C713" s="10" t="str">
        <f t="shared" si="70"/>
        <v>202112</v>
      </c>
      <c r="D713" s="44">
        <v>4914</v>
      </c>
      <c r="E713" s="45">
        <f>IF( D713&lt;&gt; 0, (D713-K713) / VLOOKUP(C713,N:S,6,0), 0)</f>
        <v>1.1160172741765039E-2</v>
      </c>
      <c r="F713" s="46" t="str">
        <f t="shared" si="71"/>
        <v>Нет</v>
      </c>
      <c r="G713" s="45" t="str">
        <f t="shared" si="72"/>
        <v>Нет</v>
      </c>
      <c r="H713" s="44" t="str">
        <f t="shared" si="68"/>
        <v>Нет</v>
      </c>
      <c r="I713" s="47">
        <f>IF(H713="Да",IF(DAY(A713)=15,K713+VLOOKUP($C713,N:S,6,0)*3.8, K713),D713)</f>
        <v>4914</v>
      </c>
      <c r="J713" s="19"/>
      <c r="K713" s="43">
        <f>VLOOKUP(C713,N:S,5,0)</f>
        <v>4910.4516129032254</v>
      </c>
      <c r="L713" s="43">
        <f t="shared" si="73"/>
        <v>12.591050988556505</v>
      </c>
    </row>
    <row r="714" spans="1:12" x14ac:dyDescent="0.25">
      <c r="A714" s="10">
        <v>44542</v>
      </c>
      <c r="B714" s="44">
        <f t="shared" si="69"/>
        <v>12</v>
      </c>
      <c r="C714" s="10" t="str">
        <f t="shared" si="70"/>
        <v>202112</v>
      </c>
      <c r="D714" s="44">
        <v>4806</v>
      </c>
      <c r="E714" s="45">
        <f>IF( D714&lt;&gt; 0, (D714-K714) / VLOOKUP(C714,N:S,6,0), 0)</f>
        <v>-0.32851490307118975</v>
      </c>
      <c r="F714" s="46" t="str">
        <f t="shared" si="71"/>
        <v>Нет</v>
      </c>
      <c r="G714" s="45" t="str">
        <f t="shared" si="72"/>
        <v>Нет</v>
      </c>
      <c r="H714" s="44" t="str">
        <f t="shared" si="68"/>
        <v>Нет</v>
      </c>
      <c r="I714" s="47">
        <f>IF(H714="Да",IF(DAY(A714)=15,K714+VLOOKUP($C714,N:S,6,0)*3.8, K714),D714)</f>
        <v>4806</v>
      </c>
      <c r="J714" s="19"/>
      <c r="K714" s="43">
        <f>VLOOKUP(C714,N:S,5,0)</f>
        <v>4910.4516129032254</v>
      </c>
      <c r="L714" s="43">
        <f t="shared" si="73"/>
        <v>10910.139438085242</v>
      </c>
    </row>
    <row r="715" spans="1:12" x14ac:dyDescent="0.25">
      <c r="A715" s="10">
        <v>44543</v>
      </c>
      <c r="B715" s="44">
        <f t="shared" si="69"/>
        <v>13</v>
      </c>
      <c r="C715" s="10" t="str">
        <f t="shared" si="70"/>
        <v>202112</v>
      </c>
      <c r="D715" s="44">
        <v>4313</v>
      </c>
      <c r="E715" s="45">
        <f>IF( D715&lt;&gt; 0, (D715-K715) / VLOOKUP(C715,N:S,6,0), 0)</f>
        <v>-1.8790687213655111</v>
      </c>
      <c r="F715" s="46" t="str">
        <f t="shared" si="71"/>
        <v>Нет</v>
      </c>
      <c r="G715" s="45" t="str">
        <f t="shared" si="72"/>
        <v>Нет</v>
      </c>
      <c r="H715" s="44" t="str">
        <f t="shared" si="68"/>
        <v>Нет</v>
      </c>
      <c r="I715" s="47">
        <f>IF(H715="Да",IF(DAY(A715)=15,K715+VLOOKUP($C715,N:S,6,0)*3.8, K715),D715)</f>
        <v>4313</v>
      </c>
      <c r="J715" s="19"/>
      <c r="K715" s="43">
        <f>VLOOKUP(C715,N:S,5,0)</f>
        <v>4910.4516129032254</v>
      </c>
      <c r="L715" s="43">
        <f t="shared" si="73"/>
        <v>356948.42976066546</v>
      </c>
    </row>
    <row r="716" spans="1:12" x14ac:dyDescent="0.25">
      <c r="A716" s="10">
        <v>44544</v>
      </c>
      <c r="B716" s="44">
        <f t="shared" si="69"/>
        <v>14</v>
      </c>
      <c r="C716" s="10" t="str">
        <f t="shared" si="70"/>
        <v>202112</v>
      </c>
      <c r="D716" s="44">
        <v>4577</v>
      </c>
      <c r="E716" s="45">
        <f>IF( D716&lt;&gt; 0, (D716-K716) / VLOOKUP(C716,N:S,6,0), 0)</f>
        <v>-1.0487518693782882</v>
      </c>
      <c r="F716" s="46" t="str">
        <f t="shared" si="71"/>
        <v>Нет</v>
      </c>
      <c r="G716" s="45" t="str">
        <f t="shared" si="72"/>
        <v>Нет</v>
      </c>
      <c r="H716" s="44" t="str">
        <f t="shared" si="68"/>
        <v>Нет</v>
      </c>
      <c r="I716" s="47">
        <f>IF(H716="Да",IF(DAY(A716)=15,K716+VLOOKUP($C716,N:S,6,0)*3.8, K716),D716)</f>
        <v>4577</v>
      </c>
      <c r="J716" s="19"/>
      <c r="K716" s="43">
        <f>VLOOKUP(C716,N:S,5,0)</f>
        <v>4910.4516129032254</v>
      </c>
      <c r="L716" s="43">
        <f t="shared" si="73"/>
        <v>111189.97814776248</v>
      </c>
    </row>
    <row r="717" spans="1:12" x14ac:dyDescent="0.25">
      <c r="A717" s="10">
        <v>44545</v>
      </c>
      <c r="B717" s="44">
        <f t="shared" si="69"/>
        <v>15</v>
      </c>
      <c r="C717" s="10" t="str">
        <f t="shared" si="70"/>
        <v>202112</v>
      </c>
      <c r="D717" s="44">
        <v>8932</v>
      </c>
      <c r="E717" s="45">
        <f>IF( D717&lt;&gt; 0, (D717-K717) / VLOOKUP(C717,N:S,6,0), 0)</f>
        <v>12.648331048820026</v>
      </c>
      <c r="F717" s="46" t="str">
        <f t="shared" si="71"/>
        <v>Нет</v>
      </c>
      <c r="G717" s="45" t="str">
        <f t="shared" si="72"/>
        <v>Да</v>
      </c>
      <c r="H717" s="44" t="str">
        <f t="shared" si="68"/>
        <v>Нет</v>
      </c>
      <c r="I717" s="47">
        <f>IF(H717="Да",IF(DAY(A717)=15,K717+VLOOKUP($C717,N:S,6,0)*3.8, K717),D717)</f>
        <v>8932</v>
      </c>
      <c r="J717" s="19"/>
      <c r="K717" s="43">
        <f>VLOOKUP(C717,N:S,5,0)</f>
        <v>4910.4516129032254</v>
      </c>
      <c r="L717" s="43">
        <f t="shared" si="73"/>
        <v>0</v>
      </c>
    </row>
    <row r="718" spans="1:12" x14ac:dyDescent="0.25">
      <c r="A718" s="10">
        <v>44546</v>
      </c>
      <c r="B718" s="44">
        <f t="shared" si="69"/>
        <v>16</v>
      </c>
      <c r="C718" s="10" t="str">
        <f t="shared" si="70"/>
        <v>202112</v>
      </c>
      <c r="D718" s="44">
        <v>4869</v>
      </c>
      <c r="E718" s="45">
        <f>IF( D718&lt;&gt; 0, (D718-K718) / VLOOKUP(C718,N:S,6,0), 0)</f>
        <v>-0.13037110884696612</v>
      </c>
      <c r="F718" s="46" t="str">
        <f t="shared" si="71"/>
        <v>Нет</v>
      </c>
      <c r="G718" s="45" t="str">
        <f t="shared" si="72"/>
        <v>Нет</v>
      </c>
      <c r="H718" s="44" t="str">
        <f t="shared" si="68"/>
        <v>Нет</v>
      </c>
      <c r="I718" s="47">
        <f>IF(H718="Да",IF(DAY(A718)=15,K718+VLOOKUP($C718,N:S,6,0)*3.8, K718),D718)</f>
        <v>4869</v>
      </c>
      <c r="J718" s="19"/>
      <c r="K718" s="43">
        <f>VLOOKUP(C718,N:S,5,0)</f>
        <v>4910.4516129032254</v>
      </c>
      <c r="L718" s="43">
        <f t="shared" si="73"/>
        <v>1718.2362122788422</v>
      </c>
    </row>
    <row r="719" spans="1:12" x14ac:dyDescent="0.25">
      <c r="A719" s="10">
        <v>44547</v>
      </c>
      <c r="B719" s="44">
        <f t="shared" si="69"/>
        <v>17</v>
      </c>
      <c r="C719" s="10" t="str">
        <f t="shared" si="70"/>
        <v>202112</v>
      </c>
      <c r="D719" s="44">
        <v>4848</v>
      </c>
      <c r="E719" s="45">
        <f>IF( D719&lt;&gt; 0, (D719-K719) / VLOOKUP(C719,N:S,6,0), 0)</f>
        <v>-0.19641904025504064</v>
      </c>
      <c r="F719" s="46" t="str">
        <f t="shared" si="71"/>
        <v>Нет</v>
      </c>
      <c r="G719" s="45" t="str">
        <f t="shared" si="72"/>
        <v>Нет</v>
      </c>
      <c r="H719" s="44" t="str">
        <f t="shared" si="68"/>
        <v>Нет</v>
      </c>
      <c r="I719" s="47">
        <f>IF(H719="Да",IF(DAY(A719)=15,K719+VLOOKUP($C719,N:S,6,0)*3.8, K719),D719)</f>
        <v>4848</v>
      </c>
      <c r="J719" s="19"/>
      <c r="K719" s="43">
        <f>VLOOKUP(C719,N:S,5,0)</f>
        <v>4910.4516129032254</v>
      </c>
      <c r="L719" s="43">
        <f t="shared" si="73"/>
        <v>3900.2039542143089</v>
      </c>
    </row>
    <row r="720" spans="1:12" x14ac:dyDescent="0.25">
      <c r="A720" s="10">
        <v>44548</v>
      </c>
      <c r="B720" s="44">
        <f t="shared" si="69"/>
        <v>18</v>
      </c>
      <c r="C720" s="10" t="str">
        <f t="shared" si="70"/>
        <v>202112</v>
      </c>
      <c r="D720" s="44">
        <v>5133</v>
      </c>
      <c r="E720" s="45">
        <f>IF( D720&lt;&gt; 0, (D720-K720) / VLOOKUP(C720,N:S,6,0), 0)</f>
        <v>0.69994574314025659</v>
      </c>
      <c r="F720" s="46" t="str">
        <f t="shared" si="71"/>
        <v>Нет</v>
      </c>
      <c r="G720" s="45" t="str">
        <f t="shared" si="72"/>
        <v>Нет</v>
      </c>
      <c r="H720" s="44" t="str">
        <f t="shared" si="68"/>
        <v>Нет</v>
      </c>
      <c r="I720" s="47">
        <f>IF(H720="Да",IF(DAY(A720)=15,K720+VLOOKUP($C720,N:S,6,0)*3.8, K720),D720)</f>
        <v>5133</v>
      </c>
      <c r="J720" s="19"/>
      <c r="K720" s="43">
        <f>VLOOKUP(C720,N:S,5,0)</f>
        <v>4910.4516129032254</v>
      </c>
      <c r="L720" s="43">
        <f t="shared" si="73"/>
        <v>49527.784599375831</v>
      </c>
    </row>
    <row r="721" spans="1:12" x14ac:dyDescent="0.25">
      <c r="A721" s="10">
        <v>44549</v>
      </c>
      <c r="B721" s="44">
        <f t="shared" si="69"/>
        <v>19</v>
      </c>
      <c r="C721" s="10" t="str">
        <f t="shared" si="70"/>
        <v>202112</v>
      </c>
      <c r="D721" s="44">
        <v>5241</v>
      </c>
      <c r="E721" s="45">
        <f>IF( D721&lt;&gt; 0, (D721-K721) / VLOOKUP(C721,N:S,6,0), 0)</f>
        <v>1.0396208189532115</v>
      </c>
      <c r="F721" s="46" t="str">
        <f t="shared" si="71"/>
        <v>Нет</v>
      </c>
      <c r="G721" s="45" t="str">
        <f t="shared" si="72"/>
        <v>Нет</v>
      </c>
      <c r="H721" s="44" t="str">
        <f t="shared" si="68"/>
        <v>Нет</v>
      </c>
      <c r="I721" s="47">
        <f>IF(H721="Да",IF(DAY(A721)=15,K721+VLOOKUP($C721,N:S,6,0)*3.8, K721),D721)</f>
        <v>5241</v>
      </c>
      <c r="J721" s="19"/>
      <c r="K721" s="43">
        <f>VLOOKUP(C721,N:S,5,0)</f>
        <v>4910.4516129032254</v>
      </c>
      <c r="L721" s="43">
        <f t="shared" si="73"/>
        <v>109262.23621227915</v>
      </c>
    </row>
    <row r="722" spans="1:12" x14ac:dyDescent="0.25">
      <c r="A722" s="10">
        <v>44550</v>
      </c>
      <c r="B722" s="44">
        <f t="shared" si="69"/>
        <v>20</v>
      </c>
      <c r="C722" s="10" t="str">
        <f t="shared" si="70"/>
        <v>202112</v>
      </c>
      <c r="D722" s="44">
        <v>4723</v>
      </c>
      <c r="E722" s="45">
        <f>IF( D722&lt;&gt; 0, (D722-K722) / VLOOKUP(C722,N:S,6,0), 0)</f>
        <v>-0.58956148911262718</v>
      </c>
      <c r="F722" s="46" t="str">
        <f t="shared" si="71"/>
        <v>Нет</v>
      </c>
      <c r="G722" s="45" t="str">
        <f t="shared" si="72"/>
        <v>Нет</v>
      </c>
      <c r="H722" s="44" t="str">
        <f t="shared" si="68"/>
        <v>Нет</v>
      </c>
      <c r="I722" s="47">
        <f>IF(H722="Да",IF(DAY(A722)=15,K722+VLOOKUP($C722,N:S,6,0)*3.8, K722),D722)</f>
        <v>4723</v>
      </c>
      <c r="J722" s="19"/>
      <c r="K722" s="43">
        <f>VLOOKUP(C722,N:S,5,0)</f>
        <v>4910.4516129032254</v>
      </c>
      <c r="L722" s="43">
        <f t="shared" si="73"/>
        <v>35138.107180020656</v>
      </c>
    </row>
    <row r="723" spans="1:12" x14ac:dyDescent="0.25">
      <c r="A723" s="10">
        <v>44551</v>
      </c>
      <c r="B723" s="44">
        <f t="shared" si="69"/>
        <v>21</v>
      </c>
      <c r="C723" s="10" t="str">
        <f t="shared" si="70"/>
        <v>202112</v>
      </c>
      <c r="D723" s="44">
        <v>4805</v>
      </c>
      <c r="E723" s="45">
        <f>IF( D723&lt;&gt; 0, (D723-K723) / VLOOKUP(C723,N:S,6,0), 0)</f>
        <v>-0.3316600426620504</v>
      </c>
      <c r="F723" s="46" t="str">
        <f t="shared" si="71"/>
        <v>Нет</v>
      </c>
      <c r="G723" s="45" t="str">
        <f t="shared" si="72"/>
        <v>Нет</v>
      </c>
      <c r="H723" s="44" t="str">
        <f t="shared" si="68"/>
        <v>Нет</v>
      </c>
      <c r="I723" s="47">
        <f>IF(H723="Да",IF(DAY(A723)=15,K723+VLOOKUP($C723,N:S,6,0)*3.8, K723),D723)</f>
        <v>4805</v>
      </c>
      <c r="J723" s="19"/>
      <c r="K723" s="43">
        <f>VLOOKUP(C723,N:S,5,0)</f>
        <v>4910.4516129032254</v>
      </c>
      <c r="L723" s="43">
        <f t="shared" si="73"/>
        <v>11120.042663891692</v>
      </c>
    </row>
    <row r="724" spans="1:12" x14ac:dyDescent="0.25">
      <c r="A724" s="10">
        <v>44552</v>
      </c>
      <c r="B724" s="44">
        <f t="shared" si="69"/>
        <v>22</v>
      </c>
      <c r="C724" s="10" t="str">
        <f t="shared" si="70"/>
        <v>202112</v>
      </c>
      <c r="D724" s="44">
        <v>4842</v>
      </c>
      <c r="E724" s="45">
        <f>IF( D724&lt;&gt; 0, (D724-K724) / VLOOKUP(C724,N:S,6,0), 0)</f>
        <v>-0.21528987780020481</v>
      </c>
      <c r="F724" s="46" t="str">
        <f t="shared" si="71"/>
        <v>Нет</v>
      </c>
      <c r="G724" s="45" t="str">
        <f t="shared" si="72"/>
        <v>Нет</v>
      </c>
      <c r="H724" s="44" t="str">
        <f t="shared" si="68"/>
        <v>Нет</v>
      </c>
      <c r="I724" s="47">
        <f>IF(H724="Да",IF(DAY(A724)=15,K724+VLOOKUP($C724,N:S,6,0)*3.8, K724),D724)</f>
        <v>4842</v>
      </c>
      <c r="J724" s="19"/>
      <c r="K724" s="43">
        <f>VLOOKUP(C724,N:S,5,0)</f>
        <v>4910.4516129032254</v>
      </c>
      <c r="L724" s="43">
        <f t="shared" si="73"/>
        <v>4685.6233090530131</v>
      </c>
    </row>
    <row r="725" spans="1:12" x14ac:dyDescent="0.25">
      <c r="A725" s="10">
        <v>44553</v>
      </c>
      <c r="B725" s="44">
        <f t="shared" si="69"/>
        <v>23</v>
      </c>
      <c r="C725" s="10" t="str">
        <f t="shared" si="70"/>
        <v>202112</v>
      </c>
      <c r="D725" s="44">
        <v>4842</v>
      </c>
      <c r="E725" s="45">
        <f>IF( D725&lt;&gt; 0, (D725-K725) / VLOOKUP(C725,N:S,6,0), 0)</f>
        <v>-0.21528987780020481</v>
      </c>
      <c r="F725" s="46" t="str">
        <f t="shared" si="71"/>
        <v>Нет</v>
      </c>
      <c r="G725" s="45" t="str">
        <f t="shared" si="72"/>
        <v>Нет</v>
      </c>
      <c r="H725" s="44" t="str">
        <f t="shared" si="68"/>
        <v>Нет</v>
      </c>
      <c r="I725" s="47">
        <f>IF(H725="Да",IF(DAY(A725)=15,K725+VLOOKUP($C725,N:S,6,0)*3.8, K725),D725)</f>
        <v>4842</v>
      </c>
      <c r="J725" s="19"/>
      <c r="K725" s="43">
        <f>VLOOKUP(C725,N:S,5,0)</f>
        <v>4910.4516129032254</v>
      </c>
      <c r="L725" s="43">
        <f t="shared" si="73"/>
        <v>4685.6233090530131</v>
      </c>
    </row>
    <row r="726" spans="1:12" x14ac:dyDescent="0.25">
      <c r="A726" s="10">
        <v>44554</v>
      </c>
      <c r="B726" s="44">
        <f t="shared" si="69"/>
        <v>24</v>
      </c>
      <c r="C726" s="10" t="str">
        <f t="shared" si="70"/>
        <v>202112</v>
      </c>
      <c r="D726" s="44">
        <v>5086</v>
      </c>
      <c r="E726" s="45">
        <f>IF( D726&lt;&gt; 0, (D726-K726) / VLOOKUP(C726,N:S,6,0), 0)</f>
        <v>0.5521241823698041</v>
      </c>
      <c r="F726" s="46" t="str">
        <f t="shared" si="71"/>
        <v>Нет</v>
      </c>
      <c r="G726" s="45" t="str">
        <f t="shared" si="72"/>
        <v>Нет</v>
      </c>
      <c r="H726" s="44" t="str">
        <f t="shared" si="68"/>
        <v>Нет</v>
      </c>
      <c r="I726" s="47">
        <f>IF(H726="Да",IF(DAY(A726)=15,K726+VLOOKUP($C726,N:S,6,0)*3.8, K726),D726)</f>
        <v>5086</v>
      </c>
      <c r="J726" s="19"/>
      <c r="K726" s="43">
        <f>VLOOKUP(C726,N:S,5,0)</f>
        <v>4910.4516129032254</v>
      </c>
      <c r="L726" s="43">
        <f t="shared" si="73"/>
        <v>30817.236212279022</v>
      </c>
    </row>
    <row r="727" spans="1:12" x14ac:dyDescent="0.25">
      <c r="A727" s="10">
        <v>44555</v>
      </c>
      <c r="B727" s="44">
        <f t="shared" si="69"/>
        <v>25</v>
      </c>
      <c r="C727" s="10" t="str">
        <f t="shared" si="70"/>
        <v>202112</v>
      </c>
      <c r="D727" s="44">
        <v>5110</v>
      </c>
      <c r="E727" s="45">
        <f>IF( D727&lt;&gt; 0, (D727-K727) / VLOOKUP(C727,N:S,6,0), 0)</f>
        <v>0.62760753255046076</v>
      </c>
      <c r="F727" s="46" t="str">
        <f t="shared" si="71"/>
        <v>Нет</v>
      </c>
      <c r="G727" s="45" t="str">
        <f t="shared" si="72"/>
        <v>Нет</v>
      </c>
      <c r="H727" s="44" t="str">
        <f t="shared" si="68"/>
        <v>Нет</v>
      </c>
      <c r="I727" s="47">
        <f>IF(H727="Да",IF(DAY(A727)=15,K727+VLOOKUP($C727,N:S,6,0)*3.8, K727),D727)</f>
        <v>5110</v>
      </c>
      <c r="J727" s="19"/>
      <c r="K727" s="43">
        <f>VLOOKUP(C727,N:S,5,0)</f>
        <v>4910.4516129032254</v>
      </c>
      <c r="L727" s="43">
        <f t="shared" si="73"/>
        <v>39819.558792924203</v>
      </c>
    </row>
    <row r="728" spans="1:12" x14ac:dyDescent="0.25">
      <c r="A728" s="10">
        <v>44556</v>
      </c>
      <c r="B728" s="44">
        <f t="shared" si="69"/>
        <v>26</v>
      </c>
      <c r="C728" s="10" t="str">
        <f t="shared" si="70"/>
        <v>202112</v>
      </c>
      <c r="D728" s="44">
        <v>5316</v>
      </c>
      <c r="E728" s="45">
        <f>IF( D728&lt;&gt; 0, (D728-K728) / VLOOKUP(C728,N:S,6,0), 0)</f>
        <v>1.2755062882677632</v>
      </c>
      <c r="F728" s="46" t="str">
        <f t="shared" si="71"/>
        <v>Нет</v>
      </c>
      <c r="G728" s="45" t="str">
        <f t="shared" si="72"/>
        <v>Нет</v>
      </c>
      <c r="H728" s="44" t="str">
        <f t="shared" si="68"/>
        <v>Нет</v>
      </c>
      <c r="I728" s="47">
        <f>IF(H728="Да",IF(DAY(A728)=15,K728+VLOOKUP($C728,N:S,6,0)*3.8, K728),D728)</f>
        <v>5316</v>
      </c>
      <c r="J728" s="19"/>
      <c r="K728" s="43">
        <f>VLOOKUP(C728,N:S,5,0)</f>
        <v>4910.4516129032254</v>
      </c>
      <c r="L728" s="43">
        <f t="shared" si="73"/>
        <v>164469.49427679533</v>
      </c>
    </row>
    <row r="729" spans="1:12" x14ac:dyDescent="0.25">
      <c r="A729" s="10">
        <v>44557</v>
      </c>
      <c r="B729" s="44">
        <f t="shared" si="69"/>
        <v>27</v>
      </c>
      <c r="C729" s="10" t="str">
        <f t="shared" si="70"/>
        <v>202112</v>
      </c>
      <c r="D729" s="44">
        <v>4832</v>
      </c>
      <c r="E729" s="45">
        <f>IF( D729&lt;&gt; 0, (D729-K729) / VLOOKUP(C729,N:S,6,0), 0)</f>
        <v>-0.24674127370881171</v>
      </c>
      <c r="F729" s="46" t="str">
        <f t="shared" si="71"/>
        <v>Нет</v>
      </c>
      <c r="G729" s="45" t="str">
        <f t="shared" si="72"/>
        <v>Нет</v>
      </c>
      <c r="H729" s="44" t="str">
        <f t="shared" si="68"/>
        <v>Нет</v>
      </c>
      <c r="I729" s="47">
        <f>IF(H729="Да",IF(DAY(A729)=15,K729+VLOOKUP($C729,N:S,6,0)*3.8, K729),D729)</f>
        <v>4832</v>
      </c>
      <c r="J729" s="19"/>
      <c r="K729" s="43">
        <f>VLOOKUP(C729,N:S,5,0)</f>
        <v>4910.4516129032254</v>
      </c>
      <c r="L729" s="43">
        <f t="shared" si="73"/>
        <v>6154.6555671175211</v>
      </c>
    </row>
    <row r="730" spans="1:12" x14ac:dyDescent="0.25">
      <c r="A730" s="10">
        <v>44558</v>
      </c>
      <c r="B730" s="44">
        <f t="shared" si="69"/>
        <v>28</v>
      </c>
      <c r="C730" s="10" t="str">
        <f t="shared" si="70"/>
        <v>202112</v>
      </c>
      <c r="D730" s="44">
        <v>5049</v>
      </c>
      <c r="E730" s="45">
        <f>IF( D730&lt;&gt; 0, (D730-K730) / VLOOKUP(C730,N:S,6,0), 0)</f>
        <v>0.4357540175079585</v>
      </c>
      <c r="F730" s="46" t="str">
        <f t="shared" si="71"/>
        <v>Нет</v>
      </c>
      <c r="G730" s="45" t="str">
        <f t="shared" si="72"/>
        <v>Нет</v>
      </c>
      <c r="H730" s="44" t="str">
        <f t="shared" si="68"/>
        <v>Нет</v>
      </c>
      <c r="I730" s="47">
        <f>IF(H730="Да",IF(DAY(A730)=15,K730+VLOOKUP($C730,N:S,6,0)*3.8, K730),D730)</f>
        <v>5049</v>
      </c>
      <c r="J730" s="19"/>
      <c r="K730" s="43">
        <f>VLOOKUP(C730,N:S,5,0)</f>
        <v>4910.4516129032254</v>
      </c>
      <c r="L730" s="43">
        <f t="shared" si="73"/>
        <v>19195.655567117701</v>
      </c>
    </row>
    <row r="731" spans="1:12" x14ac:dyDescent="0.25">
      <c r="A731" s="10">
        <v>44559</v>
      </c>
      <c r="B731" s="44">
        <f t="shared" si="69"/>
        <v>29</v>
      </c>
      <c r="C731" s="10" t="str">
        <f t="shared" si="70"/>
        <v>202112</v>
      </c>
      <c r="D731" s="44">
        <v>5008</v>
      </c>
      <c r="E731" s="45">
        <f>IF( D731&lt;&gt; 0, (D731-K731) / VLOOKUP(C731,N:S,6,0), 0)</f>
        <v>0.30680329428267011</v>
      </c>
      <c r="F731" s="46" t="str">
        <f t="shared" si="71"/>
        <v>Нет</v>
      </c>
      <c r="G731" s="45" t="str">
        <f t="shared" si="72"/>
        <v>Нет</v>
      </c>
      <c r="H731" s="44" t="str">
        <f t="shared" si="68"/>
        <v>Нет</v>
      </c>
      <c r="I731" s="47">
        <f>IF(H731="Да",IF(DAY(A731)=15,K731+VLOOKUP($C731,N:S,6,0)*3.8, K731),D731)</f>
        <v>5008</v>
      </c>
      <c r="J731" s="19"/>
      <c r="K731" s="43">
        <f>VLOOKUP(C731,N:S,5,0)</f>
        <v>4910.4516129032254</v>
      </c>
      <c r="L731" s="43">
        <f t="shared" si="73"/>
        <v>9515.6878251821818</v>
      </c>
    </row>
    <row r="732" spans="1:12" x14ac:dyDescent="0.25">
      <c r="A732" s="10">
        <v>44560</v>
      </c>
      <c r="B732" s="44">
        <f t="shared" si="69"/>
        <v>30</v>
      </c>
      <c r="C732" s="10" t="str">
        <f t="shared" si="70"/>
        <v>202112</v>
      </c>
      <c r="D732" s="44">
        <v>5222</v>
      </c>
      <c r="E732" s="45">
        <f>IF( D732&lt;&gt; 0, (D732-K732) / VLOOKUP(C732,N:S,6,0), 0)</f>
        <v>0.97986316672685825</v>
      </c>
      <c r="F732" s="46" t="str">
        <f t="shared" si="71"/>
        <v>Нет</v>
      </c>
      <c r="G732" s="45" t="str">
        <f t="shared" si="72"/>
        <v>Нет</v>
      </c>
      <c r="H732" s="44" t="str">
        <f t="shared" si="68"/>
        <v>Нет</v>
      </c>
      <c r="I732" s="47">
        <f>IF(H732="Да",IF(DAY(A732)=15,K732+VLOOKUP($C732,N:S,6,0)*3.8, K732),D732)</f>
        <v>5222</v>
      </c>
      <c r="J732" s="19"/>
      <c r="K732" s="43">
        <f>VLOOKUP(C732,N:S,5,0)</f>
        <v>4910.4516129032254</v>
      </c>
      <c r="L732" s="43">
        <f t="shared" si="73"/>
        <v>97062.397502601714</v>
      </c>
    </row>
    <row r="733" spans="1:12" x14ac:dyDescent="0.25">
      <c r="A733" s="10">
        <v>44561</v>
      </c>
      <c r="B733" s="44">
        <f t="shared" si="69"/>
        <v>31</v>
      </c>
      <c r="C733" s="10" t="str">
        <f t="shared" si="70"/>
        <v>202112</v>
      </c>
      <c r="D733" s="44">
        <v>5003</v>
      </c>
      <c r="E733" s="45">
        <f>IF( D733&lt;&gt; 0, (D733-K733) / VLOOKUP(C733,N:S,6,0), 0)</f>
        <v>0.29107759632836666</v>
      </c>
      <c r="F733" s="46" t="str">
        <f t="shared" si="71"/>
        <v>Нет</v>
      </c>
      <c r="G733" s="45" t="str">
        <f t="shared" si="72"/>
        <v>Нет</v>
      </c>
      <c r="H733" s="44" t="str">
        <f t="shared" si="68"/>
        <v>Нет</v>
      </c>
      <c r="I733" s="47">
        <f>IF(H733="Да",IF(DAY(A733)=15,K733+VLOOKUP($C733,N:S,6,0)*3.8, K733),D733)</f>
        <v>5003</v>
      </c>
      <c r="J733" s="19"/>
      <c r="K733" s="43">
        <f>VLOOKUP(C733,N:S,5,0)</f>
        <v>4910.4516129032254</v>
      </c>
      <c r="L733" s="43">
        <f t="shared" si="73"/>
        <v>8565.2039542144357</v>
      </c>
    </row>
    <row r="734" spans="1:12" x14ac:dyDescent="0.25">
      <c r="A734" s="10">
        <v>44562</v>
      </c>
      <c r="B734" s="44">
        <f t="shared" si="69"/>
        <v>1</v>
      </c>
      <c r="C734" s="10" t="str">
        <f t="shared" si="70"/>
        <v>202201</v>
      </c>
      <c r="D734" s="44">
        <v>0</v>
      </c>
      <c r="E734" s="45">
        <f>IF( D734&lt;&gt; 0, (D734-K734) / VLOOKUP(C734,N:S,6,0), 0)</f>
        <v>0</v>
      </c>
      <c r="F734" s="46" t="str">
        <f t="shared" si="71"/>
        <v>Да</v>
      </c>
      <c r="G734" s="45" t="str">
        <f t="shared" si="72"/>
        <v>Нет</v>
      </c>
      <c r="H734" s="44" t="str">
        <f t="shared" si="68"/>
        <v>Нет</v>
      </c>
      <c r="I734" s="47">
        <f>IF(H734="Да",IF(DAY(A734)=15,K734+VLOOKUP($C734,N:S,6,0)*3.8, K734),D734)</f>
        <v>0</v>
      </c>
      <c r="J734" s="19"/>
      <c r="K734" s="43">
        <f>VLOOKUP(C734,N:S,5,0)</f>
        <v>4676.833333333333</v>
      </c>
      <c r="L734" s="43">
        <f t="shared" si="73"/>
        <v>0</v>
      </c>
    </row>
    <row r="735" spans="1:12" x14ac:dyDescent="0.25">
      <c r="A735" s="10">
        <v>44563</v>
      </c>
      <c r="B735" s="44">
        <f t="shared" si="69"/>
        <v>2</v>
      </c>
      <c r="C735" s="10" t="str">
        <f t="shared" si="70"/>
        <v>202201</v>
      </c>
      <c r="D735" s="44">
        <v>4761</v>
      </c>
      <c r="E735" s="45">
        <f>IF( D735&lt;&gt; 0, (D735-K735) / VLOOKUP(C735,N:S,6,0), 0)</f>
        <v>0.32105946251554546</v>
      </c>
      <c r="F735" s="46" t="str">
        <f t="shared" si="71"/>
        <v>Нет</v>
      </c>
      <c r="G735" s="45" t="str">
        <f t="shared" si="72"/>
        <v>Нет</v>
      </c>
      <c r="H735" s="44" t="str">
        <f t="shared" si="68"/>
        <v>Нет</v>
      </c>
      <c r="I735" s="47">
        <f>IF(H735="Да",IF(DAY(A735)=15,K735+VLOOKUP($C735,N:S,6,0)*3.8, K735),D735)</f>
        <v>4761</v>
      </c>
      <c r="J735" s="19"/>
      <c r="K735" s="43">
        <f>VLOOKUP(C735,N:S,5,0)</f>
        <v>4676.833333333333</v>
      </c>
      <c r="L735" s="43">
        <f t="shared" si="73"/>
        <v>7084.0277777778292</v>
      </c>
    </row>
    <row r="736" spans="1:12" x14ac:dyDescent="0.25">
      <c r="A736" s="10">
        <v>44564</v>
      </c>
      <c r="B736" s="44">
        <f t="shared" si="69"/>
        <v>3</v>
      </c>
      <c r="C736" s="10" t="str">
        <f t="shared" si="70"/>
        <v>202201</v>
      </c>
      <c r="D736" s="44">
        <v>4372</v>
      </c>
      <c r="E736" s="45">
        <f>IF( D736&lt;&gt; 0, (D736-K736) / VLOOKUP(C736,N:S,6,0), 0)</f>
        <v>-1.1628074394869901</v>
      </c>
      <c r="F736" s="46" t="str">
        <f t="shared" si="71"/>
        <v>Нет</v>
      </c>
      <c r="G736" s="45" t="str">
        <f t="shared" si="72"/>
        <v>Нет</v>
      </c>
      <c r="H736" s="44" t="str">
        <f t="shared" si="68"/>
        <v>Нет</v>
      </c>
      <c r="I736" s="47">
        <f>IF(H736="Да",IF(DAY(A736)=15,K736+VLOOKUP($C736,N:S,6,0)*3.8, K736),D736)</f>
        <v>4372</v>
      </c>
      <c r="J736" s="19"/>
      <c r="K736" s="43">
        <f>VLOOKUP(C736,N:S,5,0)</f>
        <v>4676.833333333333</v>
      </c>
      <c r="L736" s="43">
        <f t="shared" si="73"/>
        <v>92923.36111111092</v>
      </c>
    </row>
    <row r="737" spans="1:12" x14ac:dyDescent="0.25">
      <c r="A737" s="10">
        <v>44565</v>
      </c>
      <c r="B737" s="44">
        <f t="shared" si="69"/>
        <v>4</v>
      </c>
      <c r="C737" s="10" t="str">
        <f t="shared" si="70"/>
        <v>202201</v>
      </c>
      <c r="D737" s="44">
        <v>4688</v>
      </c>
      <c r="E737" s="45">
        <f>IF( D737&lt;&gt; 0, (D737-K737) / VLOOKUP(C737,N:S,6,0), 0)</f>
        <v>4.2596007898103076E-2</v>
      </c>
      <c r="F737" s="46" t="str">
        <f t="shared" si="71"/>
        <v>Нет</v>
      </c>
      <c r="G737" s="45" t="str">
        <f t="shared" si="72"/>
        <v>Нет</v>
      </c>
      <c r="H737" s="44" t="str">
        <f t="shared" si="68"/>
        <v>Нет</v>
      </c>
      <c r="I737" s="47">
        <f>IF(H737="Да",IF(DAY(A737)=15,K737+VLOOKUP($C737,N:S,6,0)*3.8, K737),D737)</f>
        <v>4688</v>
      </c>
      <c r="J737" s="19"/>
      <c r="K737" s="43">
        <f>VLOOKUP(C737,N:S,5,0)</f>
        <v>4676.833333333333</v>
      </c>
      <c r="L737" s="43">
        <f t="shared" si="73"/>
        <v>124.69444444445122</v>
      </c>
    </row>
    <row r="738" spans="1:12" x14ac:dyDescent="0.25">
      <c r="A738" s="10">
        <v>44566</v>
      </c>
      <c r="B738" s="44">
        <f t="shared" si="69"/>
        <v>5</v>
      </c>
      <c r="C738" s="10" t="str">
        <f t="shared" si="70"/>
        <v>202201</v>
      </c>
      <c r="D738" s="44">
        <v>4627</v>
      </c>
      <c r="E738" s="45">
        <f>IF( D738&lt;&gt; 0, (D738-K738) / VLOOKUP(C738,N:S,6,0), 0)</f>
        <v>-0.19009263226167755</v>
      </c>
      <c r="F738" s="46" t="str">
        <f t="shared" si="71"/>
        <v>Нет</v>
      </c>
      <c r="G738" s="45" t="str">
        <f t="shared" si="72"/>
        <v>Нет</v>
      </c>
      <c r="H738" s="44" t="str">
        <f t="shared" si="68"/>
        <v>Нет</v>
      </c>
      <c r="I738" s="47">
        <f>IF(H738="Да",IF(DAY(A738)=15,K738+VLOOKUP($C738,N:S,6,0)*3.8, K738),D738)</f>
        <v>4627</v>
      </c>
      <c r="J738" s="19"/>
      <c r="K738" s="43">
        <f>VLOOKUP(C738,N:S,5,0)</f>
        <v>4676.833333333333</v>
      </c>
      <c r="L738" s="43">
        <f t="shared" si="73"/>
        <v>2483.3611111110808</v>
      </c>
    </row>
    <row r="739" spans="1:12" x14ac:dyDescent="0.25">
      <c r="A739" s="10">
        <v>44567</v>
      </c>
      <c r="B739" s="44">
        <f t="shared" si="69"/>
        <v>6</v>
      </c>
      <c r="C739" s="10" t="str">
        <f t="shared" si="70"/>
        <v>202201</v>
      </c>
      <c r="D739" s="44">
        <v>4625</v>
      </c>
      <c r="E739" s="45">
        <f>IF( D739&lt;&gt; 0, (D739-K739) / VLOOKUP(C739,N:S,6,0), 0)</f>
        <v>-0.19772176800462118</v>
      </c>
      <c r="F739" s="46" t="str">
        <f t="shared" si="71"/>
        <v>Нет</v>
      </c>
      <c r="G739" s="45" t="str">
        <f t="shared" si="72"/>
        <v>Нет</v>
      </c>
      <c r="H739" s="44" t="str">
        <f t="shared" si="68"/>
        <v>Нет</v>
      </c>
      <c r="I739" s="47">
        <f>IF(H739="Да",IF(DAY(A739)=15,K739+VLOOKUP($C739,N:S,6,0)*3.8, K739),D739)</f>
        <v>4625</v>
      </c>
      <c r="J739" s="19"/>
      <c r="K739" s="43">
        <f>VLOOKUP(C739,N:S,5,0)</f>
        <v>4676.833333333333</v>
      </c>
      <c r="L739" s="43">
        <f t="shared" si="73"/>
        <v>2686.694444444413</v>
      </c>
    </row>
    <row r="740" spans="1:12" x14ac:dyDescent="0.25">
      <c r="A740" s="10">
        <v>44568</v>
      </c>
      <c r="B740" s="44">
        <f t="shared" si="69"/>
        <v>7</v>
      </c>
      <c r="C740" s="10" t="str">
        <f t="shared" si="70"/>
        <v>202201</v>
      </c>
      <c r="D740" s="44">
        <v>4592</v>
      </c>
      <c r="E740" s="45">
        <f>IF( D740&lt;&gt; 0, (D740-K740) / VLOOKUP(C740,N:S,6,0), 0)</f>
        <v>-0.32360250776319105</v>
      </c>
      <c r="F740" s="46" t="str">
        <f t="shared" si="71"/>
        <v>Нет</v>
      </c>
      <c r="G740" s="45" t="str">
        <f t="shared" si="72"/>
        <v>Нет</v>
      </c>
      <c r="H740" s="44" t="str">
        <f t="shared" si="68"/>
        <v>Нет</v>
      </c>
      <c r="I740" s="47">
        <f>IF(H740="Да",IF(DAY(A740)=15,K740+VLOOKUP($C740,N:S,6,0)*3.8, K740),D740)</f>
        <v>4592</v>
      </c>
      <c r="J740" s="19"/>
      <c r="K740" s="43">
        <f>VLOOKUP(C740,N:S,5,0)</f>
        <v>4676.833333333333</v>
      </c>
      <c r="L740" s="43">
        <f t="shared" si="73"/>
        <v>7196.6944444443934</v>
      </c>
    </row>
    <row r="741" spans="1:12" x14ac:dyDescent="0.25">
      <c r="A741" s="10">
        <v>44569</v>
      </c>
      <c r="B741" s="44">
        <f t="shared" si="69"/>
        <v>8</v>
      </c>
      <c r="C741" s="10" t="str">
        <f t="shared" si="70"/>
        <v>202201</v>
      </c>
      <c r="D741" s="44">
        <v>4870</v>
      </c>
      <c r="E741" s="45">
        <f>IF( D741&lt;&gt; 0, (D741-K741) / VLOOKUP(C741,N:S,6,0), 0)</f>
        <v>0.73684736050597321</v>
      </c>
      <c r="F741" s="46" t="str">
        <f t="shared" si="71"/>
        <v>Нет</v>
      </c>
      <c r="G741" s="45" t="str">
        <f t="shared" si="72"/>
        <v>Нет</v>
      </c>
      <c r="H741" s="44" t="str">
        <f t="shared" si="68"/>
        <v>Нет</v>
      </c>
      <c r="I741" s="47">
        <f>IF(H741="Да",IF(DAY(A741)=15,K741+VLOOKUP($C741,N:S,6,0)*3.8, K741),D741)</f>
        <v>4870</v>
      </c>
      <c r="J741" s="19"/>
      <c r="K741" s="43">
        <f>VLOOKUP(C741,N:S,5,0)</f>
        <v>4676.833333333333</v>
      </c>
      <c r="L741" s="43">
        <f t="shared" si="73"/>
        <v>37313.361111111226</v>
      </c>
    </row>
    <row r="742" spans="1:12" x14ac:dyDescent="0.25">
      <c r="A742" s="10">
        <v>44570</v>
      </c>
      <c r="B742" s="44">
        <f t="shared" si="69"/>
        <v>9</v>
      </c>
      <c r="C742" s="10" t="str">
        <f t="shared" si="70"/>
        <v>202201</v>
      </c>
      <c r="D742" s="44">
        <v>4765</v>
      </c>
      <c r="E742" s="45">
        <f>IF( D742&lt;&gt; 0, (D742-K742) / VLOOKUP(C742,N:S,6,0), 0)</f>
        <v>0.33631773400143272</v>
      </c>
      <c r="F742" s="46" t="str">
        <f t="shared" si="71"/>
        <v>Нет</v>
      </c>
      <c r="G742" s="45" t="str">
        <f t="shared" si="72"/>
        <v>Нет</v>
      </c>
      <c r="H742" s="44" t="str">
        <f t="shared" si="68"/>
        <v>Нет</v>
      </c>
      <c r="I742" s="47">
        <f>IF(H742="Да",IF(DAY(A742)=15,K742+VLOOKUP($C742,N:S,6,0)*3.8, K742),D742)</f>
        <v>4765</v>
      </c>
      <c r="J742" s="19"/>
      <c r="K742" s="43">
        <f>VLOOKUP(C742,N:S,5,0)</f>
        <v>4676.833333333333</v>
      </c>
      <c r="L742" s="43">
        <f t="shared" si="73"/>
        <v>7773.361111111165</v>
      </c>
    </row>
    <row r="743" spans="1:12" x14ac:dyDescent="0.25">
      <c r="A743" s="10">
        <v>44571</v>
      </c>
      <c r="B743" s="44">
        <f t="shared" si="69"/>
        <v>10</v>
      </c>
      <c r="C743" s="10" t="str">
        <f t="shared" si="70"/>
        <v>202201</v>
      </c>
      <c r="D743" s="44">
        <v>4464</v>
      </c>
      <c r="E743" s="45">
        <f>IF( D743&lt;&gt; 0, (D743-K743) / VLOOKUP(C743,N:S,6,0), 0)</f>
        <v>-0.81186719531158313</v>
      </c>
      <c r="F743" s="46" t="str">
        <f t="shared" si="71"/>
        <v>Нет</v>
      </c>
      <c r="G743" s="45" t="str">
        <f t="shared" si="72"/>
        <v>Нет</v>
      </c>
      <c r="H743" s="44" t="str">
        <f t="shared" si="68"/>
        <v>Нет</v>
      </c>
      <c r="I743" s="47">
        <f>IF(H743="Да",IF(DAY(A743)=15,K743+VLOOKUP($C743,N:S,6,0)*3.8, K743),D743)</f>
        <v>4464</v>
      </c>
      <c r="J743" s="19"/>
      <c r="K743" s="43">
        <f>VLOOKUP(C743,N:S,5,0)</f>
        <v>4676.833333333333</v>
      </c>
      <c r="L743" s="43">
        <f t="shared" si="73"/>
        <v>45298.02777777765</v>
      </c>
    </row>
    <row r="744" spans="1:12" x14ac:dyDescent="0.25">
      <c r="A744" s="10">
        <v>44572</v>
      </c>
      <c r="B744" s="44">
        <f t="shared" si="69"/>
        <v>11</v>
      </c>
      <c r="C744" s="10" t="str">
        <f t="shared" si="70"/>
        <v>202201</v>
      </c>
      <c r="D744" s="44">
        <v>4388</v>
      </c>
      <c r="E744" s="45">
        <f>IF( D744&lt;&gt; 0, (D744-K744) / VLOOKUP(C744,N:S,6,0), 0)</f>
        <v>-1.101774353543441</v>
      </c>
      <c r="F744" s="46" t="str">
        <f t="shared" si="71"/>
        <v>Нет</v>
      </c>
      <c r="G744" s="45" t="str">
        <f t="shared" si="72"/>
        <v>Нет</v>
      </c>
      <c r="H744" s="44" t="str">
        <f t="shared" si="68"/>
        <v>Нет</v>
      </c>
      <c r="I744" s="47">
        <f>IF(H744="Да",IF(DAY(A744)=15,K744+VLOOKUP($C744,N:S,6,0)*3.8, K744),D744)</f>
        <v>4388</v>
      </c>
      <c r="J744" s="19"/>
      <c r="K744" s="43">
        <f>VLOOKUP(C744,N:S,5,0)</f>
        <v>4676.833333333333</v>
      </c>
      <c r="L744" s="43">
        <f t="shared" si="73"/>
        <v>83424.694444444263</v>
      </c>
    </row>
    <row r="745" spans="1:12" x14ac:dyDescent="0.25">
      <c r="A745" s="10">
        <v>44573</v>
      </c>
      <c r="B745" s="44">
        <f t="shared" si="69"/>
        <v>12</v>
      </c>
      <c r="C745" s="10" t="str">
        <f t="shared" si="70"/>
        <v>202201</v>
      </c>
      <c r="D745" s="44">
        <v>4307</v>
      </c>
      <c r="E745" s="45">
        <f>IF( D745&lt;&gt; 0, (D745-K745) / VLOOKUP(C745,N:S,6,0), 0)</f>
        <v>-1.4107543511326579</v>
      </c>
      <c r="F745" s="46" t="str">
        <f t="shared" si="71"/>
        <v>Нет</v>
      </c>
      <c r="G745" s="45" t="str">
        <f t="shared" si="72"/>
        <v>Нет</v>
      </c>
      <c r="H745" s="44" t="str">
        <f t="shared" si="68"/>
        <v>Нет</v>
      </c>
      <c r="I745" s="47">
        <f>IF(H745="Да",IF(DAY(A745)=15,K745+VLOOKUP($C745,N:S,6,0)*3.8, K745),D745)</f>
        <v>4307</v>
      </c>
      <c r="J745" s="19"/>
      <c r="K745" s="43">
        <f>VLOOKUP(C745,N:S,5,0)</f>
        <v>4676.833333333333</v>
      </c>
      <c r="L745" s="43">
        <f t="shared" si="73"/>
        <v>136776.69444444423</v>
      </c>
    </row>
    <row r="746" spans="1:12" x14ac:dyDescent="0.25">
      <c r="A746" s="10">
        <v>44574</v>
      </c>
      <c r="B746" s="44">
        <f t="shared" si="69"/>
        <v>13</v>
      </c>
      <c r="C746" s="10" t="str">
        <f t="shared" si="70"/>
        <v>202201</v>
      </c>
      <c r="D746" s="44">
        <v>4759</v>
      </c>
      <c r="E746" s="45">
        <f>IF( D746&lt;&gt; 0, (D746-K746) / VLOOKUP(C746,N:S,6,0), 0)</f>
        <v>0.31343032677260185</v>
      </c>
      <c r="F746" s="46" t="str">
        <f t="shared" si="71"/>
        <v>Нет</v>
      </c>
      <c r="G746" s="45" t="str">
        <f t="shared" si="72"/>
        <v>Нет</v>
      </c>
      <c r="H746" s="44" t="str">
        <f t="shared" si="68"/>
        <v>Нет</v>
      </c>
      <c r="I746" s="47">
        <f>IF(H746="Да",IF(DAY(A746)=15,K746+VLOOKUP($C746,N:S,6,0)*3.8, K746),D746)</f>
        <v>4759</v>
      </c>
      <c r="J746" s="19"/>
      <c r="K746" s="43">
        <f>VLOOKUP(C746,N:S,5,0)</f>
        <v>4676.833333333333</v>
      </c>
      <c r="L746" s="43">
        <f t="shared" si="73"/>
        <v>6751.3611111111613</v>
      </c>
    </row>
    <row r="747" spans="1:12" x14ac:dyDescent="0.25">
      <c r="A747" s="10">
        <v>44575</v>
      </c>
      <c r="B747" s="44">
        <f t="shared" si="69"/>
        <v>14</v>
      </c>
      <c r="C747" s="10" t="str">
        <f t="shared" si="70"/>
        <v>202201</v>
      </c>
      <c r="D747" s="44">
        <v>4423</v>
      </c>
      <c r="E747" s="45">
        <f>IF( D747&lt;&gt; 0, (D747-K747) / VLOOKUP(C747,N:S,6,0), 0)</f>
        <v>-0.9682644780419275</v>
      </c>
      <c r="F747" s="46" t="str">
        <f t="shared" si="71"/>
        <v>Нет</v>
      </c>
      <c r="G747" s="45" t="str">
        <f t="shared" si="72"/>
        <v>Нет</v>
      </c>
      <c r="H747" s="44" t="str">
        <f t="shared" si="68"/>
        <v>Нет</v>
      </c>
      <c r="I747" s="47">
        <f>IF(H747="Да",IF(DAY(A747)=15,K747+VLOOKUP($C747,N:S,6,0)*3.8, K747),D747)</f>
        <v>4423</v>
      </c>
      <c r="J747" s="19"/>
      <c r="K747" s="43">
        <f>VLOOKUP(C747,N:S,5,0)</f>
        <v>4676.833333333333</v>
      </c>
      <c r="L747" s="43">
        <f t="shared" si="73"/>
        <v>64431.361111110957</v>
      </c>
    </row>
    <row r="748" spans="1:12" x14ac:dyDescent="0.25">
      <c r="A748" s="10">
        <v>44576</v>
      </c>
      <c r="B748" s="44">
        <f t="shared" si="69"/>
        <v>15</v>
      </c>
      <c r="C748" s="10" t="str">
        <f t="shared" si="70"/>
        <v>202201</v>
      </c>
      <c r="D748" s="44">
        <v>5715</v>
      </c>
      <c r="E748" s="45">
        <f>IF( D748&lt;&gt; 0, (D748-K748) / VLOOKUP(C748,N:S,6,0), 0)</f>
        <v>3.9601572118996557</v>
      </c>
      <c r="F748" s="46" t="str">
        <f t="shared" si="71"/>
        <v>Нет</v>
      </c>
      <c r="G748" s="45" t="str">
        <f t="shared" si="72"/>
        <v>Да</v>
      </c>
      <c r="H748" s="44" t="str">
        <f t="shared" si="68"/>
        <v>Нет</v>
      </c>
      <c r="I748" s="47">
        <f>IF(H748="Да",IF(DAY(A748)=15,K748+VLOOKUP($C748,N:S,6,0)*3.8, K748),D748)</f>
        <v>5715</v>
      </c>
      <c r="J748" s="19"/>
      <c r="K748" s="43">
        <f>VLOOKUP(C748,N:S,5,0)</f>
        <v>4676.833333333333</v>
      </c>
      <c r="L748" s="43">
        <f t="shared" si="73"/>
        <v>1077790.0277777785</v>
      </c>
    </row>
    <row r="749" spans="1:12" x14ac:dyDescent="0.25">
      <c r="A749" s="10">
        <v>44577</v>
      </c>
      <c r="B749" s="44">
        <f t="shared" si="69"/>
        <v>16</v>
      </c>
      <c r="C749" s="10" t="str">
        <f t="shared" si="70"/>
        <v>202201</v>
      </c>
      <c r="D749" s="44">
        <v>4944</v>
      </c>
      <c r="E749" s="45">
        <f>IF( D749&lt;&gt; 0, (D749-K749) / VLOOKUP(C749,N:S,6,0), 0)</f>
        <v>1.0191253829948874</v>
      </c>
      <c r="F749" s="46" t="str">
        <f t="shared" si="71"/>
        <v>Нет</v>
      </c>
      <c r="G749" s="45" t="str">
        <f t="shared" si="72"/>
        <v>Нет</v>
      </c>
      <c r="H749" s="44" t="str">
        <f t="shared" si="68"/>
        <v>Нет</v>
      </c>
      <c r="I749" s="47">
        <f>IF(H749="Да",IF(DAY(A749)=15,K749+VLOOKUP($C749,N:S,6,0)*3.8, K749),D749)</f>
        <v>4944</v>
      </c>
      <c r="J749" s="19"/>
      <c r="K749" s="43">
        <f>VLOOKUP(C749,N:S,5,0)</f>
        <v>4676.833333333333</v>
      </c>
      <c r="L749" s="43">
        <f t="shared" si="73"/>
        <v>71378.027777777941</v>
      </c>
    </row>
    <row r="750" spans="1:12" x14ac:dyDescent="0.25">
      <c r="A750" s="10">
        <v>44578</v>
      </c>
      <c r="B750" s="44">
        <f t="shared" si="69"/>
        <v>17</v>
      </c>
      <c r="C750" s="10" t="str">
        <f t="shared" si="70"/>
        <v>202201</v>
      </c>
      <c r="D750" s="44">
        <v>4582</v>
      </c>
      <c r="E750" s="45">
        <f>IF( D750&lt;&gt; 0, (D750-K750) / VLOOKUP(C750,N:S,6,0), 0)</f>
        <v>-0.36174818647790918</v>
      </c>
      <c r="F750" s="46" t="str">
        <f t="shared" si="71"/>
        <v>Нет</v>
      </c>
      <c r="G750" s="45" t="str">
        <f t="shared" si="72"/>
        <v>Нет</v>
      </c>
      <c r="H750" s="44" t="str">
        <f t="shared" si="68"/>
        <v>Нет</v>
      </c>
      <c r="I750" s="47">
        <f>IF(H750="Да",IF(DAY(A750)=15,K750+VLOOKUP($C750,N:S,6,0)*3.8, K750),D750)</f>
        <v>4582</v>
      </c>
      <c r="J750" s="19"/>
      <c r="K750" s="43">
        <f>VLOOKUP(C750,N:S,5,0)</f>
        <v>4676.833333333333</v>
      </c>
      <c r="L750" s="43">
        <f t="shared" si="73"/>
        <v>8993.3611111110531</v>
      </c>
    </row>
    <row r="751" spans="1:12" x14ac:dyDescent="0.25">
      <c r="A751" s="10">
        <v>44579</v>
      </c>
      <c r="B751" s="44">
        <f t="shared" si="69"/>
        <v>18</v>
      </c>
      <c r="C751" s="10" t="str">
        <f t="shared" si="70"/>
        <v>202201</v>
      </c>
      <c r="D751" s="44">
        <v>4694</v>
      </c>
      <c r="E751" s="45">
        <f>IF( D751&lt;&gt; 0, (D751-K751) / VLOOKUP(C751,N:S,6,0), 0)</f>
        <v>6.5483415126933953E-2</v>
      </c>
      <c r="F751" s="46" t="str">
        <f t="shared" si="71"/>
        <v>Нет</v>
      </c>
      <c r="G751" s="45" t="str">
        <f t="shared" si="72"/>
        <v>Нет</v>
      </c>
      <c r="H751" s="44" t="str">
        <f t="shared" si="68"/>
        <v>Нет</v>
      </c>
      <c r="I751" s="47">
        <f>IF(H751="Да",IF(DAY(A751)=15,K751+VLOOKUP($C751,N:S,6,0)*3.8, K751),D751)</f>
        <v>4694</v>
      </c>
      <c r="J751" s="19"/>
      <c r="K751" s="43">
        <f>VLOOKUP(C751,N:S,5,0)</f>
        <v>4676.833333333333</v>
      </c>
      <c r="L751" s="43">
        <f t="shared" si="73"/>
        <v>294.69444444445486</v>
      </c>
    </row>
    <row r="752" spans="1:12" x14ac:dyDescent="0.25">
      <c r="A752" s="10">
        <v>44580</v>
      </c>
      <c r="B752" s="44">
        <f t="shared" si="69"/>
        <v>19</v>
      </c>
      <c r="C752" s="10" t="str">
        <f t="shared" si="70"/>
        <v>202201</v>
      </c>
      <c r="D752" s="44">
        <v>4702</v>
      </c>
      <c r="E752" s="45">
        <f>IF( D752&lt;&gt; 0, (D752-K752) / VLOOKUP(C752,N:S,6,0), 0)</f>
        <v>9.5999958098708468E-2</v>
      </c>
      <c r="F752" s="46" t="str">
        <f t="shared" si="71"/>
        <v>Нет</v>
      </c>
      <c r="G752" s="45" t="str">
        <f t="shared" si="72"/>
        <v>Нет</v>
      </c>
      <c r="H752" s="44" t="str">
        <f t="shared" si="68"/>
        <v>Нет</v>
      </c>
      <c r="I752" s="47">
        <f>IF(H752="Да",IF(DAY(A752)=15,K752+VLOOKUP($C752,N:S,6,0)*3.8, K752),D752)</f>
        <v>4702</v>
      </c>
      <c r="J752" s="19"/>
      <c r="K752" s="43">
        <f>VLOOKUP(C752,N:S,5,0)</f>
        <v>4676.833333333333</v>
      </c>
      <c r="L752" s="43">
        <f t="shared" si="73"/>
        <v>633.36111111112632</v>
      </c>
    </row>
    <row r="753" spans="1:12" x14ac:dyDescent="0.25">
      <c r="A753" s="10">
        <v>44581</v>
      </c>
      <c r="B753" s="44">
        <f t="shared" si="69"/>
        <v>20</v>
      </c>
      <c r="C753" s="10" t="str">
        <f t="shared" si="70"/>
        <v>202201</v>
      </c>
      <c r="D753" s="44">
        <v>4762</v>
      </c>
      <c r="E753" s="45">
        <f>IF( D753&lt;&gt; 0, (D753-K753) / VLOOKUP(C753,N:S,6,0), 0)</f>
        <v>0.32487403038701729</v>
      </c>
      <c r="F753" s="46" t="str">
        <f t="shared" si="71"/>
        <v>Нет</v>
      </c>
      <c r="G753" s="45" t="str">
        <f t="shared" si="72"/>
        <v>Нет</v>
      </c>
      <c r="H753" s="44" t="str">
        <f t="shared" si="68"/>
        <v>Нет</v>
      </c>
      <c r="I753" s="47">
        <f>IF(H753="Да",IF(DAY(A753)=15,K753+VLOOKUP($C753,N:S,6,0)*3.8, K753),D753)</f>
        <v>4762</v>
      </c>
      <c r="J753" s="19"/>
      <c r="K753" s="43">
        <f>VLOOKUP(C753,N:S,5,0)</f>
        <v>4676.833333333333</v>
      </c>
      <c r="L753" s="43">
        <f t="shared" si="73"/>
        <v>7253.3611111111632</v>
      </c>
    </row>
    <row r="754" spans="1:12" x14ac:dyDescent="0.25">
      <c r="A754" s="10">
        <v>44582</v>
      </c>
      <c r="B754" s="44">
        <f t="shared" si="69"/>
        <v>21</v>
      </c>
      <c r="C754" s="10" t="str">
        <f t="shared" si="70"/>
        <v>202201</v>
      </c>
      <c r="D754" s="44">
        <v>4435</v>
      </c>
      <c r="E754" s="45">
        <f>IF( D754&lt;&gt; 0, (D754-K754) / VLOOKUP(C754,N:S,6,0), 0)</f>
        <v>-0.92248966358426576</v>
      </c>
      <c r="F754" s="46" t="str">
        <f t="shared" si="71"/>
        <v>Нет</v>
      </c>
      <c r="G754" s="45" t="str">
        <f t="shared" si="72"/>
        <v>Нет</v>
      </c>
      <c r="H754" s="44" t="str">
        <f t="shared" si="68"/>
        <v>Нет</v>
      </c>
      <c r="I754" s="47">
        <f>IF(H754="Да",IF(DAY(A754)=15,K754+VLOOKUP($C754,N:S,6,0)*3.8, K754),D754)</f>
        <v>4435</v>
      </c>
      <c r="J754" s="19"/>
      <c r="K754" s="43">
        <f>VLOOKUP(C754,N:S,5,0)</f>
        <v>4676.833333333333</v>
      </c>
      <c r="L754" s="43">
        <f t="shared" si="73"/>
        <v>58483.361111110964</v>
      </c>
    </row>
    <row r="755" spans="1:12" x14ac:dyDescent="0.25">
      <c r="A755" s="10">
        <v>44583</v>
      </c>
      <c r="B755" s="44">
        <f t="shared" si="69"/>
        <v>22</v>
      </c>
      <c r="C755" s="10" t="str">
        <f t="shared" si="70"/>
        <v>202201</v>
      </c>
      <c r="D755" s="44">
        <v>4848</v>
      </c>
      <c r="E755" s="45">
        <f>IF( D755&lt;&gt; 0, (D755-K755) / VLOOKUP(C755,N:S,6,0), 0)</f>
        <v>0.65292686733359329</v>
      </c>
      <c r="F755" s="46" t="str">
        <f t="shared" si="71"/>
        <v>Нет</v>
      </c>
      <c r="G755" s="45" t="str">
        <f t="shared" si="72"/>
        <v>Нет</v>
      </c>
      <c r="H755" s="44" t="str">
        <f t="shared" si="68"/>
        <v>Нет</v>
      </c>
      <c r="I755" s="47">
        <f>IF(H755="Да",IF(DAY(A755)=15,K755+VLOOKUP($C755,N:S,6,0)*3.8, K755),D755)</f>
        <v>4848</v>
      </c>
      <c r="J755" s="19"/>
      <c r="K755" s="43">
        <f>VLOOKUP(C755,N:S,5,0)</f>
        <v>4676.833333333333</v>
      </c>
      <c r="L755" s="43">
        <f t="shared" si="73"/>
        <v>29298.027777777883</v>
      </c>
    </row>
    <row r="756" spans="1:12" x14ac:dyDescent="0.25">
      <c r="A756" s="10">
        <v>44584</v>
      </c>
      <c r="B756" s="44">
        <f t="shared" si="69"/>
        <v>23</v>
      </c>
      <c r="C756" s="10" t="str">
        <f t="shared" si="70"/>
        <v>202201</v>
      </c>
      <c r="D756" s="44">
        <v>4832</v>
      </c>
      <c r="E756" s="45">
        <f>IF( D756&lt;&gt; 0, (D756-K756) / VLOOKUP(C756,N:S,6,0), 0)</f>
        <v>0.59189378139004423</v>
      </c>
      <c r="F756" s="46" t="str">
        <f t="shared" si="71"/>
        <v>Нет</v>
      </c>
      <c r="G756" s="45" t="str">
        <f t="shared" si="72"/>
        <v>Нет</v>
      </c>
      <c r="H756" s="44" t="str">
        <f t="shared" si="68"/>
        <v>Нет</v>
      </c>
      <c r="I756" s="47">
        <f>IF(H756="Да",IF(DAY(A756)=15,K756+VLOOKUP($C756,N:S,6,0)*3.8, K756),D756)</f>
        <v>4832</v>
      </c>
      <c r="J756" s="19"/>
      <c r="K756" s="43">
        <f>VLOOKUP(C756,N:S,5,0)</f>
        <v>4676.833333333333</v>
      </c>
      <c r="L756" s="43">
        <f t="shared" si="73"/>
        <v>24076.69444444454</v>
      </c>
    </row>
    <row r="757" spans="1:12" x14ac:dyDescent="0.25">
      <c r="A757" s="10">
        <v>44585</v>
      </c>
      <c r="B757" s="44">
        <f t="shared" si="69"/>
        <v>24</v>
      </c>
      <c r="C757" s="10" t="str">
        <f t="shared" si="70"/>
        <v>202201</v>
      </c>
      <c r="D757" s="44">
        <v>4348</v>
      </c>
      <c r="E757" s="45">
        <f>IF( D757&lt;&gt; 0, (D757-K757) / VLOOKUP(C757,N:S,6,0), 0)</f>
        <v>-1.2543570684023135</v>
      </c>
      <c r="F757" s="46" t="str">
        <f t="shared" si="71"/>
        <v>Нет</v>
      </c>
      <c r="G757" s="45" t="str">
        <f t="shared" si="72"/>
        <v>Нет</v>
      </c>
      <c r="H757" s="44" t="str">
        <f t="shared" si="68"/>
        <v>Нет</v>
      </c>
      <c r="I757" s="47">
        <f>IF(H757="Да",IF(DAY(A757)=15,K757+VLOOKUP($C757,N:S,6,0)*3.8, K757),D757)</f>
        <v>4348</v>
      </c>
      <c r="J757" s="19"/>
      <c r="K757" s="43">
        <f>VLOOKUP(C757,N:S,5,0)</f>
        <v>4676.833333333333</v>
      </c>
      <c r="L757" s="43">
        <f t="shared" si="73"/>
        <v>108131.36111111091</v>
      </c>
    </row>
    <row r="758" spans="1:12" x14ac:dyDescent="0.25">
      <c r="A758" s="10">
        <v>44586</v>
      </c>
      <c r="B758" s="44">
        <f t="shared" si="69"/>
        <v>25</v>
      </c>
      <c r="C758" s="10" t="str">
        <f t="shared" si="70"/>
        <v>202201</v>
      </c>
      <c r="D758" s="44">
        <v>4577</v>
      </c>
      <c r="E758" s="45">
        <f>IF( D758&lt;&gt; 0, (D758-K758) / VLOOKUP(C758,N:S,6,0), 0)</f>
        <v>-0.38082102583526822</v>
      </c>
      <c r="F758" s="46" t="str">
        <f t="shared" si="71"/>
        <v>Нет</v>
      </c>
      <c r="G758" s="45" t="str">
        <f t="shared" si="72"/>
        <v>Нет</v>
      </c>
      <c r="H758" s="44" t="str">
        <f t="shared" si="68"/>
        <v>Нет</v>
      </c>
      <c r="I758" s="47">
        <f>IF(H758="Да",IF(DAY(A758)=15,K758+VLOOKUP($C758,N:S,6,0)*3.8, K758),D758)</f>
        <v>4577</v>
      </c>
      <c r="J758" s="19"/>
      <c r="K758" s="43">
        <f>VLOOKUP(C758,N:S,5,0)</f>
        <v>4676.833333333333</v>
      </c>
      <c r="L758" s="43">
        <f t="shared" si="73"/>
        <v>9966.6944444443834</v>
      </c>
    </row>
    <row r="759" spans="1:12" x14ac:dyDescent="0.25">
      <c r="A759" s="10">
        <v>44587</v>
      </c>
      <c r="B759" s="44">
        <f t="shared" si="69"/>
        <v>26</v>
      </c>
      <c r="C759" s="10" t="str">
        <f t="shared" si="70"/>
        <v>202201</v>
      </c>
      <c r="D759" s="44">
        <v>4667</v>
      </c>
      <c r="E759" s="45">
        <f>IF( D759&lt;&gt; 0, (D759-K759) / VLOOKUP(C759,N:S,6,0), 0)</f>
        <v>-3.7509917402805008E-2</v>
      </c>
      <c r="F759" s="46" t="str">
        <f t="shared" si="71"/>
        <v>Нет</v>
      </c>
      <c r="G759" s="45" t="str">
        <f t="shared" si="72"/>
        <v>Нет</v>
      </c>
      <c r="H759" s="44" t="str">
        <f t="shared" si="68"/>
        <v>Нет</v>
      </c>
      <c r="I759" s="47">
        <f>IF(H759="Да",IF(DAY(A759)=15,K759+VLOOKUP($C759,N:S,6,0)*3.8, K759),D759)</f>
        <v>4667</v>
      </c>
      <c r="J759" s="19"/>
      <c r="K759" s="43">
        <f>VLOOKUP(C759,N:S,5,0)</f>
        <v>4676.833333333333</v>
      </c>
      <c r="L759" s="43">
        <f t="shared" si="73"/>
        <v>96.694444444438489</v>
      </c>
    </row>
    <row r="760" spans="1:12" x14ac:dyDescent="0.25">
      <c r="A760" s="10">
        <v>44588</v>
      </c>
      <c r="B760" s="44">
        <f t="shared" si="69"/>
        <v>27</v>
      </c>
      <c r="C760" s="10" t="str">
        <f t="shared" si="70"/>
        <v>202201</v>
      </c>
      <c r="D760" s="44">
        <v>4630</v>
      </c>
      <c r="E760" s="45">
        <f>IF( D760&lt;&gt; 0, (D760-K760) / VLOOKUP(C760,N:S,6,0), 0)</f>
        <v>-0.17864892864726212</v>
      </c>
      <c r="F760" s="46" t="str">
        <f t="shared" si="71"/>
        <v>Нет</v>
      </c>
      <c r="G760" s="45" t="str">
        <f t="shared" si="72"/>
        <v>Нет</v>
      </c>
      <c r="H760" s="44" t="str">
        <f t="shared" si="68"/>
        <v>Нет</v>
      </c>
      <c r="I760" s="47">
        <f>IF(H760="Да",IF(DAY(A760)=15,K760+VLOOKUP($C760,N:S,6,0)*3.8, K760),D760)</f>
        <v>4630</v>
      </c>
      <c r="J760" s="19"/>
      <c r="K760" s="43">
        <f>VLOOKUP(C760,N:S,5,0)</f>
        <v>4676.833333333333</v>
      </c>
      <c r="L760" s="43">
        <f t="shared" si="73"/>
        <v>2193.3611111110827</v>
      </c>
    </row>
    <row r="761" spans="1:12" x14ac:dyDescent="0.25">
      <c r="A761" s="10">
        <v>44589</v>
      </c>
      <c r="B761" s="44">
        <f t="shared" si="69"/>
        <v>28</v>
      </c>
      <c r="C761" s="10" t="str">
        <f t="shared" si="70"/>
        <v>202201</v>
      </c>
      <c r="D761" s="44">
        <v>4652</v>
      </c>
      <c r="E761" s="45">
        <f>IF( D761&lt;&gt; 0, (D761-K761) / VLOOKUP(C761,N:S,6,0), 0)</f>
        <v>-9.4728435474882217E-2</v>
      </c>
      <c r="F761" s="46" t="str">
        <f t="shared" si="71"/>
        <v>Нет</v>
      </c>
      <c r="G761" s="45" t="str">
        <f t="shared" si="72"/>
        <v>Нет</v>
      </c>
      <c r="H761" s="44" t="str">
        <f t="shared" si="68"/>
        <v>Нет</v>
      </c>
      <c r="I761" s="47">
        <f>IF(H761="Да",IF(DAY(A761)=15,K761+VLOOKUP($C761,N:S,6,0)*3.8, K761),D761)</f>
        <v>4652</v>
      </c>
      <c r="J761" s="19"/>
      <c r="K761" s="43">
        <f>VLOOKUP(C761,N:S,5,0)</f>
        <v>4676.833333333333</v>
      </c>
      <c r="L761" s="43">
        <f t="shared" si="73"/>
        <v>616.69444444442934</v>
      </c>
    </row>
    <row r="762" spans="1:12" x14ac:dyDescent="0.25">
      <c r="A762" s="10">
        <v>44590</v>
      </c>
      <c r="B762" s="44">
        <f t="shared" si="69"/>
        <v>29</v>
      </c>
      <c r="C762" s="10" t="str">
        <f t="shared" si="70"/>
        <v>202201</v>
      </c>
      <c r="D762" s="44">
        <v>4770</v>
      </c>
      <c r="E762" s="45">
        <f>IF( D762&lt;&gt; 0, (D762-K762) / VLOOKUP(C762,N:S,6,0), 0)</f>
        <v>0.35539057335879182</v>
      </c>
      <c r="F762" s="46" t="str">
        <f t="shared" si="71"/>
        <v>Нет</v>
      </c>
      <c r="G762" s="45" t="str">
        <f t="shared" si="72"/>
        <v>Нет</v>
      </c>
      <c r="H762" s="44" t="str">
        <f t="shared" si="68"/>
        <v>Нет</v>
      </c>
      <c r="I762" s="47">
        <f>IF(H762="Да",IF(DAY(A762)=15,K762+VLOOKUP($C762,N:S,6,0)*3.8, K762),D762)</f>
        <v>4770</v>
      </c>
      <c r="J762" s="19"/>
      <c r="K762" s="43">
        <f>VLOOKUP(C762,N:S,5,0)</f>
        <v>4676.833333333333</v>
      </c>
      <c r="L762" s="43">
        <f t="shared" si="73"/>
        <v>8680.0277777778338</v>
      </c>
    </row>
    <row r="763" spans="1:12" x14ac:dyDescent="0.25">
      <c r="A763" s="10">
        <v>44591</v>
      </c>
      <c r="B763" s="44">
        <f t="shared" si="69"/>
        <v>30</v>
      </c>
      <c r="C763" s="10" t="str">
        <f t="shared" si="70"/>
        <v>202201</v>
      </c>
      <c r="D763" s="44">
        <v>5025</v>
      </c>
      <c r="E763" s="45">
        <f>IF( D763&lt;&gt; 0, (D763-K763) / VLOOKUP(C763,N:S,6,0), 0)</f>
        <v>1.3281053805841043</v>
      </c>
      <c r="F763" s="46" t="str">
        <f t="shared" si="71"/>
        <v>Нет</v>
      </c>
      <c r="G763" s="45" t="str">
        <f t="shared" si="72"/>
        <v>Нет</v>
      </c>
      <c r="H763" s="44" t="str">
        <f t="shared" si="68"/>
        <v>Нет</v>
      </c>
      <c r="I763" s="47">
        <f>IF(H763="Да",IF(DAY(A763)=15,K763+VLOOKUP($C763,N:S,6,0)*3.8, K763),D763)</f>
        <v>5025</v>
      </c>
      <c r="J763" s="19"/>
      <c r="K763" s="43">
        <f>VLOOKUP(C763,N:S,5,0)</f>
        <v>4676.833333333333</v>
      </c>
      <c r="L763" s="43">
        <f t="shared" si="73"/>
        <v>121220.02777777798</v>
      </c>
    </row>
    <row r="764" spans="1:12" x14ac:dyDescent="0.25">
      <c r="A764" s="10">
        <v>44592</v>
      </c>
      <c r="B764" s="44">
        <f t="shared" si="69"/>
        <v>31</v>
      </c>
      <c r="C764" s="10" t="str">
        <f t="shared" si="70"/>
        <v>202201</v>
      </c>
      <c r="D764" s="44">
        <v>4481</v>
      </c>
      <c r="E764" s="45">
        <f>IF( D764&lt;&gt; 0, (D764-K764) / VLOOKUP(C764,N:S,6,0), 0)</f>
        <v>-0.74701954149656236</v>
      </c>
      <c r="F764" s="46" t="str">
        <f t="shared" si="71"/>
        <v>Нет</v>
      </c>
      <c r="G764" s="45" t="str">
        <f t="shared" si="72"/>
        <v>Нет</v>
      </c>
      <c r="H764" s="44" t="str">
        <f t="shared" si="68"/>
        <v>Нет</v>
      </c>
      <c r="I764" s="47">
        <f>IF(H764="Да",IF(DAY(A764)=15,K764+VLOOKUP($C764,N:S,6,0)*3.8, K764),D764)</f>
        <v>4481</v>
      </c>
      <c r="J764" s="19"/>
      <c r="K764" s="43">
        <f>VLOOKUP(C764,N:S,5,0)</f>
        <v>4676.833333333333</v>
      </c>
      <c r="L764" s="43">
        <f t="shared" si="73"/>
        <v>38350.694444444329</v>
      </c>
    </row>
    <row r="765" spans="1:12" x14ac:dyDescent="0.25">
      <c r="A765" s="10">
        <v>44593</v>
      </c>
      <c r="B765" s="44">
        <f t="shared" si="69"/>
        <v>1</v>
      </c>
      <c r="C765" s="10" t="str">
        <f t="shared" si="70"/>
        <v>202202</v>
      </c>
      <c r="D765" s="44">
        <v>4437</v>
      </c>
      <c r="E765" s="45">
        <f>IF( D765&lt;&gt; 0, (D765-K765) / VLOOKUP(C765,N:S,6,0), 0)</f>
        <v>-1.3274981252331766</v>
      </c>
      <c r="F765" s="46" t="str">
        <f t="shared" si="71"/>
        <v>Нет</v>
      </c>
      <c r="G765" s="45" t="str">
        <f t="shared" si="72"/>
        <v>Нет</v>
      </c>
      <c r="H765" s="44" t="str">
        <f t="shared" si="68"/>
        <v>Нет</v>
      </c>
      <c r="I765" s="47">
        <f>IF(H765="Да",IF(DAY(A765)=15,K765+VLOOKUP($C765,N:S,6,0)*3.8, K765),D765)</f>
        <v>4437</v>
      </c>
      <c r="J765" s="19"/>
      <c r="K765" s="43">
        <f>VLOOKUP(C765,N:S,5,0)</f>
        <v>4745</v>
      </c>
      <c r="L765" s="43">
        <f t="shared" si="73"/>
        <v>94864</v>
      </c>
    </row>
    <row r="766" spans="1:12" x14ac:dyDescent="0.25">
      <c r="A766" s="10">
        <v>44594</v>
      </c>
      <c r="B766" s="44">
        <f t="shared" si="69"/>
        <v>2</v>
      </c>
      <c r="C766" s="10" t="str">
        <f t="shared" si="70"/>
        <v>202202</v>
      </c>
      <c r="D766" s="44">
        <v>4686</v>
      </c>
      <c r="E766" s="45">
        <f>IF( D766&lt;&gt; 0, (D766-K766) / VLOOKUP(C766,N:S,6,0), 0)</f>
        <v>-0.25429347204142017</v>
      </c>
      <c r="F766" s="46" t="str">
        <f t="shared" si="71"/>
        <v>Нет</v>
      </c>
      <c r="G766" s="45" t="str">
        <f t="shared" si="72"/>
        <v>Нет</v>
      </c>
      <c r="H766" s="44" t="str">
        <f t="shared" si="68"/>
        <v>Нет</v>
      </c>
      <c r="I766" s="47">
        <f>IF(H766="Да",IF(DAY(A766)=15,K766+VLOOKUP($C766,N:S,6,0)*3.8, K766),D766)</f>
        <v>4686</v>
      </c>
      <c r="J766" s="19"/>
      <c r="K766" s="43">
        <f>VLOOKUP(C766,N:S,5,0)</f>
        <v>4745</v>
      </c>
      <c r="L766" s="43">
        <f t="shared" si="73"/>
        <v>3481</v>
      </c>
    </row>
    <row r="767" spans="1:12" x14ac:dyDescent="0.25">
      <c r="A767" s="10">
        <v>44595</v>
      </c>
      <c r="B767" s="44">
        <f t="shared" si="69"/>
        <v>3</v>
      </c>
      <c r="C767" s="10" t="str">
        <f t="shared" si="70"/>
        <v>202202</v>
      </c>
      <c r="D767" s="44">
        <v>4853</v>
      </c>
      <c r="E767" s="45">
        <f>IF( D767&lt;&gt; 0, (D767-K767) / VLOOKUP(C767,N:S,6,0), 0)</f>
        <v>0.46548635560124368</v>
      </c>
      <c r="F767" s="46" t="str">
        <f t="shared" si="71"/>
        <v>Нет</v>
      </c>
      <c r="G767" s="45" t="str">
        <f t="shared" si="72"/>
        <v>Нет</v>
      </c>
      <c r="H767" s="44" t="str">
        <f t="shared" si="68"/>
        <v>Нет</v>
      </c>
      <c r="I767" s="47">
        <f>IF(H767="Да",IF(DAY(A767)=15,K767+VLOOKUP($C767,N:S,6,0)*3.8, K767),D767)</f>
        <v>4853</v>
      </c>
      <c r="J767" s="19"/>
      <c r="K767" s="43">
        <f>VLOOKUP(C767,N:S,5,0)</f>
        <v>4745</v>
      </c>
      <c r="L767" s="43">
        <f t="shared" si="73"/>
        <v>11664</v>
      </c>
    </row>
    <row r="768" spans="1:12" x14ac:dyDescent="0.25">
      <c r="A768" s="10">
        <v>44596</v>
      </c>
      <c r="B768" s="44">
        <f t="shared" si="69"/>
        <v>4</v>
      </c>
      <c r="C768" s="10" t="str">
        <f t="shared" si="70"/>
        <v>202202</v>
      </c>
      <c r="D768" s="44">
        <v>4861</v>
      </c>
      <c r="E768" s="45">
        <f>IF( D768&lt;&gt; 0, (D768-K768) / VLOOKUP(C768,N:S,6,0), 0)</f>
        <v>0.49996682638652101</v>
      </c>
      <c r="F768" s="46" t="str">
        <f t="shared" si="71"/>
        <v>Нет</v>
      </c>
      <c r="G768" s="45" t="str">
        <f t="shared" si="72"/>
        <v>Нет</v>
      </c>
      <c r="H768" s="44" t="str">
        <f t="shared" si="68"/>
        <v>Нет</v>
      </c>
      <c r="I768" s="47">
        <f>IF(H768="Да",IF(DAY(A768)=15,K768+VLOOKUP($C768,N:S,6,0)*3.8, K768),D768)</f>
        <v>4861</v>
      </c>
      <c r="J768" s="19"/>
      <c r="K768" s="43">
        <f>VLOOKUP(C768,N:S,5,0)</f>
        <v>4745</v>
      </c>
      <c r="L768" s="43">
        <f t="shared" si="73"/>
        <v>13456</v>
      </c>
    </row>
    <row r="769" spans="1:12" x14ac:dyDescent="0.25">
      <c r="A769" s="10">
        <v>44597</v>
      </c>
      <c r="B769" s="44">
        <f t="shared" si="69"/>
        <v>5</v>
      </c>
      <c r="C769" s="10" t="str">
        <f t="shared" si="70"/>
        <v>202202</v>
      </c>
      <c r="D769" s="44">
        <v>4814</v>
      </c>
      <c r="E769" s="45">
        <f>IF( D769&lt;&gt; 0, (D769-K769) / VLOOKUP(C769,N:S,6,0), 0)</f>
        <v>0.29739406052301681</v>
      </c>
      <c r="F769" s="46" t="str">
        <f t="shared" si="71"/>
        <v>Нет</v>
      </c>
      <c r="G769" s="45" t="str">
        <f t="shared" si="72"/>
        <v>Нет</v>
      </c>
      <c r="H769" s="44" t="str">
        <f t="shared" si="68"/>
        <v>Нет</v>
      </c>
      <c r="I769" s="47">
        <f>IF(H769="Да",IF(DAY(A769)=15,K769+VLOOKUP($C769,N:S,6,0)*3.8, K769),D769)</f>
        <v>4814</v>
      </c>
      <c r="J769" s="19"/>
      <c r="K769" s="43">
        <f>VLOOKUP(C769,N:S,5,0)</f>
        <v>4745</v>
      </c>
      <c r="L769" s="43">
        <f t="shared" si="73"/>
        <v>4761</v>
      </c>
    </row>
    <row r="770" spans="1:12" x14ac:dyDescent="0.25">
      <c r="A770" s="10">
        <v>44598</v>
      </c>
      <c r="B770" s="44">
        <f t="shared" si="69"/>
        <v>6</v>
      </c>
      <c r="C770" s="10" t="str">
        <f t="shared" si="70"/>
        <v>202202</v>
      </c>
      <c r="D770" s="44">
        <v>4839</v>
      </c>
      <c r="E770" s="45">
        <f>IF( D770&lt;&gt; 0, (D770-K770) / VLOOKUP(C770,N:S,6,0), 0)</f>
        <v>0.4051455317270084</v>
      </c>
      <c r="F770" s="46" t="str">
        <f t="shared" si="71"/>
        <v>Нет</v>
      </c>
      <c r="G770" s="45" t="str">
        <f t="shared" si="72"/>
        <v>Нет</v>
      </c>
      <c r="H770" s="44" t="str">
        <f t="shared" si="68"/>
        <v>Нет</v>
      </c>
      <c r="I770" s="47">
        <f>IF(H770="Да",IF(DAY(A770)=15,K770+VLOOKUP($C770,N:S,6,0)*3.8, K770),D770)</f>
        <v>4839</v>
      </c>
      <c r="J770" s="19"/>
      <c r="K770" s="43">
        <f>VLOOKUP(C770,N:S,5,0)</f>
        <v>4745</v>
      </c>
      <c r="L770" s="43">
        <f t="shared" si="73"/>
        <v>8836</v>
      </c>
    </row>
    <row r="771" spans="1:12" x14ac:dyDescent="0.25">
      <c r="A771" s="10">
        <v>44599</v>
      </c>
      <c r="B771" s="44">
        <f t="shared" si="69"/>
        <v>7</v>
      </c>
      <c r="C771" s="10" t="str">
        <f t="shared" si="70"/>
        <v>202202</v>
      </c>
      <c r="D771" s="44">
        <v>4567</v>
      </c>
      <c r="E771" s="45">
        <f>IF( D771&lt;&gt; 0, (D771-K771) / VLOOKUP(C771,N:S,6,0), 0)</f>
        <v>-0.76719047497242021</v>
      </c>
      <c r="F771" s="46" t="str">
        <f t="shared" si="71"/>
        <v>Нет</v>
      </c>
      <c r="G771" s="45" t="str">
        <f t="shared" si="72"/>
        <v>Нет</v>
      </c>
      <c r="H771" s="44" t="str">
        <f t="shared" ref="H771:H834" si="74">IF(D771=0,IF(F771="Да","Нет","Да"),IF(OR(E771&gt;=3,E771&lt;=-3),IF(G771="Да","Нет","Да"),"Нет"))</f>
        <v>Нет</v>
      </c>
      <c r="I771" s="47">
        <f>IF(H771="Да",IF(DAY(A771)=15,K771+VLOOKUP($C771,N:S,6,0)*3.8, K771),D771)</f>
        <v>4567</v>
      </c>
      <c r="J771" s="19"/>
      <c r="K771" s="43">
        <f>VLOOKUP(C771,N:S,5,0)</f>
        <v>4745</v>
      </c>
      <c r="L771" s="43">
        <f t="shared" si="73"/>
        <v>31684</v>
      </c>
    </row>
    <row r="772" spans="1:12" x14ac:dyDescent="0.25">
      <c r="A772" s="10">
        <v>44600</v>
      </c>
      <c r="B772" s="44">
        <f t="shared" ref="B772:B835" si="75">DAY(A772)</f>
        <v>8</v>
      </c>
      <c r="C772" s="10" t="str">
        <f t="shared" ref="C772:C835" si="76">YEAR(A772)&amp;TEXT(MONTH(A772), "00")</f>
        <v>202202</v>
      </c>
      <c r="D772" s="44">
        <v>4560</v>
      </c>
      <c r="E772" s="45">
        <f>IF( D772&lt;&gt; 0, (D772-K772) / VLOOKUP(C772,N:S,6,0), 0)</f>
        <v>-0.79736088690953788</v>
      </c>
      <c r="F772" s="46" t="str">
        <f t="shared" ref="F772:F835" si="77">IF(AND(MONTH(A772)=1, DAY(A772)=1), "Да", "Нет")</f>
        <v>Нет</v>
      </c>
      <c r="G772" s="45" t="str">
        <f t="shared" ref="G772:G835" si="78">IF(DAY(A772)=15, "Да", "Нет")</f>
        <v>Нет</v>
      </c>
      <c r="H772" s="44" t="str">
        <f t="shared" si="74"/>
        <v>Нет</v>
      </c>
      <c r="I772" s="47">
        <f>IF(H772="Да",IF(DAY(A772)=15,K772+VLOOKUP($C772,N:S,6,0)*3.8, K772),D772)</f>
        <v>4560</v>
      </c>
      <c r="J772" s="19"/>
      <c r="K772" s="43">
        <f>VLOOKUP(C772,N:S,5,0)</f>
        <v>4745</v>
      </c>
      <c r="L772" s="43">
        <f t="shared" ref="L772:L835" si="79">IF(D772&lt;&gt;0,IF((D772-K772)^2 &gt; $L$1, 0, (D772-K772)^2), 0)</f>
        <v>34225</v>
      </c>
    </row>
    <row r="773" spans="1:12" x14ac:dyDescent="0.25">
      <c r="A773" s="10">
        <v>44601</v>
      </c>
      <c r="B773" s="44">
        <f t="shared" si="75"/>
        <v>9</v>
      </c>
      <c r="C773" s="10" t="str">
        <f t="shared" si="76"/>
        <v>202202</v>
      </c>
      <c r="D773" s="44">
        <v>4548</v>
      </c>
      <c r="E773" s="45">
        <f>IF( D773&lt;&gt; 0, (D773-K773) / VLOOKUP(C773,N:S,6,0), 0)</f>
        <v>-0.84908159308745379</v>
      </c>
      <c r="F773" s="46" t="str">
        <f t="shared" si="77"/>
        <v>Нет</v>
      </c>
      <c r="G773" s="45" t="str">
        <f t="shared" si="78"/>
        <v>Нет</v>
      </c>
      <c r="H773" s="44" t="str">
        <f t="shared" si="74"/>
        <v>Нет</v>
      </c>
      <c r="I773" s="47">
        <f>IF(H773="Да",IF(DAY(A773)=15,K773+VLOOKUP($C773,N:S,6,0)*3.8, K773),D773)</f>
        <v>4548</v>
      </c>
      <c r="J773" s="19"/>
      <c r="K773" s="43">
        <f>VLOOKUP(C773,N:S,5,0)</f>
        <v>4745</v>
      </c>
      <c r="L773" s="43">
        <f t="shared" si="79"/>
        <v>38809</v>
      </c>
    </row>
    <row r="774" spans="1:12" x14ac:dyDescent="0.25">
      <c r="A774" s="10">
        <v>44602</v>
      </c>
      <c r="B774" s="44">
        <f t="shared" si="75"/>
        <v>10</v>
      </c>
      <c r="C774" s="10" t="str">
        <f t="shared" si="76"/>
        <v>202202</v>
      </c>
      <c r="D774" s="44">
        <v>4724</v>
      </c>
      <c r="E774" s="45">
        <f>IF( D774&lt;&gt; 0, (D774-K774) / VLOOKUP(C774,N:S,6,0), 0)</f>
        <v>-9.0511235811352939E-2</v>
      </c>
      <c r="F774" s="46" t="str">
        <f t="shared" si="77"/>
        <v>Нет</v>
      </c>
      <c r="G774" s="45" t="str">
        <f t="shared" si="78"/>
        <v>Нет</v>
      </c>
      <c r="H774" s="44" t="str">
        <f t="shared" si="74"/>
        <v>Нет</v>
      </c>
      <c r="I774" s="47">
        <f>IF(H774="Да",IF(DAY(A774)=15,K774+VLOOKUP($C774,N:S,6,0)*3.8, K774),D774)</f>
        <v>4724</v>
      </c>
      <c r="J774" s="19"/>
      <c r="K774" s="43">
        <f>VLOOKUP(C774,N:S,5,0)</f>
        <v>4745</v>
      </c>
      <c r="L774" s="43">
        <f t="shared" si="79"/>
        <v>441</v>
      </c>
    </row>
    <row r="775" spans="1:12" x14ac:dyDescent="0.25">
      <c r="A775" s="10">
        <v>44603</v>
      </c>
      <c r="B775" s="44">
        <f t="shared" si="75"/>
        <v>11</v>
      </c>
      <c r="C775" s="10" t="str">
        <f t="shared" si="76"/>
        <v>202202</v>
      </c>
      <c r="D775" s="44">
        <v>4831</v>
      </c>
      <c r="E775" s="45">
        <f>IF( D775&lt;&gt; 0, (D775-K775) / VLOOKUP(C775,N:S,6,0), 0)</f>
        <v>0.37066506094173107</v>
      </c>
      <c r="F775" s="46" t="str">
        <f t="shared" si="77"/>
        <v>Нет</v>
      </c>
      <c r="G775" s="45" t="str">
        <f t="shared" si="78"/>
        <v>Нет</v>
      </c>
      <c r="H775" s="44" t="str">
        <f t="shared" si="74"/>
        <v>Нет</v>
      </c>
      <c r="I775" s="47">
        <f>IF(H775="Да",IF(DAY(A775)=15,K775+VLOOKUP($C775,N:S,6,0)*3.8, K775),D775)</f>
        <v>4831</v>
      </c>
      <c r="J775" s="19"/>
      <c r="K775" s="43">
        <f>VLOOKUP(C775,N:S,5,0)</f>
        <v>4745</v>
      </c>
      <c r="L775" s="43">
        <f t="shared" si="79"/>
        <v>7396</v>
      </c>
    </row>
    <row r="776" spans="1:12" x14ac:dyDescent="0.25">
      <c r="A776" s="10">
        <v>44604</v>
      </c>
      <c r="B776" s="44">
        <f t="shared" si="75"/>
        <v>12</v>
      </c>
      <c r="C776" s="10" t="str">
        <f t="shared" si="76"/>
        <v>202202</v>
      </c>
      <c r="D776" s="44">
        <v>4958</v>
      </c>
      <c r="E776" s="45">
        <f>IF( D776&lt;&gt; 0, (D776-K776) / VLOOKUP(C776,N:S,6,0), 0)</f>
        <v>0.91804253465800845</v>
      </c>
      <c r="F776" s="46" t="str">
        <f t="shared" si="77"/>
        <v>Нет</v>
      </c>
      <c r="G776" s="45" t="str">
        <f t="shared" si="78"/>
        <v>Нет</v>
      </c>
      <c r="H776" s="44" t="str">
        <f t="shared" si="74"/>
        <v>Нет</v>
      </c>
      <c r="I776" s="47">
        <f>IF(H776="Да",IF(DAY(A776)=15,K776+VLOOKUP($C776,N:S,6,0)*3.8, K776),D776)</f>
        <v>4958</v>
      </c>
      <c r="J776" s="19"/>
      <c r="K776" s="43">
        <f>VLOOKUP(C776,N:S,5,0)</f>
        <v>4745</v>
      </c>
      <c r="L776" s="43">
        <f t="shared" si="79"/>
        <v>45369</v>
      </c>
    </row>
    <row r="777" spans="1:12" x14ac:dyDescent="0.25">
      <c r="A777" s="10">
        <v>44605</v>
      </c>
      <c r="B777" s="44">
        <f t="shared" si="75"/>
        <v>13</v>
      </c>
      <c r="C777" s="10" t="str">
        <f t="shared" si="76"/>
        <v>202202</v>
      </c>
      <c r="D777" s="44">
        <v>4829</v>
      </c>
      <c r="E777" s="45">
        <f>IF( D777&lt;&gt; 0, (D777-K777) / VLOOKUP(C777,N:S,6,0), 0)</f>
        <v>0.36204494324541175</v>
      </c>
      <c r="F777" s="46" t="str">
        <f t="shared" si="77"/>
        <v>Нет</v>
      </c>
      <c r="G777" s="45" t="str">
        <f t="shared" si="78"/>
        <v>Нет</v>
      </c>
      <c r="H777" s="44" t="str">
        <f t="shared" si="74"/>
        <v>Нет</v>
      </c>
      <c r="I777" s="47">
        <f>IF(H777="Да",IF(DAY(A777)=15,K777+VLOOKUP($C777,N:S,6,0)*3.8, K777),D777)</f>
        <v>4829</v>
      </c>
      <c r="J777" s="19"/>
      <c r="K777" s="43">
        <f>VLOOKUP(C777,N:S,5,0)</f>
        <v>4745</v>
      </c>
      <c r="L777" s="43">
        <f t="shared" si="79"/>
        <v>7056</v>
      </c>
    </row>
    <row r="778" spans="1:12" x14ac:dyDescent="0.25">
      <c r="A778" s="10">
        <v>44606</v>
      </c>
      <c r="B778" s="44">
        <f t="shared" si="75"/>
        <v>14</v>
      </c>
      <c r="C778" s="10" t="str">
        <f t="shared" si="76"/>
        <v>202202</v>
      </c>
      <c r="D778" s="44">
        <v>4453</v>
      </c>
      <c r="E778" s="45">
        <f>IF( D778&lt;&gt; 0, (D778-K778) / VLOOKUP(C778,N:S,6,0), 0)</f>
        <v>-1.2585371836626218</v>
      </c>
      <c r="F778" s="46" t="str">
        <f t="shared" si="77"/>
        <v>Нет</v>
      </c>
      <c r="G778" s="45" t="str">
        <f t="shared" si="78"/>
        <v>Нет</v>
      </c>
      <c r="H778" s="44" t="str">
        <f t="shared" si="74"/>
        <v>Нет</v>
      </c>
      <c r="I778" s="47">
        <f>IF(H778="Да",IF(DAY(A778)=15,K778+VLOOKUP($C778,N:S,6,0)*3.8, K778),D778)</f>
        <v>4453</v>
      </c>
      <c r="J778" s="19"/>
      <c r="K778" s="43">
        <f>VLOOKUP(C778,N:S,5,0)</f>
        <v>4745</v>
      </c>
      <c r="L778" s="43">
        <f t="shared" si="79"/>
        <v>85264</v>
      </c>
    </row>
    <row r="779" spans="1:12" x14ac:dyDescent="0.25">
      <c r="A779" s="10">
        <v>44607</v>
      </c>
      <c r="B779" s="44">
        <f t="shared" si="75"/>
        <v>15</v>
      </c>
      <c r="C779" s="10" t="str">
        <f t="shared" si="76"/>
        <v>202202</v>
      </c>
      <c r="D779" s="44">
        <v>5563</v>
      </c>
      <c r="E779" s="45">
        <f>IF( D779&lt;&gt; 0, (D779-K779) / VLOOKUP(C779,N:S,6,0), 0)</f>
        <v>3.5256281377946053</v>
      </c>
      <c r="F779" s="46" t="str">
        <f t="shared" si="77"/>
        <v>Нет</v>
      </c>
      <c r="G779" s="45" t="str">
        <f t="shared" si="78"/>
        <v>Да</v>
      </c>
      <c r="H779" s="44" t="str">
        <f t="shared" si="74"/>
        <v>Нет</v>
      </c>
      <c r="I779" s="47">
        <f>IF(H779="Да",IF(DAY(A779)=15,K779+VLOOKUP($C779,N:S,6,0)*3.8, K779),D779)</f>
        <v>5563</v>
      </c>
      <c r="J779" s="19"/>
      <c r="K779" s="43">
        <f>VLOOKUP(C779,N:S,5,0)</f>
        <v>4745</v>
      </c>
      <c r="L779" s="43">
        <f t="shared" si="79"/>
        <v>669124</v>
      </c>
    </row>
    <row r="780" spans="1:12" x14ac:dyDescent="0.25">
      <c r="A780" s="10">
        <v>44608</v>
      </c>
      <c r="B780" s="44">
        <f t="shared" si="75"/>
        <v>16</v>
      </c>
      <c r="C780" s="10" t="str">
        <f t="shared" si="76"/>
        <v>202202</v>
      </c>
      <c r="D780" s="44">
        <v>4562</v>
      </c>
      <c r="E780" s="45">
        <f>IF( D780&lt;&gt; 0, (D780-K780) / VLOOKUP(C780,N:S,6,0), 0)</f>
        <v>-0.78874076921321845</v>
      </c>
      <c r="F780" s="46" t="str">
        <f t="shared" si="77"/>
        <v>Нет</v>
      </c>
      <c r="G780" s="45" t="str">
        <f t="shared" si="78"/>
        <v>Нет</v>
      </c>
      <c r="H780" s="44" t="str">
        <f t="shared" si="74"/>
        <v>Нет</v>
      </c>
      <c r="I780" s="47">
        <f>IF(H780="Да",IF(DAY(A780)=15,K780+VLOOKUP($C780,N:S,6,0)*3.8, K780),D780)</f>
        <v>4562</v>
      </c>
      <c r="J780" s="19"/>
      <c r="K780" s="43">
        <f>VLOOKUP(C780,N:S,5,0)</f>
        <v>4745</v>
      </c>
      <c r="L780" s="43">
        <f t="shared" si="79"/>
        <v>33489</v>
      </c>
    </row>
    <row r="781" spans="1:12" x14ac:dyDescent="0.25">
      <c r="A781" s="10">
        <v>44609</v>
      </c>
      <c r="B781" s="44">
        <f t="shared" si="75"/>
        <v>17</v>
      </c>
      <c r="C781" s="10" t="str">
        <f t="shared" si="76"/>
        <v>202202</v>
      </c>
      <c r="D781" s="44">
        <v>4609</v>
      </c>
      <c r="E781" s="45">
        <f>IF( D781&lt;&gt; 0, (D781-K781) / VLOOKUP(C781,N:S,6,0), 0)</f>
        <v>-0.58616800334971431</v>
      </c>
      <c r="F781" s="46" t="str">
        <f t="shared" si="77"/>
        <v>Нет</v>
      </c>
      <c r="G781" s="45" t="str">
        <f t="shared" si="78"/>
        <v>Нет</v>
      </c>
      <c r="H781" s="44" t="str">
        <f t="shared" si="74"/>
        <v>Нет</v>
      </c>
      <c r="I781" s="47">
        <f>IF(H781="Да",IF(DAY(A781)=15,K781+VLOOKUP($C781,N:S,6,0)*3.8, K781),D781)</f>
        <v>4609</v>
      </c>
      <c r="J781" s="19"/>
      <c r="K781" s="43">
        <f>VLOOKUP(C781,N:S,5,0)</f>
        <v>4745</v>
      </c>
      <c r="L781" s="43">
        <f t="shared" si="79"/>
        <v>18496</v>
      </c>
    </row>
    <row r="782" spans="1:12" x14ac:dyDescent="0.25">
      <c r="A782" s="10">
        <v>44610</v>
      </c>
      <c r="B782" s="44">
        <f t="shared" si="75"/>
        <v>18</v>
      </c>
      <c r="C782" s="10" t="str">
        <f t="shared" si="76"/>
        <v>202202</v>
      </c>
      <c r="D782" s="44">
        <v>4737</v>
      </c>
      <c r="E782" s="45">
        <f>IF( D782&lt;&gt; 0, (D782-K782) / VLOOKUP(C782,N:S,6,0), 0)</f>
        <v>-3.4480470785277315E-2</v>
      </c>
      <c r="F782" s="46" t="str">
        <f t="shared" si="77"/>
        <v>Нет</v>
      </c>
      <c r="G782" s="45" t="str">
        <f t="shared" si="78"/>
        <v>Нет</v>
      </c>
      <c r="H782" s="44" t="str">
        <f t="shared" si="74"/>
        <v>Нет</v>
      </c>
      <c r="I782" s="47">
        <f>IF(H782="Да",IF(DAY(A782)=15,K782+VLOOKUP($C782,N:S,6,0)*3.8, K782),D782)</f>
        <v>4737</v>
      </c>
      <c r="J782" s="19"/>
      <c r="K782" s="43">
        <f>VLOOKUP(C782,N:S,5,0)</f>
        <v>4745</v>
      </c>
      <c r="L782" s="43">
        <f t="shared" si="79"/>
        <v>64</v>
      </c>
    </row>
    <row r="783" spans="1:12" x14ac:dyDescent="0.25">
      <c r="A783" s="10">
        <v>44611</v>
      </c>
      <c r="B783" s="44">
        <f t="shared" si="75"/>
        <v>19</v>
      </c>
      <c r="C783" s="10" t="str">
        <f t="shared" si="76"/>
        <v>202202</v>
      </c>
      <c r="D783" s="44">
        <v>5073</v>
      </c>
      <c r="E783" s="45">
        <f>IF( D783&lt;&gt; 0, (D783-K783) / VLOOKUP(C783,N:S,6,0), 0)</f>
        <v>1.4136993021963697</v>
      </c>
      <c r="F783" s="46" t="str">
        <f t="shared" si="77"/>
        <v>Нет</v>
      </c>
      <c r="G783" s="45" t="str">
        <f t="shared" si="78"/>
        <v>Нет</v>
      </c>
      <c r="H783" s="44" t="str">
        <f t="shared" si="74"/>
        <v>Нет</v>
      </c>
      <c r="I783" s="47">
        <f>IF(H783="Да",IF(DAY(A783)=15,K783+VLOOKUP($C783,N:S,6,0)*3.8, K783),D783)</f>
        <v>5073</v>
      </c>
      <c r="J783" s="19"/>
      <c r="K783" s="43">
        <f>VLOOKUP(C783,N:S,5,0)</f>
        <v>4745</v>
      </c>
      <c r="L783" s="43">
        <f t="shared" si="79"/>
        <v>107584</v>
      </c>
    </row>
    <row r="784" spans="1:12" x14ac:dyDescent="0.25">
      <c r="A784" s="10">
        <v>44612</v>
      </c>
      <c r="B784" s="44">
        <f t="shared" si="75"/>
        <v>20</v>
      </c>
      <c r="C784" s="10" t="str">
        <f t="shared" si="76"/>
        <v>202202</v>
      </c>
      <c r="D784" s="44">
        <v>4952</v>
      </c>
      <c r="E784" s="45">
        <f>IF( D784&lt;&gt; 0, (D784-K784) / VLOOKUP(C784,N:S,6,0), 0)</f>
        <v>0.89218218156905049</v>
      </c>
      <c r="F784" s="46" t="str">
        <f t="shared" si="77"/>
        <v>Нет</v>
      </c>
      <c r="G784" s="45" t="str">
        <f t="shared" si="78"/>
        <v>Нет</v>
      </c>
      <c r="H784" s="44" t="str">
        <f t="shared" si="74"/>
        <v>Нет</v>
      </c>
      <c r="I784" s="47">
        <f>IF(H784="Да",IF(DAY(A784)=15,K784+VLOOKUP($C784,N:S,6,0)*3.8, K784),D784)</f>
        <v>4952</v>
      </c>
      <c r="J784" s="19"/>
      <c r="K784" s="43">
        <f>VLOOKUP(C784,N:S,5,0)</f>
        <v>4745</v>
      </c>
      <c r="L784" s="43">
        <f t="shared" si="79"/>
        <v>42849</v>
      </c>
    </row>
    <row r="785" spans="1:12" x14ac:dyDescent="0.25">
      <c r="A785" s="10">
        <v>44613</v>
      </c>
      <c r="B785" s="44">
        <f t="shared" si="75"/>
        <v>21</v>
      </c>
      <c r="C785" s="10" t="str">
        <f t="shared" si="76"/>
        <v>202202</v>
      </c>
      <c r="D785" s="44">
        <v>4673</v>
      </c>
      <c r="E785" s="45">
        <f>IF( D785&lt;&gt; 0, (D785-K785) / VLOOKUP(C785,N:S,6,0), 0)</f>
        <v>-0.31032423706749579</v>
      </c>
      <c r="F785" s="46" t="str">
        <f t="shared" si="77"/>
        <v>Нет</v>
      </c>
      <c r="G785" s="45" t="str">
        <f t="shared" si="78"/>
        <v>Нет</v>
      </c>
      <c r="H785" s="44" t="str">
        <f t="shared" si="74"/>
        <v>Нет</v>
      </c>
      <c r="I785" s="47">
        <f>IF(H785="Да",IF(DAY(A785)=15,K785+VLOOKUP($C785,N:S,6,0)*3.8, K785),D785)</f>
        <v>4673</v>
      </c>
      <c r="J785" s="19"/>
      <c r="K785" s="43">
        <f>VLOOKUP(C785,N:S,5,0)</f>
        <v>4745</v>
      </c>
      <c r="L785" s="43">
        <f t="shared" si="79"/>
        <v>5184</v>
      </c>
    </row>
    <row r="786" spans="1:12" x14ac:dyDescent="0.25">
      <c r="A786" s="10">
        <v>44614</v>
      </c>
      <c r="B786" s="44">
        <f t="shared" si="75"/>
        <v>22</v>
      </c>
      <c r="C786" s="10" t="str">
        <f t="shared" si="76"/>
        <v>202202</v>
      </c>
      <c r="D786" s="44">
        <v>4482</v>
      </c>
      <c r="E786" s="45">
        <f>IF( D786&lt;&gt; 0, (D786-K786) / VLOOKUP(C786,N:S,6,0), 0)</f>
        <v>-1.1335454770659916</v>
      </c>
      <c r="F786" s="46" t="str">
        <f t="shared" si="77"/>
        <v>Нет</v>
      </c>
      <c r="G786" s="45" t="str">
        <f t="shared" si="78"/>
        <v>Нет</v>
      </c>
      <c r="H786" s="44" t="str">
        <f t="shared" si="74"/>
        <v>Нет</v>
      </c>
      <c r="I786" s="47">
        <f>IF(H786="Да",IF(DAY(A786)=15,K786+VLOOKUP($C786,N:S,6,0)*3.8, K786),D786)</f>
        <v>4482</v>
      </c>
      <c r="J786" s="19"/>
      <c r="K786" s="43">
        <f>VLOOKUP(C786,N:S,5,0)</f>
        <v>4745</v>
      </c>
      <c r="L786" s="43">
        <f t="shared" si="79"/>
        <v>69169</v>
      </c>
    </row>
    <row r="787" spans="1:12" x14ac:dyDescent="0.25">
      <c r="A787" s="10">
        <v>44615</v>
      </c>
      <c r="B787" s="44">
        <f t="shared" si="75"/>
        <v>23</v>
      </c>
      <c r="C787" s="10" t="str">
        <f t="shared" si="76"/>
        <v>202202</v>
      </c>
      <c r="D787" s="44">
        <v>4531</v>
      </c>
      <c r="E787" s="45">
        <f>IF( D787&lt;&gt; 0, (D787-K787) / VLOOKUP(C787,N:S,6,0), 0)</f>
        <v>-0.92235259350616805</v>
      </c>
      <c r="F787" s="46" t="str">
        <f t="shared" si="77"/>
        <v>Нет</v>
      </c>
      <c r="G787" s="45" t="str">
        <f t="shared" si="78"/>
        <v>Нет</v>
      </c>
      <c r="H787" s="44" t="str">
        <f t="shared" si="74"/>
        <v>Нет</v>
      </c>
      <c r="I787" s="47">
        <f>IF(H787="Да",IF(DAY(A787)=15,K787+VLOOKUP($C787,N:S,6,0)*3.8, K787),D787)</f>
        <v>4531</v>
      </c>
      <c r="J787" s="19"/>
      <c r="K787" s="43">
        <f>VLOOKUP(C787,N:S,5,0)</f>
        <v>4745</v>
      </c>
      <c r="L787" s="43">
        <f t="shared" si="79"/>
        <v>45796</v>
      </c>
    </row>
    <row r="788" spans="1:12" x14ac:dyDescent="0.25">
      <c r="A788" s="10">
        <v>44616</v>
      </c>
      <c r="B788" s="44">
        <f t="shared" si="75"/>
        <v>24</v>
      </c>
      <c r="C788" s="10" t="str">
        <f t="shared" si="76"/>
        <v>202202</v>
      </c>
      <c r="D788" s="44">
        <v>4699</v>
      </c>
      <c r="E788" s="45">
        <f>IF( D788&lt;&gt; 0, (D788-K788) / VLOOKUP(C788,N:S,6,0), 0)</f>
        <v>-0.19826270701534454</v>
      </c>
      <c r="F788" s="46" t="str">
        <f t="shared" si="77"/>
        <v>Нет</v>
      </c>
      <c r="G788" s="45" t="str">
        <f t="shared" si="78"/>
        <v>Нет</v>
      </c>
      <c r="H788" s="44" t="str">
        <f t="shared" si="74"/>
        <v>Нет</v>
      </c>
      <c r="I788" s="47">
        <f>IF(H788="Да",IF(DAY(A788)=15,K788+VLOOKUP($C788,N:S,6,0)*3.8, K788),D788)</f>
        <v>4699</v>
      </c>
      <c r="J788" s="19"/>
      <c r="K788" s="43">
        <f>VLOOKUP(C788,N:S,5,0)</f>
        <v>4745</v>
      </c>
      <c r="L788" s="43">
        <f t="shared" si="79"/>
        <v>2116</v>
      </c>
    </row>
    <row r="789" spans="1:12" x14ac:dyDescent="0.25">
      <c r="A789" s="10">
        <v>44617</v>
      </c>
      <c r="B789" s="44">
        <f t="shared" si="75"/>
        <v>25</v>
      </c>
      <c r="C789" s="10" t="str">
        <f t="shared" si="76"/>
        <v>202202</v>
      </c>
      <c r="D789" s="44">
        <v>4574</v>
      </c>
      <c r="E789" s="45">
        <f>IF( D789&lt;&gt; 0, (D789-K789) / VLOOKUP(C789,N:S,6,0), 0)</f>
        <v>-0.73702006303530254</v>
      </c>
      <c r="F789" s="46" t="str">
        <f t="shared" si="77"/>
        <v>Нет</v>
      </c>
      <c r="G789" s="45" t="str">
        <f t="shared" si="78"/>
        <v>Нет</v>
      </c>
      <c r="H789" s="44" t="str">
        <f t="shared" si="74"/>
        <v>Нет</v>
      </c>
      <c r="I789" s="47">
        <f>IF(H789="Да",IF(DAY(A789)=15,K789+VLOOKUP($C789,N:S,6,0)*3.8, K789),D789)</f>
        <v>4574</v>
      </c>
      <c r="J789" s="19"/>
      <c r="K789" s="43">
        <f>VLOOKUP(C789,N:S,5,0)</f>
        <v>4745</v>
      </c>
      <c r="L789" s="43">
        <f t="shared" si="79"/>
        <v>29241</v>
      </c>
    </row>
    <row r="790" spans="1:12" x14ac:dyDescent="0.25">
      <c r="A790" s="10">
        <v>44618</v>
      </c>
      <c r="B790" s="44">
        <f t="shared" si="75"/>
        <v>26</v>
      </c>
      <c r="C790" s="10" t="str">
        <f t="shared" si="76"/>
        <v>202202</v>
      </c>
      <c r="D790" s="44">
        <v>4898</v>
      </c>
      <c r="E790" s="45">
        <f>IF( D790&lt;&gt; 0, (D790-K790) / VLOOKUP(C790,N:S,6,0), 0)</f>
        <v>0.65943900376842857</v>
      </c>
      <c r="F790" s="46" t="str">
        <f t="shared" si="77"/>
        <v>Нет</v>
      </c>
      <c r="G790" s="45" t="str">
        <f t="shared" si="78"/>
        <v>Нет</v>
      </c>
      <c r="H790" s="44" t="str">
        <f t="shared" si="74"/>
        <v>Нет</v>
      </c>
      <c r="I790" s="47">
        <f>IF(H790="Да",IF(DAY(A790)=15,K790+VLOOKUP($C790,N:S,6,0)*3.8, K790),D790)</f>
        <v>4898</v>
      </c>
      <c r="J790" s="19"/>
      <c r="K790" s="43">
        <f>VLOOKUP(C790,N:S,5,0)</f>
        <v>4745</v>
      </c>
      <c r="L790" s="43">
        <f t="shared" si="79"/>
        <v>23409</v>
      </c>
    </row>
    <row r="791" spans="1:12" x14ac:dyDescent="0.25">
      <c r="A791" s="10">
        <v>44619</v>
      </c>
      <c r="B791" s="44">
        <f t="shared" si="75"/>
        <v>27</v>
      </c>
      <c r="C791" s="10" t="str">
        <f t="shared" si="76"/>
        <v>202202</v>
      </c>
      <c r="D791" s="44">
        <v>4963</v>
      </c>
      <c r="E791" s="45">
        <f>IF( D791&lt;&gt; 0, (D791-K791) / VLOOKUP(C791,N:S,6,0), 0)</f>
        <v>0.93959282889880669</v>
      </c>
      <c r="F791" s="46" t="str">
        <f t="shared" si="77"/>
        <v>Нет</v>
      </c>
      <c r="G791" s="45" t="str">
        <f t="shared" si="78"/>
        <v>Нет</v>
      </c>
      <c r="H791" s="44" t="str">
        <f t="shared" si="74"/>
        <v>Нет</v>
      </c>
      <c r="I791" s="47">
        <f>IF(H791="Да",IF(DAY(A791)=15,K791+VLOOKUP($C791,N:S,6,0)*3.8, K791),D791)</f>
        <v>4963</v>
      </c>
      <c r="J791" s="19"/>
      <c r="K791" s="43">
        <f>VLOOKUP(C791,N:S,5,0)</f>
        <v>4745</v>
      </c>
      <c r="L791" s="43">
        <f t="shared" si="79"/>
        <v>47524</v>
      </c>
    </row>
    <row r="792" spans="1:12" x14ac:dyDescent="0.25">
      <c r="A792" s="10">
        <v>44620</v>
      </c>
      <c r="B792" s="44">
        <f t="shared" si="75"/>
        <v>28</v>
      </c>
      <c r="C792" s="10" t="str">
        <f t="shared" si="76"/>
        <v>202202</v>
      </c>
      <c r="D792" s="44">
        <v>4584</v>
      </c>
      <c r="E792" s="45">
        <f>IF( D792&lt;&gt; 0, (D792-K792) / VLOOKUP(C792,N:S,6,0), 0)</f>
        <v>-0.69391947455370595</v>
      </c>
      <c r="F792" s="46" t="str">
        <f t="shared" si="77"/>
        <v>Нет</v>
      </c>
      <c r="G792" s="45" t="str">
        <f t="shared" si="78"/>
        <v>Нет</v>
      </c>
      <c r="H792" s="44" t="str">
        <f t="shared" si="74"/>
        <v>Нет</v>
      </c>
      <c r="I792" s="47">
        <f>IF(H792="Да",IF(DAY(A792)=15,K792+VLOOKUP($C792,N:S,6,0)*3.8, K792),D792)</f>
        <v>4584</v>
      </c>
      <c r="J792" s="19"/>
      <c r="K792" s="43">
        <f>VLOOKUP(C792,N:S,5,0)</f>
        <v>4745</v>
      </c>
      <c r="L792" s="43">
        <f t="shared" si="79"/>
        <v>25921</v>
      </c>
    </row>
    <row r="793" spans="1:12" x14ac:dyDescent="0.25">
      <c r="A793" s="10">
        <v>44621</v>
      </c>
      <c r="B793" s="44">
        <f t="shared" si="75"/>
        <v>1</v>
      </c>
      <c r="C793" s="10" t="str">
        <f t="shared" si="76"/>
        <v>202203</v>
      </c>
      <c r="D793" s="44">
        <v>4531</v>
      </c>
      <c r="E793" s="45">
        <f>IF( D793&lt;&gt; 0, (D793-K793) / VLOOKUP(C793,N:S,6,0), 0)</f>
        <v>-0.79581222738022317</v>
      </c>
      <c r="F793" s="46" t="str">
        <f t="shared" si="77"/>
        <v>Нет</v>
      </c>
      <c r="G793" s="45" t="str">
        <f t="shared" si="78"/>
        <v>Нет</v>
      </c>
      <c r="H793" s="44" t="str">
        <f t="shared" si="74"/>
        <v>Нет</v>
      </c>
      <c r="I793" s="47">
        <f>IF(H793="Да",IF(DAY(A793)=15,K793+VLOOKUP($C793,N:S,6,0)*3.8, K793),D793)</f>
        <v>4531</v>
      </c>
      <c r="J793" s="19"/>
      <c r="K793" s="43">
        <f>VLOOKUP(C793,N:S,5,0)</f>
        <v>4775.5806451612907</v>
      </c>
      <c r="L793" s="43">
        <f t="shared" si="79"/>
        <v>59819.691987513193</v>
      </c>
    </row>
    <row r="794" spans="1:12" x14ac:dyDescent="0.25">
      <c r="A794" s="10">
        <v>44622</v>
      </c>
      <c r="B794" s="44">
        <f t="shared" si="75"/>
        <v>2</v>
      </c>
      <c r="C794" s="10" t="str">
        <f t="shared" si="76"/>
        <v>202203</v>
      </c>
      <c r="D794" s="44">
        <v>4616</v>
      </c>
      <c r="E794" s="45">
        <f>IF( D794&lt;&gt; 0, (D794-K794) / VLOOKUP(C794,N:S,6,0), 0)</f>
        <v>-0.51924071338037026</v>
      </c>
      <c r="F794" s="46" t="str">
        <f t="shared" si="77"/>
        <v>Нет</v>
      </c>
      <c r="G794" s="45" t="str">
        <f t="shared" si="78"/>
        <v>Нет</v>
      </c>
      <c r="H794" s="44" t="str">
        <f t="shared" si="74"/>
        <v>Нет</v>
      </c>
      <c r="I794" s="47">
        <f>IF(H794="Да",IF(DAY(A794)=15,K794+VLOOKUP($C794,N:S,6,0)*3.8, K794),D794)</f>
        <v>4616</v>
      </c>
      <c r="J794" s="19"/>
      <c r="K794" s="43">
        <f>VLOOKUP(C794,N:S,5,0)</f>
        <v>4775.5806451612907</v>
      </c>
      <c r="L794" s="43">
        <f t="shared" si="79"/>
        <v>25465.982310093776</v>
      </c>
    </row>
    <row r="795" spans="1:12" x14ac:dyDescent="0.25">
      <c r="A795" s="10">
        <v>44623</v>
      </c>
      <c r="B795" s="44">
        <f t="shared" si="75"/>
        <v>3</v>
      </c>
      <c r="C795" s="10" t="str">
        <f t="shared" si="76"/>
        <v>202203</v>
      </c>
      <c r="D795" s="44">
        <v>4405</v>
      </c>
      <c r="E795" s="45">
        <f>IF( D795&lt;&gt; 0, (D795-K795) / VLOOKUP(C795,N:S,6,0), 0)</f>
        <v>-1.2057888246035344</v>
      </c>
      <c r="F795" s="46" t="str">
        <f t="shared" si="77"/>
        <v>Нет</v>
      </c>
      <c r="G795" s="45" t="str">
        <f t="shared" si="78"/>
        <v>Нет</v>
      </c>
      <c r="H795" s="44" t="str">
        <f t="shared" si="74"/>
        <v>Нет</v>
      </c>
      <c r="I795" s="47">
        <f>IF(H795="Да",IF(DAY(A795)=15,K795+VLOOKUP($C795,N:S,6,0)*3.8, K795),D795)</f>
        <v>4405</v>
      </c>
      <c r="J795" s="19"/>
      <c r="K795" s="43">
        <f>VLOOKUP(C795,N:S,5,0)</f>
        <v>4775.5806451612907</v>
      </c>
      <c r="L795" s="43">
        <f t="shared" si="79"/>
        <v>137330.01456815845</v>
      </c>
    </row>
    <row r="796" spans="1:12" x14ac:dyDescent="0.25">
      <c r="A796" s="10">
        <v>44624</v>
      </c>
      <c r="B796" s="44">
        <f t="shared" si="75"/>
        <v>4</v>
      </c>
      <c r="C796" s="10" t="str">
        <f t="shared" si="76"/>
        <v>202203</v>
      </c>
      <c r="D796" s="44">
        <v>4846</v>
      </c>
      <c r="E796" s="45">
        <f>IF( D796&lt;&gt; 0, (D796-K796) / VLOOKUP(C796,N:S,6,0), 0)</f>
        <v>0.22912926567805525</v>
      </c>
      <c r="F796" s="46" t="str">
        <f t="shared" si="77"/>
        <v>Нет</v>
      </c>
      <c r="G796" s="45" t="str">
        <f t="shared" si="78"/>
        <v>Нет</v>
      </c>
      <c r="H796" s="44" t="str">
        <f t="shared" si="74"/>
        <v>Нет</v>
      </c>
      <c r="I796" s="47">
        <f>IF(H796="Да",IF(DAY(A796)=15,K796+VLOOKUP($C796,N:S,6,0)*3.8, K796),D796)</f>
        <v>4846</v>
      </c>
      <c r="J796" s="19"/>
      <c r="K796" s="43">
        <f>VLOOKUP(C796,N:S,5,0)</f>
        <v>4775.5806451612907</v>
      </c>
      <c r="L796" s="43">
        <f t="shared" si="79"/>
        <v>4958.8855359000499</v>
      </c>
    </row>
    <row r="797" spans="1:12" x14ac:dyDescent="0.25">
      <c r="A797" s="10">
        <v>44625</v>
      </c>
      <c r="B797" s="44">
        <f t="shared" si="75"/>
        <v>5</v>
      </c>
      <c r="C797" s="10" t="str">
        <f t="shared" si="76"/>
        <v>202203</v>
      </c>
      <c r="D797" s="44">
        <v>4923</v>
      </c>
      <c r="E797" s="45">
        <f>IF( D797&lt;&gt; 0, (D797-K797) / VLOOKUP(C797,N:S,6,0), 0)</f>
        <v>0.47967051953674555</v>
      </c>
      <c r="F797" s="46" t="str">
        <f t="shared" si="77"/>
        <v>Нет</v>
      </c>
      <c r="G797" s="45" t="str">
        <f t="shared" si="78"/>
        <v>Нет</v>
      </c>
      <c r="H797" s="44" t="str">
        <f t="shared" si="74"/>
        <v>Нет</v>
      </c>
      <c r="I797" s="47">
        <f>IF(H797="Да",IF(DAY(A797)=15,K797+VLOOKUP($C797,N:S,6,0)*3.8, K797),D797)</f>
        <v>4923</v>
      </c>
      <c r="J797" s="19"/>
      <c r="K797" s="43">
        <f>VLOOKUP(C797,N:S,5,0)</f>
        <v>4775.5806451612907</v>
      </c>
      <c r="L797" s="43">
        <f t="shared" si="79"/>
        <v>21732.466181061282</v>
      </c>
    </row>
    <row r="798" spans="1:12" x14ac:dyDescent="0.25">
      <c r="A798" s="10">
        <v>44626</v>
      </c>
      <c r="B798" s="44">
        <f t="shared" si="75"/>
        <v>6</v>
      </c>
      <c r="C798" s="10" t="str">
        <f t="shared" si="76"/>
        <v>202203</v>
      </c>
      <c r="D798" s="44">
        <v>4862</v>
      </c>
      <c r="E798" s="45">
        <f>IF( D798&lt;&gt; 0, (D798-K798) / VLOOKUP(C798,N:S,6,0), 0)</f>
        <v>0.28118978596038052</v>
      </c>
      <c r="F798" s="46" t="str">
        <f t="shared" si="77"/>
        <v>Нет</v>
      </c>
      <c r="G798" s="45" t="str">
        <f t="shared" si="78"/>
        <v>Нет</v>
      </c>
      <c r="H798" s="44" t="str">
        <f t="shared" si="74"/>
        <v>Нет</v>
      </c>
      <c r="I798" s="47">
        <f>IF(H798="Да",IF(DAY(A798)=15,K798+VLOOKUP($C798,N:S,6,0)*3.8, K798),D798)</f>
        <v>4862</v>
      </c>
      <c r="J798" s="19"/>
      <c r="K798" s="43">
        <f>VLOOKUP(C798,N:S,5,0)</f>
        <v>4775.5806451612907</v>
      </c>
      <c r="L798" s="43">
        <f t="shared" si="79"/>
        <v>7468.3048907387474</v>
      </c>
    </row>
    <row r="799" spans="1:12" x14ac:dyDescent="0.25">
      <c r="A799" s="10">
        <v>44627</v>
      </c>
      <c r="B799" s="44">
        <f t="shared" si="75"/>
        <v>7</v>
      </c>
      <c r="C799" s="10" t="str">
        <f t="shared" si="76"/>
        <v>202203</v>
      </c>
      <c r="D799" s="44">
        <v>4578</v>
      </c>
      <c r="E799" s="45">
        <f>IF( D799&lt;&gt; 0, (D799-K799) / VLOOKUP(C799,N:S,6,0), 0)</f>
        <v>-0.6428844490508927</v>
      </c>
      <c r="F799" s="46" t="str">
        <f t="shared" si="77"/>
        <v>Нет</v>
      </c>
      <c r="G799" s="45" t="str">
        <f t="shared" si="78"/>
        <v>Нет</v>
      </c>
      <c r="H799" s="44" t="str">
        <f t="shared" si="74"/>
        <v>Нет</v>
      </c>
      <c r="I799" s="47">
        <f>IF(H799="Да",IF(DAY(A799)=15,K799+VLOOKUP($C799,N:S,6,0)*3.8, K799),D799)</f>
        <v>4578</v>
      </c>
      <c r="J799" s="19"/>
      <c r="K799" s="43">
        <f>VLOOKUP(C799,N:S,5,0)</f>
        <v>4775.5806451612907</v>
      </c>
      <c r="L799" s="43">
        <f t="shared" si="79"/>
        <v>39038.111342351869</v>
      </c>
    </row>
    <row r="800" spans="1:12" x14ac:dyDescent="0.25">
      <c r="A800" s="10">
        <v>44628</v>
      </c>
      <c r="B800" s="44">
        <f t="shared" si="75"/>
        <v>8</v>
      </c>
      <c r="C800" s="10" t="str">
        <f t="shared" si="76"/>
        <v>202203</v>
      </c>
      <c r="D800" s="44">
        <v>4527</v>
      </c>
      <c r="E800" s="45">
        <f>IF( D800&lt;&gt; 0, (D800-K800) / VLOOKUP(C800,N:S,6,0), 0)</f>
        <v>-0.80882735745080447</v>
      </c>
      <c r="F800" s="46" t="str">
        <f t="shared" si="77"/>
        <v>Нет</v>
      </c>
      <c r="G800" s="45" t="str">
        <f t="shared" si="78"/>
        <v>Нет</v>
      </c>
      <c r="H800" s="44" t="str">
        <f t="shared" si="74"/>
        <v>Нет</v>
      </c>
      <c r="I800" s="47">
        <f>IF(H800="Да",IF(DAY(A800)=15,K800+VLOOKUP($C800,N:S,6,0)*3.8, K800),D800)</f>
        <v>4527</v>
      </c>
      <c r="J800" s="19"/>
      <c r="K800" s="43">
        <f>VLOOKUP(C800,N:S,5,0)</f>
        <v>4775.5806451612907</v>
      </c>
      <c r="L800" s="43">
        <f t="shared" si="79"/>
        <v>61792.337148803519</v>
      </c>
    </row>
    <row r="801" spans="1:12" x14ac:dyDescent="0.25">
      <c r="A801" s="10">
        <v>44629</v>
      </c>
      <c r="B801" s="44">
        <f t="shared" si="75"/>
        <v>9</v>
      </c>
      <c r="C801" s="10" t="str">
        <f t="shared" si="76"/>
        <v>202203</v>
      </c>
      <c r="D801" s="44">
        <v>4859</v>
      </c>
      <c r="E801" s="45">
        <f>IF( D801&lt;&gt; 0, (D801-K801) / VLOOKUP(C801,N:S,6,0), 0)</f>
        <v>0.27142843840744452</v>
      </c>
      <c r="F801" s="46" t="str">
        <f t="shared" si="77"/>
        <v>Нет</v>
      </c>
      <c r="G801" s="45" t="str">
        <f t="shared" si="78"/>
        <v>Нет</v>
      </c>
      <c r="H801" s="44" t="str">
        <f t="shared" si="74"/>
        <v>Нет</v>
      </c>
      <c r="I801" s="47">
        <f>IF(H801="Да",IF(DAY(A801)=15,K801+VLOOKUP($C801,N:S,6,0)*3.8, K801),D801)</f>
        <v>4859</v>
      </c>
      <c r="J801" s="19"/>
      <c r="K801" s="43">
        <f>VLOOKUP(C801,N:S,5,0)</f>
        <v>4775.5806451612907</v>
      </c>
      <c r="L801" s="43">
        <f t="shared" si="79"/>
        <v>6958.7887617064916</v>
      </c>
    </row>
    <row r="802" spans="1:12" x14ac:dyDescent="0.25">
      <c r="A802" s="10">
        <v>44630</v>
      </c>
      <c r="B802" s="44">
        <f t="shared" si="75"/>
        <v>10</v>
      </c>
      <c r="C802" s="10" t="str">
        <f t="shared" si="76"/>
        <v>202203</v>
      </c>
      <c r="D802" s="44">
        <v>4811</v>
      </c>
      <c r="E802" s="45">
        <f>IF( D802&lt;&gt; 0, (D802-K802) / VLOOKUP(C802,N:S,6,0), 0)</f>
        <v>0.11524687756046877</v>
      </c>
      <c r="F802" s="46" t="str">
        <f t="shared" si="77"/>
        <v>Нет</v>
      </c>
      <c r="G802" s="45" t="str">
        <f t="shared" si="78"/>
        <v>Нет</v>
      </c>
      <c r="H802" s="44" t="str">
        <f t="shared" si="74"/>
        <v>Нет</v>
      </c>
      <c r="I802" s="47">
        <f>IF(H802="Да",IF(DAY(A802)=15,K802+VLOOKUP($C802,N:S,6,0)*3.8, K802),D802)</f>
        <v>4811</v>
      </c>
      <c r="J802" s="19"/>
      <c r="K802" s="43">
        <f>VLOOKUP(C802,N:S,5,0)</f>
        <v>4775.5806451612907</v>
      </c>
      <c r="L802" s="43">
        <f t="shared" si="79"/>
        <v>1254.5306971903997</v>
      </c>
    </row>
    <row r="803" spans="1:12" x14ac:dyDescent="0.25">
      <c r="A803" s="10">
        <v>44631</v>
      </c>
      <c r="B803" s="44">
        <f t="shared" si="75"/>
        <v>11</v>
      </c>
      <c r="C803" s="10" t="str">
        <f t="shared" si="76"/>
        <v>202203</v>
      </c>
      <c r="D803" s="44">
        <v>4506</v>
      </c>
      <c r="E803" s="45">
        <f>IF( D803&lt;&gt; 0, (D803-K803) / VLOOKUP(C803,N:S,6,0), 0)</f>
        <v>-0.87715679032135629</v>
      </c>
      <c r="F803" s="46" t="str">
        <f t="shared" si="77"/>
        <v>Нет</v>
      </c>
      <c r="G803" s="45" t="str">
        <f t="shared" si="78"/>
        <v>Нет</v>
      </c>
      <c r="H803" s="44" t="str">
        <f t="shared" si="74"/>
        <v>Нет</v>
      </c>
      <c r="I803" s="47">
        <f>IF(H803="Да",IF(DAY(A803)=15,K803+VLOOKUP($C803,N:S,6,0)*3.8, K803),D803)</f>
        <v>4506</v>
      </c>
      <c r="J803" s="19"/>
      <c r="K803" s="43">
        <f>VLOOKUP(C803,N:S,5,0)</f>
        <v>4775.5806451612907</v>
      </c>
      <c r="L803" s="43">
        <f t="shared" si="79"/>
        <v>72673.72424557773</v>
      </c>
    </row>
    <row r="804" spans="1:12" x14ac:dyDescent="0.25">
      <c r="A804" s="10">
        <v>44632</v>
      </c>
      <c r="B804" s="44">
        <f t="shared" si="75"/>
        <v>12</v>
      </c>
      <c r="C804" s="10" t="str">
        <f t="shared" si="76"/>
        <v>202203</v>
      </c>
      <c r="D804" s="44">
        <v>4725</v>
      </c>
      <c r="E804" s="45">
        <f>IF( D804&lt;&gt; 0, (D804-K804) / VLOOKUP(C804,N:S,6,0), 0)</f>
        <v>-0.16457841895702946</v>
      </c>
      <c r="F804" s="46" t="str">
        <f t="shared" si="77"/>
        <v>Нет</v>
      </c>
      <c r="G804" s="45" t="str">
        <f t="shared" si="78"/>
        <v>Нет</v>
      </c>
      <c r="H804" s="44" t="str">
        <f t="shared" si="74"/>
        <v>Нет</v>
      </c>
      <c r="I804" s="47">
        <f>IF(H804="Да",IF(DAY(A804)=15,K804+VLOOKUP($C804,N:S,6,0)*3.8, K804),D804)</f>
        <v>4725</v>
      </c>
      <c r="J804" s="19"/>
      <c r="K804" s="43">
        <f>VLOOKUP(C804,N:S,5,0)</f>
        <v>4775.5806451612907</v>
      </c>
      <c r="L804" s="43">
        <f t="shared" si="79"/>
        <v>2558.4016649324008</v>
      </c>
    </row>
    <row r="805" spans="1:12" x14ac:dyDescent="0.25">
      <c r="A805" s="10">
        <v>44633</v>
      </c>
      <c r="B805" s="44">
        <f t="shared" si="75"/>
        <v>13</v>
      </c>
      <c r="C805" s="10" t="str">
        <f t="shared" si="76"/>
        <v>202203</v>
      </c>
      <c r="D805" s="44">
        <v>4993</v>
      </c>
      <c r="E805" s="45">
        <f>IF( D805&lt;&gt; 0, (D805-K805) / VLOOKUP(C805,N:S,6,0), 0)</f>
        <v>0.70743529577191855</v>
      </c>
      <c r="F805" s="46" t="str">
        <f t="shared" si="77"/>
        <v>Нет</v>
      </c>
      <c r="G805" s="45" t="str">
        <f t="shared" si="78"/>
        <v>Нет</v>
      </c>
      <c r="H805" s="44" t="str">
        <f t="shared" si="74"/>
        <v>Нет</v>
      </c>
      <c r="I805" s="47">
        <f>IF(H805="Да",IF(DAY(A805)=15,K805+VLOOKUP($C805,N:S,6,0)*3.8, K805),D805)</f>
        <v>4993</v>
      </c>
      <c r="J805" s="19"/>
      <c r="K805" s="43">
        <f>VLOOKUP(C805,N:S,5,0)</f>
        <v>4775.5806451612907</v>
      </c>
      <c r="L805" s="43">
        <f t="shared" si="79"/>
        <v>47271.175858480587</v>
      </c>
    </row>
    <row r="806" spans="1:12" x14ac:dyDescent="0.25">
      <c r="A806" s="10">
        <v>44634</v>
      </c>
      <c r="B806" s="44">
        <f t="shared" si="75"/>
        <v>14</v>
      </c>
      <c r="C806" s="10" t="str">
        <f t="shared" si="76"/>
        <v>202203</v>
      </c>
      <c r="D806" s="44">
        <v>4897</v>
      </c>
      <c r="E806" s="45">
        <f>IF( D806&lt;&gt; 0, (D806-K806) / VLOOKUP(C806,N:S,6,0), 0)</f>
        <v>0.39507217407796702</v>
      </c>
      <c r="F806" s="46" t="str">
        <f t="shared" si="77"/>
        <v>Нет</v>
      </c>
      <c r="G806" s="45" t="str">
        <f t="shared" si="78"/>
        <v>Нет</v>
      </c>
      <c r="H806" s="44" t="str">
        <f t="shared" si="74"/>
        <v>Нет</v>
      </c>
      <c r="I806" s="47">
        <f>IF(H806="Да",IF(DAY(A806)=15,K806+VLOOKUP($C806,N:S,6,0)*3.8, K806),D806)</f>
        <v>4897</v>
      </c>
      <c r="J806" s="19"/>
      <c r="K806" s="43">
        <f>VLOOKUP(C806,N:S,5,0)</f>
        <v>4775.5806451612907</v>
      </c>
      <c r="L806" s="43">
        <f t="shared" si="79"/>
        <v>14742.659729448398</v>
      </c>
    </row>
    <row r="807" spans="1:12" x14ac:dyDescent="0.25">
      <c r="A807" s="10">
        <v>44635</v>
      </c>
      <c r="B807" s="44">
        <f t="shared" si="75"/>
        <v>15</v>
      </c>
      <c r="C807" s="10" t="str">
        <f t="shared" si="76"/>
        <v>202203</v>
      </c>
      <c r="D807" s="44">
        <v>6166</v>
      </c>
      <c r="E807" s="45">
        <f>IF( D807&lt;&gt; 0, (D807-K807) / VLOOKUP(C807,N:S,6,0), 0)</f>
        <v>4.5241221889698888</v>
      </c>
      <c r="F807" s="46" t="str">
        <f t="shared" si="77"/>
        <v>Нет</v>
      </c>
      <c r="G807" s="45" t="str">
        <f t="shared" si="78"/>
        <v>Да</v>
      </c>
      <c r="H807" s="44" t="str">
        <f t="shared" si="74"/>
        <v>Нет</v>
      </c>
      <c r="I807" s="47">
        <f>IF(H807="Да",IF(DAY(A807)=15,K807+VLOOKUP($C807,N:S,6,0)*3.8, K807),D807)</f>
        <v>6166</v>
      </c>
      <c r="J807" s="19"/>
      <c r="K807" s="43">
        <f>VLOOKUP(C807,N:S,5,0)</f>
        <v>4775.5806451612907</v>
      </c>
      <c r="L807" s="43">
        <f t="shared" si="79"/>
        <v>1933265.9823100925</v>
      </c>
    </row>
    <row r="808" spans="1:12" x14ac:dyDescent="0.25">
      <c r="A808" s="10">
        <v>44636</v>
      </c>
      <c r="B808" s="44">
        <f t="shared" si="75"/>
        <v>16</v>
      </c>
      <c r="C808" s="10" t="str">
        <f t="shared" si="76"/>
        <v>202203</v>
      </c>
      <c r="D808" s="44">
        <v>4614</v>
      </c>
      <c r="E808" s="45">
        <f>IF( D808&lt;&gt; 0, (D808-K808) / VLOOKUP(C808,N:S,6,0), 0)</f>
        <v>-0.52574827841566085</v>
      </c>
      <c r="F808" s="46" t="str">
        <f t="shared" si="77"/>
        <v>Нет</v>
      </c>
      <c r="G808" s="45" t="str">
        <f t="shared" si="78"/>
        <v>Нет</v>
      </c>
      <c r="H808" s="44" t="str">
        <f t="shared" si="74"/>
        <v>Нет</v>
      </c>
      <c r="I808" s="47">
        <f>IF(H808="Да",IF(DAY(A808)=15,K808+VLOOKUP($C808,N:S,6,0)*3.8, K808),D808)</f>
        <v>4614</v>
      </c>
      <c r="J808" s="19"/>
      <c r="K808" s="43">
        <f>VLOOKUP(C808,N:S,5,0)</f>
        <v>4775.5806451612907</v>
      </c>
      <c r="L808" s="43">
        <f t="shared" si="79"/>
        <v>26108.304890738938</v>
      </c>
    </row>
    <row r="809" spans="1:12" x14ac:dyDescent="0.25">
      <c r="A809" s="10">
        <v>44637</v>
      </c>
      <c r="B809" s="44">
        <f t="shared" si="75"/>
        <v>17</v>
      </c>
      <c r="C809" s="10" t="str">
        <f t="shared" si="76"/>
        <v>202203</v>
      </c>
      <c r="D809" s="44">
        <v>4555</v>
      </c>
      <c r="E809" s="45">
        <f>IF( D809&lt;&gt; 0, (D809-K809) / VLOOKUP(C809,N:S,6,0), 0)</f>
        <v>-0.71772144695673523</v>
      </c>
      <c r="F809" s="46" t="str">
        <f t="shared" si="77"/>
        <v>Нет</v>
      </c>
      <c r="G809" s="45" t="str">
        <f t="shared" si="78"/>
        <v>Нет</v>
      </c>
      <c r="H809" s="44" t="str">
        <f t="shared" si="74"/>
        <v>Нет</v>
      </c>
      <c r="I809" s="47">
        <f>IF(H809="Да",IF(DAY(A809)=15,K809+VLOOKUP($C809,N:S,6,0)*3.8, K809),D809)</f>
        <v>4555</v>
      </c>
      <c r="J809" s="19"/>
      <c r="K809" s="43">
        <f>VLOOKUP(C809,N:S,5,0)</f>
        <v>4775.5806451612907</v>
      </c>
      <c r="L809" s="43">
        <f t="shared" si="79"/>
        <v>48655.82101977124</v>
      </c>
    </row>
    <row r="810" spans="1:12" x14ac:dyDescent="0.25">
      <c r="A810" s="10">
        <v>44638</v>
      </c>
      <c r="B810" s="44">
        <f t="shared" si="75"/>
        <v>18</v>
      </c>
      <c r="C810" s="10" t="str">
        <f t="shared" si="76"/>
        <v>202203</v>
      </c>
      <c r="D810" s="44">
        <v>4821</v>
      </c>
      <c r="E810" s="45">
        <f>IF( D810&lt;&gt; 0, (D810-K810) / VLOOKUP(C810,N:S,6,0), 0)</f>
        <v>0.14778470273692204</v>
      </c>
      <c r="F810" s="46" t="str">
        <f t="shared" si="77"/>
        <v>Нет</v>
      </c>
      <c r="G810" s="45" t="str">
        <f t="shared" si="78"/>
        <v>Нет</v>
      </c>
      <c r="H810" s="44" t="str">
        <f t="shared" si="74"/>
        <v>Нет</v>
      </c>
      <c r="I810" s="47">
        <f>IF(H810="Да",IF(DAY(A810)=15,K810+VLOOKUP($C810,N:S,6,0)*3.8, K810),D810)</f>
        <v>4821</v>
      </c>
      <c r="J810" s="19"/>
      <c r="K810" s="43">
        <f>VLOOKUP(C810,N:S,5,0)</f>
        <v>4775.5806451612907</v>
      </c>
      <c r="L810" s="43">
        <f t="shared" si="79"/>
        <v>2062.9177939645856</v>
      </c>
    </row>
    <row r="811" spans="1:12" x14ac:dyDescent="0.25">
      <c r="A811" s="10">
        <v>44639</v>
      </c>
      <c r="B811" s="44">
        <f t="shared" si="75"/>
        <v>19</v>
      </c>
      <c r="C811" s="10" t="str">
        <f t="shared" si="76"/>
        <v>202203</v>
      </c>
      <c r="D811" s="44">
        <v>5007</v>
      </c>
      <c r="E811" s="45">
        <f>IF( D811&lt;&gt; 0, (D811-K811) / VLOOKUP(C811,N:S,6,0), 0)</f>
        <v>0.75298825101895306</v>
      </c>
      <c r="F811" s="46" t="str">
        <f t="shared" si="77"/>
        <v>Нет</v>
      </c>
      <c r="G811" s="45" t="str">
        <f t="shared" si="78"/>
        <v>Нет</v>
      </c>
      <c r="H811" s="44" t="str">
        <f t="shared" si="74"/>
        <v>Нет</v>
      </c>
      <c r="I811" s="47">
        <f>IF(H811="Да",IF(DAY(A811)=15,K811+VLOOKUP($C811,N:S,6,0)*3.8, K811),D811)</f>
        <v>5007</v>
      </c>
      <c r="J811" s="19"/>
      <c r="K811" s="43">
        <f>VLOOKUP(C811,N:S,5,0)</f>
        <v>4775.5806451612907</v>
      </c>
      <c r="L811" s="43">
        <f t="shared" si="79"/>
        <v>53554.917793964443</v>
      </c>
    </row>
    <row r="812" spans="1:12" x14ac:dyDescent="0.25">
      <c r="A812" s="10">
        <v>44640</v>
      </c>
      <c r="B812" s="44">
        <f t="shared" si="75"/>
        <v>20</v>
      </c>
      <c r="C812" s="10" t="str">
        <f t="shared" si="76"/>
        <v>202203</v>
      </c>
      <c r="D812" s="44">
        <v>4923</v>
      </c>
      <c r="E812" s="45">
        <f>IF( D812&lt;&gt; 0, (D812-K812) / VLOOKUP(C812,N:S,6,0), 0)</f>
        <v>0.47967051953674555</v>
      </c>
      <c r="F812" s="46" t="str">
        <f t="shared" si="77"/>
        <v>Нет</v>
      </c>
      <c r="G812" s="45" t="str">
        <f t="shared" si="78"/>
        <v>Нет</v>
      </c>
      <c r="H812" s="44" t="str">
        <f t="shared" si="74"/>
        <v>Нет</v>
      </c>
      <c r="I812" s="47">
        <f>IF(H812="Да",IF(DAY(A812)=15,K812+VLOOKUP($C812,N:S,6,0)*3.8, K812),D812)</f>
        <v>4923</v>
      </c>
      <c r="J812" s="19"/>
      <c r="K812" s="43">
        <f>VLOOKUP(C812,N:S,5,0)</f>
        <v>4775.5806451612907</v>
      </c>
      <c r="L812" s="43">
        <f t="shared" si="79"/>
        <v>21732.466181061282</v>
      </c>
    </row>
    <row r="813" spans="1:12" x14ac:dyDescent="0.25">
      <c r="A813" s="10">
        <v>44641</v>
      </c>
      <c r="B813" s="44">
        <f t="shared" si="75"/>
        <v>21</v>
      </c>
      <c r="C813" s="10" t="str">
        <f t="shared" si="76"/>
        <v>202203</v>
      </c>
      <c r="D813" s="44">
        <v>4640</v>
      </c>
      <c r="E813" s="45">
        <f>IF( D813&lt;&gt; 0, (D813-K813) / VLOOKUP(C813,N:S,6,0), 0)</f>
        <v>-0.44114993295688237</v>
      </c>
      <c r="F813" s="46" t="str">
        <f t="shared" si="77"/>
        <v>Нет</v>
      </c>
      <c r="G813" s="45" t="str">
        <f t="shared" si="78"/>
        <v>Нет</v>
      </c>
      <c r="H813" s="44" t="str">
        <f t="shared" si="74"/>
        <v>Нет</v>
      </c>
      <c r="I813" s="47">
        <f>IF(H813="Да",IF(DAY(A813)=15,K813+VLOOKUP($C813,N:S,6,0)*3.8, K813),D813)</f>
        <v>4640</v>
      </c>
      <c r="J813" s="19"/>
      <c r="K813" s="43">
        <f>VLOOKUP(C813,N:S,5,0)</f>
        <v>4775.5806451612907</v>
      </c>
      <c r="L813" s="43">
        <f t="shared" si="79"/>
        <v>18382.111342351822</v>
      </c>
    </row>
    <row r="814" spans="1:12" x14ac:dyDescent="0.25">
      <c r="A814" s="10">
        <v>44642</v>
      </c>
      <c r="B814" s="44">
        <f t="shared" si="75"/>
        <v>22</v>
      </c>
      <c r="C814" s="10" t="str">
        <f t="shared" si="76"/>
        <v>202203</v>
      </c>
      <c r="D814" s="44">
        <v>4586</v>
      </c>
      <c r="E814" s="45">
        <f>IF( D814&lt;&gt; 0, (D814-K814) / VLOOKUP(C814,N:S,6,0), 0)</f>
        <v>-0.61685418890973009</v>
      </c>
      <c r="F814" s="46" t="str">
        <f t="shared" si="77"/>
        <v>Нет</v>
      </c>
      <c r="G814" s="45" t="str">
        <f t="shared" si="78"/>
        <v>Нет</v>
      </c>
      <c r="H814" s="44" t="str">
        <f t="shared" si="74"/>
        <v>Нет</v>
      </c>
      <c r="I814" s="47">
        <f>IF(H814="Да",IF(DAY(A814)=15,K814+VLOOKUP($C814,N:S,6,0)*3.8, K814),D814)</f>
        <v>4586</v>
      </c>
      <c r="J814" s="19"/>
      <c r="K814" s="43">
        <f>VLOOKUP(C814,N:S,5,0)</f>
        <v>4775.5806451612907</v>
      </c>
      <c r="L814" s="43">
        <f t="shared" si="79"/>
        <v>35940.821019771218</v>
      </c>
    </row>
    <row r="815" spans="1:12" x14ac:dyDescent="0.25">
      <c r="A815" s="10">
        <v>44643</v>
      </c>
      <c r="B815" s="44">
        <f t="shared" si="75"/>
        <v>23</v>
      </c>
      <c r="C815" s="10" t="str">
        <f t="shared" si="76"/>
        <v>202203</v>
      </c>
      <c r="D815" s="44">
        <v>4592</v>
      </c>
      <c r="E815" s="45">
        <f>IF( D815&lt;&gt; 0, (D815-K815) / VLOOKUP(C815,N:S,6,0), 0)</f>
        <v>-0.59733149380385808</v>
      </c>
      <c r="F815" s="46" t="str">
        <f t="shared" si="77"/>
        <v>Нет</v>
      </c>
      <c r="G815" s="45" t="str">
        <f t="shared" si="78"/>
        <v>Нет</v>
      </c>
      <c r="H815" s="44" t="str">
        <f t="shared" si="74"/>
        <v>Нет</v>
      </c>
      <c r="I815" s="47">
        <f>IF(H815="Да",IF(DAY(A815)=15,K815+VLOOKUP($C815,N:S,6,0)*3.8, K815),D815)</f>
        <v>4592</v>
      </c>
      <c r="J815" s="19"/>
      <c r="K815" s="43">
        <f>VLOOKUP(C815,N:S,5,0)</f>
        <v>4775.5806451612907</v>
      </c>
      <c r="L815" s="43">
        <f t="shared" si="79"/>
        <v>33701.853277835726</v>
      </c>
    </row>
    <row r="816" spans="1:12" x14ac:dyDescent="0.25">
      <c r="A816" s="10">
        <v>44644</v>
      </c>
      <c r="B816" s="44">
        <f t="shared" si="75"/>
        <v>24</v>
      </c>
      <c r="C816" s="10" t="str">
        <f t="shared" si="76"/>
        <v>202203</v>
      </c>
      <c r="D816" s="44">
        <v>4507</v>
      </c>
      <c r="E816" s="45">
        <f>IF( D816&lt;&gt; 0, (D816-K816) / VLOOKUP(C816,N:S,6,0), 0)</f>
        <v>-0.873903007803711</v>
      </c>
      <c r="F816" s="46" t="str">
        <f t="shared" si="77"/>
        <v>Нет</v>
      </c>
      <c r="G816" s="45" t="str">
        <f t="shared" si="78"/>
        <v>Нет</v>
      </c>
      <c r="H816" s="44" t="str">
        <f t="shared" si="74"/>
        <v>Нет</v>
      </c>
      <c r="I816" s="47">
        <f>IF(H816="Да",IF(DAY(A816)=15,K816+VLOOKUP($C816,N:S,6,0)*3.8, K816),D816)</f>
        <v>4507</v>
      </c>
      <c r="J816" s="19"/>
      <c r="K816" s="43">
        <f>VLOOKUP(C816,N:S,5,0)</f>
        <v>4775.5806451612907</v>
      </c>
      <c r="L816" s="43">
        <f t="shared" si="79"/>
        <v>72135.562955255155</v>
      </c>
    </row>
    <row r="817" spans="1:12" x14ac:dyDescent="0.25">
      <c r="A817" s="10">
        <v>44645</v>
      </c>
      <c r="B817" s="44">
        <f t="shared" si="75"/>
        <v>25</v>
      </c>
      <c r="C817" s="10" t="str">
        <f t="shared" si="76"/>
        <v>202203</v>
      </c>
      <c r="D817" s="44">
        <v>4906</v>
      </c>
      <c r="E817" s="45">
        <f>IF( D817&lt;&gt; 0, (D817-K817) / VLOOKUP(C817,N:S,6,0), 0)</f>
        <v>0.42435621673677493</v>
      </c>
      <c r="F817" s="46" t="str">
        <f t="shared" si="77"/>
        <v>Нет</v>
      </c>
      <c r="G817" s="45" t="str">
        <f t="shared" si="78"/>
        <v>Нет</v>
      </c>
      <c r="H817" s="44" t="str">
        <f t="shared" si="74"/>
        <v>Нет</v>
      </c>
      <c r="I817" s="47">
        <f>IF(H817="Да",IF(DAY(A817)=15,K817+VLOOKUP($C817,N:S,6,0)*3.8, K817),D817)</f>
        <v>4906</v>
      </c>
      <c r="J817" s="19"/>
      <c r="K817" s="43">
        <f>VLOOKUP(C817,N:S,5,0)</f>
        <v>4775.5806451612907</v>
      </c>
      <c r="L817" s="43">
        <f t="shared" si="79"/>
        <v>17009.208116545167</v>
      </c>
    </row>
    <row r="818" spans="1:12" x14ac:dyDescent="0.25">
      <c r="A818" s="10">
        <v>44646</v>
      </c>
      <c r="B818" s="44">
        <f t="shared" si="75"/>
        <v>26</v>
      </c>
      <c r="C818" s="10" t="str">
        <f t="shared" si="76"/>
        <v>202203</v>
      </c>
      <c r="D818" s="44">
        <v>5041</v>
      </c>
      <c r="E818" s="45">
        <f>IF( D818&lt;&gt; 0, (D818-K818) / VLOOKUP(C818,N:S,6,0), 0)</f>
        <v>0.8636168566188942</v>
      </c>
      <c r="F818" s="46" t="str">
        <f t="shared" si="77"/>
        <v>Нет</v>
      </c>
      <c r="G818" s="45" t="str">
        <f t="shared" si="78"/>
        <v>Нет</v>
      </c>
      <c r="H818" s="44" t="str">
        <f t="shared" si="74"/>
        <v>Нет</v>
      </c>
      <c r="I818" s="47">
        <f>IF(H818="Да",IF(DAY(A818)=15,K818+VLOOKUP($C818,N:S,6,0)*3.8, K818),D818)</f>
        <v>5041</v>
      </c>
      <c r="J818" s="19"/>
      <c r="K818" s="43">
        <f>VLOOKUP(C818,N:S,5,0)</f>
        <v>4775.5806451612907</v>
      </c>
      <c r="L818" s="43">
        <f t="shared" si="79"/>
        <v>70447.433922996672</v>
      </c>
    </row>
    <row r="819" spans="1:12" x14ac:dyDescent="0.25">
      <c r="A819" s="10">
        <v>44647</v>
      </c>
      <c r="B819" s="44">
        <f t="shared" si="75"/>
        <v>27</v>
      </c>
      <c r="C819" s="10" t="str">
        <f t="shared" si="76"/>
        <v>202203</v>
      </c>
      <c r="D819" s="44">
        <v>4942</v>
      </c>
      <c r="E819" s="45">
        <f>IF( D819&lt;&gt; 0, (D819-K819) / VLOOKUP(C819,N:S,6,0), 0)</f>
        <v>0.54149238737200678</v>
      </c>
      <c r="F819" s="46" t="str">
        <f t="shared" si="77"/>
        <v>Нет</v>
      </c>
      <c r="G819" s="45" t="str">
        <f t="shared" si="78"/>
        <v>Нет</v>
      </c>
      <c r="H819" s="44" t="str">
        <f t="shared" si="74"/>
        <v>Нет</v>
      </c>
      <c r="I819" s="47">
        <f>IF(H819="Да",IF(DAY(A819)=15,K819+VLOOKUP($C819,N:S,6,0)*3.8, K819),D819)</f>
        <v>4942</v>
      </c>
      <c r="J819" s="19"/>
      <c r="K819" s="43">
        <f>VLOOKUP(C819,N:S,5,0)</f>
        <v>4775.5806451612907</v>
      </c>
      <c r="L819" s="43">
        <f t="shared" si="79"/>
        <v>27695.401664932237</v>
      </c>
    </row>
    <row r="820" spans="1:12" x14ac:dyDescent="0.25">
      <c r="A820" s="10">
        <v>44648</v>
      </c>
      <c r="B820" s="44">
        <f t="shared" si="75"/>
        <v>28</v>
      </c>
      <c r="C820" s="10" t="str">
        <f t="shared" si="76"/>
        <v>202203</v>
      </c>
      <c r="D820" s="44">
        <v>4646</v>
      </c>
      <c r="E820" s="45">
        <f>IF( D820&lt;&gt; 0, (D820-K820) / VLOOKUP(C820,N:S,6,0), 0)</f>
        <v>-0.42162723785101036</v>
      </c>
      <c r="F820" s="46" t="str">
        <f t="shared" si="77"/>
        <v>Нет</v>
      </c>
      <c r="G820" s="45" t="str">
        <f t="shared" si="78"/>
        <v>Нет</v>
      </c>
      <c r="H820" s="44" t="str">
        <f t="shared" si="74"/>
        <v>Нет</v>
      </c>
      <c r="I820" s="47">
        <f>IF(H820="Да",IF(DAY(A820)=15,K820+VLOOKUP($C820,N:S,6,0)*3.8, K820),D820)</f>
        <v>4646</v>
      </c>
      <c r="J820" s="19"/>
      <c r="K820" s="43">
        <f>VLOOKUP(C820,N:S,5,0)</f>
        <v>4775.5806451612907</v>
      </c>
      <c r="L820" s="43">
        <f t="shared" si="79"/>
        <v>16791.143600416333</v>
      </c>
    </row>
    <row r="821" spans="1:12" x14ac:dyDescent="0.25">
      <c r="A821" s="10">
        <v>44649</v>
      </c>
      <c r="B821" s="44">
        <f t="shared" si="75"/>
        <v>29</v>
      </c>
      <c r="C821" s="10" t="str">
        <f t="shared" si="76"/>
        <v>202203</v>
      </c>
      <c r="D821" s="44">
        <v>4645</v>
      </c>
      <c r="E821" s="45">
        <f>IF( D821&lt;&gt; 0, (D821-K821) / VLOOKUP(C821,N:S,6,0), 0)</f>
        <v>-0.42488102036865572</v>
      </c>
      <c r="F821" s="46" t="str">
        <f t="shared" si="77"/>
        <v>Нет</v>
      </c>
      <c r="G821" s="45" t="str">
        <f t="shared" si="78"/>
        <v>Нет</v>
      </c>
      <c r="H821" s="44" t="str">
        <f t="shared" si="74"/>
        <v>Нет</v>
      </c>
      <c r="I821" s="47">
        <f>IF(H821="Да",IF(DAY(A821)=15,K821+VLOOKUP($C821,N:S,6,0)*3.8, K821),D821)</f>
        <v>4645</v>
      </c>
      <c r="J821" s="19"/>
      <c r="K821" s="43">
        <f>VLOOKUP(C821,N:S,5,0)</f>
        <v>4775.5806451612907</v>
      </c>
      <c r="L821" s="43">
        <f t="shared" si="79"/>
        <v>17051.304890738913</v>
      </c>
    </row>
    <row r="822" spans="1:12" x14ac:dyDescent="0.25">
      <c r="A822" s="10">
        <v>44650</v>
      </c>
      <c r="B822" s="44">
        <f t="shared" si="75"/>
        <v>30</v>
      </c>
      <c r="C822" s="10" t="str">
        <f t="shared" si="76"/>
        <v>202203</v>
      </c>
      <c r="D822" s="44">
        <v>4772</v>
      </c>
      <c r="E822" s="45">
        <f>IF( D822&lt;&gt; 0, (D822-K822) / VLOOKUP(C822,N:S,6,0), 0)</f>
        <v>-1.1650640627699028E-2</v>
      </c>
      <c r="F822" s="46" t="str">
        <f t="shared" si="77"/>
        <v>Нет</v>
      </c>
      <c r="G822" s="45" t="str">
        <f t="shared" si="78"/>
        <v>Нет</v>
      </c>
      <c r="H822" s="44" t="str">
        <f t="shared" si="74"/>
        <v>Нет</v>
      </c>
      <c r="I822" s="47">
        <f>IF(H822="Да",IF(DAY(A822)=15,K822+VLOOKUP($C822,N:S,6,0)*3.8, K822),D822)</f>
        <v>4772</v>
      </c>
      <c r="J822" s="19"/>
      <c r="K822" s="43">
        <f>VLOOKUP(C822,N:S,5,0)</f>
        <v>4775.5806451612907</v>
      </c>
      <c r="L822" s="43">
        <f t="shared" si="79"/>
        <v>12.821019771074532</v>
      </c>
    </row>
    <row r="823" spans="1:12" x14ac:dyDescent="0.25">
      <c r="A823" s="10">
        <v>44651</v>
      </c>
      <c r="B823" s="44">
        <f t="shared" si="75"/>
        <v>31</v>
      </c>
      <c r="C823" s="10" t="str">
        <f t="shared" si="76"/>
        <v>202203</v>
      </c>
      <c r="D823" s="44">
        <v>4601</v>
      </c>
      <c r="E823" s="45">
        <f>IF( D823&lt;&gt; 0, (D823-K823) / VLOOKUP(C823,N:S,6,0), 0)</f>
        <v>-0.56804745114505018</v>
      </c>
      <c r="F823" s="46" t="str">
        <f t="shared" si="77"/>
        <v>Нет</v>
      </c>
      <c r="G823" s="45" t="str">
        <f t="shared" si="78"/>
        <v>Нет</v>
      </c>
      <c r="H823" s="44" t="str">
        <f t="shared" si="74"/>
        <v>Нет</v>
      </c>
      <c r="I823" s="47">
        <f>IF(H823="Да",IF(DAY(A823)=15,K823+VLOOKUP($C823,N:S,6,0)*3.8, K823),D823)</f>
        <v>4601</v>
      </c>
      <c r="J823" s="19"/>
      <c r="K823" s="43">
        <f>VLOOKUP(C823,N:S,5,0)</f>
        <v>4775.5806451612907</v>
      </c>
      <c r="L823" s="43">
        <f t="shared" si="79"/>
        <v>30478.401664932495</v>
      </c>
    </row>
    <row r="824" spans="1:12" x14ac:dyDescent="0.25">
      <c r="A824" s="10">
        <v>44652</v>
      </c>
      <c r="B824" s="44">
        <f t="shared" si="75"/>
        <v>1</v>
      </c>
      <c r="C824" s="10" t="str">
        <f t="shared" si="76"/>
        <v>202204</v>
      </c>
      <c r="D824" s="44">
        <v>4685</v>
      </c>
      <c r="E824" s="45">
        <f>IF( D824&lt;&gt; 0, (D824-K824) / VLOOKUP(C824,N:S,6,0), 0)</f>
        <v>-0.33335567890312573</v>
      </c>
      <c r="F824" s="46" t="str">
        <f t="shared" si="77"/>
        <v>Нет</v>
      </c>
      <c r="G824" s="45" t="str">
        <f t="shared" si="78"/>
        <v>Нет</v>
      </c>
      <c r="H824" s="44" t="str">
        <f t="shared" si="74"/>
        <v>Нет</v>
      </c>
      <c r="I824" s="47">
        <f>IF(H824="Да",IF(DAY(A824)=15,K824+VLOOKUP($C824,N:S,6,0)*3.8, K824),D824)</f>
        <v>4685</v>
      </c>
      <c r="J824" s="19"/>
      <c r="K824" s="43">
        <f>VLOOKUP(C824,N:S,5,0)</f>
        <v>4796.5</v>
      </c>
      <c r="L824" s="43">
        <f t="shared" si="79"/>
        <v>12432.25</v>
      </c>
    </row>
    <row r="825" spans="1:12" x14ac:dyDescent="0.25">
      <c r="A825" s="10">
        <v>44653</v>
      </c>
      <c r="B825" s="44">
        <f t="shared" si="75"/>
        <v>2</v>
      </c>
      <c r="C825" s="10" t="str">
        <f t="shared" si="76"/>
        <v>202204</v>
      </c>
      <c r="D825" s="44">
        <v>5059</v>
      </c>
      <c r="E825" s="45">
        <f>IF( D825&lt;&gt; 0, (D825-K825) / VLOOKUP(C825,N:S,6,0), 0)</f>
        <v>0.7848059705118432</v>
      </c>
      <c r="F825" s="46" t="str">
        <f t="shared" si="77"/>
        <v>Нет</v>
      </c>
      <c r="G825" s="45" t="str">
        <f t="shared" si="78"/>
        <v>Нет</v>
      </c>
      <c r="H825" s="44" t="str">
        <f t="shared" si="74"/>
        <v>Нет</v>
      </c>
      <c r="I825" s="47">
        <f>IF(H825="Да",IF(DAY(A825)=15,K825+VLOOKUP($C825,N:S,6,0)*3.8, K825),D825)</f>
        <v>5059</v>
      </c>
      <c r="J825" s="19"/>
      <c r="K825" s="43">
        <f>VLOOKUP(C825,N:S,5,0)</f>
        <v>4796.5</v>
      </c>
      <c r="L825" s="43">
        <f t="shared" si="79"/>
        <v>68906.25</v>
      </c>
    </row>
    <row r="826" spans="1:12" x14ac:dyDescent="0.25">
      <c r="A826" s="10">
        <v>44654</v>
      </c>
      <c r="B826" s="44">
        <f t="shared" si="75"/>
        <v>3</v>
      </c>
      <c r="C826" s="10" t="str">
        <f t="shared" si="76"/>
        <v>202204</v>
      </c>
      <c r="D826" s="44">
        <v>4763</v>
      </c>
      <c r="E826" s="45">
        <f>IF( D826&lt;&gt; 0, (D826-K826) / VLOOKUP(C826,N:S,6,0), 0)</f>
        <v>-0.10015619052246379</v>
      </c>
      <c r="F826" s="46" t="str">
        <f t="shared" si="77"/>
        <v>Нет</v>
      </c>
      <c r="G826" s="45" t="str">
        <f t="shared" si="78"/>
        <v>Нет</v>
      </c>
      <c r="H826" s="44" t="str">
        <f t="shared" si="74"/>
        <v>Нет</v>
      </c>
      <c r="I826" s="47">
        <f>IF(H826="Да",IF(DAY(A826)=15,K826+VLOOKUP($C826,N:S,6,0)*3.8, K826),D826)</f>
        <v>4763</v>
      </c>
      <c r="J826" s="19"/>
      <c r="K826" s="43">
        <f>VLOOKUP(C826,N:S,5,0)</f>
        <v>4796.5</v>
      </c>
      <c r="L826" s="43">
        <f t="shared" si="79"/>
        <v>1122.25</v>
      </c>
    </row>
    <row r="827" spans="1:12" x14ac:dyDescent="0.25">
      <c r="A827" s="10">
        <v>44655</v>
      </c>
      <c r="B827" s="44">
        <f t="shared" si="75"/>
        <v>4</v>
      </c>
      <c r="C827" s="10" t="str">
        <f t="shared" si="76"/>
        <v>202204</v>
      </c>
      <c r="D827" s="44">
        <v>4392</v>
      </c>
      <c r="E827" s="45">
        <f>IF( D827&lt;&gt; 0, (D827-K827) / VLOOKUP(C827,N:S,6,0), 0)</f>
        <v>-1.2093486288458688</v>
      </c>
      <c r="F827" s="46" t="str">
        <f t="shared" si="77"/>
        <v>Нет</v>
      </c>
      <c r="G827" s="45" t="str">
        <f t="shared" si="78"/>
        <v>Нет</v>
      </c>
      <c r="H827" s="44" t="str">
        <f t="shared" si="74"/>
        <v>Нет</v>
      </c>
      <c r="I827" s="47">
        <f>IF(H827="Да",IF(DAY(A827)=15,K827+VLOOKUP($C827,N:S,6,0)*3.8, K827),D827)</f>
        <v>4392</v>
      </c>
      <c r="J827" s="19"/>
      <c r="K827" s="43">
        <f>VLOOKUP(C827,N:S,5,0)</f>
        <v>4796.5</v>
      </c>
      <c r="L827" s="43">
        <f t="shared" si="79"/>
        <v>163620.25</v>
      </c>
    </row>
    <row r="828" spans="1:12" x14ac:dyDescent="0.25">
      <c r="A828" s="10">
        <v>44656</v>
      </c>
      <c r="B828" s="44">
        <f t="shared" si="75"/>
        <v>5</v>
      </c>
      <c r="C828" s="10" t="str">
        <f t="shared" si="76"/>
        <v>202204</v>
      </c>
      <c r="D828" s="44">
        <v>4771</v>
      </c>
      <c r="E828" s="45">
        <f>IF( D828&lt;&gt; 0, (D828-K828) / VLOOKUP(C828,N:S,6,0), 0)</f>
        <v>-7.6238294278293331E-2</v>
      </c>
      <c r="F828" s="46" t="str">
        <f t="shared" si="77"/>
        <v>Нет</v>
      </c>
      <c r="G828" s="45" t="str">
        <f t="shared" si="78"/>
        <v>Нет</v>
      </c>
      <c r="H828" s="44" t="str">
        <f t="shared" si="74"/>
        <v>Нет</v>
      </c>
      <c r="I828" s="47">
        <f>IF(H828="Да",IF(DAY(A828)=15,K828+VLOOKUP($C828,N:S,6,0)*3.8, K828),D828)</f>
        <v>4771</v>
      </c>
      <c r="J828" s="19"/>
      <c r="K828" s="43">
        <f>VLOOKUP(C828,N:S,5,0)</f>
        <v>4796.5</v>
      </c>
      <c r="L828" s="43">
        <f t="shared" si="79"/>
        <v>650.25</v>
      </c>
    </row>
    <row r="829" spans="1:12" x14ac:dyDescent="0.25">
      <c r="A829" s="10">
        <v>44657</v>
      </c>
      <c r="B829" s="44">
        <f t="shared" si="75"/>
        <v>6</v>
      </c>
      <c r="C829" s="10" t="str">
        <f t="shared" si="76"/>
        <v>202204</v>
      </c>
      <c r="D829" s="44">
        <v>4743</v>
      </c>
      <c r="E829" s="45">
        <f>IF( D829&lt;&gt; 0, (D829-K829) / VLOOKUP(C829,N:S,6,0), 0)</f>
        <v>-0.15995093113288994</v>
      </c>
      <c r="F829" s="46" t="str">
        <f t="shared" si="77"/>
        <v>Нет</v>
      </c>
      <c r="G829" s="45" t="str">
        <f t="shared" si="78"/>
        <v>Нет</v>
      </c>
      <c r="H829" s="44" t="str">
        <f t="shared" si="74"/>
        <v>Нет</v>
      </c>
      <c r="I829" s="47">
        <f>IF(H829="Да",IF(DAY(A829)=15,K829+VLOOKUP($C829,N:S,6,0)*3.8, K829),D829)</f>
        <v>4743</v>
      </c>
      <c r="J829" s="19"/>
      <c r="K829" s="43">
        <f>VLOOKUP(C829,N:S,5,0)</f>
        <v>4796.5</v>
      </c>
      <c r="L829" s="43">
        <f t="shared" si="79"/>
        <v>2862.25</v>
      </c>
    </row>
    <row r="830" spans="1:12" x14ac:dyDescent="0.25">
      <c r="A830" s="10">
        <v>44658</v>
      </c>
      <c r="B830" s="44">
        <f t="shared" si="75"/>
        <v>7</v>
      </c>
      <c r="C830" s="10" t="str">
        <f t="shared" si="76"/>
        <v>202204</v>
      </c>
      <c r="D830" s="44">
        <v>4895</v>
      </c>
      <c r="E830" s="45">
        <f>IF( D830&lt;&gt; 0, (D830-K830) / VLOOKUP(C830,N:S,6,0), 0)</f>
        <v>0.29448909750634877</v>
      </c>
      <c r="F830" s="46" t="str">
        <f t="shared" si="77"/>
        <v>Нет</v>
      </c>
      <c r="G830" s="45" t="str">
        <f t="shared" si="78"/>
        <v>Нет</v>
      </c>
      <c r="H830" s="44" t="str">
        <f t="shared" si="74"/>
        <v>Нет</v>
      </c>
      <c r="I830" s="47">
        <f>IF(H830="Да",IF(DAY(A830)=15,K830+VLOOKUP($C830,N:S,6,0)*3.8, K830),D830)</f>
        <v>4895</v>
      </c>
      <c r="J830" s="19"/>
      <c r="K830" s="43">
        <f>VLOOKUP(C830,N:S,5,0)</f>
        <v>4796.5</v>
      </c>
      <c r="L830" s="43">
        <f t="shared" si="79"/>
        <v>9702.25</v>
      </c>
    </row>
    <row r="831" spans="1:12" x14ac:dyDescent="0.25">
      <c r="A831" s="10">
        <v>44659</v>
      </c>
      <c r="B831" s="44">
        <f t="shared" si="75"/>
        <v>8</v>
      </c>
      <c r="C831" s="10" t="str">
        <f t="shared" si="76"/>
        <v>202204</v>
      </c>
      <c r="D831" s="44">
        <v>4882</v>
      </c>
      <c r="E831" s="45">
        <f>IF( D831&lt;&gt; 0, (D831-K831) / VLOOKUP(C831,N:S,6,0), 0)</f>
        <v>0.25562251610957176</v>
      </c>
      <c r="F831" s="46" t="str">
        <f t="shared" si="77"/>
        <v>Нет</v>
      </c>
      <c r="G831" s="45" t="str">
        <f t="shared" si="78"/>
        <v>Нет</v>
      </c>
      <c r="H831" s="44" t="str">
        <f t="shared" si="74"/>
        <v>Нет</v>
      </c>
      <c r="I831" s="47">
        <f>IF(H831="Да",IF(DAY(A831)=15,K831+VLOOKUP($C831,N:S,6,0)*3.8, K831),D831)</f>
        <v>4882</v>
      </c>
      <c r="J831" s="19"/>
      <c r="K831" s="43">
        <f>VLOOKUP(C831,N:S,5,0)</f>
        <v>4796.5</v>
      </c>
      <c r="L831" s="43">
        <f t="shared" si="79"/>
        <v>7310.25</v>
      </c>
    </row>
    <row r="832" spans="1:12" x14ac:dyDescent="0.25">
      <c r="A832" s="10">
        <v>44660</v>
      </c>
      <c r="B832" s="44">
        <f t="shared" si="75"/>
        <v>9</v>
      </c>
      <c r="C832" s="10" t="str">
        <f t="shared" si="76"/>
        <v>202204</v>
      </c>
      <c r="D832" s="44">
        <v>4897</v>
      </c>
      <c r="E832" s="45">
        <f>IF( D832&lt;&gt; 0, (D832-K832) / VLOOKUP(C832,N:S,6,0), 0)</f>
        <v>0.30046857156739137</v>
      </c>
      <c r="F832" s="46" t="str">
        <f t="shared" si="77"/>
        <v>Нет</v>
      </c>
      <c r="G832" s="45" t="str">
        <f t="shared" si="78"/>
        <v>Нет</v>
      </c>
      <c r="H832" s="44" t="str">
        <f t="shared" si="74"/>
        <v>Нет</v>
      </c>
      <c r="I832" s="47">
        <f>IF(H832="Да",IF(DAY(A832)=15,K832+VLOOKUP($C832,N:S,6,0)*3.8, K832),D832)</f>
        <v>4897</v>
      </c>
      <c r="J832" s="19"/>
      <c r="K832" s="43">
        <f>VLOOKUP(C832,N:S,5,0)</f>
        <v>4796.5</v>
      </c>
      <c r="L832" s="43">
        <f t="shared" si="79"/>
        <v>10100.25</v>
      </c>
    </row>
    <row r="833" spans="1:12" x14ac:dyDescent="0.25">
      <c r="A833" s="10">
        <v>44661</v>
      </c>
      <c r="B833" s="44">
        <f t="shared" si="75"/>
        <v>10</v>
      </c>
      <c r="C833" s="10" t="str">
        <f t="shared" si="76"/>
        <v>202204</v>
      </c>
      <c r="D833" s="44">
        <v>5020</v>
      </c>
      <c r="E833" s="45">
        <f>IF( D833&lt;&gt; 0, (D833-K833) / VLOOKUP(C833,N:S,6,0), 0)</f>
        <v>0.66820622632151216</v>
      </c>
      <c r="F833" s="46" t="str">
        <f t="shared" si="77"/>
        <v>Нет</v>
      </c>
      <c r="G833" s="45" t="str">
        <f t="shared" si="78"/>
        <v>Нет</v>
      </c>
      <c r="H833" s="44" t="str">
        <f t="shared" si="74"/>
        <v>Нет</v>
      </c>
      <c r="I833" s="47">
        <f>IF(H833="Да",IF(DAY(A833)=15,K833+VLOOKUP($C833,N:S,6,0)*3.8, K833),D833)</f>
        <v>5020</v>
      </c>
      <c r="J833" s="19"/>
      <c r="K833" s="43">
        <f>VLOOKUP(C833,N:S,5,0)</f>
        <v>4796.5</v>
      </c>
      <c r="L833" s="43">
        <f t="shared" si="79"/>
        <v>49952.25</v>
      </c>
    </row>
    <row r="834" spans="1:12" x14ac:dyDescent="0.25">
      <c r="A834" s="10">
        <v>44662</v>
      </c>
      <c r="B834" s="44">
        <f t="shared" si="75"/>
        <v>11</v>
      </c>
      <c r="C834" s="10" t="str">
        <f t="shared" si="76"/>
        <v>202204</v>
      </c>
      <c r="D834" s="44">
        <v>4654</v>
      </c>
      <c r="E834" s="45">
        <f>IF( D834&lt;&gt; 0, (D834-K834) / VLOOKUP(C834,N:S,6,0), 0)</f>
        <v>-0.42603752684928631</v>
      </c>
      <c r="F834" s="46" t="str">
        <f t="shared" si="77"/>
        <v>Нет</v>
      </c>
      <c r="G834" s="45" t="str">
        <f t="shared" si="78"/>
        <v>Нет</v>
      </c>
      <c r="H834" s="44" t="str">
        <f t="shared" si="74"/>
        <v>Нет</v>
      </c>
      <c r="I834" s="47">
        <f>IF(H834="Да",IF(DAY(A834)=15,K834+VLOOKUP($C834,N:S,6,0)*3.8, K834),D834)</f>
        <v>4654</v>
      </c>
      <c r="J834" s="19"/>
      <c r="K834" s="43">
        <f>VLOOKUP(C834,N:S,5,0)</f>
        <v>4796.5</v>
      </c>
      <c r="L834" s="43">
        <f t="shared" si="79"/>
        <v>20306.25</v>
      </c>
    </row>
    <row r="835" spans="1:12" x14ac:dyDescent="0.25">
      <c r="A835" s="10">
        <v>44663</v>
      </c>
      <c r="B835" s="44">
        <f t="shared" si="75"/>
        <v>12</v>
      </c>
      <c r="C835" s="10" t="str">
        <f t="shared" si="76"/>
        <v>202204</v>
      </c>
      <c r="D835" s="44">
        <v>4625</v>
      </c>
      <c r="E835" s="45">
        <f>IF( D835&lt;&gt; 0, (D835-K835) / VLOOKUP(C835,N:S,6,0), 0)</f>
        <v>-0.51273990073440423</v>
      </c>
      <c r="F835" s="46" t="str">
        <f t="shared" si="77"/>
        <v>Нет</v>
      </c>
      <c r="G835" s="45" t="str">
        <f t="shared" si="78"/>
        <v>Нет</v>
      </c>
      <c r="H835" s="44" t="str">
        <f t="shared" ref="H835:H884" si="80">IF(D835=0,IF(F835="Да","Нет","Да"),IF(OR(E835&gt;=3,E835&lt;=-3),IF(G835="Да","Нет","Да"),"Нет"))</f>
        <v>Нет</v>
      </c>
      <c r="I835" s="47">
        <f>IF(H835="Да",IF(DAY(A835)=15,K835+VLOOKUP($C835,N:S,6,0)*3.8, K835),D835)</f>
        <v>4625</v>
      </c>
      <c r="J835" s="19"/>
      <c r="K835" s="43">
        <f>VLOOKUP(C835,N:S,5,0)</f>
        <v>4796.5</v>
      </c>
      <c r="L835" s="43">
        <f t="shared" si="79"/>
        <v>29412.25</v>
      </c>
    </row>
    <row r="836" spans="1:12" x14ac:dyDescent="0.25">
      <c r="A836" s="10">
        <v>44664</v>
      </c>
      <c r="B836" s="44">
        <f t="shared" ref="B836:B884" si="81">DAY(A836)</f>
        <v>13</v>
      </c>
      <c r="C836" s="10" t="str">
        <f t="shared" ref="C836:C884" si="82">YEAR(A836)&amp;TEXT(MONTH(A836), "00")</f>
        <v>202204</v>
      </c>
      <c r="D836" s="44">
        <v>4535</v>
      </c>
      <c r="E836" s="45">
        <f>IF( D836&lt;&gt; 0, (D836-K836) / VLOOKUP(C836,N:S,6,0), 0)</f>
        <v>-0.78181623348132179</v>
      </c>
      <c r="F836" s="46" t="str">
        <f t="shared" ref="F836:F884" si="83">IF(AND(MONTH(A836)=1, DAY(A836)=1), "Да", "Нет")</f>
        <v>Нет</v>
      </c>
      <c r="G836" s="45" t="str">
        <f t="shared" ref="G836:G884" si="84">IF(DAY(A836)=15, "Да", "Нет")</f>
        <v>Нет</v>
      </c>
      <c r="H836" s="44" t="str">
        <f t="shared" si="80"/>
        <v>Нет</v>
      </c>
      <c r="I836" s="47">
        <f>IF(H836="Да",IF(DAY(A836)=15,K836+VLOOKUP($C836,N:S,6,0)*3.8, K836),D836)</f>
        <v>4535</v>
      </c>
      <c r="J836" s="19"/>
      <c r="K836" s="43">
        <f>VLOOKUP(C836,N:S,5,0)</f>
        <v>4796.5</v>
      </c>
      <c r="L836" s="43">
        <f t="shared" ref="L836:L884" si="85">IF(D836&lt;&gt;0,IF((D836-K836)^2 &gt; $L$1, 0, (D836-K836)^2), 0)</f>
        <v>68382.25</v>
      </c>
    </row>
    <row r="837" spans="1:12" x14ac:dyDescent="0.25">
      <c r="A837" s="10">
        <v>44665</v>
      </c>
      <c r="B837" s="44">
        <f t="shared" si="81"/>
        <v>14</v>
      </c>
      <c r="C837" s="10" t="str">
        <f t="shared" si="82"/>
        <v>202204</v>
      </c>
      <c r="D837" s="44">
        <v>4502</v>
      </c>
      <c r="E837" s="45">
        <f>IF( D837&lt;&gt; 0, (D837-K837) / VLOOKUP(C837,N:S,6,0), 0)</f>
        <v>-0.88047755548852502</v>
      </c>
      <c r="F837" s="46" t="str">
        <f t="shared" si="83"/>
        <v>Нет</v>
      </c>
      <c r="G837" s="45" t="str">
        <f t="shared" si="84"/>
        <v>Нет</v>
      </c>
      <c r="H837" s="44" t="str">
        <f t="shared" si="80"/>
        <v>Нет</v>
      </c>
      <c r="I837" s="47">
        <f>IF(H837="Да",IF(DAY(A837)=15,K837+VLOOKUP($C837,N:S,6,0)*3.8, K837),D837)</f>
        <v>4502</v>
      </c>
      <c r="J837" s="19"/>
      <c r="K837" s="43">
        <f>VLOOKUP(C837,N:S,5,0)</f>
        <v>4796.5</v>
      </c>
      <c r="L837" s="43">
        <f t="shared" si="85"/>
        <v>86730.25</v>
      </c>
    </row>
    <row r="838" spans="1:12" x14ac:dyDescent="0.25">
      <c r="A838" s="10">
        <v>44666</v>
      </c>
      <c r="B838" s="44">
        <f t="shared" si="81"/>
        <v>15</v>
      </c>
      <c r="C838" s="10" t="str">
        <f t="shared" si="82"/>
        <v>202204</v>
      </c>
      <c r="D838" s="44">
        <v>6327</v>
      </c>
      <c r="E838" s="45">
        <f>IF( D838&lt;&gt; 0, (D838-K838) / VLOOKUP(C838,N:S,6,0), 0)</f>
        <v>4.5757925252128606</v>
      </c>
      <c r="F838" s="46" t="str">
        <f t="shared" si="83"/>
        <v>Нет</v>
      </c>
      <c r="G838" s="45" t="str">
        <f t="shared" si="84"/>
        <v>Да</v>
      </c>
      <c r="H838" s="44" t="str">
        <f t="shared" si="80"/>
        <v>Нет</v>
      </c>
      <c r="I838" s="47">
        <f>IF(H838="Да",IF(DAY(A838)=15,K838+VLOOKUP($C838,N:S,6,0)*3.8, K838),D838)</f>
        <v>6327</v>
      </c>
      <c r="J838" s="19"/>
      <c r="K838" s="43">
        <f>VLOOKUP(C838,N:S,5,0)</f>
        <v>4796.5</v>
      </c>
      <c r="L838" s="43">
        <f t="shared" si="85"/>
        <v>2342430.25</v>
      </c>
    </row>
    <row r="839" spans="1:12" x14ac:dyDescent="0.25">
      <c r="A839" s="10">
        <v>44667</v>
      </c>
      <c r="B839" s="44">
        <f t="shared" si="81"/>
        <v>16</v>
      </c>
      <c r="C839" s="10" t="str">
        <f t="shared" si="82"/>
        <v>202204</v>
      </c>
      <c r="D839" s="44">
        <v>4807</v>
      </c>
      <c r="E839" s="45">
        <f>IF( D839&lt;&gt; 0, (D839-K839) / VLOOKUP(C839,N:S,6,0), 0)</f>
        <v>3.1392238820473727E-2</v>
      </c>
      <c r="F839" s="46" t="str">
        <f t="shared" si="83"/>
        <v>Нет</v>
      </c>
      <c r="G839" s="45" t="str">
        <f t="shared" si="84"/>
        <v>Нет</v>
      </c>
      <c r="H839" s="44" t="str">
        <f t="shared" si="80"/>
        <v>Нет</v>
      </c>
      <c r="I839" s="47">
        <f>IF(H839="Да",IF(DAY(A839)=15,K839+VLOOKUP($C839,N:S,6,0)*3.8, K839),D839)</f>
        <v>4807</v>
      </c>
      <c r="J839" s="19"/>
      <c r="K839" s="43">
        <f>VLOOKUP(C839,N:S,5,0)</f>
        <v>4796.5</v>
      </c>
      <c r="L839" s="43">
        <f t="shared" si="85"/>
        <v>110.25</v>
      </c>
    </row>
    <row r="840" spans="1:12" x14ac:dyDescent="0.25">
      <c r="A840" s="10">
        <v>44668</v>
      </c>
      <c r="B840" s="44">
        <f t="shared" si="81"/>
        <v>17</v>
      </c>
      <c r="C840" s="10" t="str">
        <f t="shared" si="82"/>
        <v>202204</v>
      </c>
      <c r="D840" s="44">
        <v>4983</v>
      </c>
      <c r="E840" s="45">
        <f>IF( D840&lt;&gt; 0, (D840-K840) / VLOOKUP(C840,N:S,6,0), 0)</f>
        <v>0.55758595619222384</v>
      </c>
      <c r="F840" s="46" t="str">
        <f t="shared" si="83"/>
        <v>Нет</v>
      </c>
      <c r="G840" s="45" t="str">
        <f t="shared" si="84"/>
        <v>Нет</v>
      </c>
      <c r="H840" s="44" t="str">
        <f t="shared" si="80"/>
        <v>Нет</v>
      </c>
      <c r="I840" s="47">
        <f>IF(H840="Да",IF(DAY(A840)=15,K840+VLOOKUP($C840,N:S,6,0)*3.8, K840),D840)</f>
        <v>4983</v>
      </c>
      <c r="J840" s="19"/>
      <c r="K840" s="43">
        <f>VLOOKUP(C840,N:S,5,0)</f>
        <v>4796.5</v>
      </c>
      <c r="L840" s="43">
        <f t="shared" si="85"/>
        <v>34782.25</v>
      </c>
    </row>
    <row r="841" spans="1:12" x14ac:dyDescent="0.25">
      <c r="A841" s="10">
        <v>44669</v>
      </c>
      <c r="B841" s="44">
        <f t="shared" si="81"/>
        <v>18</v>
      </c>
      <c r="C841" s="10" t="str">
        <f t="shared" si="82"/>
        <v>202204</v>
      </c>
      <c r="D841" s="44">
        <v>4556</v>
      </c>
      <c r="E841" s="45">
        <f>IF( D841&lt;&gt; 0, (D841-K841) / VLOOKUP(C841,N:S,6,0), 0)</f>
        <v>-0.71903175584037438</v>
      </c>
      <c r="F841" s="46" t="str">
        <f t="shared" si="83"/>
        <v>Нет</v>
      </c>
      <c r="G841" s="45" t="str">
        <f t="shared" si="84"/>
        <v>Нет</v>
      </c>
      <c r="H841" s="44" t="str">
        <f t="shared" si="80"/>
        <v>Нет</v>
      </c>
      <c r="I841" s="47">
        <f>IF(H841="Да",IF(DAY(A841)=15,K841+VLOOKUP($C841,N:S,6,0)*3.8, K841),D841)</f>
        <v>4556</v>
      </c>
      <c r="J841" s="19"/>
      <c r="K841" s="43">
        <f>VLOOKUP(C841,N:S,5,0)</f>
        <v>4796.5</v>
      </c>
      <c r="L841" s="43">
        <f t="shared" si="85"/>
        <v>57840.25</v>
      </c>
    </row>
    <row r="842" spans="1:12" x14ac:dyDescent="0.25">
      <c r="A842" s="10">
        <v>44670</v>
      </c>
      <c r="B842" s="44">
        <f t="shared" si="81"/>
        <v>19</v>
      </c>
      <c r="C842" s="10" t="str">
        <f t="shared" si="82"/>
        <v>202204</v>
      </c>
      <c r="D842" s="44">
        <v>4464</v>
      </c>
      <c r="E842" s="45">
        <f>IF( D842&lt;&gt; 0, (D842-K842) / VLOOKUP(C842,N:S,6,0), 0)</f>
        <v>-0.99408756264833464</v>
      </c>
      <c r="F842" s="46" t="str">
        <f t="shared" si="83"/>
        <v>Нет</v>
      </c>
      <c r="G842" s="45" t="str">
        <f t="shared" si="84"/>
        <v>Нет</v>
      </c>
      <c r="H842" s="44" t="str">
        <f t="shared" si="80"/>
        <v>Нет</v>
      </c>
      <c r="I842" s="47">
        <f>IF(H842="Да",IF(DAY(A842)=15,K842+VLOOKUP($C842,N:S,6,0)*3.8, K842),D842)</f>
        <v>4464</v>
      </c>
      <c r="J842" s="19"/>
      <c r="K842" s="43">
        <f>VLOOKUP(C842,N:S,5,0)</f>
        <v>4796.5</v>
      </c>
      <c r="L842" s="43">
        <f t="shared" si="85"/>
        <v>110556.25</v>
      </c>
    </row>
    <row r="843" spans="1:12" x14ac:dyDescent="0.25">
      <c r="A843" s="10">
        <v>44671</v>
      </c>
      <c r="B843" s="44">
        <f t="shared" si="81"/>
        <v>20</v>
      </c>
      <c r="C843" s="10" t="str">
        <f t="shared" si="82"/>
        <v>202204</v>
      </c>
      <c r="D843" s="44">
        <v>4660</v>
      </c>
      <c r="E843" s="45">
        <f>IF( D843&lt;&gt; 0, (D843-K843) / VLOOKUP(C843,N:S,6,0), 0)</f>
        <v>-0.40809910466615845</v>
      </c>
      <c r="F843" s="46" t="str">
        <f t="shared" si="83"/>
        <v>Нет</v>
      </c>
      <c r="G843" s="45" t="str">
        <f t="shared" si="84"/>
        <v>Нет</v>
      </c>
      <c r="H843" s="44" t="str">
        <f t="shared" si="80"/>
        <v>Нет</v>
      </c>
      <c r="I843" s="47">
        <f>IF(H843="Да",IF(DAY(A843)=15,K843+VLOOKUP($C843,N:S,6,0)*3.8, K843),D843)</f>
        <v>4660</v>
      </c>
      <c r="J843" s="19"/>
      <c r="K843" s="43">
        <f>VLOOKUP(C843,N:S,5,0)</f>
        <v>4796.5</v>
      </c>
      <c r="L843" s="43">
        <f t="shared" si="85"/>
        <v>18632.25</v>
      </c>
    </row>
    <row r="844" spans="1:12" x14ac:dyDescent="0.25">
      <c r="A844" s="10">
        <v>44672</v>
      </c>
      <c r="B844" s="44">
        <f t="shared" si="81"/>
        <v>21</v>
      </c>
      <c r="C844" s="10" t="str">
        <f t="shared" si="82"/>
        <v>202204</v>
      </c>
      <c r="D844" s="44">
        <v>4638</v>
      </c>
      <c r="E844" s="45">
        <f>IF( D844&lt;&gt; 0, (D844-K844) / VLOOKUP(C844,N:S,6,0), 0)</f>
        <v>-0.47387331933762722</v>
      </c>
      <c r="F844" s="46" t="str">
        <f t="shared" si="83"/>
        <v>Нет</v>
      </c>
      <c r="G844" s="45" t="str">
        <f t="shared" si="84"/>
        <v>Нет</v>
      </c>
      <c r="H844" s="44" t="str">
        <f t="shared" si="80"/>
        <v>Нет</v>
      </c>
      <c r="I844" s="47">
        <f>IF(H844="Да",IF(DAY(A844)=15,K844+VLOOKUP($C844,N:S,6,0)*3.8, K844),D844)</f>
        <v>4638</v>
      </c>
      <c r="J844" s="19"/>
      <c r="K844" s="43">
        <f>VLOOKUP(C844,N:S,5,0)</f>
        <v>4796.5</v>
      </c>
      <c r="L844" s="43">
        <f t="shared" si="85"/>
        <v>25122.25</v>
      </c>
    </row>
    <row r="845" spans="1:12" x14ac:dyDescent="0.25">
      <c r="A845" s="10">
        <v>44673</v>
      </c>
      <c r="B845" s="44">
        <f t="shared" si="81"/>
        <v>22</v>
      </c>
      <c r="C845" s="10" t="str">
        <f t="shared" si="82"/>
        <v>202204</v>
      </c>
      <c r="D845" s="44">
        <v>4676</v>
      </c>
      <c r="E845" s="45">
        <f>IF( D845&lt;&gt; 0, (D845-K845) / VLOOKUP(C845,N:S,6,0), 0)</f>
        <v>-0.36026331217781754</v>
      </c>
      <c r="F845" s="46" t="str">
        <f t="shared" si="83"/>
        <v>Нет</v>
      </c>
      <c r="G845" s="45" t="str">
        <f t="shared" si="84"/>
        <v>Нет</v>
      </c>
      <c r="H845" s="44" t="str">
        <f t="shared" si="80"/>
        <v>Нет</v>
      </c>
      <c r="I845" s="47">
        <f>IF(H845="Да",IF(DAY(A845)=15,K845+VLOOKUP($C845,N:S,6,0)*3.8, K845),D845)</f>
        <v>4676</v>
      </c>
      <c r="J845" s="19"/>
      <c r="K845" s="43">
        <f>VLOOKUP(C845,N:S,5,0)</f>
        <v>4796.5</v>
      </c>
      <c r="L845" s="43">
        <f t="shared" si="85"/>
        <v>14520.25</v>
      </c>
    </row>
    <row r="846" spans="1:12" x14ac:dyDescent="0.25">
      <c r="A846" s="10">
        <v>44674</v>
      </c>
      <c r="B846" s="44">
        <f t="shared" si="81"/>
        <v>23</v>
      </c>
      <c r="C846" s="10" t="str">
        <f t="shared" si="82"/>
        <v>202204</v>
      </c>
      <c r="D846" s="44">
        <v>4832</v>
      </c>
      <c r="E846" s="45">
        <f>IF( D846&lt;&gt; 0, (D846-K846) / VLOOKUP(C846,N:S,6,0), 0)</f>
        <v>0.1061356645835064</v>
      </c>
      <c r="F846" s="46" t="str">
        <f t="shared" si="83"/>
        <v>Нет</v>
      </c>
      <c r="G846" s="45" t="str">
        <f t="shared" si="84"/>
        <v>Нет</v>
      </c>
      <c r="H846" s="44" t="str">
        <f t="shared" si="80"/>
        <v>Нет</v>
      </c>
      <c r="I846" s="47">
        <f>IF(H846="Да",IF(DAY(A846)=15,K846+VLOOKUP($C846,N:S,6,0)*3.8, K846),D846)</f>
        <v>4832</v>
      </c>
      <c r="J846" s="19"/>
      <c r="K846" s="43">
        <f>VLOOKUP(C846,N:S,5,0)</f>
        <v>4796.5</v>
      </c>
      <c r="L846" s="43">
        <f t="shared" si="85"/>
        <v>1260.25</v>
      </c>
    </row>
    <row r="847" spans="1:12" x14ac:dyDescent="0.25">
      <c r="A847" s="10">
        <v>44675</v>
      </c>
      <c r="B847" s="44">
        <f t="shared" si="81"/>
        <v>24</v>
      </c>
      <c r="C847" s="10" t="str">
        <f t="shared" si="82"/>
        <v>202204</v>
      </c>
      <c r="D847" s="44">
        <v>4978</v>
      </c>
      <c r="E847" s="45">
        <f>IF( D847&lt;&gt; 0, (D847-K847) / VLOOKUP(C847,N:S,6,0), 0)</f>
        <v>0.54263727103961723</v>
      </c>
      <c r="F847" s="46" t="str">
        <f t="shared" si="83"/>
        <v>Нет</v>
      </c>
      <c r="G847" s="45" t="str">
        <f t="shared" si="84"/>
        <v>Нет</v>
      </c>
      <c r="H847" s="44" t="str">
        <f t="shared" si="80"/>
        <v>Нет</v>
      </c>
      <c r="I847" s="47">
        <f>IF(H847="Да",IF(DAY(A847)=15,K847+VLOOKUP($C847,N:S,6,0)*3.8, K847),D847)</f>
        <v>4978</v>
      </c>
      <c r="J847" s="19"/>
      <c r="K847" s="43">
        <f>VLOOKUP(C847,N:S,5,0)</f>
        <v>4796.5</v>
      </c>
      <c r="L847" s="43">
        <f t="shared" si="85"/>
        <v>32942.25</v>
      </c>
    </row>
    <row r="848" spans="1:12" x14ac:dyDescent="0.25">
      <c r="A848" s="10">
        <v>44676</v>
      </c>
      <c r="B848" s="44">
        <f t="shared" si="81"/>
        <v>25</v>
      </c>
      <c r="C848" s="10" t="str">
        <f t="shared" si="82"/>
        <v>202204</v>
      </c>
      <c r="D848" s="44">
        <v>4471</v>
      </c>
      <c r="E848" s="45">
        <f>IF( D848&lt;&gt; 0, (D848-K848) / VLOOKUP(C848,N:S,6,0), 0)</f>
        <v>-0.97315940343468554</v>
      </c>
      <c r="F848" s="46" t="str">
        <f t="shared" si="83"/>
        <v>Нет</v>
      </c>
      <c r="G848" s="45" t="str">
        <f t="shared" si="84"/>
        <v>Нет</v>
      </c>
      <c r="H848" s="44" t="str">
        <f t="shared" si="80"/>
        <v>Нет</v>
      </c>
      <c r="I848" s="47">
        <f>IF(H848="Да",IF(DAY(A848)=15,K848+VLOOKUP($C848,N:S,6,0)*3.8, K848),D848)</f>
        <v>4471</v>
      </c>
      <c r="J848" s="19"/>
      <c r="K848" s="43">
        <f>VLOOKUP(C848,N:S,5,0)</f>
        <v>4796.5</v>
      </c>
      <c r="L848" s="43">
        <f t="shared" si="85"/>
        <v>105950.25</v>
      </c>
    </row>
    <row r="849" spans="1:12" x14ac:dyDescent="0.25">
      <c r="A849" s="10">
        <v>44677</v>
      </c>
      <c r="B849" s="44">
        <f t="shared" si="81"/>
        <v>26</v>
      </c>
      <c r="C849" s="10" t="str">
        <f t="shared" si="82"/>
        <v>202204</v>
      </c>
      <c r="D849" s="44">
        <v>4665</v>
      </c>
      <c r="E849" s="45">
        <f>IF( D849&lt;&gt; 0, (D849-K849) / VLOOKUP(C849,N:S,6,0), 0)</f>
        <v>-0.3931504195135519</v>
      </c>
      <c r="F849" s="46" t="str">
        <f t="shared" si="83"/>
        <v>Нет</v>
      </c>
      <c r="G849" s="45" t="str">
        <f t="shared" si="84"/>
        <v>Нет</v>
      </c>
      <c r="H849" s="44" t="str">
        <f t="shared" si="80"/>
        <v>Нет</v>
      </c>
      <c r="I849" s="47">
        <f>IF(H849="Да",IF(DAY(A849)=15,K849+VLOOKUP($C849,N:S,6,0)*3.8, K849),D849)</f>
        <v>4665</v>
      </c>
      <c r="J849" s="19"/>
      <c r="K849" s="43">
        <f>VLOOKUP(C849,N:S,5,0)</f>
        <v>4796.5</v>
      </c>
      <c r="L849" s="43">
        <f t="shared" si="85"/>
        <v>17292.25</v>
      </c>
    </row>
    <row r="850" spans="1:12" x14ac:dyDescent="0.25">
      <c r="A850" s="10">
        <v>44678</v>
      </c>
      <c r="B850" s="44">
        <f t="shared" si="81"/>
        <v>27</v>
      </c>
      <c r="C850" s="10" t="str">
        <f t="shared" si="82"/>
        <v>202204</v>
      </c>
      <c r="D850" s="44">
        <v>4713</v>
      </c>
      <c r="E850" s="45">
        <f>IF( D850&lt;&gt; 0, (D850-K850) / VLOOKUP(C850,N:S,6,0), 0)</f>
        <v>-0.24964304204852916</v>
      </c>
      <c r="F850" s="46" t="str">
        <f t="shared" si="83"/>
        <v>Нет</v>
      </c>
      <c r="G850" s="45" t="str">
        <f t="shared" si="84"/>
        <v>Нет</v>
      </c>
      <c r="H850" s="44" t="str">
        <f t="shared" si="80"/>
        <v>Нет</v>
      </c>
      <c r="I850" s="47">
        <f>IF(H850="Да",IF(DAY(A850)=15,K850+VLOOKUP($C850,N:S,6,0)*3.8, K850),D850)</f>
        <v>4713</v>
      </c>
      <c r="J850" s="19"/>
      <c r="K850" s="43">
        <f>VLOOKUP(C850,N:S,5,0)</f>
        <v>4796.5</v>
      </c>
      <c r="L850" s="43">
        <f t="shared" si="85"/>
        <v>6972.25</v>
      </c>
    </row>
    <row r="851" spans="1:12" x14ac:dyDescent="0.25">
      <c r="A851" s="10">
        <v>44679</v>
      </c>
      <c r="B851" s="44">
        <f t="shared" si="81"/>
        <v>28</v>
      </c>
      <c r="C851" s="10" t="str">
        <f t="shared" si="82"/>
        <v>202204</v>
      </c>
      <c r="D851" s="44">
        <v>4849</v>
      </c>
      <c r="E851" s="45">
        <f>IF( D851&lt;&gt; 0, (D851-K851) / VLOOKUP(C851,N:S,6,0), 0)</f>
        <v>0.15696119410236864</v>
      </c>
      <c r="F851" s="46" t="str">
        <f t="shared" si="83"/>
        <v>Нет</v>
      </c>
      <c r="G851" s="45" t="str">
        <f t="shared" si="84"/>
        <v>Нет</v>
      </c>
      <c r="H851" s="44" t="str">
        <f t="shared" si="80"/>
        <v>Нет</v>
      </c>
      <c r="I851" s="47">
        <f>IF(H851="Да",IF(DAY(A851)=15,K851+VLOOKUP($C851,N:S,6,0)*3.8, K851),D851)</f>
        <v>4849</v>
      </c>
      <c r="J851" s="19"/>
      <c r="K851" s="43">
        <f>VLOOKUP(C851,N:S,5,0)</f>
        <v>4796.5</v>
      </c>
      <c r="L851" s="43">
        <f t="shared" si="85"/>
        <v>2756.25</v>
      </c>
    </row>
    <row r="852" spans="1:12" x14ac:dyDescent="0.25">
      <c r="A852" s="10">
        <v>44680</v>
      </c>
      <c r="B852" s="44">
        <f t="shared" si="81"/>
        <v>29</v>
      </c>
      <c r="C852" s="10" t="str">
        <f t="shared" si="82"/>
        <v>202204</v>
      </c>
      <c r="D852" s="44">
        <v>4827</v>
      </c>
      <c r="E852" s="45">
        <f>IF( D852&lt;&gt; 0, (D852-K852) / VLOOKUP(C852,N:S,6,0), 0)</f>
        <v>9.1186979430899873E-2</v>
      </c>
      <c r="F852" s="46" t="str">
        <f t="shared" si="83"/>
        <v>Нет</v>
      </c>
      <c r="G852" s="45" t="str">
        <f t="shared" si="84"/>
        <v>Нет</v>
      </c>
      <c r="H852" s="44" t="str">
        <f t="shared" si="80"/>
        <v>Нет</v>
      </c>
      <c r="I852" s="47">
        <f>IF(H852="Да",IF(DAY(A852)=15,K852+VLOOKUP($C852,N:S,6,0)*3.8, K852),D852)</f>
        <v>4827</v>
      </c>
      <c r="J852" s="19"/>
      <c r="K852" s="43">
        <f>VLOOKUP(C852,N:S,5,0)</f>
        <v>4796.5</v>
      </c>
      <c r="L852" s="43">
        <f t="shared" si="85"/>
        <v>930.25</v>
      </c>
    </row>
    <row r="853" spans="1:12" x14ac:dyDescent="0.25">
      <c r="A853" s="10">
        <v>44681</v>
      </c>
      <c r="B853" s="44">
        <f t="shared" si="81"/>
        <v>30</v>
      </c>
      <c r="C853" s="10" t="str">
        <f t="shared" si="82"/>
        <v>202204</v>
      </c>
      <c r="D853" s="44">
        <v>5026</v>
      </c>
      <c r="E853" s="45">
        <f>IF( D853&lt;&gt; 0, (D853-K853) / VLOOKUP(C853,N:S,6,0), 0)</f>
        <v>0.68614464850463996</v>
      </c>
      <c r="F853" s="46" t="str">
        <f t="shared" si="83"/>
        <v>Нет</v>
      </c>
      <c r="G853" s="45" t="str">
        <f t="shared" si="84"/>
        <v>Нет</v>
      </c>
      <c r="H853" s="44" t="str">
        <f t="shared" si="80"/>
        <v>Нет</v>
      </c>
      <c r="I853" s="47">
        <f>IF(H853="Да",IF(DAY(A853)=15,K853+VLOOKUP($C853,N:S,6,0)*3.8, K853),D853)</f>
        <v>5026</v>
      </c>
      <c r="J853" s="19"/>
      <c r="K853" s="43">
        <f>VLOOKUP(C853,N:S,5,0)</f>
        <v>4796.5</v>
      </c>
      <c r="L853" s="43">
        <f t="shared" si="85"/>
        <v>52670.25</v>
      </c>
    </row>
    <row r="854" spans="1:12" x14ac:dyDescent="0.25">
      <c r="A854" s="10">
        <v>44682</v>
      </c>
      <c r="B854" s="44">
        <f t="shared" si="81"/>
        <v>1</v>
      </c>
      <c r="C854" s="10" t="str">
        <f t="shared" si="82"/>
        <v>202205</v>
      </c>
      <c r="D854" s="44">
        <v>4969</v>
      </c>
      <c r="E854" s="45">
        <f>IF( D854&lt;&gt; 0, (D854-K854) / VLOOKUP(C854,N:S,6,0), 0)</f>
        <v>-0.25867970852973554</v>
      </c>
      <c r="F854" s="46" t="str">
        <f t="shared" si="83"/>
        <v>Нет</v>
      </c>
      <c r="G854" s="45" t="str">
        <f t="shared" si="84"/>
        <v>Нет</v>
      </c>
      <c r="H854" s="44" t="str">
        <f t="shared" si="80"/>
        <v>Нет</v>
      </c>
      <c r="I854" s="47">
        <f>IF(H854="Да",IF(DAY(A854)=15,K854+VLOOKUP($C854,N:S,6,0)*3.8, K854),D854)</f>
        <v>4969</v>
      </c>
      <c r="J854" s="19"/>
      <c r="K854" s="43">
        <f>VLOOKUP(C854,N:S,5,0)</f>
        <v>5050</v>
      </c>
      <c r="L854" s="43">
        <f t="shared" si="85"/>
        <v>6561</v>
      </c>
    </row>
    <row r="855" spans="1:12" x14ac:dyDescent="0.25">
      <c r="A855" s="10">
        <v>44683</v>
      </c>
      <c r="B855" s="44">
        <f t="shared" si="81"/>
        <v>2</v>
      </c>
      <c r="C855" s="10" t="str">
        <f t="shared" si="82"/>
        <v>202205</v>
      </c>
      <c r="D855" s="44">
        <v>4761</v>
      </c>
      <c r="E855" s="45">
        <f>IF( D855&lt;&gt; 0, (D855-K855) / VLOOKUP(C855,N:S,6,0), 0)</f>
        <v>-0.92294365142090828</v>
      </c>
      <c r="F855" s="46" t="str">
        <f t="shared" si="83"/>
        <v>Нет</v>
      </c>
      <c r="G855" s="45" t="str">
        <f t="shared" si="84"/>
        <v>Нет</v>
      </c>
      <c r="H855" s="44" t="str">
        <f t="shared" si="80"/>
        <v>Нет</v>
      </c>
      <c r="I855" s="47">
        <f>IF(H855="Да",IF(DAY(A855)=15,K855+VLOOKUP($C855,N:S,6,0)*3.8, K855),D855)</f>
        <v>4761</v>
      </c>
      <c r="J855" s="19"/>
      <c r="K855" s="43">
        <f>VLOOKUP(C855,N:S,5,0)</f>
        <v>5050</v>
      </c>
      <c r="L855" s="43">
        <f t="shared" si="85"/>
        <v>83521</v>
      </c>
    </row>
    <row r="856" spans="1:12" x14ac:dyDescent="0.25">
      <c r="A856" s="10">
        <v>44684</v>
      </c>
      <c r="B856" s="44">
        <f t="shared" si="81"/>
        <v>3</v>
      </c>
      <c r="C856" s="10" t="str">
        <f t="shared" si="82"/>
        <v>202205</v>
      </c>
      <c r="D856" s="44">
        <v>4762</v>
      </c>
      <c r="E856" s="45">
        <f>IF( D856&lt;&gt; 0, (D856-K856) / VLOOKUP(C856,N:S,6,0), 0)</f>
        <v>-0.91975007477239312</v>
      </c>
      <c r="F856" s="46" t="str">
        <f t="shared" si="83"/>
        <v>Нет</v>
      </c>
      <c r="G856" s="45" t="str">
        <f t="shared" si="84"/>
        <v>Нет</v>
      </c>
      <c r="H856" s="44" t="str">
        <f t="shared" si="80"/>
        <v>Нет</v>
      </c>
      <c r="I856" s="47">
        <f>IF(H856="Да",IF(DAY(A856)=15,K856+VLOOKUP($C856,N:S,6,0)*3.8, K856),D856)</f>
        <v>4762</v>
      </c>
      <c r="J856" s="19"/>
      <c r="K856" s="43">
        <f>VLOOKUP(C856,N:S,5,0)</f>
        <v>5050</v>
      </c>
      <c r="L856" s="43">
        <f t="shared" si="85"/>
        <v>82944</v>
      </c>
    </row>
    <row r="857" spans="1:12" x14ac:dyDescent="0.25">
      <c r="A857" s="10">
        <v>44685</v>
      </c>
      <c r="B857" s="44">
        <f t="shared" si="81"/>
        <v>4</v>
      </c>
      <c r="C857" s="10" t="str">
        <f t="shared" si="82"/>
        <v>202205</v>
      </c>
      <c r="D857" s="44">
        <v>4714</v>
      </c>
      <c r="E857" s="45">
        <f>IF( D857&lt;&gt; 0, (D857-K857) / VLOOKUP(C857,N:S,6,0), 0)</f>
        <v>-1.0730417539011252</v>
      </c>
      <c r="F857" s="46" t="str">
        <f t="shared" si="83"/>
        <v>Нет</v>
      </c>
      <c r="G857" s="45" t="str">
        <f t="shared" si="84"/>
        <v>Нет</v>
      </c>
      <c r="H857" s="44" t="str">
        <f t="shared" si="80"/>
        <v>Нет</v>
      </c>
      <c r="I857" s="47">
        <f>IF(H857="Да",IF(DAY(A857)=15,K857+VLOOKUP($C857,N:S,6,0)*3.8, K857),D857)</f>
        <v>4714</v>
      </c>
      <c r="J857" s="19"/>
      <c r="K857" s="43">
        <f>VLOOKUP(C857,N:S,5,0)</f>
        <v>5050</v>
      </c>
      <c r="L857" s="43">
        <f t="shared" si="85"/>
        <v>112896</v>
      </c>
    </row>
    <row r="858" spans="1:12" x14ac:dyDescent="0.25">
      <c r="A858" s="10">
        <v>44686</v>
      </c>
      <c r="B858" s="44">
        <f t="shared" si="81"/>
        <v>5</v>
      </c>
      <c r="C858" s="10" t="str">
        <f t="shared" si="82"/>
        <v>202205</v>
      </c>
      <c r="D858" s="44">
        <v>4827</v>
      </c>
      <c r="E858" s="45">
        <f>IF( D858&lt;&gt; 0, (D858-K858) / VLOOKUP(C858,N:S,6,0), 0)</f>
        <v>-0.71216759261890161</v>
      </c>
      <c r="F858" s="46" t="str">
        <f t="shared" si="83"/>
        <v>Нет</v>
      </c>
      <c r="G858" s="45" t="str">
        <f t="shared" si="84"/>
        <v>Нет</v>
      </c>
      <c r="H858" s="44" t="str">
        <f t="shared" si="80"/>
        <v>Нет</v>
      </c>
      <c r="I858" s="47">
        <f>IF(H858="Да",IF(DAY(A858)=15,K858+VLOOKUP($C858,N:S,6,0)*3.8, K858),D858)</f>
        <v>4827</v>
      </c>
      <c r="J858" s="19"/>
      <c r="K858" s="43">
        <f>VLOOKUP(C858,N:S,5,0)</f>
        <v>5050</v>
      </c>
      <c r="L858" s="43">
        <f t="shared" si="85"/>
        <v>49729</v>
      </c>
    </row>
    <row r="859" spans="1:12" x14ac:dyDescent="0.25">
      <c r="A859" s="10">
        <v>44687</v>
      </c>
      <c r="B859" s="44">
        <f t="shared" si="81"/>
        <v>6</v>
      </c>
      <c r="C859" s="10" t="str">
        <f t="shared" si="82"/>
        <v>202205</v>
      </c>
      <c r="D859" s="44">
        <v>4881</v>
      </c>
      <c r="E859" s="45">
        <f>IF( D859&lt;&gt; 0, (D859-K859) / VLOOKUP(C859,N:S,6,0), 0)</f>
        <v>-0.53971445359907788</v>
      </c>
      <c r="F859" s="46" t="str">
        <f t="shared" si="83"/>
        <v>Нет</v>
      </c>
      <c r="G859" s="45" t="str">
        <f t="shared" si="84"/>
        <v>Нет</v>
      </c>
      <c r="H859" s="44" t="str">
        <f t="shared" si="80"/>
        <v>Нет</v>
      </c>
      <c r="I859" s="47">
        <f>IF(H859="Да",IF(DAY(A859)=15,K859+VLOOKUP($C859,N:S,6,0)*3.8, K859),D859)</f>
        <v>4881</v>
      </c>
      <c r="J859" s="19"/>
      <c r="K859" s="43">
        <f>VLOOKUP(C859,N:S,5,0)</f>
        <v>5050</v>
      </c>
      <c r="L859" s="43">
        <f t="shared" si="85"/>
        <v>28561</v>
      </c>
    </row>
    <row r="860" spans="1:12" x14ac:dyDescent="0.25">
      <c r="A860" s="10">
        <v>44688</v>
      </c>
      <c r="B860" s="44">
        <f t="shared" si="81"/>
        <v>7</v>
      </c>
      <c r="C860" s="10" t="str">
        <f t="shared" si="82"/>
        <v>202205</v>
      </c>
      <c r="D860" s="44">
        <v>4971</v>
      </c>
      <c r="E860" s="45">
        <f>IF( D860&lt;&gt; 0, (D860-K860) / VLOOKUP(C860,N:S,6,0), 0)</f>
        <v>-0.25229255523270505</v>
      </c>
      <c r="F860" s="46" t="str">
        <f t="shared" si="83"/>
        <v>Нет</v>
      </c>
      <c r="G860" s="45" t="str">
        <f t="shared" si="84"/>
        <v>Нет</v>
      </c>
      <c r="H860" s="44" t="str">
        <f t="shared" si="80"/>
        <v>Нет</v>
      </c>
      <c r="I860" s="47">
        <f>IF(H860="Да",IF(DAY(A860)=15,K860+VLOOKUP($C860,N:S,6,0)*3.8, K860),D860)</f>
        <v>4971</v>
      </c>
      <c r="J860" s="19"/>
      <c r="K860" s="43">
        <f>VLOOKUP(C860,N:S,5,0)</f>
        <v>5050</v>
      </c>
      <c r="L860" s="43">
        <f t="shared" si="85"/>
        <v>6241</v>
      </c>
    </row>
    <row r="861" spans="1:12" x14ac:dyDescent="0.25">
      <c r="A861" s="10">
        <v>44689</v>
      </c>
      <c r="B861" s="44">
        <f t="shared" si="81"/>
        <v>8</v>
      </c>
      <c r="C861" s="10" t="str">
        <f t="shared" si="82"/>
        <v>202205</v>
      </c>
      <c r="D861" s="44">
        <v>5067</v>
      </c>
      <c r="E861" s="45">
        <f>IF( D861&lt;&gt; 0, (D861-K861) / VLOOKUP(C861,N:S,6,0), 0)</f>
        <v>5.4290803024759311E-2</v>
      </c>
      <c r="F861" s="46" t="str">
        <f t="shared" si="83"/>
        <v>Нет</v>
      </c>
      <c r="G861" s="45" t="str">
        <f t="shared" si="84"/>
        <v>Нет</v>
      </c>
      <c r="H861" s="44" t="str">
        <f t="shared" si="80"/>
        <v>Нет</v>
      </c>
      <c r="I861" s="47">
        <f>IF(H861="Да",IF(DAY(A861)=15,K861+VLOOKUP($C861,N:S,6,0)*3.8, K861),D861)</f>
        <v>5067</v>
      </c>
      <c r="J861" s="19"/>
      <c r="K861" s="43">
        <f>VLOOKUP(C861,N:S,5,0)</f>
        <v>5050</v>
      </c>
      <c r="L861" s="43">
        <f t="shared" si="85"/>
        <v>289</v>
      </c>
    </row>
    <row r="862" spans="1:12" x14ac:dyDescent="0.25">
      <c r="A862" s="10">
        <v>44690</v>
      </c>
      <c r="B862" s="44">
        <f t="shared" si="81"/>
        <v>9</v>
      </c>
      <c r="C862" s="10" t="str">
        <f t="shared" si="82"/>
        <v>202205</v>
      </c>
      <c r="D862" s="44">
        <v>4868</v>
      </c>
      <c r="E862" s="45">
        <f>IF( D862&lt;&gt; 0, (D862-K862) / VLOOKUP(C862,N:S,6,0), 0)</f>
        <v>-0.58123095002977621</v>
      </c>
      <c r="F862" s="46" t="str">
        <f t="shared" si="83"/>
        <v>Нет</v>
      </c>
      <c r="G862" s="45" t="str">
        <f t="shared" si="84"/>
        <v>Нет</v>
      </c>
      <c r="H862" s="44" t="str">
        <f t="shared" si="80"/>
        <v>Нет</v>
      </c>
      <c r="I862" s="47">
        <f>IF(H862="Да",IF(DAY(A862)=15,K862+VLOOKUP($C862,N:S,6,0)*3.8, K862),D862)</f>
        <v>4868</v>
      </c>
      <c r="J862" s="19"/>
      <c r="K862" s="43">
        <f>VLOOKUP(C862,N:S,5,0)</f>
        <v>5050</v>
      </c>
      <c r="L862" s="43">
        <f t="shared" si="85"/>
        <v>33124</v>
      </c>
    </row>
    <row r="863" spans="1:12" x14ac:dyDescent="0.25">
      <c r="A863" s="10">
        <v>44691</v>
      </c>
      <c r="B863" s="44">
        <f t="shared" si="81"/>
        <v>10</v>
      </c>
      <c r="C863" s="10" t="str">
        <f t="shared" si="82"/>
        <v>202205</v>
      </c>
      <c r="D863" s="44">
        <v>4804</v>
      </c>
      <c r="E863" s="45">
        <f>IF( D863&lt;&gt; 0, (D863-K863) / VLOOKUP(C863,N:S,6,0), 0)</f>
        <v>-0.78561985553475244</v>
      </c>
      <c r="F863" s="46" t="str">
        <f t="shared" si="83"/>
        <v>Нет</v>
      </c>
      <c r="G863" s="45" t="str">
        <f t="shared" si="84"/>
        <v>Нет</v>
      </c>
      <c r="H863" s="44" t="str">
        <f t="shared" si="80"/>
        <v>Нет</v>
      </c>
      <c r="I863" s="47">
        <f>IF(H863="Да",IF(DAY(A863)=15,K863+VLOOKUP($C863,N:S,6,0)*3.8, K863),D863)</f>
        <v>4804</v>
      </c>
      <c r="J863" s="19"/>
      <c r="K863" s="43">
        <f>VLOOKUP(C863,N:S,5,0)</f>
        <v>5050</v>
      </c>
      <c r="L863" s="43">
        <f t="shared" si="85"/>
        <v>60516</v>
      </c>
    </row>
    <row r="864" spans="1:12" x14ac:dyDescent="0.25">
      <c r="A864" s="10">
        <v>44692</v>
      </c>
      <c r="B864" s="44">
        <f t="shared" si="81"/>
        <v>11</v>
      </c>
      <c r="C864" s="10" t="str">
        <f t="shared" si="82"/>
        <v>202205</v>
      </c>
      <c r="D864" s="44">
        <v>4718</v>
      </c>
      <c r="E864" s="45">
        <f>IF( D864&lt;&gt; 0, (D864-K864) / VLOOKUP(C864,N:S,6,0), 0)</f>
        <v>-1.0602674473070641</v>
      </c>
      <c r="F864" s="46" t="str">
        <f t="shared" si="83"/>
        <v>Нет</v>
      </c>
      <c r="G864" s="45" t="str">
        <f t="shared" si="84"/>
        <v>Нет</v>
      </c>
      <c r="H864" s="44" t="str">
        <f t="shared" si="80"/>
        <v>Нет</v>
      </c>
      <c r="I864" s="47">
        <f>IF(H864="Да",IF(DAY(A864)=15,K864+VLOOKUP($C864,N:S,6,0)*3.8, K864),D864)</f>
        <v>4718</v>
      </c>
      <c r="J864" s="19"/>
      <c r="K864" s="43">
        <f>VLOOKUP(C864,N:S,5,0)</f>
        <v>5050</v>
      </c>
      <c r="L864" s="43">
        <f t="shared" si="85"/>
        <v>110224</v>
      </c>
    </row>
    <row r="865" spans="1:12" x14ac:dyDescent="0.25">
      <c r="A865" s="10">
        <v>44693</v>
      </c>
      <c r="B865" s="44">
        <f t="shared" si="81"/>
        <v>12</v>
      </c>
      <c r="C865" s="10" t="str">
        <f t="shared" si="82"/>
        <v>202205</v>
      </c>
      <c r="D865" s="44">
        <v>5011</v>
      </c>
      <c r="E865" s="45">
        <f>IF( D865&lt;&gt; 0, (D865-K865) / VLOOKUP(C865,N:S,6,0), 0)</f>
        <v>-0.12454948929209489</v>
      </c>
      <c r="F865" s="46" t="str">
        <f t="shared" si="83"/>
        <v>Нет</v>
      </c>
      <c r="G865" s="45" t="str">
        <f t="shared" si="84"/>
        <v>Нет</v>
      </c>
      <c r="H865" s="44" t="str">
        <f t="shared" si="80"/>
        <v>Нет</v>
      </c>
      <c r="I865" s="47">
        <f>IF(H865="Да",IF(DAY(A865)=15,K865+VLOOKUP($C865,N:S,6,0)*3.8, K865),D865)</f>
        <v>5011</v>
      </c>
      <c r="J865" s="19"/>
      <c r="K865" s="43">
        <f>VLOOKUP(C865,N:S,5,0)</f>
        <v>5050</v>
      </c>
      <c r="L865" s="43">
        <f t="shared" si="85"/>
        <v>1521</v>
      </c>
    </row>
    <row r="866" spans="1:12" x14ac:dyDescent="0.25">
      <c r="A866" s="10">
        <v>44694</v>
      </c>
      <c r="B866" s="44">
        <f t="shared" si="81"/>
        <v>13</v>
      </c>
      <c r="C866" s="10" t="str">
        <f t="shared" si="82"/>
        <v>202205</v>
      </c>
      <c r="D866" s="44">
        <v>5000</v>
      </c>
      <c r="E866" s="45">
        <f>IF( D866&lt;&gt; 0, (D866-K866) / VLOOKUP(C866,N:S,6,0), 0)</f>
        <v>-0.1596788324257627</v>
      </c>
      <c r="F866" s="46" t="str">
        <f t="shared" si="83"/>
        <v>Нет</v>
      </c>
      <c r="G866" s="45" t="str">
        <f t="shared" si="84"/>
        <v>Нет</v>
      </c>
      <c r="H866" s="44" t="str">
        <f t="shared" si="80"/>
        <v>Нет</v>
      </c>
      <c r="I866" s="47">
        <f>IF(H866="Да",IF(DAY(A866)=15,K866+VLOOKUP($C866,N:S,6,0)*3.8, K866),D866)</f>
        <v>5000</v>
      </c>
      <c r="J866" s="19"/>
      <c r="K866" s="43">
        <f>VLOOKUP(C866,N:S,5,0)</f>
        <v>5050</v>
      </c>
      <c r="L866" s="43">
        <f t="shared" si="85"/>
        <v>2500</v>
      </c>
    </row>
    <row r="867" spans="1:12" x14ac:dyDescent="0.25">
      <c r="A867" s="10">
        <v>44695</v>
      </c>
      <c r="B867" s="44">
        <f t="shared" si="81"/>
        <v>14</v>
      </c>
      <c r="C867" s="10" t="str">
        <f t="shared" si="82"/>
        <v>202205</v>
      </c>
      <c r="D867" s="44">
        <v>5271</v>
      </c>
      <c r="E867" s="45">
        <f>IF( D867&lt;&gt; 0, (D867-K867) / VLOOKUP(C867,N:S,6,0), 0)</f>
        <v>0.70578043932187107</v>
      </c>
      <c r="F867" s="46" t="str">
        <f t="shared" si="83"/>
        <v>Нет</v>
      </c>
      <c r="G867" s="45" t="str">
        <f t="shared" si="84"/>
        <v>Нет</v>
      </c>
      <c r="H867" s="44" t="str">
        <f t="shared" si="80"/>
        <v>Нет</v>
      </c>
      <c r="I867" s="47">
        <f>IF(H867="Да",IF(DAY(A867)=15,K867+VLOOKUP($C867,N:S,6,0)*3.8, K867),D867)</f>
        <v>5271</v>
      </c>
      <c r="J867" s="19"/>
      <c r="K867" s="43">
        <f>VLOOKUP(C867,N:S,5,0)</f>
        <v>5050</v>
      </c>
      <c r="L867" s="43">
        <f t="shared" si="85"/>
        <v>48841</v>
      </c>
    </row>
    <row r="868" spans="1:12" x14ac:dyDescent="0.25">
      <c r="A868" s="10">
        <v>44696</v>
      </c>
      <c r="B868" s="44">
        <f t="shared" si="81"/>
        <v>15</v>
      </c>
      <c r="C868" s="10" t="str">
        <f t="shared" si="82"/>
        <v>202205</v>
      </c>
      <c r="D868" s="44">
        <v>6464</v>
      </c>
      <c r="E868" s="45">
        <f>IF( D868&lt;&gt; 0, (D868-K868) / VLOOKUP(C868,N:S,6,0), 0)</f>
        <v>4.5157173810005684</v>
      </c>
      <c r="F868" s="46" t="str">
        <f t="shared" si="83"/>
        <v>Нет</v>
      </c>
      <c r="G868" s="45" t="str">
        <f t="shared" si="84"/>
        <v>Да</v>
      </c>
      <c r="H868" s="44" t="str">
        <f t="shared" si="80"/>
        <v>Нет</v>
      </c>
      <c r="I868" s="47">
        <f>IF(H868="Да",IF(DAY(A868)=15,K868+VLOOKUP($C868,N:S,6,0)*3.8, K868),D868)</f>
        <v>6464</v>
      </c>
      <c r="J868" s="19"/>
      <c r="K868" s="43">
        <f>VLOOKUP(C868,N:S,5,0)</f>
        <v>5050</v>
      </c>
      <c r="L868" s="43">
        <f t="shared" si="85"/>
        <v>1999396</v>
      </c>
    </row>
    <row r="869" spans="1:12" x14ac:dyDescent="0.25">
      <c r="A869" s="10">
        <v>44697</v>
      </c>
      <c r="B869" s="44">
        <f t="shared" si="81"/>
        <v>16</v>
      </c>
      <c r="C869" s="10" t="str">
        <f t="shared" si="82"/>
        <v>202205</v>
      </c>
      <c r="D869" s="44">
        <v>4852</v>
      </c>
      <c r="E869" s="45">
        <f>IF( D869&lt;&gt; 0, (D869-K869) / VLOOKUP(C869,N:S,6,0), 0)</f>
        <v>-0.63232817640602024</v>
      </c>
      <c r="F869" s="46" t="str">
        <f t="shared" si="83"/>
        <v>Нет</v>
      </c>
      <c r="G869" s="45" t="str">
        <f t="shared" si="84"/>
        <v>Нет</v>
      </c>
      <c r="H869" s="44" t="str">
        <f t="shared" si="80"/>
        <v>Нет</v>
      </c>
      <c r="I869" s="47">
        <f>IF(H869="Да",IF(DAY(A869)=15,K869+VLOOKUP($C869,N:S,6,0)*3.8, K869),D869)</f>
        <v>4852</v>
      </c>
      <c r="J869" s="19"/>
      <c r="K869" s="43">
        <f>VLOOKUP(C869,N:S,5,0)</f>
        <v>5050</v>
      </c>
      <c r="L869" s="43">
        <f t="shared" si="85"/>
        <v>39204</v>
      </c>
    </row>
    <row r="870" spans="1:12" x14ac:dyDescent="0.25">
      <c r="A870" s="10">
        <v>44698</v>
      </c>
      <c r="B870" s="44">
        <f t="shared" si="81"/>
        <v>17</v>
      </c>
      <c r="C870" s="10" t="str">
        <f t="shared" si="82"/>
        <v>202205</v>
      </c>
      <c r="D870" s="44">
        <v>5024</v>
      </c>
      <c r="E870" s="45">
        <f>IF( D870&lt;&gt; 0, (D870-K870) / VLOOKUP(C870,N:S,6,0), 0)</f>
        <v>-8.3032992861396593E-2</v>
      </c>
      <c r="F870" s="46" t="str">
        <f t="shared" si="83"/>
        <v>Нет</v>
      </c>
      <c r="G870" s="45" t="str">
        <f t="shared" si="84"/>
        <v>Нет</v>
      </c>
      <c r="H870" s="44" t="str">
        <f t="shared" si="80"/>
        <v>Нет</v>
      </c>
      <c r="I870" s="47">
        <f>IF(H870="Да",IF(DAY(A870)=15,K870+VLOOKUP($C870,N:S,6,0)*3.8, K870),D870)</f>
        <v>5024</v>
      </c>
      <c r="J870" s="19"/>
      <c r="K870" s="43">
        <f>VLOOKUP(C870,N:S,5,0)</f>
        <v>5050</v>
      </c>
      <c r="L870" s="43">
        <f t="shared" si="85"/>
        <v>676</v>
      </c>
    </row>
    <row r="871" spans="1:12" x14ac:dyDescent="0.25">
      <c r="A871" s="10">
        <v>44699</v>
      </c>
      <c r="B871" s="44">
        <f t="shared" si="81"/>
        <v>18</v>
      </c>
      <c r="C871" s="10" t="str">
        <f t="shared" si="82"/>
        <v>202205</v>
      </c>
      <c r="D871" s="44">
        <v>4776</v>
      </c>
      <c r="E871" s="45">
        <f>IF( D871&lt;&gt; 0, (D871-K871) / VLOOKUP(C871,N:S,6,0), 0)</f>
        <v>-0.87504000169317953</v>
      </c>
      <c r="F871" s="46" t="str">
        <f t="shared" si="83"/>
        <v>Нет</v>
      </c>
      <c r="G871" s="45" t="str">
        <f t="shared" si="84"/>
        <v>Нет</v>
      </c>
      <c r="H871" s="44" t="str">
        <f t="shared" si="80"/>
        <v>Нет</v>
      </c>
      <c r="I871" s="47">
        <f>IF(H871="Да",IF(DAY(A871)=15,K871+VLOOKUP($C871,N:S,6,0)*3.8, K871),D871)</f>
        <v>4776</v>
      </c>
      <c r="J871" s="19"/>
      <c r="K871" s="43">
        <f>VLOOKUP(C871,N:S,5,0)</f>
        <v>5050</v>
      </c>
      <c r="L871" s="43">
        <f t="shared" si="85"/>
        <v>75076</v>
      </c>
    </row>
    <row r="872" spans="1:12" x14ac:dyDescent="0.25">
      <c r="A872" s="10">
        <v>44700</v>
      </c>
      <c r="B872" s="44">
        <f t="shared" si="81"/>
        <v>19</v>
      </c>
      <c r="C872" s="10" t="str">
        <f t="shared" si="82"/>
        <v>202205</v>
      </c>
      <c r="D872" s="44">
        <v>5164</v>
      </c>
      <c r="E872" s="45">
        <f>IF( D872&lt;&gt; 0, (D872-K872) / VLOOKUP(C872,N:S,6,0), 0)</f>
        <v>0.36406773793073893</v>
      </c>
      <c r="F872" s="46" t="str">
        <f t="shared" si="83"/>
        <v>Нет</v>
      </c>
      <c r="G872" s="45" t="str">
        <f t="shared" si="84"/>
        <v>Нет</v>
      </c>
      <c r="H872" s="44" t="str">
        <f t="shared" si="80"/>
        <v>Нет</v>
      </c>
      <c r="I872" s="47">
        <f>IF(H872="Да",IF(DAY(A872)=15,K872+VLOOKUP($C872,N:S,6,0)*3.8, K872),D872)</f>
        <v>5164</v>
      </c>
      <c r="J872" s="19"/>
      <c r="K872" s="43">
        <f>VLOOKUP(C872,N:S,5,0)</f>
        <v>5050</v>
      </c>
      <c r="L872" s="43">
        <f t="shared" si="85"/>
        <v>12996</v>
      </c>
    </row>
    <row r="873" spans="1:12" x14ac:dyDescent="0.25">
      <c r="A873" s="10">
        <v>44701</v>
      </c>
      <c r="B873" s="44">
        <f t="shared" si="81"/>
        <v>20</v>
      </c>
      <c r="C873" s="10" t="str">
        <f t="shared" si="82"/>
        <v>202205</v>
      </c>
      <c r="D873" s="44">
        <v>5071</v>
      </c>
      <c r="E873" s="45">
        <f>IF( D873&lt;&gt; 0, (D873-K873) / VLOOKUP(C873,N:S,6,0), 0)</f>
        <v>6.7065109618820326E-2</v>
      </c>
      <c r="F873" s="46" t="str">
        <f t="shared" si="83"/>
        <v>Нет</v>
      </c>
      <c r="G873" s="45" t="str">
        <f t="shared" si="84"/>
        <v>Нет</v>
      </c>
      <c r="H873" s="44" t="str">
        <f t="shared" si="80"/>
        <v>Нет</v>
      </c>
      <c r="I873" s="47">
        <f>IF(H873="Да",IF(DAY(A873)=15,K873+VLOOKUP($C873,N:S,6,0)*3.8, K873),D873)</f>
        <v>5071</v>
      </c>
      <c r="J873" s="19"/>
      <c r="K873" s="43">
        <f>VLOOKUP(C873,N:S,5,0)</f>
        <v>5050</v>
      </c>
      <c r="L873" s="43">
        <f t="shared" si="85"/>
        <v>441</v>
      </c>
    </row>
    <row r="874" spans="1:12" x14ac:dyDescent="0.25">
      <c r="A874" s="10">
        <v>44702</v>
      </c>
      <c r="B874" s="44">
        <f t="shared" si="81"/>
        <v>21</v>
      </c>
      <c r="C874" s="10" t="str">
        <f t="shared" si="82"/>
        <v>202205</v>
      </c>
      <c r="D874" s="44">
        <v>5173</v>
      </c>
      <c r="E874" s="45">
        <f>IF( D874&lt;&gt; 0, (D874-K874) / VLOOKUP(C874,N:S,6,0), 0)</f>
        <v>0.39280992776737622</v>
      </c>
      <c r="F874" s="46" t="str">
        <f t="shared" si="83"/>
        <v>Нет</v>
      </c>
      <c r="G874" s="45" t="str">
        <f t="shared" si="84"/>
        <v>Нет</v>
      </c>
      <c r="H874" s="44" t="str">
        <f t="shared" si="80"/>
        <v>Нет</v>
      </c>
      <c r="I874" s="47">
        <f>IF(H874="Да",IF(DAY(A874)=15,K874+VLOOKUP($C874,N:S,6,0)*3.8, K874),D874)</f>
        <v>5173</v>
      </c>
      <c r="J874" s="19"/>
      <c r="K874" s="43">
        <f>VLOOKUP(C874,N:S,5,0)</f>
        <v>5050</v>
      </c>
      <c r="L874" s="43">
        <f t="shared" si="85"/>
        <v>15129</v>
      </c>
    </row>
    <row r="875" spans="1:12" x14ac:dyDescent="0.25">
      <c r="A875" s="10">
        <v>44703</v>
      </c>
      <c r="B875" s="44">
        <f t="shared" si="81"/>
        <v>22</v>
      </c>
      <c r="C875" s="10" t="str">
        <f t="shared" si="82"/>
        <v>202205</v>
      </c>
      <c r="D875" s="44">
        <v>5459</v>
      </c>
      <c r="E875" s="45">
        <f>IF( D875&lt;&gt; 0, (D875-K875) / VLOOKUP(C875,N:S,6,0), 0)</f>
        <v>1.3061728492427387</v>
      </c>
      <c r="F875" s="46" t="str">
        <f t="shared" si="83"/>
        <v>Нет</v>
      </c>
      <c r="G875" s="45" t="str">
        <f t="shared" si="84"/>
        <v>Нет</v>
      </c>
      <c r="H875" s="44" t="str">
        <f t="shared" si="80"/>
        <v>Нет</v>
      </c>
      <c r="I875" s="47">
        <f>IF(H875="Да",IF(DAY(A875)=15,K875+VLOOKUP($C875,N:S,6,0)*3.8, K875),D875)</f>
        <v>5459</v>
      </c>
      <c r="J875" s="19"/>
      <c r="K875" s="43">
        <f>VLOOKUP(C875,N:S,5,0)</f>
        <v>5050</v>
      </c>
      <c r="L875" s="43">
        <f t="shared" si="85"/>
        <v>167281</v>
      </c>
    </row>
    <row r="876" spans="1:12" x14ac:dyDescent="0.25">
      <c r="A876" s="10">
        <v>44704</v>
      </c>
      <c r="B876" s="44">
        <f t="shared" si="81"/>
        <v>23</v>
      </c>
      <c r="C876" s="10" t="str">
        <f t="shared" si="82"/>
        <v>202205</v>
      </c>
      <c r="D876" s="44">
        <v>5064</v>
      </c>
      <c r="E876" s="45">
        <f>IF( D876&lt;&gt; 0, (D876-K876) / VLOOKUP(C876,N:S,6,0), 0)</f>
        <v>4.4710073079213555E-2</v>
      </c>
      <c r="F876" s="46" t="str">
        <f t="shared" si="83"/>
        <v>Нет</v>
      </c>
      <c r="G876" s="45" t="str">
        <f t="shared" si="84"/>
        <v>Нет</v>
      </c>
      <c r="H876" s="44" t="str">
        <f t="shared" si="80"/>
        <v>Нет</v>
      </c>
      <c r="I876" s="47">
        <f>IF(H876="Да",IF(DAY(A876)=15,K876+VLOOKUP($C876,N:S,6,0)*3.8, K876),D876)</f>
        <v>5064</v>
      </c>
      <c r="J876" s="19"/>
      <c r="K876" s="43">
        <f>VLOOKUP(C876,N:S,5,0)</f>
        <v>5050</v>
      </c>
      <c r="L876" s="43">
        <f t="shared" si="85"/>
        <v>196</v>
      </c>
    </row>
    <row r="877" spans="1:12" x14ac:dyDescent="0.25">
      <c r="A877" s="10">
        <v>44705</v>
      </c>
      <c r="B877" s="44">
        <f t="shared" si="81"/>
        <v>24</v>
      </c>
      <c r="C877" s="10" t="str">
        <f t="shared" si="82"/>
        <v>202205</v>
      </c>
      <c r="D877" s="44">
        <v>5018</v>
      </c>
      <c r="E877" s="45">
        <f>IF( D877&lt;&gt; 0, (D877-K877) / VLOOKUP(C877,N:S,6,0), 0)</f>
        <v>-0.10219445275248812</v>
      </c>
      <c r="F877" s="46" t="str">
        <f t="shared" si="83"/>
        <v>Нет</v>
      </c>
      <c r="G877" s="45" t="str">
        <f t="shared" si="84"/>
        <v>Нет</v>
      </c>
      <c r="H877" s="44" t="str">
        <f t="shared" si="80"/>
        <v>Нет</v>
      </c>
      <c r="I877" s="47">
        <f>IF(H877="Да",IF(DAY(A877)=15,K877+VLOOKUP($C877,N:S,6,0)*3.8, K877),D877)</f>
        <v>5018</v>
      </c>
      <c r="J877" s="19"/>
      <c r="K877" s="43">
        <f>VLOOKUP(C877,N:S,5,0)</f>
        <v>5050</v>
      </c>
      <c r="L877" s="43">
        <f t="shared" si="85"/>
        <v>1024</v>
      </c>
    </row>
    <row r="878" spans="1:12" x14ac:dyDescent="0.25">
      <c r="A878" s="10">
        <v>44706</v>
      </c>
      <c r="B878" s="44">
        <f t="shared" si="81"/>
        <v>25</v>
      </c>
      <c r="C878" s="10" t="str">
        <f t="shared" si="82"/>
        <v>202205</v>
      </c>
      <c r="D878" s="44">
        <v>5139</v>
      </c>
      <c r="E878" s="45">
        <f>IF( D878&lt;&gt; 0, (D878-K878) / VLOOKUP(C878,N:S,6,0), 0)</f>
        <v>0.28422832171785756</v>
      </c>
      <c r="F878" s="46" t="str">
        <f t="shared" si="83"/>
        <v>Нет</v>
      </c>
      <c r="G878" s="45" t="str">
        <f t="shared" si="84"/>
        <v>Нет</v>
      </c>
      <c r="H878" s="44" t="str">
        <f t="shared" si="80"/>
        <v>Нет</v>
      </c>
      <c r="I878" s="47">
        <f>IF(H878="Да",IF(DAY(A878)=15,K878+VLOOKUP($C878,N:S,6,0)*3.8, K878),D878)</f>
        <v>5139</v>
      </c>
      <c r="J878" s="19"/>
      <c r="K878" s="43">
        <f>VLOOKUP(C878,N:S,5,0)</f>
        <v>5050</v>
      </c>
      <c r="L878" s="43">
        <f t="shared" si="85"/>
        <v>7921</v>
      </c>
    </row>
    <row r="879" spans="1:12" x14ac:dyDescent="0.25">
      <c r="A879" s="10">
        <v>44707</v>
      </c>
      <c r="B879" s="44">
        <f t="shared" si="81"/>
        <v>26</v>
      </c>
      <c r="C879" s="10" t="str">
        <f t="shared" si="82"/>
        <v>202205</v>
      </c>
      <c r="D879" s="44">
        <v>5010</v>
      </c>
      <c r="E879" s="45">
        <f>IF( D879&lt;&gt; 0, (D879-K879) / VLOOKUP(C879,N:S,6,0), 0)</f>
        <v>-0.12774306594061016</v>
      </c>
      <c r="F879" s="46" t="str">
        <f t="shared" si="83"/>
        <v>Нет</v>
      </c>
      <c r="G879" s="45" t="str">
        <f t="shared" si="84"/>
        <v>Нет</v>
      </c>
      <c r="H879" s="44" t="str">
        <f t="shared" si="80"/>
        <v>Нет</v>
      </c>
      <c r="I879" s="47">
        <f>IF(H879="Да",IF(DAY(A879)=15,K879+VLOOKUP($C879,N:S,6,0)*3.8, K879),D879)</f>
        <v>5010</v>
      </c>
      <c r="J879" s="19"/>
      <c r="K879" s="43">
        <f>VLOOKUP(C879,N:S,5,0)</f>
        <v>5050</v>
      </c>
      <c r="L879" s="43">
        <f t="shared" si="85"/>
        <v>1600</v>
      </c>
    </row>
    <row r="880" spans="1:12" x14ac:dyDescent="0.25">
      <c r="A880" s="10">
        <v>44708</v>
      </c>
      <c r="B880" s="44">
        <f t="shared" si="81"/>
        <v>27</v>
      </c>
      <c r="C880" s="10" t="str">
        <f t="shared" si="82"/>
        <v>202205</v>
      </c>
      <c r="D880" s="44">
        <v>5074</v>
      </c>
      <c r="E880" s="45">
        <f>IF( D880&lt;&gt; 0, (D880-K880) / VLOOKUP(C880,N:S,6,0), 0)</f>
        <v>7.6645839564366089E-2</v>
      </c>
      <c r="F880" s="46" t="str">
        <f t="shared" si="83"/>
        <v>Нет</v>
      </c>
      <c r="G880" s="45" t="str">
        <f t="shared" si="84"/>
        <v>Нет</v>
      </c>
      <c r="H880" s="44" t="str">
        <f t="shared" si="80"/>
        <v>Нет</v>
      </c>
      <c r="I880" s="47">
        <f>IF(H880="Да",IF(DAY(A880)=15,K880+VLOOKUP($C880,N:S,6,0)*3.8, K880),D880)</f>
        <v>5074</v>
      </c>
      <c r="J880" s="19"/>
      <c r="K880" s="43">
        <f>VLOOKUP(C880,N:S,5,0)</f>
        <v>5050</v>
      </c>
      <c r="L880" s="43">
        <f t="shared" si="85"/>
        <v>576</v>
      </c>
    </row>
    <row r="881" spans="1:12" x14ac:dyDescent="0.25">
      <c r="A881" s="10">
        <v>44709</v>
      </c>
      <c r="B881" s="44">
        <f t="shared" si="81"/>
        <v>28</v>
      </c>
      <c r="C881" s="10" t="str">
        <f t="shared" si="82"/>
        <v>202205</v>
      </c>
      <c r="D881" s="44">
        <v>5307</v>
      </c>
      <c r="E881" s="45">
        <f>IF( D881&lt;&gt; 0, (D881-K881) / VLOOKUP(C881,N:S,6,0), 0)</f>
        <v>0.82074919866842022</v>
      </c>
      <c r="F881" s="46" t="str">
        <f t="shared" si="83"/>
        <v>Нет</v>
      </c>
      <c r="G881" s="45" t="str">
        <f t="shared" si="84"/>
        <v>Нет</v>
      </c>
      <c r="H881" s="44" t="str">
        <f t="shared" si="80"/>
        <v>Нет</v>
      </c>
      <c r="I881" s="47">
        <f>IF(H881="Да",IF(DAY(A881)=15,K881+VLOOKUP($C881,N:S,6,0)*3.8, K881),D881)</f>
        <v>5307</v>
      </c>
      <c r="J881" s="19"/>
      <c r="K881" s="43">
        <f>VLOOKUP(C881,N:S,5,0)</f>
        <v>5050</v>
      </c>
      <c r="L881" s="43">
        <f t="shared" si="85"/>
        <v>66049</v>
      </c>
    </row>
    <row r="882" spans="1:12" x14ac:dyDescent="0.25">
      <c r="A882" s="10">
        <v>44710</v>
      </c>
      <c r="B882" s="44">
        <f t="shared" si="81"/>
        <v>29</v>
      </c>
      <c r="C882" s="10" t="str">
        <f t="shared" si="82"/>
        <v>202205</v>
      </c>
      <c r="D882" s="44">
        <v>5201</v>
      </c>
      <c r="E882" s="45">
        <f>IF( D882&lt;&gt; 0, (D882-K882) / VLOOKUP(C882,N:S,6,0), 0)</f>
        <v>0.4822300739258033</v>
      </c>
      <c r="F882" s="46" t="str">
        <f t="shared" si="83"/>
        <v>Нет</v>
      </c>
      <c r="G882" s="45" t="str">
        <f t="shared" si="84"/>
        <v>Нет</v>
      </c>
      <c r="H882" s="44" t="str">
        <f t="shared" si="80"/>
        <v>Нет</v>
      </c>
      <c r="I882" s="47">
        <f>IF(H882="Да",IF(DAY(A882)=15,K882+VLOOKUP($C882,N:S,6,0)*3.8, K882),D882)</f>
        <v>5201</v>
      </c>
      <c r="J882" s="19"/>
      <c r="K882" s="43">
        <f>VLOOKUP(C882,N:S,5,0)</f>
        <v>5050</v>
      </c>
      <c r="L882" s="43">
        <f t="shared" si="85"/>
        <v>22801</v>
      </c>
    </row>
    <row r="883" spans="1:12" x14ac:dyDescent="0.25">
      <c r="A883" s="10">
        <v>44711</v>
      </c>
      <c r="B883" s="44">
        <f t="shared" si="81"/>
        <v>30</v>
      </c>
      <c r="C883" s="10" t="str">
        <f t="shared" si="82"/>
        <v>202205</v>
      </c>
      <c r="D883" s="44">
        <v>5090</v>
      </c>
      <c r="E883" s="45">
        <f>IF( D883&lt;&gt; 0, (D883-K883) / VLOOKUP(C883,N:S,6,0), 0)</f>
        <v>0.12774306594061016</v>
      </c>
      <c r="F883" s="46" t="str">
        <f t="shared" si="83"/>
        <v>Нет</v>
      </c>
      <c r="G883" s="45" t="str">
        <f t="shared" si="84"/>
        <v>Нет</v>
      </c>
      <c r="H883" s="44" t="str">
        <f t="shared" si="80"/>
        <v>Нет</v>
      </c>
      <c r="I883" s="47">
        <f>IF(H883="Да",IF(DAY(A883)=15,K883+VLOOKUP($C883,N:S,6,0)*3.8, K883),D883)</f>
        <v>5090</v>
      </c>
      <c r="J883" s="19"/>
      <c r="K883" s="43">
        <f>VLOOKUP(C883,N:S,5,0)</f>
        <v>5050</v>
      </c>
      <c r="L883" s="43">
        <f t="shared" si="85"/>
        <v>1600</v>
      </c>
    </row>
    <row r="884" spans="1:12" x14ac:dyDescent="0.25">
      <c r="A884" s="10">
        <v>44712</v>
      </c>
      <c r="B884" s="44">
        <f t="shared" si="81"/>
        <v>31</v>
      </c>
      <c r="C884" s="10" t="str">
        <f t="shared" si="82"/>
        <v>202205</v>
      </c>
      <c r="D884" s="44">
        <v>5040</v>
      </c>
      <c r="E884" s="45">
        <f>IF( D884&lt;&gt; 0, (D884-K884) / VLOOKUP(C884,N:S,6,0), 0)</f>
        <v>-3.1935766485152541E-2</v>
      </c>
      <c r="F884" s="46" t="str">
        <f t="shared" si="83"/>
        <v>Нет</v>
      </c>
      <c r="G884" s="45" t="str">
        <f t="shared" si="84"/>
        <v>Нет</v>
      </c>
      <c r="H884" s="44" t="str">
        <f t="shared" si="80"/>
        <v>Нет</v>
      </c>
      <c r="I884" s="47">
        <f>IF(H884="Да",IF(DAY(A884)=15,K884+VLOOKUP($C884,N:S,6,0)*3.8, K884),D884)</f>
        <v>5040</v>
      </c>
      <c r="J884" s="19"/>
      <c r="K884" s="43">
        <f>VLOOKUP(C884,N:S,5,0)</f>
        <v>5050</v>
      </c>
      <c r="L884" s="43">
        <f t="shared" si="85"/>
        <v>100</v>
      </c>
    </row>
  </sheetData>
  <autoFilter ref="A2:L884" xr:uid="{00000000-0001-0000-0300-000000000000}"/>
  <mergeCells count="1">
    <mergeCell ref="V2:W2"/>
  </mergeCells>
  <conditionalFormatting sqref="T3:T31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{079E793F-B5CA-4E77-8472-2C26F261B25C}</x14:id>
        </ext>
      </extLst>
    </cfRule>
  </conditionalFormatting>
  <conditionalFormatting sqref="X4:X1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{D6FF3720-82DF-49C4-B68A-773855F322C4}</x14:id>
        </ext>
      </extLst>
    </cfRule>
  </conditionalFormatting>
  <conditionalFormatting sqref="X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{BAD84EA9-ED18-406A-8E17-B8C6B48BE15F}</x14:id>
        </ext>
      </extLst>
    </cfRule>
  </conditionalFormatting>
  <conditionalFormatting sqref="X3:X2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{770A4D0A-90B1-4D9F-8350-215909860002}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E793F-B5CA-4E77-8472-2C26F261B25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T3:T31</xm:sqref>
        </x14:conditionalFormatting>
        <x14:conditionalFormatting xmlns:xm="http://schemas.microsoft.com/office/excel/2006/main">
          <x14:cfRule type="dataBar" id="{D6FF3720-82DF-49C4-B68A-773855F322C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X4:X13</xm:sqref>
        </x14:conditionalFormatting>
        <x14:conditionalFormatting xmlns:xm="http://schemas.microsoft.com/office/excel/2006/main">
          <x14:cfRule type="dataBar" id="{BAD84EA9-ED18-406A-8E17-B8C6B48BE1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X3</xm:sqref>
        </x14:conditionalFormatting>
        <x14:conditionalFormatting xmlns:xm="http://schemas.microsoft.com/office/excel/2006/main">
          <x14:cfRule type="dataBar" id="{770A4D0A-90B1-4D9F-8350-21590986000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X3:X20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0FA87AF041D05147AC5E853FAF9A4452" ma:contentTypeVersion="17" ma:contentTypeDescription="Создание документа." ma:contentTypeScope="" ma:versionID="0c1c468f8fd2a0d7b9b73e8b61e1b38c">
  <xsd:schema xmlns:xsd="http://www.w3.org/2001/XMLSchema" xmlns:xs="http://www.w3.org/2001/XMLSchema" xmlns:p="http://schemas.microsoft.com/office/2006/metadata/properties" xmlns:ns2="f51a4686-b3a2-42a2-a1cb-7a79e1eb7adf" xmlns:ns3="4cd1579d-d33a-491f-afa9-2e8168f1902c" targetNamespace="http://schemas.microsoft.com/office/2006/metadata/properties" ma:root="true" ma:fieldsID="b833d0f6289e96bf362712ed73280306" ns2:_="" ns3:_="">
    <xsd:import namespace="f51a4686-b3a2-42a2-a1cb-7a79e1eb7adf"/>
    <xsd:import namespace="4cd1579d-d33a-491f-afa9-2e8168f1902c"/>
    <xsd:element name="properties">
      <xsd:complexType>
        <xsd:sequence>
          <xsd:element name="documentManagement">
            <xsd:complexType>
              <xsd:all>
                <xsd:element ref="ns2:Dateandtim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1a4686-b3a2-42a2-a1cb-7a79e1eb7adf" elementFormDefault="qualified">
    <xsd:import namespace="http://schemas.microsoft.com/office/2006/documentManagement/types"/>
    <xsd:import namespace="http://schemas.microsoft.com/office/infopath/2007/PartnerControls"/>
    <xsd:element name="Dateandtime" ma:index="8" nillable="true" ma:displayName="Date and time" ma:format="DateOnly" ma:internalName="Dateandtime">
      <xsd:simpleType>
        <xsd:restriction base="dms:DateTim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0f74b9ce-e249-4914-9420-12ff0f463e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1579d-d33a-491f-afa9-2e8168f1902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736448c5-f4df-48e2-8b87-7013c10e2605}" ma:internalName="TaxCatchAll" ma:showField="CatchAllData" ma:web="4cd1579d-d33a-491f-afa9-2e8168f190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F6B0F2-93C9-4428-8AF6-F398A0F7A5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1a4686-b3a2-42a2-a1cb-7a79e1eb7adf"/>
    <ds:schemaRef ds:uri="4cd1579d-d33a-491f-afa9-2e8168f190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EEE498-9982-421A-9599-96EF4E462A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Задание на знание SQL</vt:lpstr>
      <vt:lpstr>mt</vt:lpstr>
      <vt:lpstr>t1</vt:lpstr>
      <vt:lpstr>t2</vt:lpstr>
      <vt:lpstr>t3</vt:lpstr>
      <vt:lpstr>t4_</vt:lpstr>
      <vt:lpstr>t4</vt:lpstr>
      <vt:lpstr>t5</vt:lpstr>
      <vt:lpstr>Задание на оценку прироста</vt:lpstr>
      <vt:lpstr>Задание на очистку данных</vt:lpstr>
      <vt:lpstr>Данные для очистки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Михайлова Диана Владиславовна</dc:creator>
  <cp:lastModifiedBy>Sergey Chikunov</cp:lastModifiedBy>
  <dcterms:created xsi:type="dcterms:W3CDTF">2021-12-03T17:58:31Z</dcterms:created>
  <dcterms:modified xsi:type="dcterms:W3CDTF">2022-08-26T09:19:01Z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-1502552551</vt:i4>
  </property>
  <property fmtid="{D5CDD505-2E9C-101B-9397-08002B2CF9AE}" pid="3" name="_NewReviewCycle">
    <vt:lpwstr/>
  </property>
  <property fmtid="{D5CDD505-2E9C-101B-9397-08002B2CF9AE}" pid="4" name="_EmailSubject">
    <vt:lpwstr>Тестовое задание на аналитика</vt:lpwstr>
  </property>
  <property fmtid="{D5CDD505-2E9C-101B-9397-08002B2CF9AE}" pid="5" name="_AuthorEmail">
    <vt:lpwstr>DMikhaylova@tdera.ru</vt:lpwstr>
  </property>
  <property fmtid="{D5CDD505-2E9C-101B-9397-08002B2CF9AE}" pid="6" name="_AuthorEmailDisplayName">
    <vt:lpwstr>Михайлова Диана Владиславовна</vt:lpwstr>
  </property>
  <property fmtid="{D5CDD505-2E9C-101B-9397-08002B2CF9AE}" pid="7" name="_PreviousAdHocReviewCycleID">
    <vt:i4>-990028057</vt:i4>
  </property>
  <property fmtid="{D5CDD505-2E9C-101B-9397-08002B2CF9AE}" pid="8" name="_ReviewingToolsShownOnce">
    <vt:lpwstr/>
  </property>
</Properties>
</file>