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nonadmin\Desktop\"/>
    </mc:Choice>
  </mc:AlternateContent>
  <xr:revisionPtr revIDLastSave="0" documentId="13_ncr:1_{0110EC03-AB26-42AF-9633-CA5F672FFEC2}" xr6:coauthVersionLast="47" xr6:coauthVersionMax="47" xr10:uidLastSave="{00000000-0000-0000-0000-000000000000}"/>
  <bookViews>
    <workbookView xWindow="-120" yWindow="-120" windowWidth="25440" windowHeight="15390" xr2:uid="{BF4AB91E-5FF4-40A0-A121-052D5172F618}"/>
  </bookViews>
  <sheets>
    <sheet name="Font" sheetId="1" r:id="rId1"/>
    <sheet name="LCD adressing" sheetId="2" r:id="rId2"/>
    <sheet name="HT1622 command summary" sheetId="3" r:id="rId3"/>
    <sheet name="HT1622 LCD timing diagrams" sheetId="4" r:id="rId4"/>
  </sheets>
  <definedNames>
    <definedName name="data">'LCD adressing'!$L$2:$AA$5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45" i="1"/>
  <c r="G45" i="1" s="1"/>
  <c r="E45" i="1"/>
  <c r="F44" i="1"/>
  <c r="G44" i="1" s="1"/>
  <c r="E44" i="1"/>
  <c r="F43" i="1"/>
  <c r="G43" i="1" s="1"/>
  <c r="E43" i="1"/>
  <c r="F16" i="1"/>
  <c r="F6" i="1"/>
  <c r="Z4" i="2"/>
  <c r="Y4" i="2"/>
  <c r="Y5" i="2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L5" i="2"/>
  <c r="F7" i="1" s="1"/>
  <c r="G7" i="1" s="1"/>
  <c r="M5" i="2"/>
  <c r="N5" i="2"/>
  <c r="F29" i="1" s="1"/>
  <c r="G29" i="1" s="1"/>
  <c r="O5" i="2"/>
  <c r="P5" i="2"/>
  <c r="Q5" i="2"/>
  <c r="R5" i="2"/>
  <c r="S5" i="2"/>
  <c r="T5" i="2"/>
  <c r="U5" i="2"/>
  <c r="F41" i="1" s="1"/>
  <c r="G41" i="1" s="1"/>
  <c r="V5" i="2"/>
  <c r="F39" i="1" s="1"/>
  <c r="G39" i="1" s="1"/>
  <c r="W5" i="2"/>
  <c r="F10" i="1" s="1"/>
  <c r="G10" i="1" s="1"/>
  <c r="X5" i="2"/>
  <c r="Z5" i="2"/>
  <c r="F37" i="1" s="1"/>
  <c r="G37" i="1" s="1"/>
  <c r="AA5" i="2"/>
  <c r="L4" i="2"/>
  <c r="L13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C79" i="1"/>
  <c r="G6" i="1" l="1"/>
  <c r="F8" i="1"/>
  <c r="G8" i="1" s="1"/>
  <c r="F12" i="1"/>
  <c r="G12" i="1" s="1"/>
  <c r="F14" i="1"/>
  <c r="G14" i="1" s="1"/>
  <c r="G16" i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G38" i="1"/>
  <c r="F40" i="1"/>
  <c r="G40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31" i="1"/>
  <c r="G31" i="1" s="1"/>
  <c r="F33" i="1"/>
  <c r="G33" i="1" s="1"/>
  <c r="F35" i="1"/>
  <c r="G35" i="1" s="1"/>
  <c r="L17" i="2"/>
  <c r="L20" i="2"/>
  <c r="L19" i="2"/>
  <c r="L18" i="2"/>
  <c r="L16" i="2"/>
  <c r="L15" i="2"/>
  <c r="L14" i="2"/>
  <c r="M4" i="2"/>
  <c r="M19" i="2" l="1"/>
  <c r="M20" i="2"/>
  <c r="M17" i="2"/>
  <c r="M18" i="2"/>
  <c r="M13" i="2"/>
  <c r="M15" i="2"/>
  <c r="M14" i="2"/>
  <c r="M16" i="2"/>
  <c r="N4" i="2"/>
  <c r="N20" i="2" l="1"/>
  <c r="N17" i="2"/>
  <c r="N18" i="2"/>
  <c r="N19" i="2"/>
  <c r="N13" i="2"/>
  <c r="N15" i="2"/>
  <c r="N14" i="2"/>
  <c r="N16" i="2"/>
  <c r="O4" i="2"/>
  <c r="O17" i="2" l="1"/>
  <c r="O18" i="2"/>
  <c r="O19" i="2"/>
  <c r="O20" i="2"/>
  <c r="O14" i="2"/>
  <c r="O16" i="2"/>
  <c r="O13" i="2"/>
  <c r="O15" i="2"/>
  <c r="P4" i="2"/>
  <c r="P18" i="2" l="1"/>
  <c r="P19" i="2"/>
  <c r="P20" i="2"/>
  <c r="P17" i="2"/>
  <c r="P14" i="2"/>
  <c r="P16" i="2"/>
  <c r="P13" i="2"/>
  <c r="P15" i="2"/>
  <c r="Q4" i="2"/>
  <c r="Q19" i="2" l="1"/>
  <c r="Q20" i="2"/>
  <c r="Q17" i="2"/>
  <c r="Q18" i="2"/>
  <c r="Q13" i="2"/>
  <c r="Q15" i="2"/>
  <c r="Q14" i="2"/>
  <c r="Q16" i="2"/>
  <c r="R4" i="2"/>
  <c r="R20" i="2" l="1"/>
  <c r="R17" i="2"/>
  <c r="R18" i="2"/>
  <c r="R19" i="2"/>
  <c r="R13" i="2"/>
  <c r="R15" i="2"/>
  <c r="R14" i="2"/>
  <c r="R16" i="2"/>
  <c r="S4" i="2"/>
  <c r="S17" i="2" l="1"/>
  <c r="S18" i="2"/>
  <c r="S19" i="2"/>
  <c r="S20" i="2"/>
  <c r="S14" i="2"/>
  <c r="S16" i="2"/>
  <c r="S13" i="2"/>
  <c r="S15" i="2"/>
  <c r="T4" i="2"/>
  <c r="T18" i="2" l="1"/>
  <c r="T19" i="2"/>
  <c r="T20" i="2"/>
  <c r="T17" i="2"/>
  <c r="T14" i="2"/>
  <c r="T16" i="2"/>
  <c r="T13" i="2"/>
  <c r="T15" i="2"/>
  <c r="U4" i="2"/>
  <c r="U19" i="2" l="1"/>
  <c r="U20" i="2"/>
  <c r="U17" i="2"/>
  <c r="U18" i="2"/>
  <c r="U13" i="2"/>
  <c r="U15" i="2"/>
  <c r="U14" i="2"/>
  <c r="U16" i="2"/>
  <c r="V4" i="2"/>
  <c r="V20" i="2" l="1"/>
  <c r="V17" i="2"/>
  <c r="V18" i="2"/>
  <c r="V19" i="2"/>
  <c r="V13" i="2"/>
  <c r="V15" i="2"/>
  <c r="V14" i="2"/>
  <c r="V16" i="2"/>
  <c r="W4" i="2"/>
  <c r="W17" i="2" l="1"/>
  <c r="W18" i="2"/>
  <c r="W19" i="2"/>
  <c r="W20" i="2"/>
  <c r="W14" i="2"/>
  <c r="W16" i="2"/>
  <c r="W13" i="2"/>
  <c r="W15" i="2"/>
  <c r="X4" i="2"/>
  <c r="X18" i="2" l="1"/>
  <c r="X19" i="2"/>
  <c r="X20" i="2"/>
  <c r="X17" i="2"/>
  <c r="X14" i="2"/>
  <c r="X16" i="2"/>
  <c r="X13" i="2"/>
  <c r="X15" i="2"/>
  <c r="AA4" i="2" l="1"/>
  <c r="Y19" i="2"/>
  <c r="Y20" i="2"/>
  <c r="Y17" i="2"/>
  <c r="Y18" i="2"/>
  <c r="Y13" i="2"/>
  <c r="Y15" i="2"/>
  <c r="Y14" i="2"/>
  <c r="Y16" i="2"/>
  <c r="Z13" i="2"/>
  <c r="Z15" i="2"/>
  <c r="Z14" i="2"/>
  <c r="Z16" i="2"/>
  <c r="Z20" i="2" l="1"/>
  <c r="Z17" i="2"/>
  <c r="Z18" i="2"/>
  <c r="Z19" i="2"/>
</calcChain>
</file>

<file path=xl/sharedStrings.xml><?xml version="1.0" encoding="utf-8"?>
<sst xmlns="http://schemas.openxmlformats.org/spreadsheetml/2006/main" count="103" uniqueCount="100">
  <si>
    <t>bin</t>
  </si>
  <si>
    <t>hex</t>
  </si>
  <si>
    <t>a</t>
  </si>
  <si>
    <t>b</t>
  </si>
  <si>
    <t>c</t>
  </si>
  <si>
    <t>d</t>
  </si>
  <si>
    <t>e</t>
  </si>
  <si>
    <t>g</t>
  </si>
  <si>
    <t>h</t>
  </si>
  <si>
    <t>k</t>
  </si>
  <si>
    <t>m</t>
  </si>
  <si>
    <t>dec pt</t>
  </si>
  <si>
    <t>r</t>
  </si>
  <si>
    <t>p</t>
  </si>
  <si>
    <t>n</t>
  </si>
  <si>
    <t>decimal</t>
  </si>
  <si>
    <t>a5-a0</t>
  </si>
  <si>
    <t>digit #</t>
  </si>
  <si>
    <t>digit address</t>
  </si>
  <si>
    <t>L</t>
  </si>
  <si>
    <t>j</t>
  </si>
  <si>
    <t>f</t>
  </si>
  <si>
    <t>new lib 14 elements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</si>
  <si>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</si>
  <si>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</si>
  <si>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</si>
  <si>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</si>
  <si>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</si>
  <si>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</si>
  <si>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</si>
  <si>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</si>
  <si>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</si>
  <si>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</si>
  <si>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</si>
  <si>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</si>
  <si>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</si>
  <si>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</si>
  <si>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</si>
  <si>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</si>
  <si>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</si>
  <si>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</si>
  <si>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</si>
  <si>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</si>
  <si>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</si>
  <si>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</si>
  <si>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</si>
  <si>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</si>
  <si>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</si>
  <si>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kbc</t>
  </si>
  <si>
    <t>abc</t>
  </si>
  <si>
    <t>adef</t>
  </si>
  <si>
    <t>abcdjm</t>
  </si>
  <si>
    <t>adjm</t>
  </si>
  <si>
    <t>bcde</t>
  </si>
  <si>
    <t>def</t>
  </si>
  <si>
    <t>bcefhk</t>
  </si>
  <si>
    <t>bcefhn</t>
  </si>
  <si>
    <t>abcdef</t>
  </si>
  <si>
    <t>abcdefn</t>
  </si>
  <si>
    <t>ajm</t>
  </si>
  <si>
    <t>bcdef</t>
  </si>
  <si>
    <t>abcdefpk</t>
  </si>
  <si>
    <t>efpk</t>
  </si>
  <si>
    <t>bcefpn</t>
  </si>
  <si>
    <t>hkpn</t>
  </si>
  <si>
    <t>abrcd</t>
  </si>
  <si>
    <t>abcdjmr</t>
  </si>
  <si>
    <t>arcdef</t>
  </si>
  <si>
    <t>abgred</t>
  </si>
  <si>
    <t>fgrbc</t>
  </si>
  <si>
    <t>afgnd</t>
  </si>
  <si>
    <t>afedcgr</t>
  </si>
  <si>
    <t>abcdefgr</t>
  </si>
  <si>
    <t>abcdfgr</t>
  </si>
  <si>
    <t>adefg</t>
  </si>
  <si>
    <t>aefg</t>
  </si>
  <si>
    <t>bcefgr</t>
  </si>
  <si>
    <t>efgkn</t>
  </si>
  <si>
    <t>abefgr</t>
  </si>
  <si>
    <t>abefgrn</t>
  </si>
  <si>
    <t>acdfgr</t>
  </si>
  <si>
    <t>bcdfgr</t>
  </si>
  <si>
    <t>Char</t>
  </si>
  <si>
    <t>elements</t>
  </si>
  <si>
    <t>count of char</t>
  </si>
  <si>
    <t>dec value</t>
  </si>
  <si>
    <t>hex value</t>
  </si>
  <si>
    <t>Font</t>
  </si>
  <si>
    <t>https://github.com/dmadison/LED-Segment-ASCII</t>
  </si>
  <si>
    <t>and so on</t>
  </si>
  <si>
    <t>none</t>
  </si>
  <si>
    <t>space</t>
  </si>
  <si>
    <t>akpd</t>
  </si>
  <si>
    <t>efabcgr</t>
  </si>
  <si>
    <t>_</t>
  </si>
  <si>
    <t>-</t>
  </si>
  <si>
    <t>+</t>
  </si>
  <si>
    <t>gr</t>
  </si>
  <si>
    <t>grjm</t>
  </si>
  <si>
    <t>note: seg0 &amp; seg 1 lines are 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</si>
</sst>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\ 0000\ 0000\ 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ont="1" applyFill="1" applyBorder="1" applyAlignment="1">
      <alignment horizontal="centerContinuous"/>
    </xf>
    <xf numFmtId="0" fontId="0" fillId="3" borderId="3" xfId="0" applyFont="1" applyFill="1" applyBorder="1" applyAlignment="1">
      <alignment horizontal="centerContinuous"/>
    </xf>
    <xf numFmtId="0" fontId="0" fillId="3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2" borderId="3" xfId="1" applyBorder="1" applyAlignment="1">
      <alignment horizontal="center"/>
    </xf>
    <xf numFmtId="164" fontId="2" fillId="2" borderId="4" xfId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Border="1" applyAlignment="1">
      <alignment horizontal="centerContinuous"/>
    </xf>
    <xf numFmtId="0" fontId="0" fillId="0" borderId="16" xfId="0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1" applyNumberFormat="1" applyFill="1" applyAlignment="1">
      <alignment horizontal="center"/>
    </xf>
    <xf numFmtId="0" fontId="0" fillId="0" borderId="16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</xdr:row>
      <xdr:rowOff>180975</xdr:rowOff>
    </xdr:from>
    <xdr:to>
      <xdr:col>18</xdr:col>
      <xdr:colOff>932414</xdr:colOff>
      <xdr:row>27</xdr:row>
      <xdr:rowOff>142233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C90D00-413D-4CB3-A710-97470680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371475"/>
          <a:ext cx="8285714" cy="51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</xdr:row>
      <xdr:rowOff>238125</xdr:rowOff>
    </xdr:from>
    <xdr:to>
      <xdr:col>11</xdr:col>
      <xdr:colOff>514350</xdr:colOff>
      <xdr:row>22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13E240-797D-435B-BA1F-12F249F4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1019175"/>
          <a:ext cx="2886075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95250</xdr:rowOff>
    </xdr:from>
    <xdr:to>
      <xdr:col>5</xdr:col>
      <xdr:colOff>409575</xdr:colOff>
      <xdr:row>22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2D452C-10FA-4BE0-A6CA-07D93F9C0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00125"/>
          <a:ext cx="2886075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857250</xdr:colOff>
      <xdr:row>23</xdr:row>
      <xdr:rowOff>57150</xdr:rowOff>
    </xdr:from>
    <xdr:to>
      <xdr:col>18</xdr:col>
      <xdr:colOff>904875</xdr:colOff>
      <xdr:row>64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FDD6A6-EA2E-45A2-9BC4-0CB14D13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4676775"/>
          <a:ext cx="8715375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15</xdr:col>
      <xdr:colOff>36982</xdr:colOff>
      <xdr:row>40</xdr:row>
      <xdr:rowOff>180000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80BFC-2F2D-4012-947D-234464DCA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0"/>
          <a:ext cx="8942857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31</xdr:row>
      <xdr:rowOff>123825</xdr:rowOff>
    </xdr:from>
    <xdr:to>
      <xdr:col>15</xdr:col>
      <xdr:colOff>313220</xdr:colOff>
      <xdr:row>59</xdr:row>
      <xdr:rowOff>75539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FF1DEB-1C7E-41E0-8583-A206F95F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6029325"/>
          <a:ext cx="8838095" cy="5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16</xdr:col>
      <xdr:colOff>94095</xdr:colOff>
      <xdr:row>29</xdr:row>
      <xdr:rowOff>37452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777E5D-8B86-4937-87C4-B63C77743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"/>
          <a:ext cx="9238095" cy="5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16</xdr:col>
      <xdr:colOff>303619</xdr:colOff>
      <xdr:row>77</xdr:row>
      <xdr:rowOff>85357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015143-F0E8-4166-8C5C-BD6966AC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9447619" cy="2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561C-6CDC-42D9-8D4E-1FA80314A565}">
  <dimension ref="A2:Z79"/>
  <sheetViews>
    <sheetView tabSelected="1" topLeftCell="A7" workbookViewId="0">
      <selection activeCell="I27" sqref="I27"/>
    </sheetView>
  </sheetViews>
  <sheetFormatPr defaultRowHeight="15" x14ac:dyDescent="0.25"/>
  <cols>
    <col min="3" max="3" width="7" customWidth="1"/>
    <col min="11" max="26" width="18.5703125" bestFit="1" customWidth="1"/>
  </cols>
  <sheetData>
    <row r="2" spans="1:26" x14ac:dyDescent="0.25">
      <c r="A2" s="24" t="s">
        <v>88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thickBot="1" x14ac:dyDescent="0.3"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thickBot="1" x14ac:dyDescent="0.3">
      <c r="C4" s="13" t="s">
        <v>87</v>
      </c>
      <c r="D4" s="14"/>
      <c r="E4" s="14"/>
      <c r="F4" s="14"/>
      <c r="G4" s="15"/>
      <c r="J4" s="11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30.75" thickBot="1" x14ac:dyDescent="0.3">
      <c r="C5" s="16" t="s">
        <v>82</v>
      </c>
      <c r="D5" s="17" t="s">
        <v>83</v>
      </c>
      <c r="E5" s="17" t="s">
        <v>84</v>
      </c>
      <c r="F5" s="17" t="s">
        <v>85</v>
      </c>
      <c r="G5" s="18" t="s">
        <v>86</v>
      </c>
      <c r="J5" s="11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x14ac:dyDescent="0.25">
      <c r="C6" s="25">
        <v>0</v>
      </c>
      <c r="D6" s="26" t="s">
        <v>61</v>
      </c>
      <c r="E6" s="26">
        <f t="shared" ref="E6:E41" si="0">LEN(D6)</f>
        <v>8</v>
      </c>
      <c r="F6" s="26">
        <f>HLOOKUP(MID($D6,1,1), data,4,FALSE)+HLOOKUP(MID($D6,2,1), data,4,FALSE)+HLOOKUP(MID($D6,3,1), data,4,FALSE)+HLOOKUP(MID($D6,4,1), data,4,FALSE)+HLOOKUP(MID($D6,5,1), data,4,FALSE)+HLOOKUP(MID($D6,6,1), data,4,FALSE)+HLOOKUP(MID($D6,7,1), data,4,FALSE)+HLOOKUP(MID($D6,8,1), data,4,FALSE)</f>
        <v>59973</v>
      </c>
      <c r="G6" s="27" t="str">
        <f t="shared" ref="G6:G41" si="1">DEC2HEX(F6)</f>
        <v>EA45</v>
      </c>
    </row>
    <row r="7" spans="1:26" x14ac:dyDescent="0.25">
      <c r="C7" s="10">
        <v>1</v>
      </c>
      <c r="D7" s="11" t="s">
        <v>48</v>
      </c>
      <c r="E7" s="11">
        <f t="shared" si="0"/>
        <v>3</v>
      </c>
      <c r="F7" s="11">
        <f>HLOOKUP(MID($D7,1,1), data,4,FALSE)+HLOOKUP(MID($D7,2,1), data,4,FALSE)+HLOOKUP(MID($D7,3,1), data,4,FALSE)</f>
        <v>69</v>
      </c>
      <c r="G7" s="28" t="str">
        <f t="shared" si="1"/>
        <v>45</v>
      </c>
    </row>
    <row r="8" spans="1:26" x14ac:dyDescent="0.25">
      <c r="C8" s="10">
        <v>2</v>
      </c>
      <c r="D8" s="11" t="s">
        <v>68</v>
      </c>
      <c r="E8" s="11">
        <f t="shared" si="0"/>
        <v>6</v>
      </c>
      <c r="F8" s="11">
        <f>HLOOKUP(MID($D8,1,1), data,4,FALSE)+HLOOKUP(MID($D8,2,1), data,4,FALSE)+HLOOKUP(MID($D8,3,1), data,4,FALSE)+HLOOKUP(MID($D8,4,1), data,4,FALSE)+HLOOKUP(MID($D8,5,1), data,4,FALSE)+HLOOKUP(MID($D8,6,1), data,4,FALSE)</f>
        <v>53772</v>
      </c>
      <c r="G8" s="28" t="str">
        <f t="shared" si="1"/>
        <v>D20C</v>
      </c>
    </row>
    <row r="9" spans="1:26" x14ac:dyDescent="0.25">
      <c r="C9" s="10">
        <v>3</v>
      </c>
      <c r="D9" s="11" t="s">
        <v>65</v>
      </c>
      <c r="E9" s="11">
        <f t="shared" si="0"/>
        <v>5</v>
      </c>
      <c r="F9" s="11">
        <f>HLOOKUP(MID($D9,1,1), data,4,FALSE)+HLOOKUP(MID($D9,2,1), data,4,FALSE)+HLOOKUP(MID($D9,3,1), data,4,FALSE)+HLOOKUP(MID($D9,4,1), data,4,FALSE)+HLOOKUP(MID($D9,5,1), data,4,FALSE)</f>
        <v>33356</v>
      </c>
      <c r="G9" s="28" t="str">
        <f t="shared" si="1"/>
        <v>824C</v>
      </c>
    </row>
    <row r="10" spans="1:26" x14ac:dyDescent="0.25">
      <c r="C10" s="10">
        <v>4</v>
      </c>
      <c r="D10" s="11" t="s">
        <v>69</v>
      </c>
      <c r="E10" s="11">
        <f t="shared" si="0"/>
        <v>5</v>
      </c>
      <c r="F10" s="11">
        <f>HLOOKUP(MID($D10,1,1), data,4,FALSE)+HLOOKUP(MID($D10,2,1), data,4,FALSE)+HLOOKUP(MID($D10,3,1), data,4,FALSE)+HLOOKUP(MID($D10,4,1), data,4,FALSE)+HLOOKUP(MID($D10,5,1), data,4,FALSE)</f>
        <v>6220</v>
      </c>
      <c r="G10" s="28" t="str">
        <f t="shared" si="1"/>
        <v>184C</v>
      </c>
    </row>
    <row r="11" spans="1:26" x14ac:dyDescent="0.25">
      <c r="C11" s="10">
        <v>5</v>
      </c>
      <c r="D11" s="11" t="s">
        <v>70</v>
      </c>
      <c r="E11" s="11">
        <f t="shared" si="0"/>
        <v>5</v>
      </c>
      <c r="F11" s="11">
        <f>HLOOKUP(MID($D11,1,1), data,4,FALSE)+HLOOKUP(MID($D11,2,1), data,4,FALSE)+HLOOKUP(MID($D11,3,1), data,4,FALSE)+HLOOKUP(MID($D11,4,1), data,4,FALSE)+HLOOKUP(MID($D11,5,1), data,4,FALSE)</f>
        <v>39440</v>
      </c>
      <c r="G11" s="28" t="str">
        <f t="shared" si="1"/>
        <v>9A10</v>
      </c>
    </row>
    <row r="12" spans="1:26" x14ac:dyDescent="0.25">
      <c r="C12" s="10">
        <v>6</v>
      </c>
      <c r="D12" s="11" t="s">
        <v>71</v>
      </c>
      <c r="E12" s="11">
        <f t="shared" si="0"/>
        <v>7</v>
      </c>
      <c r="F12" s="11">
        <f>HLOOKUP(MID($D12,1,1), data,4,FALSE)+HLOOKUP(MID($D12,2,1), data,4,FALSE)+HLOOKUP(MID($D12,3,1), data,4,FALSE)+HLOOKUP(MID($D12,4,1), data,4,FALSE)+HLOOKUP(MID($D12,5,1), data,4,FALSE)+HLOOKUP(MID($D12,6,1), data,4,FALSE)+HLOOKUP(MID($D12,7,1), data,4,FALSE)</f>
        <v>55880</v>
      </c>
      <c r="G12" s="28" t="str">
        <f t="shared" si="1"/>
        <v>DA48</v>
      </c>
    </row>
    <row r="13" spans="1:26" x14ac:dyDescent="0.25">
      <c r="C13" s="10">
        <v>7</v>
      </c>
      <c r="D13" s="11" t="s">
        <v>49</v>
      </c>
      <c r="E13" s="11">
        <f t="shared" si="0"/>
        <v>3</v>
      </c>
      <c r="F13" s="11">
        <f>HLOOKUP(MID($D13,1,1), data,4,FALSE)+HLOOKUP(MID($D13,2,1), data,4,FALSE)+HLOOKUP(MID($D13,3,1), data,4,FALSE)</f>
        <v>580</v>
      </c>
      <c r="G13" s="28" t="str">
        <f t="shared" si="1"/>
        <v>244</v>
      </c>
    </row>
    <row r="14" spans="1:26" x14ac:dyDescent="0.25">
      <c r="C14" s="10">
        <v>8</v>
      </c>
      <c r="D14" s="11" t="s">
        <v>72</v>
      </c>
      <c r="E14" s="11">
        <f t="shared" si="0"/>
        <v>8</v>
      </c>
      <c r="F14" s="11">
        <f>HLOOKUP(MID($D14,1,1), data,4,FALSE)+HLOOKUP(MID($D14,2,1), data,4,FALSE)+HLOOKUP(MID($D14,3,1), data,4,FALSE)+HLOOKUP(MID($D14,4,1), data,4,FALSE)+HLOOKUP(MID($D14,5,1), data,4,FALSE)+HLOOKUP(MID($D14,6,1), data,4,FALSE)+HLOOKUP(MID($D14,7,1), data,4,FALSE)+HLOOKUP(MID($D14,8,1), data,4,FALSE)</f>
        <v>55884</v>
      </c>
      <c r="G14" s="28" t="str">
        <f t="shared" si="1"/>
        <v>DA4C</v>
      </c>
    </row>
    <row r="15" spans="1:26" x14ac:dyDescent="0.25">
      <c r="C15" s="10">
        <v>9</v>
      </c>
      <c r="D15" s="11" t="s">
        <v>73</v>
      </c>
      <c r="E15" s="11">
        <f t="shared" si="0"/>
        <v>7</v>
      </c>
      <c r="F15" s="11">
        <f>HLOOKUP(MID($D15,1,1), data,4,FALSE)+HLOOKUP(MID($D15,2,1), data,4,FALSE)+HLOOKUP(MID($D15,3,1), data,4,FALSE)+HLOOKUP(MID($D15,4,1), data,4,FALSE)+HLOOKUP(MID($D15,5,1), data,4,FALSE)+HLOOKUP(MID($D15,6,1), data,4,FALSE)+HLOOKUP(MID($D15,7,1), data,4,FALSE)</f>
        <v>39500</v>
      </c>
      <c r="G15" s="28" t="str">
        <f t="shared" si="1"/>
        <v>9A4C</v>
      </c>
    </row>
    <row r="16" spans="1:26" x14ac:dyDescent="0.25">
      <c r="C16" s="10" t="s">
        <v>23</v>
      </c>
      <c r="D16" s="11" t="s">
        <v>93</v>
      </c>
      <c r="E16" s="11">
        <f t="shared" si="0"/>
        <v>7</v>
      </c>
      <c r="F16" s="11">
        <f>HLOOKUP(MID($D16,1,1), data,4,FALSE)+HLOOKUP(MID($D16,2,1), data,4,FALSE)+HLOOKUP(MID($D16,3,1), data,4,FALSE)+HLOOKUP(MID($D16,4,1), data,4,FALSE)+HLOOKUP(MID($D16,5,1), data,4,FALSE)+HLOOKUP(MID($D16,6,1), data,4,FALSE)+HLOOKUP(MID($D16,7,1), data,4,FALSE)</f>
        <v>23116</v>
      </c>
      <c r="G16" s="28" t="str">
        <f t="shared" si="1"/>
        <v>5A4C</v>
      </c>
    </row>
    <row r="17" spans="3:7" x14ac:dyDescent="0.25">
      <c r="C17" s="10" t="s">
        <v>24</v>
      </c>
      <c r="D17" s="11" t="s">
        <v>66</v>
      </c>
      <c r="E17" s="11">
        <f t="shared" si="0"/>
        <v>7</v>
      </c>
      <c r="F17" s="11">
        <f>HLOOKUP(MID($D17,1,1), data,4,FALSE)+HLOOKUP(MID($D17,2,1), data,4,FALSE)+HLOOKUP(MID($D17,3,1), data,4,FALSE)+HLOOKUP(MID($D17,4,1), data,4,FALSE)+HLOOKUP(MID($D17,5,1), data,4,FALSE)+HLOOKUP(MID($D17,6,1), data,4,FALSE)+HLOOKUP(MID($D17,7,1), data,4,FALSE)</f>
        <v>33644</v>
      </c>
      <c r="G17" s="28" t="str">
        <f t="shared" si="1"/>
        <v>836C</v>
      </c>
    </row>
    <row r="18" spans="3:7" x14ac:dyDescent="0.25">
      <c r="C18" s="10" t="s">
        <v>25</v>
      </c>
      <c r="D18" s="11" t="s">
        <v>50</v>
      </c>
      <c r="E18" s="11">
        <f t="shared" si="0"/>
        <v>4</v>
      </c>
      <c r="F18" s="11">
        <f>HLOOKUP(MID($D18,1,1), data,4,FALSE)+HLOOKUP(MID($D18,2,1), data,4,FALSE)+HLOOKUP(MID($D18,3,1), data,4,FALSE)+HLOOKUP(MID($D18,4,1), data,4,FALSE)</f>
        <v>51712</v>
      </c>
      <c r="G18" s="28" t="str">
        <f t="shared" si="1"/>
        <v>CA00</v>
      </c>
    </row>
    <row r="19" spans="3:7" x14ac:dyDescent="0.25">
      <c r="C19" s="10" t="s">
        <v>26</v>
      </c>
      <c r="D19" s="11" t="s">
        <v>51</v>
      </c>
      <c r="E19" s="11">
        <f t="shared" si="0"/>
        <v>6</v>
      </c>
      <c r="F19" s="11">
        <f>HLOOKUP(MID($D19,1,1), data,4,FALSE)+HLOOKUP(MID($D19,2,1), data,4,FALSE)+HLOOKUP(MID($D19,3,1), data,4,FALSE)+HLOOKUP(MID($D19,4,1), data,4,FALSE)+HLOOKUP(MID($D19,5,1), data,4,FALSE)+HLOOKUP(MID($D19,6,1), data,4,FALSE)</f>
        <v>33636</v>
      </c>
      <c r="G19" s="28" t="str">
        <f t="shared" si="1"/>
        <v>8364</v>
      </c>
    </row>
    <row r="20" spans="3:7" x14ac:dyDescent="0.25">
      <c r="C20" s="10" t="s">
        <v>27</v>
      </c>
      <c r="D20" s="11" t="s">
        <v>74</v>
      </c>
      <c r="E20" s="11">
        <f t="shared" si="0"/>
        <v>5</v>
      </c>
      <c r="F20" s="11">
        <f>HLOOKUP(MID($D20,1,1), data,4,FALSE)+HLOOKUP(MID($D20,2,1), data,4,FALSE)+HLOOKUP(MID($D20,3,1), data,4,FALSE)+HLOOKUP(MID($D20,4,1), data,4,FALSE)+HLOOKUP(MID($D20,5,1), data,4,FALSE)</f>
        <v>55808</v>
      </c>
      <c r="G20" s="28" t="str">
        <f t="shared" si="1"/>
        <v>DA00</v>
      </c>
    </row>
    <row r="21" spans="3:7" x14ac:dyDescent="0.25">
      <c r="C21" s="10" t="s">
        <v>28</v>
      </c>
      <c r="D21" s="11" t="s">
        <v>75</v>
      </c>
      <c r="E21" s="11">
        <f t="shared" si="0"/>
        <v>4</v>
      </c>
      <c r="F21" s="11">
        <f>HLOOKUP(MID($D21,1,1), data,4,FALSE)+HLOOKUP(MID($D21,2,1), data,4,FALSE)+HLOOKUP(MID($D21,3,1), data,4,FALSE)+HLOOKUP(MID($D21,4,1), data,4,FALSE)</f>
        <v>23040</v>
      </c>
      <c r="G21" s="28" t="str">
        <f t="shared" si="1"/>
        <v>5A00</v>
      </c>
    </row>
    <row r="22" spans="3:7" x14ac:dyDescent="0.25">
      <c r="C22" s="10" t="s">
        <v>29</v>
      </c>
      <c r="D22" s="11" t="s">
        <v>67</v>
      </c>
      <c r="E22" s="11">
        <f t="shared" si="0"/>
        <v>6</v>
      </c>
      <c r="F22" s="11">
        <f>HLOOKUP(MID($D22,1,1), data,4,FALSE)+HLOOKUP(MID($D22,2,1), data,4,FALSE)+HLOOKUP(MID($D22,3,1), data,4,FALSE)+HLOOKUP(MID($D22,4,1), data,4,FALSE)+HLOOKUP(MID($D22,5,1), data,4,FALSE)+HLOOKUP(MID($D22,6,1), data,4,FALSE)</f>
        <v>51784</v>
      </c>
      <c r="G22" s="28" t="str">
        <f t="shared" si="1"/>
        <v>CA48</v>
      </c>
    </row>
    <row r="23" spans="3:7" x14ac:dyDescent="0.25">
      <c r="C23" s="10" t="s">
        <v>30</v>
      </c>
      <c r="D23" s="11" t="s">
        <v>76</v>
      </c>
      <c r="E23" s="11">
        <f t="shared" si="0"/>
        <v>6</v>
      </c>
      <c r="F23" s="11">
        <f>HLOOKUP(MID($D23,1,1), data,4,FALSE)+HLOOKUP(MID($D23,2,1), data,4,FALSE)+HLOOKUP(MID($D23,3,1), data,4,FALSE)+HLOOKUP(MID($D23,4,1), data,4,FALSE)+HLOOKUP(MID($D23,5,1), data,4,FALSE)+HLOOKUP(MID($D23,6,1), data,4,FALSE)</f>
        <v>22604</v>
      </c>
      <c r="G23" s="28" t="str">
        <f t="shared" si="1"/>
        <v>584C</v>
      </c>
    </row>
    <row r="24" spans="3:7" x14ac:dyDescent="0.25">
      <c r="C24" s="10" t="s">
        <v>31</v>
      </c>
      <c r="D24" s="11" t="s">
        <v>52</v>
      </c>
      <c r="E24" s="11">
        <f t="shared" si="0"/>
        <v>4</v>
      </c>
      <c r="F24" s="11">
        <f>HLOOKUP(MID($D24,1,1), data,4,FALSE)+HLOOKUP(MID($D24,2,1), data,4,FALSE)+HLOOKUP(MID($D24,3,1), data,4,FALSE)+HLOOKUP(MID($D24,4,1), data,4,FALSE)</f>
        <v>33568</v>
      </c>
      <c r="G24" s="28" t="str">
        <f t="shared" si="1"/>
        <v>8320</v>
      </c>
    </row>
    <row r="25" spans="3:7" x14ac:dyDescent="0.25">
      <c r="C25" s="10" t="s">
        <v>32</v>
      </c>
      <c r="D25" s="11" t="s">
        <v>53</v>
      </c>
      <c r="E25" s="11">
        <f t="shared" si="0"/>
        <v>4</v>
      </c>
      <c r="F25" s="11">
        <f>HLOOKUP(MID($D25,1,1), data,4,FALSE)+HLOOKUP(MID($D25,2,1), data,4,FALSE)+HLOOKUP(MID($D25,3,1), data,4,FALSE)+HLOOKUP(MID($D25,4,1), data,4,FALSE)</f>
        <v>49220</v>
      </c>
      <c r="G25" s="28" t="str">
        <f t="shared" si="1"/>
        <v>C044</v>
      </c>
    </row>
    <row r="26" spans="3:7" x14ac:dyDescent="0.25">
      <c r="C26" s="10" t="s">
        <v>33</v>
      </c>
      <c r="D26" s="11" t="s">
        <v>77</v>
      </c>
      <c r="E26" s="11">
        <f t="shared" si="0"/>
        <v>5</v>
      </c>
      <c r="F26" s="11">
        <f>HLOOKUP(MID($D26,1,1), data,4,FALSE)+HLOOKUP(MID($D26,2,1), data,4,FALSE)+HLOOKUP(MID($D26,3,1), data,4,FALSE)+HLOOKUP(MID($D26,4,1), data,4,FALSE)+HLOOKUP(MID($D26,5,1), data,4,FALSE)</f>
        <v>22545</v>
      </c>
      <c r="G26" s="28" t="str">
        <f t="shared" si="1"/>
        <v>5811</v>
      </c>
    </row>
    <row r="27" spans="3:7" x14ac:dyDescent="0.25">
      <c r="C27" s="10" t="s">
        <v>19</v>
      </c>
      <c r="D27" s="11" t="s">
        <v>54</v>
      </c>
      <c r="E27" s="11">
        <f t="shared" si="0"/>
        <v>3</v>
      </c>
      <c r="F27" s="11">
        <f>HLOOKUP(MID($D27,1,1), data,4,FALSE)+HLOOKUP(MID($D27,2,1), data,4,FALSE)+HLOOKUP(MID($D27,3,1), data,4,FALSE)</f>
        <v>51200</v>
      </c>
      <c r="G27" s="28" t="str">
        <f t="shared" si="1"/>
        <v>C800</v>
      </c>
    </row>
    <row r="28" spans="3:7" x14ac:dyDescent="0.25">
      <c r="C28" s="10" t="s">
        <v>34</v>
      </c>
      <c r="D28" s="11" t="s">
        <v>55</v>
      </c>
      <c r="E28" s="11">
        <f t="shared" si="0"/>
        <v>6</v>
      </c>
      <c r="F28" s="11">
        <f>HLOOKUP(MID($D28,1,1), data,4,FALSE)+HLOOKUP(MID($D28,2,1), data,4,FALSE)+HLOOKUP(MID($D28,3,1), data,4,FALSE)+HLOOKUP(MID($D28,4,1), data,4,FALSE)+HLOOKUP(MID($D28,5,1), data,4,FALSE)+HLOOKUP(MID($D28,6,1), data,4,FALSE)</f>
        <v>19525</v>
      </c>
      <c r="G28" s="28" t="str">
        <f t="shared" si="1"/>
        <v>4C45</v>
      </c>
    </row>
    <row r="29" spans="3:7" x14ac:dyDescent="0.25">
      <c r="C29" s="10" t="s">
        <v>35</v>
      </c>
      <c r="D29" s="11" t="s">
        <v>56</v>
      </c>
      <c r="E29" s="11">
        <f t="shared" si="0"/>
        <v>6</v>
      </c>
      <c r="F29" s="11">
        <f>HLOOKUP(MID($D29,1,1), data,4,FALSE)+HLOOKUP(MID($D29,2,1), data,4,FALSE)+HLOOKUP(MID($D29,3,1), data,4,FALSE)+HLOOKUP(MID($D29,4,1), data,4,FALSE)+HLOOKUP(MID($D29,5,1), data,4,FALSE)+HLOOKUP(MID($D29,6,1), data,4,FALSE)</f>
        <v>19540</v>
      </c>
      <c r="G29" s="28" t="str">
        <f t="shared" si="1"/>
        <v>4C54</v>
      </c>
    </row>
    <row r="30" spans="3:7" x14ac:dyDescent="0.25">
      <c r="C30" s="10" t="s">
        <v>36</v>
      </c>
      <c r="D30" s="11" t="s">
        <v>57</v>
      </c>
      <c r="E30" s="11">
        <f t="shared" si="0"/>
        <v>6</v>
      </c>
      <c r="F30" s="11">
        <f>HLOOKUP(MID($D30,1,1), data,4,FALSE)+HLOOKUP(MID($D30,2,1), data,4,FALSE)+HLOOKUP(MID($D30,3,1), data,4,FALSE)+HLOOKUP(MID($D30,4,1), data,4,FALSE)+HLOOKUP(MID($D30,5,1), data,4,FALSE)+HLOOKUP(MID($D30,6,1), data,4,FALSE)</f>
        <v>51780</v>
      </c>
      <c r="G30" s="28" t="str">
        <f t="shared" si="1"/>
        <v>CA44</v>
      </c>
    </row>
    <row r="31" spans="3:7" x14ac:dyDescent="0.25">
      <c r="C31" s="10" t="s">
        <v>37</v>
      </c>
      <c r="D31" s="11" t="s">
        <v>78</v>
      </c>
      <c r="E31" s="11">
        <f t="shared" si="0"/>
        <v>6</v>
      </c>
      <c r="F31" s="11">
        <f>HLOOKUP(MID($D31,1,1), data,4,FALSE)+HLOOKUP(MID($D31,2,1), data,4,FALSE)+HLOOKUP(MID($D31,3,1), data,4,FALSE)+HLOOKUP(MID($D31,4,1), data,4,FALSE)+HLOOKUP(MID($D31,5,1), data,4,FALSE)+HLOOKUP(MID($D31,6,1), data,4,FALSE)</f>
        <v>23052</v>
      </c>
      <c r="G31" s="28" t="str">
        <f t="shared" si="1"/>
        <v>5A0C</v>
      </c>
    </row>
    <row r="32" spans="3:7" x14ac:dyDescent="0.25">
      <c r="C32" s="10" t="s">
        <v>38</v>
      </c>
      <c r="D32" s="11" t="s">
        <v>58</v>
      </c>
      <c r="E32" s="11">
        <f t="shared" si="0"/>
        <v>7</v>
      </c>
      <c r="F32" s="11">
        <f>HLOOKUP(MID($D32,1,1), data,4,FALSE)+HLOOKUP(MID($D32,2,1), data,4,FALSE)+HLOOKUP(MID($D32,3,1), data,4,FALSE)+HLOOKUP(MID($D32,4,1), data,4,FALSE)+HLOOKUP(MID($D32,5,1), data,4,FALSE)+HLOOKUP(MID($D32,6,1), data,4,FALSE)+HLOOKUP(MID($D32,7,1), data,4,FALSE)</f>
        <v>51796</v>
      </c>
      <c r="G32" s="28" t="str">
        <f t="shared" si="1"/>
        <v>CA54</v>
      </c>
    </row>
    <row r="33" spans="3:7" x14ac:dyDescent="0.25">
      <c r="C33" s="10" t="s">
        <v>39</v>
      </c>
      <c r="D33" s="11" t="s">
        <v>79</v>
      </c>
      <c r="E33" s="11">
        <f t="shared" si="0"/>
        <v>7</v>
      </c>
      <c r="F33" s="11">
        <f>HLOOKUP(MID($D33,1,1), data,4,FALSE)+HLOOKUP(MID($D33,2,1), data,4,FALSE)+HLOOKUP(MID($D33,3,1), data,4,FALSE)+HLOOKUP(MID($D33,4,1), data,4,FALSE)+HLOOKUP(MID($D33,5,1), data,4,FALSE)+HLOOKUP(MID($D33,6,1), data,4,FALSE)+HLOOKUP(MID($D33,7,1), data,4,FALSE)</f>
        <v>23068</v>
      </c>
      <c r="G33" s="28" t="str">
        <f t="shared" si="1"/>
        <v>5A1C</v>
      </c>
    </row>
    <row r="34" spans="3:7" x14ac:dyDescent="0.25">
      <c r="C34" s="10" t="s">
        <v>40</v>
      </c>
      <c r="D34" s="11" t="s">
        <v>80</v>
      </c>
      <c r="E34" s="11">
        <f t="shared" si="0"/>
        <v>6</v>
      </c>
      <c r="F34" s="11">
        <f>HLOOKUP(MID($D34,1,1), data,4,FALSE)+HLOOKUP(MID($D34,2,1), data,4,FALSE)+HLOOKUP(MID($D34,3,1), data,4,FALSE)+HLOOKUP(MID($D34,4,1), data,4,FALSE)+HLOOKUP(MID($D34,5,1), data,4,FALSE)+HLOOKUP(MID($D34,6,1), data,4,FALSE)</f>
        <v>39496</v>
      </c>
      <c r="G34" s="28" t="str">
        <f t="shared" si="1"/>
        <v>9A48</v>
      </c>
    </row>
    <row r="35" spans="3:7" x14ac:dyDescent="0.25">
      <c r="C35" s="10" t="s">
        <v>41</v>
      </c>
      <c r="D35" s="11" t="s">
        <v>59</v>
      </c>
      <c r="E35" s="11">
        <f t="shared" si="0"/>
        <v>3</v>
      </c>
      <c r="F35" s="11">
        <f>HLOOKUP(MID($D35,1,1), data,4,FALSE)+HLOOKUP(MID($D35,2,1), data,4,FALSE)+HLOOKUP(MID($D35,3,1), data,4,FALSE)</f>
        <v>800</v>
      </c>
      <c r="G35" s="28" t="str">
        <f t="shared" si="1"/>
        <v>320</v>
      </c>
    </row>
    <row r="36" spans="3:7" x14ac:dyDescent="0.25">
      <c r="C36" s="10" t="s">
        <v>42</v>
      </c>
      <c r="D36" s="11" t="s">
        <v>60</v>
      </c>
      <c r="E36" s="11">
        <f t="shared" si="0"/>
        <v>5</v>
      </c>
      <c r="F36" s="11">
        <f>HLOOKUP(MID($D36,1,1), data,4,FALSE)+HLOOKUP(MID($D36,2,1), data,4,FALSE)+HLOOKUP(MID($D36,3,1), data,4,FALSE)+HLOOKUP(MID($D36,4,1), data,4,FALSE)+HLOOKUP(MID($D36,5,1), data,4,FALSE)</f>
        <v>51268</v>
      </c>
      <c r="G36" s="28" t="str">
        <f t="shared" si="1"/>
        <v>C844</v>
      </c>
    </row>
    <row r="37" spans="3:7" x14ac:dyDescent="0.25">
      <c r="C37" s="10" t="s">
        <v>43</v>
      </c>
      <c r="D37" s="11" t="s">
        <v>62</v>
      </c>
      <c r="E37" s="11">
        <f t="shared" si="0"/>
        <v>4</v>
      </c>
      <c r="F37" s="11">
        <f>HLOOKUP(MID($D37,1,1), data,4,FALSE)+HLOOKUP(MID($D37,2,1), data,4,FALSE)+HLOOKUP(MID($D37,3,1), data,4,FALSE)+HLOOKUP(MID($D37,4,1), data,4,FALSE)</f>
        <v>26625</v>
      </c>
      <c r="G37" s="28" t="str">
        <f t="shared" si="1"/>
        <v>6801</v>
      </c>
    </row>
    <row r="38" spans="3:7" x14ac:dyDescent="0.25">
      <c r="C38" s="10" t="s">
        <v>44</v>
      </c>
      <c r="D38" s="11" t="s">
        <v>63</v>
      </c>
      <c r="E38" s="11">
        <f t="shared" si="0"/>
        <v>6</v>
      </c>
      <c r="F38" s="11">
        <f>HLOOKUP(MID($D38,1,1), data,4,FALSE)+HLOOKUP(MID($D38,2,1), data,4,FALSE)+HLOOKUP(MID($D38,3,1), data,4,FALSE)+HLOOKUP(MID($D38,4,1), data,4,FALSE)+HLOOKUP(MID($D38,5,1), data,4,FALSE)+HLOOKUP(MID($D38,6,1), data,4,FALSE)</f>
        <v>26708</v>
      </c>
      <c r="G38" s="28" t="str">
        <f t="shared" si="1"/>
        <v>6854</v>
      </c>
    </row>
    <row r="39" spans="3:7" x14ac:dyDescent="0.25">
      <c r="C39" s="10" t="s">
        <v>45</v>
      </c>
      <c r="D39" s="11" t="s">
        <v>64</v>
      </c>
      <c r="E39" s="11">
        <f t="shared" si="0"/>
        <v>4</v>
      </c>
      <c r="F39" s="11">
        <f>HLOOKUP(MID($D39,1,1), data,4,FALSE)+HLOOKUP(MID($D39,2,1), data,4,FALSE)+HLOOKUP(MID($D39,3,1), data,4,FALSE)+HLOOKUP(MID($D39,4,1), data,4,FALSE)</f>
        <v>9233</v>
      </c>
      <c r="G39" s="28" t="str">
        <f t="shared" si="1"/>
        <v>2411</v>
      </c>
    </row>
    <row r="40" spans="3:7" x14ac:dyDescent="0.25">
      <c r="C40" s="10" t="s">
        <v>46</v>
      </c>
      <c r="D40" s="11" t="s">
        <v>81</v>
      </c>
      <c r="E40" s="11">
        <f t="shared" si="0"/>
        <v>6</v>
      </c>
      <c r="F40" s="11">
        <f>HLOOKUP(MID($D40,1,1), data,4,FALSE)+HLOOKUP(MID($D40,2,1), data,4,FALSE)+HLOOKUP(MID($D40,3,1), data,4,FALSE)+HLOOKUP(MID($D40,4,1), data,4,FALSE)+HLOOKUP(MID($D40,5,1), data,4,FALSE)+HLOOKUP(MID($D40,6,1), data,4,FALSE)</f>
        <v>38988</v>
      </c>
      <c r="G40" s="28" t="str">
        <f t="shared" si="1"/>
        <v>984C</v>
      </c>
    </row>
    <row r="41" spans="3:7" x14ac:dyDescent="0.25">
      <c r="C41" s="10" t="s">
        <v>47</v>
      </c>
      <c r="D41" s="11" t="s">
        <v>92</v>
      </c>
      <c r="E41" s="11">
        <f t="shared" si="0"/>
        <v>4</v>
      </c>
      <c r="F41" s="11">
        <f>HLOOKUP(MID($D41,1,1), data,4,FALSE)+HLOOKUP(MID($D41,2,1), data,4,FALSE)+HLOOKUP(MID($D41,3,1), data,4,FALSE)+HLOOKUP(MID($D41,4,1), data,4,FALSE)</f>
        <v>41473</v>
      </c>
      <c r="G41" s="28" t="str">
        <f t="shared" si="1"/>
        <v>A201</v>
      </c>
    </row>
    <row r="42" spans="3:7" x14ac:dyDescent="0.25">
      <c r="C42" s="10" t="s">
        <v>91</v>
      </c>
      <c r="D42" s="11"/>
      <c r="E42" s="11">
        <v>0</v>
      </c>
      <c r="F42" s="11">
        <v>0</v>
      </c>
      <c r="G42" s="28">
        <v>0</v>
      </c>
    </row>
    <row r="43" spans="3:7" x14ac:dyDescent="0.25">
      <c r="C43" s="10" t="s">
        <v>94</v>
      </c>
      <c r="D43" s="11" t="s">
        <v>5</v>
      </c>
      <c r="E43" s="11">
        <f t="shared" ref="E43:E45" si="2">LEN(D43)</f>
        <v>1</v>
      </c>
      <c r="F43" s="11">
        <f>HLOOKUP(MID($D43,1,1), data,4,FALSE)</f>
        <v>32768</v>
      </c>
      <c r="G43" s="28" t="str">
        <f t="shared" ref="G43:G45" si="3">DEC2HEX(F43)</f>
        <v>8000</v>
      </c>
    </row>
    <row r="44" spans="3:7" x14ac:dyDescent="0.25">
      <c r="C44" s="36" t="s">
        <v>95</v>
      </c>
      <c r="D44" s="37" t="s">
        <v>97</v>
      </c>
      <c r="E44" s="37">
        <f t="shared" si="2"/>
        <v>2</v>
      </c>
      <c r="F44" s="11">
        <f>HLOOKUP(MID($D44,1,1), data,4,FALSE)+HLOOKUP(MID($D44,2,1), data,4,FALSE)</f>
        <v>4104</v>
      </c>
      <c r="G44" s="28" t="str">
        <f t="shared" si="3"/>
        <v>1008</v>
      </c>
    </row>
    <row r="45" spans="3:7" ht="15.75" thickBot="1" x14ac:dyDescent="0.3">
      <c r="C45" s="38" t="s">
        <v>96</v>
      </c>
      <c r="D45" s="39" t="s">
        <v>98</v>
      </c>
      <c r="E45" s="39">
        <f t="shared" si="2"/>
        <v>4</v>
      </c>
      <c r="F45" s="12">
        <f>HLOOKUP(MID($D45,1,1), data,4,FALSE)+HLOOKUP(MID($D45,2,1), data,4,FALSE)+HLOOKUP(MID($D45,3,1), data,4,FALSE)+HLOOKUP(MID($D45,4,1), data,4,FALSE)</f>
        <v>4392</v>
      </c>
      <c r="G45" s="29" t="str">
        <f t="shared" si="3"/>
        <v>1128</v>
      </c>
    </row>
    <row r="77" spans="3:3" x14ac:dyDescent="0.25">
      <c r="C77">
        <v>64</v>
      </c>
    </row>
    <row r="78" spans="3:3" x14ac:dyDescent="0.25">
      <c r="C78">
        <v>15</v>
      </c>
    </row>
    <row r="79" spans="3:3" x14ac:dyDescent="0.25">
      <c r="C79">
        <f>C77/C78</f>
        <v>4.2666666666666666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2AE5-585E-46C7-A35F-DFF53999FE9F}">
  <dimension ref="B1:AA93"/>
  <sheetViews>
    <sheetView workbookViewId="0">
      <selection activeCell="F30" sqref="F30"/>
    </sheetView>
  </sheetViews>
  <sheetFormatPr defaultRowHeight="15" x14ac:dyDescent="0.25"/>
  <cols>
    <col min="5" max="5" width="9.85546875" customWidth="1"/>
    <col min="6" max="6" width="16.5703125" customWidth="1"/>
    <col min="7" max="7" width="10" style="5" customWidth="1"/>
    <col min="8" max="10" width="9.140625" style="1"/>
    <col min="11" max="11" width="9.140625" style="42"/>
    <col min="12" max="16" width="18.5703125" style="1" bestFit="1" customWidth="1"/>
    <col min="17" max="25" width="18.5703125" bestFit="1" customWidth="1"/>
    <col min="26" max="26" width="24.85546875" bestFit="1" customWidth="1"/>
    <col min="27" max="27" width="19.5703125" customWidth="1"/>
  </cols>
  <sheetData>
    <row r="1" spans="2:27" ht="15.75" thickBot="1" x14ac:dyDescent="0.3">
      <c r="Q1" s="1"/>
      <c r="R1" s="1"/>
      <c r="S1" s="1"/>
      <c r="T1" s="1"/>
      <c r="U1" s="1"/>
      <c r="V1" s="1"/>
      <c r="W1" s="1"/>
      <c r="X1" s="1"/>
      <c r="Z1" s="1"/>
      <c r="AA1" s="1"/>
    </row>
    <row r="2" spans="2:27" ht="19.5" customHeight="1" thickBot="1" x14ac:dyDescent="0.3">
      <c r="G2" s="6"/>
      <c r="H2" s="6"/>
      <c r="I2" s="6"/>
      <c r="J2" s="6"/>
      <c r="K2" s="42" t="s">
        <v>22</v>
      </c>
      <c r="L2" s="33" t="s">
        <v>9</v>
      </c>
      <c r="M2" s="6"/>
      <c r="N2" s="6" t="s">
        <v>3</v>
      </c>
      <c r="O2" s="6" t="s">
        <v>12</v>
      </c>
      <c r="P2" s="6" t="s">
        <v>14</v>
      </c>
      <c r="Q2" s="6" t="s">
        <v>10</v>
      </c>
      <c r="R2" s="6" t="s">
        <v>4</v>
      </c>
      <c r="S2" s="6" t="s">
        <v>11</v>
      </c>
      <c r="T2" s="6" t="s">
        <v>20</v>
      </c>
      <c r="U2" s="6" t="s">
        <v>2</v>
      </c>
      <c r="V2" s="6" t="s">
        <v>8</v>
      </c>
      <c r="W2" s="6" t="s">
        <v>21</v>
      </c>
      <c r="X2" s="6" t="s">
        <v>7</v>
      </c>
      <c r="Y2" s="6" t="s">
        <v>13</v>
      </c>
      <c r="Z2" s="6" t="s">
        <v>6</v>
      </c>
      <c r="AA2" s="6" t="s">
        <v>5</v>
      </c>
    </row>
    <row r="3" spans="2:27" ht="18" customHeight="1" thickBot="1" x14ac:dyDescent="0.3">
      <c r="K3" s="42" t="s">
        <v>1</v>
      </c>
      <c r="L3" s="33">
        <v>1</v>
      </c>
      <c r="M3" s="1">
        <v>2</v>
      </c>
      <c r="N3" s="1">
        <v>4</v>
      </c>
      <c r="O3" s="1">
        <v>8</v>
      </c>
      <c r="P3" s="1">
        <v>10</v>
      </c>
      <c r="Q3" s="1">
        <v>20</v>
      </c>
      <c r="R3" s="1">
        <v>40</v>
      </c>
      <c r="S3" s="1">
        <v>80</v>
      </c>
      <c r="T3" s="1">
        <v>100</v>
      </c>
      <c r="U3" s="1">
        <v>200</v>
      </c>
      <c r="V3" s="1">
        <v>400</v>
      </c>
      <c r="W3" s="1">
        <v>800</v>
      </c>
      <c r="X3" s="1">
        <v>1000</v>
      </c>
      <c r="Y3" s="6">
        <v>2000</v>
      </c>
      <c r="Z3" s="1">
        <v>4000</v>
      </c>
      <c r="AA3" s="1">
        <v>8000</v>
      </c>
    </row>
    <row r="4" spans="2:27" ht="18" customHeight="1" thickBot="1" x14ac:dyDescent="0.3">
      <c r="G4" s="6"/>
      <c r="H4" s="6"/>
      <c r="I4" s="6"/>
      <c r="J4" s="6"/>
      <c r="K4" s="42" t="s">
        <v>0</v>
      </c>
      <c r="L4" s="32">
        <f>1</f>
        <v>1</v>
      </c>
      <c r="M4" s="7">
        <f>L4*10</f>
        <v>10</v>
      </c>
      <c r="N4" s="7">
        <f t="shared" ref="N4:Y4" si="0">M4*10</f>
        <v>100</v>
      </c>
      <c r="O4" s="7">
        <f t="shared" si="0"/>
        <v>1000</v>
      </c>
      <c r="P4" s="7">
        <f t="shared" si="0"/>
        <v>10000</v>
      </c>
      <c r="Q4" s="7">
        <f t="shared" si="0"/>
        <v>100000</v>
      </c>
      <c r="R4" s="7">
        <f t="shared" si="0"/>
        <v>1000000</v>
      </c>
      <c r="S4" s="7">
        <f t="shared" si="0"/>
        <v>10000000</v>
      </c>
      <c r="T4" s="7">
        <f t="shared" si="0"/>
        <v>100000000</v>
      </c>
      <c r="U4" s="7">
        <f t="shared" si="0"/>
        <v>1000000000</v>
      </c>
      <c r="V4" s="7">
        <f t="shared" si="0"/>
        <v>10000000000</v>
      </c>
      <c r="W4" s="7">
        <f t="shared" si="0"/>
        <v>100000000000</v>
      </c>
      <c r="X4" s="7">
        <f t="shared" si="0"/>
        <v>1000000000000</v>
      </c>
      <c r="Y4" s="7">
        <f t="shared" si="0"/>
        <v>10000000000000</v>
      </c>
      <c r="Z4" s="7">
        <f>X4*10</f>
        <v>10000000000000</v>
      </c>
      <c r="AA4" s="7">
        <f>Z4*10</f>
        <v>100000000000000</v>
      </c>
    </row>
    <row r="5" spans="2:27" ht="18" customHeight="1" x14ac:dyDescent="0.25">
      <c r="G5" s="6"/>
      <c r="H5" s="6"/>
      <c r="I5" s="6"/>
      <c r="J5" s="6"/>
      <c r="K5" s="42" t="s">
        <v>15</v>
      </c>
      <c r="L5" s="19">
        <f t="shared" ref="L5:X5" si="1">HEX2DEC(L3)</f>
        <v>1</v>
      </c>
      <c r="M5" s="19">
        <f t="shared" si="1"/>
        <v>2</v>
      </c>
      <c r="N5" s="19">
        <f t="shared" si="1"/>
        <v>4</v>
      </c>
      <c r="O5" s="19">
        <f t="shared" si="1"/>
        <v>8</v>
      </c>
      <c r="P5" s="19">
        <f t="shared" si="1"/>
        <v>16</v>
      </c>
      <c r="Q5" s="19">
        <f t="shared" si="1"/>
        <v>32</v>
      </c>
      <c r="R5" s="19">
        <f t="shared" si="1"/>
        <v>64</v>
      </c>
      <c r="S5" s="19">
        <f t="shared" si="1"/>
        <v>128</v>
      </c>
      <c r="T5" s="19">
        <f t="shared" si="1"/>
        <v>256</v>
      </c>
      <c r="U5" s="19">
        <f t="shared" si="1"/>
        <v>512</v>
      </c>
      <c r="V5" s="19">
        <f t="shared" si="1"/>
        <v>1024</v>
      </c>
      <c r="W5" s="19">
        <f t="shared" si="1"/>
        <v>2048</v>
      </c>
      <c r="X5" s="19">
        <f t="shared" si="1"/>
        <v>4096</v>
      </c>
      <c r="Y5" s="19">
        <f t="shared" ref="Y5" si="2">HEX2DEC(Y3)</f>
        <v>8192</v>
      </c>
      <c r="Z5" s="19">
        <f>HEX2DEC(Z3)</f>
        <v>16384</v>
      </c>
      <c r="AA5" s="19">
        <f>HEX2DEC(AA3)</f>
        <v>32768</v>
      </c>
    </row>
    <row r="6" spans="2:27" ht="18" customHeight="1" x14ac:dyDescent="0.25">
      <c r="G6" s="45" t="s">
        <v>99</v>
      </c>
      <c r="H6" s="40"/>
      <c r="I6" s="40"/>
      <c r="J6" s="4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7" x14ac:dyDescent="0.25">
      <c r="G7" s="41" t="s">
        <v>17</v>
      </c>
      <c r="H7" s="40" t="s">
        <v>18</v>
      </c>
      <c r="I7" s="40"/>
      <c r="J7" s="40"/>
    </row>
    <row r="8" spans="2:27" x14ac:dyDescent="0.25">
      <c r="B8" s="5"/>
      <c r="C8" s="5"/>
      <c r="D8" s="5"/>
      <c r="E8" s="5"/>
      <c r="G8" s="41"/>
      <c r="H8" s="41" t="s">
        <v>1</v>
      </c>
      <c r="I8" s="41" t="s">
        <v>15</v>
      </c>
      <c r="J8" s="41" t="s">
        <v>16</v>
      </c>
    </row>
    <row r="9" spans="2:27" x14ac:dyDescent="0.25">
      <c r="B9" s="3"/>
      <c r="C9" s="1"/>
      <c r="D9" s="3"/>
      <c r="E9" s="1"/>
      <c r="F9" s="3"/>
      <c r="G9" s="5" t="s">
        <v>90</v>
      </c>
      <c r="H9" s="1" t="str">
        <f t="shared" ref="H9:H71" si="3">DEC2HEX(I9)</f>
        <v>0</v>
      </c>
      <c r="I9" s="1">
        <v>0</v>
      </c>
      <c r="J9" s="3" t="str">
        <f t="shared" ref="J9:J17" si="4">HEX2BIN(H9,6)</f>
        <v>000000</v>
      </c>
      <c r="K9" s="43"/>
    </row>
    <row r="10" spans="2:27" x14ac:dyDescent="0.25">
      <c r="B10" s="3"/>
      <c r="C10" s="1"/>
      <c r="D10" s="3"/>
      <c r="E10" s="1"/>
      <c r="F10" s="3"/>
      <c r="H10" s="1" t="str">
        <f t="shared" si="3"/>
        <v>1</v>
      </c>
      <c r="I10" s="1">
        <v>1</v>
      </c>
      <c r="J10" s="3" t="str">
        <f t="shared" si="4"/>
        <v>000001</v>
      </c>
      <c r="K10" s="43"/>
    </row>
    <row r="11" spans="2:27" x14ac:dyDescent="0.25">
      <c r="B11" s="3"/>
      <c r="C11" s="1"/>
      <c r="D11" s="3"/>
      <c r="E11" s="1"/>
      <c r="F11" s="3"/>
      <c r="H11" s="1" t="str">
        <f t="shared" si="3"/>
        <v>2</v>
      </c>
      <c r="I11" s="1">
        <v>2</v>
      </c>
      <c r="J11" s="3" t="str">
        <f t="shared" si="4"/>
        <v>000010</v>
      </c>
      <c r="K11" s="43"/>
    </row>
    <row r="12" spans="2:27" ht="15.75" thickBot="1" x14ac:dyDescent="0.3">
      <c r="B12" s="3"/>
      <c r="C12" s="1"/>
      <c r="D12" s="3"/>
      <c r="E12" s="1"/>
      <c r="F12" s="3"/>
      <c r="H12" s="1" t="str">
        <f t="shared" si="3"/>
        <v>3</v>
      </c>
      <c r="I12" s="1">
        <v>3</v>
      </c>
      <c r="J12" s="3" t="str">
        <f t="shared" si="4"/>
        <v>000011</v>
      </c>
      <c r="K12" s="43"/>
    </row>
    <row r="13" spans="2:27" x14ac:dyDescent="0.25">
      <c r="B13" s="3"/>
      <c r="C13" s="1"/>
      <c r="D13" s="3"/>
      <c r="E13" s="1"/>
      <c r="F13" s="3"/>
      <c r="G13" s="5">
        <v>1</v>
      </c>
      <c r="H13" s="2" t="str">
        <f t="shared" si="3"/>
        <v>4</v>
      </c>
      <c r="I13" s="1">
        <v>4</v>
      </c>
      <c r="J13" s="4" t="str">
        <f t="shared" si="4"/>
        <v>000100</v>
      </c>
      <c r="K13" s="44"/>
      <c r="L13" s="21" t="str">
        <f>MID(TEXT(L$4,"0000000000000000"),13,4)</f>
        <v>0001</v>
      </c>
      <c r="M13" s="3" t="str">
        <f t="shared" ref="M13:X13" si="5">MID(TEXT(M$4,"0000000000000000"),13,4)</f>
        <v>0010</v>
      </c>
      <c r="N13" s="3" t="str">
        <f t="shared" si="5"/>
        <v>0100</v>
      </c>
      <c r="O13" s="3" t="str">
        <f t="shared" si="5"/>
        <v>1000</v>
      </c>
      <c r="P13" s="3" t="str">
        <f t="shared" si="5"/>
        <v>0000</v>
      </c>
      <c r="Q13" s="3" t="str">
        <f t="shared" si="5"/>
        <v>0000</v>
      </c>
      <c r="R13" s="3" t="str">
        <f t="shared" si="5"/>
        <v>0000</v>
      </c>
      <c r="S13" s="3" t="str">
        <f t="shared" si="5"/>
        <v>0000</v>
      </c>
      <c r="T13" s="3" t="str">
        <f t="shared" si="5"/>
        <v>0000</v>
      </c>
      <c r="U13" s="3" t="str">
        <f t="shared" si="5"/>
        <v>0000</v>
      </c>
      <c r="V13" s="3" t="str">
        <f t="shared" si="5"/>
        <v>0000</v>
      </c>
      <c r="W13" s="3" t="str">
        <f t="shared" si="5"/>
        <v>0000</v>
      </c>
      <c r="X13" s="3" t="str">
        <f t="shared" si="5"/>
        <v>0000</v>
      </c>
      <c r="Y13" s="3" t="str">
        <f>MID(TEXT(Z$4,"0000000000000000"),13,4)</f>
        <v>0000</v>
      </c>
      <c r="Z13" s="3" t="str">
        <f>MID(TEXT(AA$4,"0000000000000000"),13,4)</f>
        <v>0000</v>
      </c>
    </row>
    <row r="14" spans="2:27" x14ac:dyDescent="0.25">
      <c r="B14" s="3"/>
      <c r="C14" s="1"/>
      <c r="D14" s="3"/>
      <c r="E14" s="1"/>
      <c r="F14" s="3"/>
      <c r="H14" s="1" t="str">
        <f t="shared" si="3"/>
        <v>5</v>
      </c>
      <c r="I14" s="1">
        <v>5</v>
      </c>
      <c r="J14" s="3" t="str">
        <f t="shared" si="4"/>
        <v>000101</v>
      </c>
      <c r="K14" s="43"/>
      <c r="L14" s="22" t="str">
        <f>MID(TEXT(L$4,"0000000000000000"),9,4)</f>
        <v>0000</v>
      </c>
      <c r="M14" s="3" t="str">
        <f t="shared" ref="M14:X14" si="6">MID(TEXT(M$4,"0000000000000000"),9,4)</f>
        <v>0000</v>
      </c>
      <c r="N14" s="3" t="str">
        <f t="shared" si="6"/>
        <v>0000</v>
      </c>
      <c r="O14" s="3" t="str">
        <f t="shared" si="6"/>
        <v>0000</v>
      </c>
      <c r="P14" s="3" t="str">
        <f t="shared" si="6"/>
        <v>0001</v>
      </c>
      <c r="Q14" s="3" t="str">
        <f t="shared" si="6"/>
        <v>0010</v>
      </c>
      <c r="R14" s="3" t="str">
        <f t="shared" si="6"/>
        <v>0100</v>
      </c>
      <c r="S14" s="3" t="str">
        <f t="shared" si="6"/>
        <v>1000</v>
      </c>
      <c r="T14" s="3" t="str">
        <f t="shared" si="6"/>
        <v>0000</v>
      </c>
      <c r="U14" s="3" t="str">
        <f t="shared" si="6"/>
        <v>0000</v>
      </c>
      <c r="V14" s="3" t="str">
        <f t="shared" si="6"/>
        <v>0000</v>
      </c>
      <c r="W14" s="3" t="str">
        <f t="shared" si="6"/>
        <v>0000</v>
      </c>
      <c r="X14" s="3" t="str">
        <f t="shared" si="6"/>
        <v>0000</v>
      </c>
      <c r="Y14" s="3" t="str">
        <f>MID(TEXT(Z$4,"0000000000000000"),9,4)</f>
        <v>0000</v>
      </c>
      <c r="Z14" s="3" t="str">
        <f>MID(TEXT(AA$4,"0000000000000000"),9,4)</f>
        <v>0000</v>
      </c>
    </row>
    <row r="15" spans="2:27" x14ac:dyDescent="0.25">
      <c r="B15" s="3"/>
      <c r="C15" s="1"/>
      <c r="D15" s="3"/>
      <c r="E15" s="1"/>
      <c r="F15" s="3"/>
      <c r="H15" s="1" t="str">
        <f t="shared" si="3"/>
        <v>6</v>
      </c>
      <c r="I15" s="1">
        <v>6</v>
      </c>
      <c r="J15" s="3" t="str">
        <f t="shared" si="4"/>
        <v>000110</v>
      </c>
      <c r="K15" s="43"/>
      <c r="L15" s="22" t="str">
        <f>MID(TEXT(L$4,"0000000000000000"),5,4)</f>
        <v>0000</v>
      </c>
      <c r="M15" s="3" t="str">
        <f t="shared" ref="M15:X15" si="7">MID(TEXT(M$4,"0000000000000000"),5,4)</f>
        <v>0000</v>
      </c>
      <c r="N15" s="3" t="str">
        <f t="shared" si="7"/>
        <v>0000</v>
      </c>
      <c r="O15" s="3" t="str">
        <f t="shared" si="7"/>
        <v>0000</v>
      </c>
      <c r="P15" s="3" t="str">
        <f t="shared" si="7"/>
        <v>0000</v>
      </c>
      <c r="Q15" s="3" t="str">
        <f t="shared" si="7"/>
        <v>0000</v>
      </c>
      <c r="R15" s="3" t="str">
        <f t="shared" si="7"/>
        <v>0000</v>
      </c>
      <c r="S15" s="3" t="str">
        <f t="shared" si="7"/>
        <v>0000</v>
      </c>
      <c r="T15" s="3" t="str">
        <f t="shared" si="7"/>
        <v>0001</v>
      </c>
      <c r="U15" s="3" t="str">
        <f t="shared" si="7"/>
        <v>0010</v>
      </c>
      <c r="V15" s="3" t="str">
        <f t="shared" si="7"/>
        <v>0100</v>
      </c>
      <c r="W15" s="3" t="str">
        <f t="shared" si="7"/>
        <v>1000</v>
      </c>
      <c r="X15" s="3" t="str">
        <f t="shared" si="7"/>
        <v>0000</v>
      </c>
      <c r="Y15" s="3" t="str">
        <f>MID(TEXT(Z$4,"0000000000000000"),5,4)</f>
        <v>0000</v>
      </c>
      <c r="Z15" s="3" t="str">
        <f>MID(TEXT(AA$4,"0000000000000000"),5,4)</f>
        <v>0000</v>
      </c>
    </row>
    <row r="16" spans="2:27" ht="15.75" thickBot="1" x14ac:dyDescent="0.3">
      <c r="B16" s="3"/>
      <c r="C16" s="1"/>
      <c r="D16" s="3"/>
      <c r="E16" s="1"/>
      <c r="F16" s="3"/>
      <c r="H16" s="1" t="str">
        <f t="shared" si="3"/>
        <v>7</v>
      </c>
      <c r="I16" s="1">
        <v>7</v>
      </c>
      <c r="J16" s="3" t="str">
        <f t="shared" si="4"/>
        <v>000111</v>
      </c>
      <c r="K16" s="43"/>
      <c r="L16" s="23" t="str">
        <f>MID(TEXT(L$4,"0000000000000000"),1,4)</f>
        <v>0000</v>
      </c>
      <c r="M16" s="3" t="str">
        <f t="shared" ref="M16:X16" si="8">MID(TEXT(M$4,"0000000000000000"),1,4)</f>
        <v>0000</v>
      </c>
      <c r="N16" s="3" t="str">
        <f t="shared" si="8"/>
        <v>0000</v>
      </c>
      <c r="O16" s="3" t="str">
        <f t="shared" si="8"/>
        <v>0000</v>
      </c>
      <c r="P16" s="3" t="str">
        <f t="shared" si="8"/>
        <v>0000</v>
      </c>
      <c r="Q16" s="3" t="str">
        <f t="shared" si="8"/>
        <v>0000</v>
      </c>
      <c r="R16" s="3" t="str">
        <f t="shared" si="8"/>
        <v>0000</v>
      </c>
      <c r="S16" s="3" t="str">
        <f t="shared" si="8"/>
        <v>0000</v>
      </c>
      <c r="T16" s="3" t="str">
        <f t="shared" si="8"/>
        <v>0000</v>
      </c>
      <c r="U16" s="3" t="str">
        <f t="shared" si="8"/>
        <v>0000</v>
      </c>
      <c r="V16" s="3" t="str">
        <f t="shared" si="8"/>
        <v>0000</v>
      </c>
      <c r="W16" s="3" t="str">
        <f t="shared" si="8"/>
        <v>0000</v>
      </c>
      <c r="X16" s="3" t="str">
        <f t="shared" si="8"/>
        <v>0001</v>
      </c>
      <c r="Y16" s="3" t="str">
        <f>MID(TEXT(Z$4,"0000000000000000"),1,4)</f>
        <v>0010</v>
      </c>
      <c r="Z16" s="3" t="str">
        <f>MID(TEXT(AA$4,"0000000000000000"),1,4)</f>
        <v>0100</v>
      </c>
    </row>
    <row r="17" spans="2:26" x14ac:dyDescent="0.25">
      <c r="B17" s="3"/>
      <c r="C17" s="1"/>
      <c r="D17" s="3"/>
      <c r="E17" s="1"/>
      <c r="F17" s="3"/>
      <c r="G17" s="5">
        <v>2</v>
      </c>
      <c r="H17" s="2" t="str">
        <f t="shared" si="3"/>
        <v>8</v>
      </c>
      <c r="I17" s="1">
        <v>8</v>
      </c>
      <c r="J17" s="4" t="str">
        <f t="shared" si="4"/>
        <v>001000</v>
      </c>
      <c r="K17" s="44"/>
      <c r="L17" s="3" t="str">
        <f>MID(TEXT(L$4,"0000000000000000"),13,4)</f>
        <v>0001</v>
      </c>
      <c r="M17" s="3" t="str">
        <f t="shared" ref="M17:X17" si="9">MID(TEXT(M$4,"0000000000000000"),13,4)</f>
        <v>0010</v>
      </c>
      <c r="N17" s="3" t="str">
        <f t="shared" si="9"/>
        <v>0100</v>
      </c>
      <c r="O17" s="3" t="str">
        <f t="shared" si="9"/>
        <v>1000</v>
      </c>
      <c r="P17" s="3" t="str">
        <f t="shared" si="9"/>
        <v>0000</v>
      </c>
      <c r="Q17" s="3" t="str">
        <f t="shared" si="9"/>
        <v>0000</v>
      </c>
      <c r="R17" s="3" t="str">
        <f t="shared" si="9"/>
        <v>0000</v>
      </c>
      <c r="S17" s="3" t="str">
        <f t="shared" si="9"/>
        <v>0000</v>
      </c>
      <c r="T17" s="3" t="str">
        <f t="shared" si="9"/>
        <v>0000</v>
      </c>
      <c r="U17" s="3" t="str">
        <f t="shared" si="9"/>
        <v>0000</v>
      </c>
      <c r="V17" s="3" t="str">
        <f t="shared" si="9"/>
        <v>0000</v>
      </c>
      <c r="W17" s="3" t="str">
        <f t="shared" si="9"/>
        <v>0000</v>
      </c>
      <c r="X17" s="3" t="str">
        <f t="shared" si="9"/>
        <v>0000</v>
      </c>
      <c r="Y17" s="3" t="str">
        <f>MID(TEXT(Z$4,"0000000000000000"),13,4)</f>
        <v>0000</v>
      </c>
      <c r="Z17" s="3" t="str">
        <f>MID(TEXT(AA$4,"0000000000000000"),13,4)</f>
        <v>0000</v>
      </c>
    </row>
    <row r="18" spans="2:26" x14ac:dyDescent="0.25">
      <c r="B18" s="3"/>
      <c r="C18" s="1"/>
      <c r="D18" s="3"/>
      <c r="E18" s="1"/>
      <c r="F18" s="3"/>
      <c r="H18" s="1" t="str">
        <f t="shared" si="3"/>
        <v>9</v>
      </c>
      <c r="I18" s="1">
        <v>9</v>
      </c>
      <c r="J18" s="3" t="str">
        <f t="shared" ref="J18:J72" si="10">HEX2BIN(H18,6)</f>
        <v>001001</v>
      </c>
      <c r="K18" s="43"/>
      <c r="L18" s="3" t="str">
        <f>MID(TEXT(L$4,"0000000000000000"),9,4)</f>
        <v>0000</v>
      </c>
      <c r="M18" s="3" t="str">
        <f t="shared" ref="M18:X18" si="11">MID(TEXT(M$4,"0000000000000000"),9,4)</f>
        <v>0000</v>
      </c>
      <c r="N18" s="3" t="str">
        <f t="shared" si="11"/>
        <v>0000</v>
      </c>
      <c r="O18" s="3" t="str">
        <f t="shared" si="11"/>
        <v>0000</v>
      </c>
      <c r="P18" s="3" t="str">
        <f t="shared" si="11"/>
        <v>0001</v>
      </c>
      <c r="Q18" s="3" t="str">
        <f t="shared" si="11"/>
        <v>0010</v>
      </c>
      <c r="R18" s="3" t="str">
        <f t="shared" si="11"/>
        <v>0100</v>
      </c>
      <c r="S18" s="3" t="str">
        <f t="shared" si="11"/>
        <v>1000</v>
      </c>
      <c r="T18" s="3" t="str">
        <f t="shared" si="11"/>
        <v>0000</v>
      </c>
      <c r="U18" s="3" t="str">
        <f t="shared" si="11"/>
        <v>0000</v>
      </c>
      <c r="V18" s="3" t="str">
        <f t="shared" si="11"/>
        <v>0000</v>
      </c>
      <c r="W18" s="3" t="str">
        <f t="shared" si="11"/>
        <v>0000</v>
      </c>
      <c r="X18" s="3" t="str">
        <f t="shared" si="11"/>
        <v>0000</v>
      </c>
      <c r="Y18" s="3" t="str">
        <f>MID(TEXT(Z$4,"0000000000000000"),9,4)</f>
        <v>0000</v>
      </c>
      <c r="Z18" s="3" t="str">
        <f>MID(TEXT(AA$4,"0000000000000000"),9,4)</f>
        <v>0000</v>
      </c>
    </row>
    <row r="19" spans="2:26" x14ac:dyDescent="0.25">
      <c r="B19" s="3"/>
      <c r="C19" s="1"/>
      <c r="D19" s="3"/>
      <c r="E19" s="1"/>
      <c r="F19" s="3"/>
      <c r="H19" s="1" t="str">
        <f t="shared" si="3"/>
        <v>A</v>
      </c>
      <c r="I19" s="1">
        <v>10</v>
      </c>
      <c r="J19" s="3" t="str">
        <f t="shared" si="10"/>
        <v>001010</v>
      </c>
      <c r="K19" s="43"/>
      <c r="L19" s="3" t="str">
        <f>MID(TEXT(L$4,"0000000000000000"),5,4)</f>
        <v>0000</v>
      </c>
      <c r="M19" s="3" t="str">
        <f t="shared" ref="M19:X19" si="12">MID(TEXT(M$4,"0000000000000000"),5,4)</f>
        <v>0000</v>
      </c>
      <c r="N19" s="3" t="str">
        <f t="shared" si="12"/>
        <v>0000</v>
      </c>
      <c r="O19" s="3" t="str">
        <f t="shared" si="12"/>
        <v>0000</v>
      </c>
      <c r="P19" s="3" t="str">
        <f t="shared" si="12"/>
        <v>0000</v>
      </c>
      <c r="Q19" s="3" t="str">
        <f t="shared" si="12"/>
        <v>0000</v>
      </c>
      <c r="R19" s="3" t="str">
        <f t="shared" si="12"/>
        <v>0000</v>
      </c>
      <c r="S19" s="3" t="str">
        <f t="shared" si="12"/>
        <v>0000</v>
      </c>
      <c r="T19" s="3" t="str">
        <f t="shared" si="12"/>
        <v>0001</v>
      </c>
      <c r="U19" s="3" t="str">
        <f t="shared" si="12"/>
        <v>0010</v>
      </c>
      <c r="V19" s="3" t="str">
        <f t="shared" si="12"/>
        <v>0100</v>
      </c>
      <c r="W19" s="3" t="str">
        <f t="shared" si="12"/>
        <v>1000</v>
      </c>
      <c r="X19" s="3" t="str">
        <f t="shared" si="12"/>
        <v>0000</v>
      </c>
      <c r="Y19" s="3" t="str">
        <f>MID(TEXT(Z$4,"0000000000000000"),5,4)</f>
        <v>0000</v>
      </c>
      <c r="Z19" s="3" t="str">
        <f>MID(TEXT(AA$4,"0000000000000000"),5,4)</f>
        <v>0000</v>
      </c>
    </row>
    <row r="20" spans="2:26" x14ac:dyDescent="0.25">
      <c r="B20" s="3"/>
      <c r="C20" s="1"/>
      <c r="D20" s="3"/>
      <c r="E20" s="1"/>
      <c r="F20" s="3"/>
      <c r="H20" s="1" t="str">
        <f t="shared" si="3"/>
        <v>B</v>
      </c>
      <c r="I20" s="1">
        <v>11</v>
      </c>
      <c r="J20" s="3" t="str">
        <f t="shared" si="10"/>
        <v>001011</v>
      </c>
      <c r="K20" s="43"/>
      <c r="L20" s="3" t="str">
        <f>MID(TEXT(L$4,"0000000000000000"),1,4)</f>
        <v>0000</v>
      </c>
      <c r="M20" s="3" t="str">
        <f t="shared" ref="M20:X20" si="13">MID(TEXT(M$4,"0000000000000000"),1,4)</f>
        <v>0000</v>
      </c>
      <c r="N20" s="3" t="str">
        <f t="shared" si="13"/>
        <v>0000</v>
      </c>
      <c r="O20" s="3" t="str">
        <f t="shared" si="13"/>
        <v>0000</v>
      </c>
      <c r="P20" s="3" t="str">
        <f t="shared" si="13"/>
        <v>0000</v>
      </c>
      <c r="Q20" s="3" t="str">
        <f t="shared" si="13"/>
        <v>0000</v>
      </c>
      <c r="R20" s="3" t="str">
        <f t="shared" si="13"/>
        <v>0000</v>
      </c>
      <c r="S20" s="3" t="str">
        <f t="shared" si="13"/>
        <v>0000</v>
      </c>
      <c r="T20" s="3" t="str">
        <f t="shared" si="13"/>
        <v>0000</v>
      </c>
      <c r="U20" s="3" t="str">
        <f t="shared" si="13"/>
        <v>0000</v>
      </c>
      <c r="V20" s="3" t="str">
        <f t="shared" si="13"/>
        <v>0000</v>
      </c>
      <c r="W20" s="3" t="str">
        <f t="shared" si="13"/>
        <v>0000</v>
      </c>
      <c r="X20" s="3" t="str">
        <f t="shared" si="13"/>
        <v>0001</v>
      </c>
      <c r="Y20" s="3" t="str">
        <f>MID(TEXT(Z$4,"0000000000000000"),1,4)</f>
        <v>0010</v>
      </c>
      <c r="Z20" s="3" t="str">
        <f>MID(TEXT(AA$4,"0000000000000000"),1,4)</f>
        <v>0100</v>
      </c>
    </row>
    <row r="21" spans="2:26" x14ac:dyDescent="0.25">
      <c r="B21" s="3"/>
      <c r="C21" s="1"/>
      <c r="D21" s="3"/>
      <c r="E21" s="1"/>
      <c r="F21" s="3"/>
      <c r="G21" s="5">
        <v>3</v>
      </c>
      <c r="H21" s="2" t="str">
        <f t="shared" si="3"/>
        <v>C</v>
      </c>
      <c r="I21" s="1">
        <v>12</v>
      </c>
      <c r="J21" s="4" t="str">
        <f t="shared" si="10"/>
        <v>001100</v>
      </c>
      <c r="K21" s="44"/>
      <c r="L21" s="3" t="s">
        <v>89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x14ac:dyDescent="0.25">
      <c r="B22" s="3"/>
      <c r="C22" s="1"/>
      <c r="D22" s="3"/>
      <c r="E22" s="1"/>
      <c r="F22" s="3"/>
      <c r="H22" s="1" t="str">
        <f t="shared" si="3"/>
        <v>D</v>
      </c>
      <c r="I22" s="1">
        <v>13</v>
      </c>
      <c r="J22" s="3" t="str">
        <f t="shared" si="10"/>
        <v>001101</v>
      </c>
      <c r="K22" s="4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x14ac:dyDescent="0.25">
      <c r="B23" s="3"/>
      <c r="C23" s="1"/>
      <c r="D23" s="3"/>
      <c r="E23" s="1"/>
      <c r="F23" s="3"/>
      <c r="H23" s="1" t="str">
        <f t="shared" si="3"/>
        <v>E</v>
      </c>
      <c r="I23" s="1">
        <v>14</v>
      </c>
      <c r="J23" s="3" t="str">
        <f t="shared" si="10"/>
        <v>001110</v>
      </c>
      <c r="K23" s="4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x14ac:dyDescent="0.25">
      <c r="B24" s="3"/>
      <c r="C24" s="1"/>
      <c r="D24" s="3"/>
      <c r="E24" s="1"/>
      <c r="F24" s="3"/>
      <c r="H24" s="1" t="str">
        <f t="shared" si="3"/>
        <v>F</v>
      </c>
      <c r="I24" s="1">
        <v>15</v>
      </c>
      <c r="J24" s="3" t="str">
        <f t="shared" si="10"/>
        <v>001111</v>
      </c>
      <c r="K24" s="4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x14ac:dyDescent="0.25">
      <c r="G25" s="5">
        <v>4</v>
      </c>
      <c r="H25" s="2" t="str">
        <f t="shared" si="3"/>
        <v>10</v>
      </c>
      <c r="I25" s="1">
        <v>16</v>
      </c>
      <c r="J25" s="4" t="str">
        <f t="shared" si="10"/>
        <v>010000</v>
      </c>
      <c r="K25" s="4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x14ac:dyDescent="0.25">
      <c r="H26" s="1" t="str">
        <f t="shared" si="3"/>
        <v>11</v>
      </c>
      <c r="I26" s="1">
        <v>17</v>
      </c>
      <c r="J26" s="3" t="str">
        <f t="shared" si="10"/>
        <v>010001</v>
      </c>
      <c r="K26" s="4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x14ac:dyDescent="0.25">
      <c r="H27" s="1" t="str">
        <f t="shared" si="3"/>
        <v>12</v>
      </c>
      <c r="I27" s="1">
        <v>18</v>
      </c>
      <c r="J27" s="3" t="str">
        <f t="shared" si="10"/>
        <v>010010</v>
      </c>
      <c r="K27" s="4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x14ac:dyDescent="0.25">
      <c r="H28" s="1" t="str">
        <f t="shared" si="3"/>
        <v>13</v>
      </c>
      <c r="I28" s="1">
        <v>19</v>
      </c>
      <c r="J28" s="3" t="str">
        <f t="shared" si="10"/>
        <v>010011</v>
      </c>
      <c r="K28" s="4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x14ac:dyDescent="0.25">
      <c r="G29" s="5">
        <v>5</v>
      </c>
      <c r="H29" s="2" t="str">
        <f t="shared" si="3"/>
        <v>14</v>
      </c>
      <c r="I29" s="1">
        <v>20</v>
      </c>
      <c r="J29" s="4" t="str">
        <f t="shared" si="10"/>
        <v>010100</v>
      </c>
      <c r="K29" s="4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x14ac:dyDescent="0.25">
      <c r="H30" s="1" t="str">
        <f t="shared" si="3"/>
        <v>15</v>
      </c>
      <c r="I30" s="1">
        <v>21</v>
      </c>
      <c r="J30" s="3" t="str">
        <f t="shared" si="10"/>
        <v>010101</v>
      </c>
      <c r="K30" s="4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x14ac:dyDescent="0.25">
      <c r="H31" s="1" t="str">
        <f t="shared" si="3"/>
        <v>16</v>
      </c>
      <c r="I31" s="1">
        <v>22</v>
      </c>
      <c r="J31" s="3" t="str">
        <f t="shared" si="10"/>
        <v>010110</v>
      </c>
      <c r="K31" s="4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x14ac:dyDescent="0.25">
      <c r="H32" s="1" t="str">
        <f t="shared" si="3"/>
        <v>17</v>
      </c>
      <c r="I32" s="1">
        <v>23</v>
      </c>
      <c r="J32" s="3" t="str">
        <f t="shared" si="10"/>
        <v>010111</v>
      </c>
      <c r="K32" s="4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7:26" x14ac:dyDescent="0.25">
      <c r="G33" s="5">
        <v>6</v>
      </c>
      <c r="H33" s="2" t="str">
        <f t="shared" si="3"/>
        <v>18</v>
      </c>
      <c r="I33" s="1">
        <v>24</v>
      </c>
      <c r="J33" s="4" t="str">
        <f t="shared" si="10"/>
        <v>011000</v>
      </c>
      <c r="K33" s="4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7:26" ht="15.75" thickBot="1" x14ac:dyDescent="0.3">
      <c r="H34" s="1" t="str">
        <f t="shared" si="3"/>
        <v>19</v>
      </c>
      <c r="I34" s="1">
        <v>25</v>
      </c>
      <c r="J34" s="3" t="str">
        <f t="shared" si="10"/>
        <v>011001</v>
      </c>
      <c r="K34" s="4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7:26" ht="15.75" thickBot="1" x14ac:dyDescent="0.3">
      <c r="H35" s="1" t="str">
        <f t="shared" si="3"/>
        <v>1A</v>
      </c>
      <c r="I35" s="1">
        <v>26</v>
      </c>
      <c r="J35" s="3" t="str">
        <f t="shared" si="10"/>
        <v>011010</v>
      </c>
      <c r="K35" s="43"/>
      <c r="L35" s="3"/>
      <c r="M35" s="3"/>
      <c r="N35" s="3"/>
      <c r="O35" s="3"/>
      <c r="P35" s="3"/>
      <c r="Q35" s="3"/>
      <c r="R35" s="3"/>
      <c r="S35" s="3"/>
      <c r="T35" s="3"/>
      <c r="U35" s="20"/>
      <c r="V35" s="3"/>
      <c r="W35" s="3"/>
      <c r="X35" s="3"/>
      <c r="Y35" s="3"/>
      <c r="Z35" s="3"/>
    </row>
    <row r="36" spans="7:26" x14ac:dyDescent="0.25">
      <c r="H36" s="1" t="str">
        <f t="shared" si="3"/>
        <v>1B</v>
      </c>
      <c r="I36" s="1">
        <v>27</v>
      </c>
      <c r="J36" s="3" t="str">
        <f t="shared" si="10"/>
        <v>011011</v>
      </c>
      <c r="K36" s="4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7:26" x14ac:dyDescent="0.25">
      <c r="G37" s="5">
        <v>7</v>
      </c>
      <c r="H37" s="2" t="str">
        <f t="shared" si="3"/>
        <v>1C</v>
      </c>
      <c r="I37" s="1">
        <v>28</v>
      </c>
      <c r="J37" s="4" t="str">
        <f t="shared" si="10"/>
        <v>011100</v>
      </c>
      <c r="K37" s="4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7:26" x14ac:dyDescent="0.25">
      <c r="H38" s="1" t="str">
        <f t="shared" si="3"/>
        <v>1D</v>
      </c>
      <c r="I38" s="1">
        <v>29</v>
      </c>
      <c r="J38" s="3" t="str">
        <f t="shared" si="10"/>
        <v>011101</v>
      </c>
      <c r="K38" s="4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7:26" x14ac:dyDescent="0.25">
      <c r="H39" s="1" t="str">
        <f t="shared" si="3"/>
        <v>1E</v>
      </c>
      <c r="I39" s="1">
        <v>30</v>
      </c>
      <c r="J39" s="3" t="str">
        <f t="shared" si="10"/>
        <v>011110</v>
      </c>
      <c r="K39" s="4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7:26" x14ac:dyDescent="0.25">
      <c r="H40" s="1" t="str">
        <f t="shared" si="3"/>
        <v>1F</v>
      </c>
      <c r="I40" s="1">
        <v>31</v>
      </c>
      <c r="J40" s="3" t="str">
        <f t="shared" si="10"/>
        <v>011111</v>
      </c>
      <c r="K40" s="4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7:26" x14ac:dyDescent="0.25">
      <c r="G41" s="5">
        <v>8</v>
      </c>
      <c r="H41" s="2" t="str">
        <f t="shared" si="3"/>
        <v>20</v>
      </c>
      <c r="I41" s="1">
        <v>32</v>
      </c>
      <c r="J41" s="4" t="str">
        <f t="shared" si="10"/>
        <v>100000</v>
      </c>
      <c r="K41" s="4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7:26" x14ac:dyDescent="0.25">
      <c r="H42" s="1" t="str">
        <f t="shared" si="3"/>
        <v>21</v>
      </c>
      <c r="I42" s="1">
        <v>33</v>
      </c>
      <c r="J42" s="3" t="str">
        <f t="shared" si="10"/>
        <v>100001</v>
      </c>
      <c r="K42" s="4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7:26" x14ac:dyDescent="0.25">
      <c r="H43" s="1" t="str">
        <f t="shared" si="3"/>
        <v>22</v>
      </c>
      <c r="I43" s="1">
        <v>34</v>
      </c>
      <c r="J43" s="3" t="str">
        <f t="shared" si="10"/>
        <v>100010</v>
      </c>
      <c r="K43" s="4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7:26" x14ac:dyDescent="0.25">
      <c r="H44" s="1" t="str">
        <f t="shared" si="3"/>
        <v>23</v>
      </c>
      <c r="I44" s="1">
        <v>35</v>
      </c>
      <c r="J44" s="3" t="str">
        <f t="shared" si="10"/>
        <v>100011</v>
      </c>
      <c r="K44" s="4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7:26" x14ac:dyDescent="0.25">
      <c r="G45" s="5">
        <v>9</v>
      </c>
      <c r="H45" s="2" t="str">
        <f t="shared" si="3"/>
        <v>24</v>
      </c>
      <c r="I45" s="1">
        <v>36</v>
      </c>
      <c r="J45" s="4" t="str">
        <f t="shared" si="10"/>
        <v>100100</v>
      </c>
      <c r="K45" s="4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7:26" x14ac:dyDescent="0.25">
      <c r="H46" s="1" t="str">
        <f t="shared" si="3"/>
        <v>25</v>
      </c>
      <c r="I46" s="1">
        <v>37</v>
      </c>
      <c r="J46" s="3" t="str">
        <f t="shared" si="10"/>
        <v>100101</v>
      </c>
      <c r="K46" s="4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7:26" x14ac:dyDescent="0.25">
      <c r="H47" s="1" t="str">
        <f t="shared" si="3"/>
        <v>26</v>
      </c>
      <c r="I47" s="1">
        <v>38</v>
      </c>
      <c r="J47" s="3" t="str">
        <f t="shared" si="10"/>
        <v>100110</v>
      </c>
      <c r="K47" s="4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7:26" x14ac:dyDescent="0.25">
      <c r="H48" s="1" t="str">
        <f t="shared" si="3"/>
        <v>27</v>
      </c>
      <c r="I48" s="1">
        <v>39</v>
      </c>
      <c r="J48" s="3" t="str">
        <f t="shared" si="10"/>
        <v>100111</v>
      </c>
      <c r="K48" s="4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7:26" x14ac:dyDescent="0.25">
      <c r="G49" s="5">
        <v>10</v>
      </c>
      <c r="H49" s="2" t="str">
        <f t="shared" si="3"/>
        <v>28</v>
      </c>
      <c r="I49" s="1">
        <v>40</v>
      </c>
      <c r="J49" s="4" t="str">
        <f t="shared" si="10"/>
        <v>101000</v>
      </c>
      <c r="K49" s="4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7:26" x14ac:dyDescent="0.25">
      <c r="H50" s="1" t="str">
        <f t="shared" si="3"/>
        <v>29</v>
      </c>
      <c r="I50" s="1">
        <v>41</v>
      </c>
      <c r="J50" s="3" t="str">
        <f t="shared" si="10"/>
        <v>101001</v>
      </c>
      <c r="K50" s="4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7:26" x14ac:dyDescent="0.25">
      <c r="H51" s="1" t="str">
        <f t="shared" si="3"/>
        <v>2A</v>
      </c>
      <c r="I51" s="1">
        <v>42</v>
      </c>
      <c r="J51" s="3" t="str">
        <f t="shared" si="10"/>
        <v>101010</v>
      </c>
      <c r="K51" s="4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7:26" x14ac:dyDescent="0.25">
      <c r="H52" s="1" t="str">
        <f t="shared" si="3"/>
        <v>2B</v>
      </c>
      <c r="I52" s="1">
        <v>43</v>
      </c>
      <c r="J52" s="3" t="str">
        <f t="shared" si="10"/>
        <v>101011</v>
      </c>
      <c r="K52" s="4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7:26" x14ac:dyDescent="0.25">
      <c r="G53" s="5">
        <v>11</v>
      </c>
      <c r="H53" s="2" t="str">
        <f t="shared" si="3"/>
        <v>2C</v>
      </c>
      <c r="I53" s="1">
        <v>44</v>
      </c>
      <c r="J53" s="4" t="str">
        <f t="shared" si="10"/>
        <v>101100</v>
      </c>
      <c r="K53" s="4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7:26" x14ac:dyDescent="0.25">
      <c r="H54" s="1" t="str">
        <f t="shared" si="3"/>
        <v>2D</v>
      </c>
      <c r="I54" s="1">
        <v>45</v>
      </c>
      <c r="J54" s="3" t="str">
        <f t="shared" si="10"/>
        <v>101101</v>
      </c>
      <c r="K54" s="4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7:26" x14ac:dyDescent="0.25">
      <c r="H55" s="1" t="str">
        <f t="shared" si="3"/>
        <v>2E</v>
      </c>
      <c r="I55" s="1">
        <v>46</v>
      </c>
      <c r="J55" s="3" t="str">
        <f t="shared" si="10"/>
        <v>101110</v>
      </c>
      <c r="K55" s="4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7:26" x14ac:dyDescent="0.25">
      <c r="H56" s="1" t="str">
        <f t="shared" si="3"/>
        <v>2F</v>
      </c>
      <c r="I56" s="1">
        <v>47</v>
      </c>
      <c r="J56" s="3" t="str">
        <f t="shared" si="10"/>
        <v>101111</v>
      </c>
      <c r="K56" s="4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7:26" x14ac:dyDescent="0.25">
      <c r="G57" s="5">
        <v>12</v>
      </c>
      <c r="H57" s="2" t="str">
        <f t="shared" si="3"/>
        <v>30</v>
      </c>
      <c r="I57" s="1">
        <v>48</v>
      </c>
      <c r="J57" s="4" t="str">
        <f t="shared" si="10"/>
        <v>110000</v>
      </c>
      <c r="K57" s="4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7:26" x14ac:dyDescent="0.25">
      <c r="H58" s="1" t="str">
        <f t="shared" si="3"/>
        <v>31</v>
      </c>
      <c r="I58" s="1">
        <v>49</v>
      </c>
      <c r="J58" s="3" t="str">
        <f t="shared" si="10"/>
        <v>110001</v>
      </c>
      <c r="K58" s="4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7:26" x14ac:dyDescent="0.25">
      <c r="H59" s="1" t="str">
        <f t="shared" si="3"/>
        <v>32</v>
      </c>
      <c r="I59" s="1">
        <v>50</v>
      </c>
      <c r="J59" s="3" t="str">
        <f t="shared" si="10"/>
        <v>110010</v>
      </c>
      <c r="K59" s="4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7:26" x14ac:dyDescent="0.25">
      <c r="H60" s="1" t="str">
        <f t="shared" si="3"/>
        <v>33</v>
      </c>
      <c r="I60" s="1">
        <v>51</v>
      </c>
      <c r="J60" s="3" t="str">
        <f t="shared" si="10"/>
        <v>110011</v>
      </c>
      <c r="K60" s="4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7:26" x14ac:dyDescent="0.25">
      <c r="G61" s="5">
        <v>13</v>
      </c>
      <c r="H61" s="2" t="str">
        <f t="shared" si="3"/>
        <v>34</v>
      </c>
      <c r="I61" s="1">
        <v>52</v>
      </c>
      <c r="J61" s="4" t="str">
        <f t="shared" si="10"/>
        <v>110100</v>
      </c>
      <c r="K61" s="4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7:26" x14ac:dyDescent="0.25">
      <c r="H62" s="1" t="str">
        <f t="shared" si="3"/>
        <v>35</v>
      </c>
      <c r="I62" s="1">
        <v>53</v>
      </c>
      <c r="J62" s="3" t="str">
        <f t="shared" si="10"/>
        <v>110101</v>
      </c>
      <c r="K62" s="4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7:26" x14ac:dyDescent="0.25">
      <c r="H63" s="1" t="str">
        <f t="shared" si="3"/>
        <v>36</v>
      </c>
      <c r="I63" s="1">
        <v>54</v>
      </c>
      <c r="J63" s="3" t="str">
        <f t="shared" si="10"/>
        <v>110110</v>
      </c>
      <c r="K63" s="4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7:26" x14ac:dyDescent="0.25">
      <c r="H64" s="1" t="str">
        <f t="shared" si="3"/>
        <v>37</v>
      </c>
      <c r="I64" s="1">
        <v>55</v>
      </c>
      <c r="J64" s="3" t="str">
        <f t="shared" si="10"/>
        <v>110111</v>
      </c>
      <c r="K64" s="4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7:26" x14ac:dyDescent="0.25">
      <c r="G65" s="5">
        <v>14</v>
      </c>
      <c r="H65" s="2" t="str">
        <f t="shared" si="3"/>
        <v>38</v>
      </c>
      <c r="I65" s="1">
        <v>56</v>
      </c>
      <c r="J65" s="4" t="str">
        <f t="shared" si="10"/>
        <v>111000</v>
      </c>
      <c r="K65" s="4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7:26" x14ac:dyDescent="0.25">
      <c r="H66" s="1" t="str">
        <f t="shared" si="3"/>
        <v>39</v>
      </c>
      <c r="I66" s="1">
        <v>57</v>
      </c>
      <c r="J66" s="3" t="str">
        <f t="shared" si="10"/>
        <v>111001</v>
      </c>
      <c r="K66" s="4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7:26" x14ac:dyDescent="0.25">
      <c r="H67" s="1" t="str">
        <f t="shared" si="3"/>
        <v>3A</v>
      </c>
      <c r="I67" s="1">
        <v>58</v>
      </c>
      <c r="J67" s="3" t="str">
        <f t="shared" si="10"/>
        <v>111010</v>
      </c>
      <c r="K67" s="4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7:26" ht="15.75" thickBot="1" x14ac:dyDescent="0.3">
      <c r="H68" s="1" t="str">
        <f t="shared" si="3"/>
        <v>3B</v>
      </c>
      <c r="I68" s="1">
        <v>59</v>
      </c>
      <c r="J68" s="3" t="str">
        <f t="shared" si="10"/>
        <v>111011</v>
      </c>
      <c r="K68" s="4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7:26" ht="15.75" thickBot="1" x14ac:dyDescent="0.3">
      <c r="G69" s="8">
        <v>15</v>
      </c>
      <c r="H69" s="30" t="str">
        <f t="shared" si="3"/>
        <v>3C</v>
      </c>
      <c r="I69" s="9">
        <v>60</v>
      </c>
      <c r="J69" s="31" t="str">
        <f t="shared" si="10"/>
        <v>111100</v>
      </c>
      <c r="K69" s="4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7:26" x14ac:dyDescent="0.25">
      <c r="H70" s="1" t="str">
        <f t="shared" si="3"/>
        <v>3D</v>
      </c>
      <c r="I70" s="1">
        <v>61</v>
      </c>
      <c r="J70" s="3" t="str">
        <f t="shared" si="10"/>
        <v>111101</v>
      </c>
      <c r="K70" s="4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7:26" x14ac:dyDescent="0.25">
      <c r="H71" s="1" t="str">
        <f t="shared" si="3"/>
        <v>3E</v>
      </c>
      <c r="I71" s="1">
        <v>62</v>
      </c>
      <c r="J71" s="3" t="str">
        <f t="shared" si="10"/>
        <v>111110</v>
      </c>
      <c r="K71" s="4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7:26" x14ac:dyDescent="0.25">
      <c r="H72" s="1" t="str">
        <f>DEC2HEX(I72)</f>
        <v>3F</v>
      </c>
      <c r="I72" s="1">
        <v>63</v>
      </c>
      <c r="J72" s="3" t="str">
        <f t="shared" si="10"/>
        <v>111111</v>
      </c>
      <c r="K72" s="4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7:26" x14ac:dyDescent="0.25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7" spans="7:26" x14ac:dyDescent="0.25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81" spans="7:26" x14ac:dyDescent="0.25">
      <c r="L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6" spans="7:26" x14ac:dyDescent="0.25">
      <c r="G86" s="6"/>
    </row>
    <row r="87" spans="7:26" x14ac:dyDescent="0.25">
      <c r="G87" s="6"/>
      <c r="H87" s="6"/>
      <c r="I87" s="6"/>
    </row>
    <row r="88" spans="7:26" x14ac:dyDescent="0.25">
      <c r="G88" s="6"/>
      <c r="H88" s="6"/>
      <c r="I88" s="6"/>
    </row>
    <row r="89" spans="7:26" x14ac:dyDescent="0.25">
      <c r="G89" s="6"/>
      <c r="H89" s="6"/>
      <c r="I89" s="6"/>
    </row>
    <row r="90" spans="7:26" x14ac:dyDescent="0.25">
      <c r="G90" s="6"/>
      <c r="H90" s="6"/>
      <c r="I90" s="6"/>
    </row>
    <row r="91" spans="7:26" x14ac:dyDescent="0.25">
      <c r="G91" s="6"/>
      <c r="H91" s="6"/>
      <c r="I91" s="6"/>
    </row>
    <row r="92" spans="7:26" x14ac:dyDescent="0.25">
      <c r="G92" s="6"/>
      <c r="H92" s="6"/>
      <c r="I92" s="6"/>
    </row>
    <row r="93" spans="7:26" x14ac:dyDescent="0.25">
      <c r="G93" s="6"/>
      <c r="H93" s="6"/>
      <c r="I93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BD69-3125-4D53-9C74-698F91C9378E}">
  <dimension ref="A1"/>
  <sheetViews>
    <sheetView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7DC6-C331-48BE-8808-87F7465950F6}">
  <dimension ref="A1"/>
  <sheetViews>
    <sheetView topLeftCell="A46" workbookViewId="0">
      <selection activeCell="V59" sqref="V5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Font</vt:lpstr>
      <vt:lpstr>LCD adressing</vt:lpstr>
      <vt:lpstr>HT1622 command summary</vt:lpstr>
      <vt:lpstr>HT1622 LCD timing diagrams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nonadmin</dc:creator>
  <cp:lastModifiedBy>paul nonadmin</cp:lastModifiedBy>
  <dcterms:created xsi:type="dcterms:W3CDTF">2021-10-03T12:58:34Z</dcterms:created>
  <dcterms:modified xsi:type="dcterms:W3CDTF">2021-11-13T15:20:06Z</dcterms:modified>
</cp:coreProperties>
</file>